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7020" windowHeight="8535" tabRatio="871" activeTab="0"/>
  </bookViews>
  <sheets>
    <sheet name="June 2008" sheetId="1" r:id="rId1"/>
    <sheet name="Summary" sheetId="2" r:id="rId2"/>
    <sheet name="M_IIF_Chart" sheetId="3" r:id="rId3"/>
    <sheet name="MF_IIF" sheetId="4" r:id="rId4"/>
    <sheet name="MF_Notes_Chart" sheetId="5" r:id="rId5"/>
    <sheet name="MF_Notes" sheetId="6" r:id="rId6"/>
    <sheet name="SF_IIF_Chart" sheetId="7" r:id="rId7"/>
    <sheet name="SF_IIF" sheetId="8" r:id="rId8"/>
    <sheet name="SF_Notes_Chart" sheetId="9" r:id="rId9"/>
    <sheet name="SF_Notes" sheetId="10" r:id="rId10"/>
    <sheet name="SF_Detail_Chart" sheetId="11" r:id="rId11"/>
    <sheet name="SF_Detail" sheetId="12" r:id="rId12"/>
    <sheet name="SF_Detail(Cont'd)" sheetId="13" r:id="rId13"/>
    <sheet name="Title_1_Chart" sheetId="14" r:id="rId14"/>
    <sheet name="Title_1" sheetId="15" r:id="rId15"/>
    <sheet name="CommimentCharts" sheetId="16" r:id="rId16"/>
    <sheet name="Commitments " sheetId="17" r:id="rId17"/>
    <sheet name="SFMarketShare_Chart" sheetId="18" r:id="rId18"/>
    <sheet name="SFMarketShare" sheetId="19" r:id="rId19"/>
    <sheet name="Title Page" sheetId="20" r:id="rId20"/>
    <sheet name="MF Insured Portfolio" sheetId="21" r:id="rId21"/>
    <sheet name="MF Notes&amp; Properties" sheetId="22" r:id="rId22"/>
    <sheet name="SF Insured Portfolio" sheetId="23" r:id="rId23"/>
    <sheet name="SF Notes&amp;Properties" sheetId="24" r:id="rId24"/>
    <sheet name="SF Detail Portfolio" sheetId="25" r:id="rId25"/>
    <sheet name="Title I Portfolio" sheetId="26" r:id="rId26"/>
    <sheet name="SF Commitments&amp;CreditSub" sheetId="27" r:id="rId27"/>
    <sheet name="SF Insured MarketCom" sheetId="28" r:id="rId28"/>
  </sheets>
  <externalReferences>
    <externalReference r:id="rId31"/>
    <externalReference r:id="rId32"/>
  </externalReferences>
  <definedNames>
    <definedName name="MSA_Mke_Tble" localSheetId="12">#REF!</definedName>
    <definedName name="MSA_Mke_Tble" localSheetId="18">'SFMarketShare'!$A$1:$H$729</definedName>
    <definedName name="MSA_Mke_Tble">#REF!</definedName>
    <definedName name="MSA_Mke_Tble2" localSheetId="18">#REF!</definedName>
    <definedName name="MSA_Mke_Tble2">#REF!</definedName>
    <definedName name="_xlnm.Print_Area" localSheetId="16">'Commitments '!$A$1:$J$51</definedName>
    <definedName name="_xlnm.Print_Area" localSheetId="2">'M_IIF_Chart'!$A$1:$S$66</definedName>
    <definedName name="_xlnm.Print_Area" localSheetId="3">'MF_IIF'!$A$1:$L$45</definedName>
    <definedName name="_xlnm.Print_Area" localSheetId="4">'MF_Notes_Chart'!$A$1:$R$45</definedName>
    <definedName name="_xlnm.Print_Area" localSheetId="12">'SF_Detail(Cont''d)'!$A$1:$N$61</definedName>
    <definedName name="_xlnm.Print_Area" localSheetId="7">'SF_IIF'!$A$1:$N$43</definedName>
    <definedName name="_xlnm.Print_Area" localSheetId="6">'SF_IIF_Chart'!$A$1:$V$66</definedName>
    <definedName name="_xlnm.Print_Area" localSheetId="9">'SF_Notes'!$A$1:$N$57</definedName>
    <definedName name="_xlnm.Print_Area" localSheetId="8">'SF_Notes_Chart'!$A$1:$Q$47</definedName>
    <definedName name="_xlnm.Print_Area" localSheetId="18">'SFMarketShare'!$A$1:$U$47</definedName>
    <definedName name="_xlnm.Print_Area" localSheetId="17">'SFMarketShare_Chart'!$A$1:$Q$49</definedName>
    <definedName name="_xlnm.Print_Area" localSheetId="1">'Summary'!$A$1:$J$33</definedName>
    <definedName name="_xlnm.Print_Area" localSheetId="13">'Title_1_Chart'!$A$1:$R$60</definedName>
    <definedName name="_xlnm.Print_Titles" localSheetId="12">'SF_Detail(Cont''d)'!$1:$11</definedName>
    <definedName name="PRODUCT">#REF!</definedName>
    <definedName name="Q_MSA_Step3" localSheetId="12">#REF!</definedName>
    <definedName name="Q_MSA_Step3" localSheetId="18">'SFMarketShare'!$A$1:$H$729</definedName>
    <definedName name="Q_MSA_Step3">#REF!</definedName>
    <definedName name="Q_MSA_Step4" localSheetId="18">#REF!</definedName>
    <definedName name="Q_MSA_Step4">#REF!</definedName>
  </definedNames>
  <calcPr fullCalcOnLoad="1"/>
</workbook>
</file>

<file path=xl/comments17.xml><?xml version="1.0" encoding="utf-8"?>
<comments xmlns="http://schemas.openxmlformats.org/spreadsheetml/2006/main">
  <authors>
    <author>h07720</author>
  </authors>
  <commentList>
    <comment ref="C8" authorId="0">
      <text>
        <r>
          <rPr>
            <b/>
            <sz val="8"/>
            <rFont val="Tahoma"/>
            <family val="0"/>
          </rPr>
          <t>h07720: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<sst xmlns="http://schemas.openxmlformats.org/spreadsheetml/2006/main" count="948" uniqueCount="430">
  <si>
    <t>DOLLARS</t>
  </si>
  <si>
    <t>CHANGE FROM</t>
  </si>
  <si>
    <t xml:space="preserve">          PORTFOLIO</t>
  </si>
  <si>
    <t>NUMBER</t>
  </si>
  <si>
    <t xml:space="preserve"> (Billions)</t>
  </si>
  <si>
    <t>PRIOR YEAR</t>
  </si>
  <si>
    <t>Single Family Insured</t>
  </si>
  <si>
    <t>Multifamily Insured</t>
  </si>
  <si>
    <t>Title I Property Improvement Insured</t>
  </si>
  <si>
    <t>Title I Manufactured Housing Insured</t>
  </si>
  <si>
    <t>Single Family Notes</t>
  </si>
  <si>
    <t>Title I Notes</t>
  </si>
  <si>
    <t>Single Family Properties</t>
  </si>
  <si>
    <t>Multifamily Properties</t>
  </si>
  <si>
    <t>Federal Housing Administration Monthly Report</t>
  </si>
  <si>
    <t>Multifamily Insured Portfolio</t>
  </si>
  <si>
    <t>Current Month</t>
  </si>
  <si>
    <t>Prior FYTD</t>
  </si>
  <si>
    <t>Percent</t>
  </si>
  <si>
    <t>Change</t>
  </si>
  <si>
    <t>Number</t>
  </si>
  <si>
    <t>Units</t>
  </si>
  <si>
    <t>Dollars ($M)</t>
  </si>
  <si>
    <t>Insurance in Force(Beginning)</t>
  </si>
  <si>
    <t xml:space="preserve">  FY Prepayments(-)</t>
  </si>
  <si>
    <t xml:space="preserve">  FY Claim Terminations(-)</t>
  </si>
  <si>
    <t xml:space="preserve">  FY Endorsements(+)</t>
  </si>
  <si>
    <t xml:space="preserve"> FY Endorsements by Mortgage type</t>
  </si>
  <si>
    <t xml:space="preserve">  New Construction/Sub Rehab</t>
  </si>
  <si>
    <t xml:space="preserve">  Refinance</t>
  </si>
  <si>
    <t xml:space="preserve">  Supplemental/Equity</t>
  </si>
  <si>
    <t xml:space="preserve">  Operating Loss</t>
  </si>
  <si>
    <t xml:space="preserve">  Portfolio Re-engineering</t>
  </si>
  <si>
    <t xml:space="preserve"> Rental Housing</t>
  </si>
  <si>
    <t xml:space="preserve">   Section 221(d)(3) &amp; 236</t>
  </si>
  <si>
    <t xml:space="preserve">   Section 221(d)(4)</t>
  </si>
  <si>
    <t xml:space="preserve">   Other Rental</t>
  </si>
  <si>
    <t xml:space="preserve">   Risk Share</t>
  </si>
  <si>
    <t xml:space="preserve"> Health Care Facilities</t>
  </si>
  <si>
    <t xml:space="preserve"> </t>
  </si>
  <si>
    <t xml:space="preserve">   Nursing Homes</t>
  </si>
  <si>
    <t xml:space="preserve">   Assisted Living</t>
  </si>
  <si>
    <t xml:space="preserve">   Hospitals</t>
  </si>
  <si>
    <t>N/A</t>
  </si>
  <si>
    <t xml:space="preserve"> Prior FY Prepayments(-)</t>
  </si>
  <si>
    <t xml:space="preserve"> Prior FY Claims(-)</t>
  </si>
  <si>
    <t xml:space="preserve"> Prior FY Endorsements(+)</t>
  </si>
  <si>
    <t xml:space="preserve"> Adjustments</t>
  </si>
  <si>
    <t>Insurance in Force(Ending)</t>
  </si>
  <si>
    <t>Multifamily Notes and Properties</t>
  </si>
  <si>
    <t>Notes(Beginning)</t>
  </si>
  <si>
    <t xml:space="preserve"> Pay Offs(-)</t>
  </si>
  <si>
    <t xml:space="preserve"> Conversions(-)</t>
  </si>
  <si>
    <t xml:space="preserve"> Sales(-)</t>
  </si>
  <si>
    <t xml:space="preserve"> Assignments/Seconds(+)</t>
  </si>
  <si>
    <t>Assignments/Seconds by type</t>
  </si>
  <si>
    <t xml:space="preserve">  Section 221(g)(4)</t>
  </si>
  <si>
    <t xml:space="preserve">  Other Assignments</t>
  </si>
  <si>
    <t>Adjustments</t>
  </si>
  <si>
    <t>Notes(Ending)</t>
  </si>
  <si>
    <t>Conversions(+)</t>
  </si>
  <si>
    <t>Sales(-)</t>
  </si>
  <si>
    <t>Properties(Ending)</t>
  </si>
  <si>
    <t>(Number)</t>
  </si>
  <si>
    <t>Insurance-in-Force (Beginning)</t>
  </si>
  <si>
    <t xml:space="preserve">    Prepayments(-)</t>
  </si>
  <si>
    <t xml:space="preserve">    Adjustments</t>
  </si>
  <si>
    <t xml:space="preserve">                                </t>
  </si>
  <si>
    <t xml:space="preserve">    Pay-Offs(-)</t>
  </si>
  <si>
    <t xml:space="preserve">    Conversions(-)</t>
  </si>
  <si>
    <t xml:space="preserve">    Sales(-)</t>
  </si>
  <si>
    <t xml:space="preserve">    Assignments MNA(+)</t>
  </si>
  <si>
    <t xml:space="preserve">    Assignments PMM(+)</t>
  </si>
  <si>
    <t xml:space="preserve">  Notes (Ending)</t>
  </si>
  <si>
    <t xml:space="preserve">  </t>
  </si>
  <si>
    <t xml:space="preserve">          Note:  Dollars represent unpaid balance for notes and acquisition cost for properties. </t>
  </si>
  <si>
    <t>MSA's With The Highest Single Family Default Rates</t>
  </si>
  <si>
    <t>Default Rates</t>
  </si>
  <si>
    <t>Total IIF</t>
  </si>
  <si>
    <t>Defaults</t>
  </si>
  <si>
    <t>Current Year</t>
  </si>
  <si>
    <t>Prior Year</t>
  </si>
  <si>
    <t>Current</t>
  </si>
  <si>
    <t>Prior</t>
  </si>
  <si>
    <t>Rank</t>
  </si>
  <si>
    <t>Total</t>
  </si>
  <si>
    <t xml:space="preserve"> NEWARK, NJ</t>
  </si>
  <si>
    <t xml:space="preserve"> HAMILTON-MIDDLETOWN,OH</t>
  </si>
  <si>
    <t>Title I Portfolios</t>
  </si>
  <si>
    <t xml:space="preserve">        Property Improvement</t>
  </si>
  <si>
    <t xml:space="preserve">        Manufactured Housing</t>
  </si>
  <si>
    <t xml:space="preserve">    Claim Terminations(-) </t>
  </si>
  <si>
    <t xml:space="preserve">    Endorsements(+)</t>
  </si>
  <si>
    <t>Insurance-in-Force (Ending)</t>
  </si>
  <si>
    <t>Notes (Beginning)</t>
  </si>
  <si>
    <t xml:space="preserve">    New Cases Assigned(+)</t>
  </si>
  <si>
    <t xml:space="preserve">    Net Collections(-)</t>
  </si>
  <si>
    <t>Commitments &amp; Credit Subsidy</t>
  </si>
  <si>
    <t>Dollars in Millions</t>
  </si>
  <si>
    <t>MMIF</t>
  </si>
  <si>
    <t>GI/SRIF Total</t>
  </si>
  <si>
    <t>Section 234</t>
  </si>
  <si>
    <t>Section 203(k)</t>
  </si>
  <si>
    <t>GIF/SRIF Multifamily**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</si>
  <si>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</si>
  <si>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</si>
  <si>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</si>
  <si>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</si>
  <si>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</si>
  <si>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</si>
  <si>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</si>
  <si>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</si>
  <si>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</si>
  <si>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</si>
  <si>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</si>
  <si>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</si>
  <si>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 xml:space="preserve"> Credit Subsidy</t>
  </si>
  <si>
    <t>Subsidy Factor</t>
  </si>
  <si>
    <t>Single Family Market Comparisons</t>
  </si>
  <si>
    <t>PMI</t>
  </si>
  <si>
    <t>VA</t>
  </si>
  <si>
    <t>Application</t>
  </si>
  <si>
    <t xml:space="preserve"> Share</t>
  </si>
  <si>
    <t>INSURED MORTGAGE</t>
  </si>
  <si>
    <t>APPLICATIONS</t>
  </si>
  <si>
    <t xml:space="preserve">    Conventional</t>
  </si>
  <si>
    <t xml:space="preserve">    FHA *</t>
  </si>
  <si>
    <t xml:space="preserve">    VA</t>
  </si>
  <si>
    <t xml:space="preserve"> TOTAL</t>
  </si>
  <si>
    <t>Insured</t>
  </si>
  <si>
    <t xml:space="preserve">Change </t>
  </si>
  <si>
    <t>Share ($)</t>
  </si>
  <si>
    <t>(Dollars)</t>
  </si>
  <si>
    <t>ENDORSEMENTS</t>
  </si>
  <si>
    <t xml:space="preserve">    FHA</t>
  </si>
  <si>
    <t>FHA Share</t>
  </si>
  <si>
    <t>HOMES SALES MARKET</t>
  </si>
  <si>
    <t xml:space="preserve">    Home Sales***</t>
  </si>
  <si>
    <t>**     FHA insured minus FHA refinancings</t>
  </si>
  <si>
    <t>***    Includes new and existing construction home sales and a month lag between home sale and FHA endorsement of mortgage to purchase home.</t>
  </si>
  <si>
    <t xml:space="preserve">         Note:  Dollars represent original amounts insured</t>
  </si>
  <si>
    <t>Current FYTD</t>
  </si>
  <si>
    <t>Source SFDW</t>
  </si>
  <si>
    <t xml:space="preserve">      ** includes only those Multifamily programs that are in positive credit subsidy risk categories</t>
  </si>
  <si>
    <t xml:space="preserve">             Units are not counted for Supplemental, Equity or Operating Loss mortgages.</t>
  </si>
  <si>
    <t xml:space="preserve">Apr </t>
  </si>
  <si>
    <t xml:space="preserve"> RACINE, WI</t>
  </si>
  <si>
    <t xml:space="preserve"> INDIANAPOLIS, IN</t>
  </si>
  <si>
    <t xml:space="preserve"> COLUMBUS, OH</t>
  </si>
  <si>
    <t xml:space="preserve">             Units are not counted for Supplemental, Equity, or Operating Loss mortgages that are not in the first position.</t>
  </si>
  <si>
    <t xml:space="preserve"> AKRON, OH</t>
  </si>
  <si>
    <t xml:space="preserve"> CINCINNATI, OH-KY-IN</t>
  </si>
  <si>
    <t>Single Family Detail</t>
  </si>
  <si>
    <t>Status of Insurance-in-Force*</t>
  </si>
  <si>
    <t xml:space="preserve">    Current</t>
  </si>
  <si>
    <t xml:space="preserve">    In Default (90 or more days delinquent)</t>
  </si>
  <si>
    <t xml:space="preserve">        Default Rate</t>
  </si>
  <si>
    <t>Loss Mitigation Activity **</t>
  </si>
  <si>
    <t xml:space="preserve">    Forbearance Agreements</t>
  </si>
  <si>
    <t xml:space="preserve">    Loan Modifications</t>
  </si>
  <si>
    <t xml:space="preserve">    Partial Claims</t>
  </si>
  <si>
    <t xml:space="preserve">        Total </t>
  </si>
  <si>
    <t xml:space="preserve">    Conveyance Foreclosure</t>
  </si>
  <si>
    <t xml:space="preserve">    Pre-Foreclosure Sale</t>
  </si>
  <si>
    <t xml:space="preserve">    Deed-in-Lieu of Foreclosure</t>
  </si>
  <si>
    <t xml:space="preserve">    Other***</t>
  </si>
  <si>
    <t xml:space="preserve">        Total</t>
  </si>
  <si>
    <t xml:space="preserve">     **Counts are based on settlement dates of loss mitigation claims.</t>
  </si>
  <si>
    <t xml:space="preserve">   ***Accelerated Claims Disposition Demostration Program (601)</t>
  </si>
  <si>
    <t xml:space="preserve"> DAYTON-SPRINGFIELD, OH</t>
  </si>
  <si>
    <t xml:space="preserve">Title I Mobile Homes </t>
  </si>
  <si>
    <t xml:space="preserve">Title I Property Improvement </t>
  </si>
  <si>
    <t xml:space="preserve">  Liquidations REO</t>
  </si>
  <si>
    <t xml:space="preserve">  Liquidations Notes</t>
  </si>
  <si>
    <t xml:space="preserve">  Additions</t>
  </si>
  <si>
    <t xml:space="preserve">  Repurchases and Write-Offs</t>
  </si>
  <si>
    <t>Accelerated Claims Disposition Notes</t>
  </si>
  <si>
    <t>=MF_IIF!B39</t>
  </si>
  <si>
    <t>=MF_IIF!D39/1000</t>
  </si>
  <si>
    <t>=MF_IIF!K39</t>
  </si>
  <si>
    <t>=MF_Notes!B22</t>
  </si>
  <si>
    <t>=MF_Notes!D22/1000</t>
  </si>
  <si>
    <t>=MF_Notes!K22</t>
  </si>
  <si>
    <t>=MF_Notes!B34</t>
  </si>
  <si>
    <t>=MF_Notes!D34/1000</t>
  </si>
  <si>
    <t>=MF_Notes!K34</t>
  </si>
  <si>
    <t xml:space="preserve"> ATLANTA, GA</t>
  </si>
  <si>
    <t xml:space="preserve"> SAGINAW-BAY CITY-MIDLAND, MI</t>
  </si>
  <si>
    <t xml:space="preserve"> SHREVEPORT-BOSSIER CITY, LA</t>
  </si>
  <si>
    <t>Note: Dollars represent original mortgage amount for endorsements and unpaid principal balance for insurance in force and terminations.</t>
  </si>
  <si>
    <t xml:space="preserve"> CANTON-MASSILLON, OH</t>
  </si>
  <si>
    <t>(Due to a lag in reporting of conventional information, these data are for the previous month)</t>
  </si>
  <si>
    <t>Single Family Insured Portfolio</t>
  </si>
  <si>
    <t xml:space="preserve">    Claim Terminations(-)</t>
  </si>
  <si>
    <t xml:space="preserve">    Endorsements(+)  </t>
  </si>
  <si>
    <t>Endorsements by Program</t>
  </si>
  <si>
    <t xml:space="preserve">        MMIF   </t>
  </si>
  <si>
    <t xml:space="preserve">        GIF/SRIF</t>
  </si>
  <si>
    <t xml:space="preserve">            234 Condo</t>
  </si>
  <si>
    <t xml:space="preserve">            203(k) Improvement</t>
  </si>
  <si>
    <t xml:space="preserve">            Other</t>
  </si>
  <si>
    <t xml:space="preserve">        Adjustable Rate Mortgages   </t>
  </si>
  <si>
    <t xml:space="preserve">        Fixed Rate Mortgages</t>
  </si>
  <si>
    <t>Endorsements by Purpose</t>
  </si>
  <si>
    <t xml:space="preserve">        Refinancings   </t>
  </si>
  <si>
    <t xml:space="preserve">        Purchases  </t>
  </si>
  <si>
    <t xml:space="preserve">        HECM Endorsements</t>
  </si>
  <si>
    <t xml:space="preserve">        HECM In-Force</t>
  </si>
  <si>
    <t xml:space="preserve">Insurance-in-Force (Ending) </t>
  </si>
  <si>
    <t>* Data Source for HECM is the HECM Detail Case</t>
  </si>
  <si>
    <t>Dollars</t>
  </si>
  <si>
    <t xml:space="preserve"> FY Endorsements by Program type</t>
  </si>
  <si>
    <t>Endorsements by Type</t>
  </si>
  <si>
    <t>Insurance Claims</t>
  </si>
  <si>
    <t>Year</t>
  </si>
  <si>
    <t>MSA Name</t>
  </si>
  <si>
    <t>FRM</t>
  </si>
  <si>
    <t>ARM</t>
  </si>
  <si>
    <t xml:space="preserve"> NEW ORLEANS, LA</t>
  </si>
  <si>
    <t xml:space="preserve"> CLEVELAND-LORAIN-ELYRIA, OH</t>
  </si>
  <si>
    <t xml:space="preserve"> VINELAND-MILLVILLE-BRIGETON, NJ</t>
  </si>
  <si>
    <t xml:space="preserve"> GARY, IN</t>
  </si>
  <si>
    <t xml:space="preserve"> MEMPHIS, TN-AR-MS</t>
  </si>
  <si>
    <t xml:space="preserve"> YOUNGSTOWN-WARREN,OH</t>
  </si>
  <si>
    <t xml:space="preserve"> DETROIT, MI</t>
  </si>
  <si>
    <t xml:space="preserve"> TOLEDO, OH</t>
  </si>
  <si>
    <t xml:space="preserve"> TERRE HAUTE, IN</t>
  </si>
  <si>
    <t xml:space="preserve"> BIRMINGHAM, AL</t>
  </si>
  <si>
    <t xml:space="preserve"> PHILADELPHIA, PA-NJ</t>
  </si>
  <si>
    <t xml:space="preserve"> ROCKFORD, IL</t>
  </si>
  <si>
    <t xml:space="preserve"> FLINT, MI</t>
  </si>
  <si>
    <t>Title I Property Improvement</t>
  </si>
  <si>
    <t>Title I Mobile Homes</t>
  </si>
  <si>
    <t>Various</t>
  </si>
  <si>
    <t>Share</t>
  </si>
  <si>
    <t>****</t>
  </si>
  <si>
    <t xml:space="preserve">    FHA Purchase Mortgages**</t>
  </si>
  <si>
    <t>Properties(Beginning)</t>
  </si>
  <si>
    <t xml:space="preserve">   BoardCare</t>
  </si>
  <si>
    <t xml:space="preserve"> Adjustments </t>
  </si>
  <si>
    <t>Other</t>
  </si>
  <si>
    <t>HECM</t>
  </si>
  <si>
    <t>GIF/SRIF Multifamily*</t>
  </si>
  <si>
    <t xml:space="preserve">      * includes only those Multifamily programs that are in positive credit subsidy risk categories</t>
  </si>
  <si>
    <t>HECM**</t>
  </si>
  <si>
    <t xml:space="preserve"> MANSFIELD, OH</t>
  </si>
  <si>
    <t>Source of Data: SFDW</t>
  </si>
  <si>
    <t xml:space="preserve"> ANN ARBOR, MI</t>
  </si>
  <si>
    <r>
      <t xml:space="preserve">                           Notes:  </t>
    </r>
    <r>
      <rPr>
        <vertAlign val="superscript"/>
        <sz val="10"/>
        <rFont val="Arial"/>
        <family val="2"/>
      </rPr>
      <t xml:space="preserve">1/  </t>
    </r>
    <r>
      <rPr>
        <sz val="10"/>
        <rFont val="Arial"/>
        <family val="0"/>
      </rPr>
      <t>Dollars represent original loan proceeds for insurance-in-force and unpaid balances for notes.</t>
    </r>
  </si>
  <si>
    <t xml:space="preserve">    Cases Closed(-)</t>
  </si>
  <si>
    <t>FY 2007</t>
  </si>
  <si>
    <t>Multifamily Portfolio</t>
  </si>
  <si>
    <t>Single Family Portfolio</t>
  </si>
  <si>
    <t>Title I Portfolio</t>
  </si>
  <si>
    <t xml:space="preserve">Details </t>
  </si>
  <si>
    <t>On Page</t>
  </si>
  <si>
    <t>Single Family Notes and Properties</t>
  </si>
  <si>
    <t xml:space="preserve">Commitments </t>
  </si>
  <si>
    <t xml:space="preserve">        Total Insurance-in-Force (beginning of month)</t>
  </si>
  <si>
    <t xml:space="preserve"> SAN JUAN-BAYAMON, PR</t>
  </si>
  <si>
    <t xml:space="preserve"> GRAND RAPIDS-MUSKEGON-HOLLAND, MI</t>
  </si>
  <si>
    <t xml:space="preserve"> JACKSON, MI</t>
  </si>
  <si>
    <t xml:space="preserve"> CAGUAS, PR</t>
  </si>
  <si>
    <t xml:space="preserve"> KALAMAZOO-BATTLE CREEK, MI</t>
  </si>
  <si>
    <t>* The data series that support these charts are available in the FHA Business Activity Data Page, Fiscal Years 2006 and 2007 Section of this report.</t>
  </si>
  <si>
    <t>Multifamily Notes and Properties*</t>
  </si>
  <si>
    <t>* - The Data Series that supports these charts is available in the FHA Business Activity Page, Fiscal Years 2006 and 2007 Section of this report.</t>
  </si>
  <si>
    <t xml:space="preserve">    </t>
  </si>
  <si>
    <t xml:space="preserve">Single Family Detail* </t>
  </si>
  <si>
    <t>Multifamily Insured Portfolio*</t>
  </si>
  <si>
    <t xml:space="preserve">Since October of FY 2006, the insurance in-force figures has dropped significantly. </t>
  </si>
  <si>
    <t xml:space="preserve">   Note:  Dollars represent unpaid balance.</t>
  </si>
  <si>
    <t xml:space="preserve">The number of accelerated claims has dropped since the beginning of </t>
  </si>
  <si>
    <t>**    Loan first sold to the Joint Ventures</t>
  </si>
  <si>
    <t>*     March 2007 Data</t>
  </si>
  <si>
    <t xml:space="preserve"> CHICAGO, IL</t>
  </si>
  <si>
    <t xml:space="preserve"> Alternate Claims Disposition Notes (Beginning) *</t>
  </si>
  <si>
    <t xml:space="preserve">    Interest Accrual, Fees, Penalties, and Costs</t>
  </si>
  <si>
    <t>Single Family Insured Market Comparisons</t>
  </si>
  <si>
    <t>* The data series that support these charts are available in the FHA Business Activity Data Page, Fiscal Years 2007 and 2008 Section of this report.</t>
  </si>
  <si>
    <t>Monthly Comparisons of FY 2007 and FY 2008</t>
  </si>
  <si>
    <t>FY 2007Total</t>
  </si>
  <si>
    <t>Fiscal Year 2008</t>
  </si>
  <si>
    <t xml:space="preserve">FYTD 2008 Total  </t>
  </si>
  <si>
    <t>By Program and Month: FY 2008</t>
  </si>
  <si>
    <t>FY 2008 Annualized</t>
  </si>
  <si>
    <t>FY 2008 Authority(a)</t>
  </si>
  <si>
    <t xml:space="preserve">FYTD 20078Total  </t>
  </si>
  <si>
    <t>```</t>
  </si>
  <si>
    <t xml:space="preserve"> PUNTA GORDA, FL</t>
  </si>
  <si>
    <t xml:space="preserve"> EVANSVILLE-HENDERSON, IN-KY</t>
  </si>
  <si>
    <t>Single Family Insured Data*</t>
  </si>
  <si>
    <t>**** VA Applications are no longer counted by VA because they are close to the endorsement numbers. VA Application and Endorsement numbers will be the same here on out.</t>
  </si>
  <si>
    <t>The Data Series that support these charts are available  in the FHA Business Activity Data Page, Fiscal Years 2007 and 2008 Section of this report.</t>
  </si>
  <si>
    <t xml:space="preserve">        Since May 2007, the inventory for properties has been on the rise.</t>
  </si>
  <si>
    <t>FY 2008</t>
  </si>
  <si>
    <t>Single Family Detail (continued)</t>
  </si>
  <si>
    <t xml:space="preserve"> FORT MYERS-CAPE CORAL, FL</t>
  </si>
  <si>
    <t xml:space="preserve"> GOLDSBORO, NC</t>
  </si>
  <si>
    <t xml:space="preserve"> BENTON HARBOR, MI</t>
  </si>
  <si>
    <t>Since the beginning of FY 2008, there is no activity reported.</t>
  </si>
  <si>
    <t>for last month.</t>
  </si>
  <si>
    <t>Title I Insured Portfolio</t>
  </si>
  <si>
    <r>
      <t>**</t>
    </r>
    <r>
      <rPr>
        <i/>
        <sz val="10"/>
        <rFont val="Arial"/>
        <family val="2"/>
      </rPr>
      <t xml:space="preserve"> Title I Claim reporting is often characterized by lags of 2 months or more.</t>
    </r>
  </si>
  <si>
    <t xml:space="preserve">        Since the beginning of this fiscal year, the number for insurance</t>
  </si>
  <si>
    <t xml:space="preserve">         in-force has increased from month to month. </t>
  </si>
  <si>
    <t xml:space="preserve"> KOKOMO, IN</t>
  </si>
  <si>
    <t>reported for last month.</t>
  </si>
  <si>
    <t>Multifamily Notes</t>
  </si>
  <si>
    <t xml:space="preserve">             The remaining property in the Prior FYTD inventory is a Title X Land Development property, it lists an acquistion cost of $1 and has no units.</t>
  </si>
  <si>
    <t xml:space="preserve"> FITCHBURG-LEOMINSTER, MA</t>
  </si>
  <si>
    <t xml:space="preserve"> DENVER, CO</t>
  </si>
  <si>
    <t xml:space="preserve"> SARASOTA-BRADENTOWN, FL</t>
  </si>
  <si>
    <t xml:space="preserve">   Joint Venture Portfolio**   </t>
  </si>
  <si>
    <t xml:space="preserve"> OCALA, FL</t>
  </si>
  <si>
    <t>FY 2008 Authority</t>
  </si>
  <si>
    <r>
      <t xml:space="preserve">                                        </t>
    </r>
    <r>
      <rPr>
        <vertAlign val="superscript"/>
        <sz val="10"/>
        <rFont val="Arial"/>
        <family val="2"/>
      </rPr>
      <t>3/</t>
    </r>
    <r>
      <rPr>
        <sz val="10"/>
        <rFont val="Arial"/>
        <family val="0"/>
      </rPr>
      <t xml:space="preserve"> Due to rounding or adjustments posting in the current month to transactions that occurred in previous months, a</t>
    </r>
  </si>
  <si>
    <t xml:space="preserve">                                            cumulative FYTD figure will not always equal the sum of its previous monthly entries.</t>
  </si>
  <si>
    <t xml:space="preserve"> JACKSONVILLE, FL</t>
  </si>
  <si>
    <t xml:space="preserve"> NASSAU-SUFFOLK, NY</t>
  </si>
  <si>
    <t>Commitments and Credit Subsidy</t>
  </si>
  <si>
    <t>The Data Series that support these charts are available in the FHA Business Activity Data Page, Fiscal Years 2007and 2008 Section of this report</t>
  </si>
  <si>
    <t xml:space="preserve">      **Maximum Claim Amount</t>
  </si>
  <si>
    <t xml:space="preserve">** HECM Refinancing Numbers are included in the </t>
  </si>
  <si>
    <t xml:space="preserve">       HECM Endorsement Numbers</t>
  </si>
  <si>
    <t xml:space="preserve">    Conveyances(+)  </t>
  </si>
  <si>
    <t xml:space="preserve">  Properties (Ending)   </t>
  </si>
  <si>
    <t>consecutive month.</t>
  </si>
  <si>
    <t xml:space="preserve">  HECMs reported for last month.</t>
  </si>
  <si>
    <t>Monthly Comparison of FY 2007 and 2008</t>
  </si>
  <si>
    <t>FY 2007 Total</t>
  </si>
  <si>
    <t>Jun 2008</t>
  </si>
  <si>
    <t>Oct 2007 - Jun 2008</t>
  </si>
  <si>
    <t>Oct 2006 - Jun 2007</t>
  </si>
  <si>
    <t xml:space="preserve">        HECM Refinancings **</t>
  </si>
  <si>
    <t xml:space="preserve">Note: Dollars represent assignment amount for notes and acquisition cost for properties; Data for notes are from May 20-Jun 20 for current month and from Oct 1-Jun 20 for FYTD.  </t>
  </si>
  <si>
    <t xml:space="preserve">            Data for properties are from Jun 1-Jun 30 for current month and from Oct 1-Jun 30 for FYTD</t>
  </si>
  <si>
    <t>HECMS</t>
  </si>
  <si>
    <t xml:space="preserve">    Sales(-)   </t>
  </si>
  <si>
    <t xml:space="preserve">    Conversions(+)  </t>
  </si>
  <si>
    <t xml:space="preserve">  Notes (Beginning)   </t>
  </si>
  <si>
    <r>
      <t xml:space="preserve">  </t>
    </r>
    <r>
      <rPr>
        <b/>
        <i/>
        <sz val="10"/>
        <color indexed="16"/>
        <rFont val="Arial"/>
        <family val="2"/>
      </rPr>
      <t>Accelerated Claims Disposition Notes (Ending)</t>
    </r>
  </si>
  <si>
    <t xml:space="preserve">The number of claims reported for June 2008 increased from the number  </t>
  </si>
  <si>
    <t xml:space="preserve">of claims reported for May 2008. </t>
  </si>
  <si>
    <t xml:space="preserve">      The number of endorsements for the month of June 2008 fell from the number</t>
  </si>
  <si>
    <t xml:space="preserve">     of endorsement reported for last month. </t>
  </si>
  <si>
    <t xml:space="preserve">   The number of notes reported for the month of June 2008 has continued on a  </t>
  </si>
  <si>
    <t xml:space="preserve">   down slide since April of 2008.   </t>
  </si>
  <si>
    <t>Oct 2007-Jun 2008</t>
  </si>
  <si>
    <t>Oct 2006- Jun 2007</t>
  </si>
  <si>
    <t>of prepayments for the month of May 2008.</t>
  </si>
  <si>
    <t xml:space="preserve">The number of claims reported for June 2008 was higher than the number </t>
  </si>
  <si>
    <t>of claims reported for the prior month.</t>
  </si>
  <si>
    <t>The number of endorsements continued to show growth for the fourth</t>
  </si>
  <si>
    <t xml:space="preserve">  HECM number for June 2008 was up from the number of  </t>
  </si>
  <si>
    <t>Oct 2007- Jun 2008</t>
  </si>
  <si>
    <r>
      <t xml:space="preserve">                                       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0"/>
      </rPr>
      <t xml:space="preserve"> The June Title I portfolio includes cases classified as Currently Not Collectible (14,048 cases totaling $225.3 million).</t>
    </r>
  </si>
  <si>
    <t>Oct 2006-Jun 2007</t>
  </si>
  <si>
    <r>
      <t>Dollars</t>
    </r>
    <r>
      <rPr>
        <vertAlign val="superscript"/>
        <sz val="10"/>
        <color indexed="62"/>
        <rFont val="Arial"/>
        <family val="0"/>
      </rPr>
      <t>1</t>
    </r>
    <r>
      <rPr>
        <b/>
        <sz val="10"/>
        <color indexed="62"/>
        <rFont val="Arial"/>
        <family val="0"/>
      </rPr>
      <t xml:space="preserve"> ($M)</t>
    </r>
  </si>
  <si>
    <r>
      <t>Number</t>
    </r>
    <r>
      <rPr>
        <vertAlign val="superscript"/>
        <sz val="10"/>
        <color indexed="62"/>
        <rFont val="Arial"/>
        <family val="0"/>
      </rPr>
      <t>3</t>
    </r>
  </si>
  <si>
    <r>
      <t>Notes (Ending)</t>
    </r>
    <r>
      <rPr>
        <i/>
        <vertAlign val="superscript"/>
        <sz val="10"/>
        <color indexed="16"/>
        <rFont val="Arial"/>
        <family val="2"/>
      </rPr>
      <t>2</t>
    </r>
  </si>
  <si>
    <t xml:space="preserve">  Secretary - Held Portfolio </t>
  </si>
  <si>
    <t xml:space="preserve">  Properties (Beginning)   </t>
  </si>
  <si>
    <t>(Data as of May 2008)</t>
  </si>
  <si>
    <t>May 2008</t>
  </si>
  <si>
    <t>May 2007</t>
  </si>
  <si>
    <t xml:space="preserve"> FORT LAUDERDALE, FL</t>
  </si>
  <si>
    <t xml:space="preserve"> ELKHART-GOSHEN, IN</t>
  </si>
  <si>
    <t xml:space="preserve"> JANESVILLE-BELOIT, WI</t>
  </si>
  <si>
    <t xml:space="preserve"> KANKAKEE, IL</t>
  </si>
  <si>
    <t xml:space="preserve"> LANSING-EAST LANSING,MI</t>
  </si>
  <si>
    <t>Data as of May 2008</t>
  </si>
  <si>
    <t xml:space="preserve"> October 2007 - May 2008</t>
  </si>
  <si>
    <t xml:space="preserve"> October 2006 - May 2007</t>
  </si>
  <si>
    <t xml:space="preserve">*       Data for applications are for April 20, 2008 - May 24, 2008 current month; September 23, 2007 - May 24, 2008 for current  FYTD, and September 24, 2006 -  May 19, 2007 for prior FYTD.   </t>
  </si>
  <si>
    <t>Monthly Comparison of FY2007 and FY2008</t>
  </si>
  <si>
    <t>```````</t>
  </si>
  <si>
    <t>Conventional Mortgage Insurance in May decreased 123% compared to the same period last fiscal year.</t>
  </si>
  <si>
    <t>FHA Endorsements in May increased 64% compared to the same period last Fiscal year.</t>
  </si>
  <si>
    <t>Comparing April to May Conventional Mortgage Insurance has decreased 22%.</t>
  </si>
  <si>
    <t>Comparing April to May FHA Endorsements increased 10%.</t>
  </si>
  <si>
    <t>VA  Guarantees in May increased 30% compared to the same period last fiscal year.</t>
  </si>
  <si>
    <t>FHA Home Shares in May increased 66% compared to the same period a year ago.</t>
  </si>
  <si>
    <t>Comparing April to May VA Guarantees have increased 1%</t>
  </si>
  <si>
    <t>Comparing April to May FHA Homes Shares increased 37%</t>
  </si>
  <si>
    <t xml:space="preserve">       The number of prepayments for the month of June 2008 has dropped,  this is the    </t>
  </si>
  <si>
    <t xml:space="preserve">       second consecutive month that it has dropped.</t>
  </si>
  <si>
    <t xml:space="preserve">The number of prepayments for June 2008 has dropped from the number </t>
  </si>
  <si>
    <t xml:space="preserve">        SF note portfolio for June 2008 has remained the same as last month.</t>
  </si>
  <si>
    <t>The  number of defaults for June 2008 are higher than the number reported</t>
  </si>
  <si>
    <t xml:space="preserve">The number of claims for June 2008 are slightly higher than the number of claims </t>
  </si>
  <si>
    <t xml:space="preserve">The number for loss Mitigations for June 2008 is approximately the same as last month.  </t>
  </si>
  <si>
    <t>Title I Prepayments decreased slightly this month.</t>
  </si>
  <si>
    <t>FHA Portfolio Analysis</t>
  </si>
  <si>
    <t>Data as of June 2008</t>
  </si>
  <si>
    <t>FHA Business Activity Data Page</t>
  </si>
  <si>
    <t>Fiscal Years 2007 and 2008</t>
  </si>
  <si>
    <t xml:space="preserve">Multifamily Insured Portfolio </t>
  </si>
  <si>
    <t>Prepayments</t>
  </si>
  <si>
    <t>Claims</t>
  </si>
  <si>
    <t>Endorsements</t>
  </si>
  <si>
    <t>In-Force</t>
  </si>
  <si>
    <t>Month</t>
  </si>
  <si>
    <t>Notes</t>
  </si>
  <si>
    <t>Inforce</t>
  </si>
  <si>
    <t>HECM Endorsements</t>
  </si>
  <si>
    <t>In-force</t>
  </si>
  <si>
    <t>Accelerated Claims</t>
  </si>
  <si>
    <t>Dispostion Notes</t>
  </si>
  <si>
    <t>Properties</t>
  </si>
  <si>
    <t>Months</t>
  </si>
  <si>
    <t>Loss Mitigation</t>
  </si>
  <si>
    <t>IIF (End of Month)</t>
  </si>
  <si>
    <t>SINGLE FAMILY</t>
  </si>
  <si>
    <t>234C</t>
  </si>
  <si>
    <t>203K</t>
  </si>
  <si>
    <t>GI/SRIF</t>
  </si>
  <si>
    <t>OCT</t>
  </si>
  <si>
    <t>TITLE 1</t>
  </si>
  <si>
    <t>Conventional</t>
  </si>
  <si>
    <t xml:space="preserve">FHA </t>
  </si>
  <si>
    <t>FHA Home Sales Share</t>
  </si>
  <si>
    <t>Section 234 endorsements increased 22 percent from prior month</t>
  </si>
  <si>
    <t>Section 203K endorsements increased 33 percent  from the prior month</t>
  </si>
  <si>
    <t>Title 1 endorsement decreased by 42 percent from the prior month</t>
  </si>
  <si>
    <t>HECM claims liability decreased by 5 percent from the prior month</t>
  </si>
  <si>
    <t>MMI Fund has an increased by 15 percent of prior month</t>
  </si>
  <si>
    <t>Overall total GI/SRI Subsidy increased by 10 percent from the prior month</t>
  </si>
  <si>
    <t>FHA Portfolios Summary</t>
  </si>
  <si>
    <t>June 2008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</si>
</sst>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"/>
    <numFmt numFmtId="170" formatCode="_(&quot;$&quot;* #,##0.000_);_(&quot;$&quot;* \(#,##0.000\);_(&quot;$&quot;* &quot;-&quot;??_);_(@_)"/>
    <numFmt numFmtId="171" formatCode="0.0"/>
    <numFmt numFmtId="172" formatCode="&quot;$&quot;#,##0.0_);\(&quot;$&quot;#,##0.0\)"/>
    <numFmt numFmtId="173" formatCode="mmmm\ d\,\ yyyy"/>
    <numFmt numFmtId="174" formatCode="#,##0.0"/>
    <numFmt numFmtId="175" formatCode="_(&quot;$&quot;* #,##0.0_);_(&quot;$&quot;* \(#,##0.0\);_(&quot;$&quot;* &quot;-&quot;?_);_(@_)"/>
    <numFmt numFmtId="176" formatCode="m/yy"/>
    <numFmt numFmtId="177" formatCode="[$-409]mmm\-yy;@"/>
    <numFmt numFmtId="178" formatCode="mmmm\-yyyy"/>
    <numFmt numFmtId="179" formatCode="&quot;$&quot;#,##0.000"/>
    <numFmt numFmtId="180" formatCode="0.000"/>
    <numFmt numFmtId="181" formatCode="0.0000"/>
    <numFmt numFmtId="182" formatCode="0.00000"/>
    <numFmt numFmtId="183" formatCode="m/d"/>
    <numFmt numFmtId="184" formatCode="_(* #,##0.000_);_(* \(#,##0.000\);_(* &quot;-&quot;??_);_(@_)"/>
    <numFmt numFmtId="185" formatCode="&quot;$&quot;#,##0.0"/>
    <numFmt numFmtId="186" formatCode="0.00_);\(0.00\)"/>
    <numFmt numFmtId="187" formatCode="dddd\,\ mmmm\ dd\,\ yyyy"/>
    <numFmt numFmtId="188" formatCode="mmmmm\-yy"/>
    <numFmt numFmtId="189" formatCode="d\-mmm\-yyyy"/>
    <numFmt numFmtId="190" formatCode="mmmm\-yy"/>
    <numFmt numFmtId="191" formatCode="_(&quot;$&quot;* #,##0.0000_);_(&quot;$&quot;* \(#,##0.0000\);_(&quot;$&quot;* &quot;-&quot;??_);_(@_)"/>
    <numFmt numFmtId="192" formatCode="_(* #,##0.000_);_(* \(#,##0.000\);_(* &quot;-&quot;???_);_(@_)"/>
    <numFmt numFmtId="193" formatCode="_(* #,##0.0000_);_(* \(#,##0.0000\);_(* &quot;-&quot;??_);_(@_)"/>
    <numFmt numFmtId="194" formatCode="0.000000"/>
    <numFmt numFmtId="195" formatCode="&quot;$&quot;#,##0.00"/>
    <numFmt numFmtId="196" formatCode="0_);\(0\)"/>
    <numFmt numFmtId="197" formatCode="0.0000000"/>
    <numFmt numFmtId="198" formatCode="&quot;FY &quot;0"/>
    <numFmt numFmtId="199" formatCode="mmm\ 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1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i/>
      <sz val="18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8"/>
      <name val="MS Sans Serif"/>
      <family val="0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i/>
      <sz val="16"/>
      <name val="Arial"/>
      <family val="2"/>
    </font>
    <font>
      <sz val="8.25"/>
      <name val="Arial"/>
      <family val="0"/>
    </font>
    <font>
      <b/>
      <i/>
      <sz val="11"/>
      <name val="Arial"/>
      <family val="2"/>
    </font>
    <font>
      <b/>
      <i/>
      <sz val="2"/>
      <name val="Arial"/>
      <family val="2"/>
    </font>
    <font>
      <b/>
      <sz val="2"/>
      <name val="Arial"/>
      <family val="0"/>
    </font>
    <font>
      <b/>
      <sz val="1.75"/>
      <name val="Arial"/>
      <family val="2"/>
    </font>
    <font>
      <sz val="2"/>
      <name val="Arial"/>
      <family val="0"/>
    </font>
    <font>
      <b/>
      <i/>
      <sz val="1.75"/>
      <name val="Arial"/>
      <family val="2"/>
    </font>
    <font>
      <sz val="9.25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9.75"/>
      <name val="Arial"/>
      <family val="2"/>
    </font>
    <font>
      <sz val="8.75"/>
      <name val="Arial"/>
      <family val="0"/>
    </font>
    <font>
      <sz val="10.25"/>
      <name val="Arial"/>
      <family val="0"/>
    </font>
    <font>
      <b/>
      <sz val="8.25"/>
      <name val="Arial"/>
      <family val="2"/>
    </font>
    <font>
      <b/>
      <i/>
      <sz val="8.25"/>
      <name val="Arial"/>
      <family val="2"/>
    </font>
    <font>
      <sz val="8.5"/>
      <name val="Arial"/>
      <family val="2"/>
    </font>
    <font>
      <b/>
      <i/>
      <sz val="2"/>
      <name val="Albertus Extra Bold"/>
      <family val="2"/>
    </font>
    <font>
      <b/>
      <sz val="2.5"/>
      <name val="Arial"/>
      <family val="2"/>
    </font>
    <font>
      <b/>
      <sz val="2.25"/>
      <name val="Arial"/>
      <family val="0"/>
    </font>
    <font>
      <b/>
      <i/>
      <sz val="10.25"/>
      <name val="Arial"/>
      <family val="2"/>
    </font>
    <font>
      <b/>
      <i/>
      <sz val="10"/>
      <name val="Albertus Extra Bold"/>
      <family val="2"/>
    </font>
    <font>
      <b/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9.75"/>
      <name val="Arial"/>
      <family val="0"/>
    </font>
    <font>
      <sz val="9.75"/>
      <name val="Aria"/>
      <family val="0"/>
    </font>
    <font>
      <sz val="9.5"/>
      <name val="Arial"/>
      <family val="0"/>
    </font>
    <font>
      <b/>
      <sz val="10"/>
      <color indexed="16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b/>
      <i/>
      <sz val="18"/>
      <color indexed="16"/>
      <name val="Arial"/>
      <family val="2"/>
    </font>
    <font>
      <b/>
      <i/>
      <sz val="10"/>
      <color indexed="16"/>
      <name val="Arial"/>
      <family val="2"/>
    </font>
    <font>
      <b/>
      <i/>
      <sz val="9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b/>
      <sz val="9"/>
      <color indexed="16"/>
      <name val="Arial"/>
      <family val="2"/>
    </font>
    <font>
      <b/>
      <sz val="8"/>
      <color indexed="8"/>
      <name val="Arial"/>
      <family val="2"/>
    </font>
    <font>
      <i/>
      <sz val="10"/>
      <color indexed="16"/>
      <name val="Arial"/>
      <family val="2"/>
    </font>
    <font>
      <b/>
      <i/>
      <sz val="16"/>
      <color indexed="62"/>
      <name val="Arial"/>
      <family val="2"/>
    </font>
    <font>
      <b/>
      <sz val="14"/>
      <color indexed="62"/>
      <name val="Arial"/>
      <family val="2"/>
    </font>
    <font>
      <b/>
      <i/>
      <sz val="10.25"/>
      <color indexed="16"/>
      <name val="Arial"/>
      <family val="2"/>
    </font>
    <font>
      <b/>
      <sz val="11"/>
      <color indexed="16"/>
      <name val="Arial"/>
      <family val="2"/>
    </font>
    <font>
      <b/>
      <i/>
      <sz val="10"/>
      <color indexed="16"/>
      <name val="Albertus Extra Bold"/>
      <family val="2"/>
    </font>
    <font>
      <b/>
      <i/>
      <sz val="9.25"/>
      <color indexed="16"/>
      <name val="Arial"/>
      <family val="2"/>
    </font>
    <font>
      <b/>
      <i/>
      <sz val="9.75"/>
      <color indexed="16"/>
      <name val="Arial"/>
      <family val="2"/>
    </font>
    <font>
      <b/>
      <i/>
      <sz val="8.25"/>
      <color indexed="16"/>
      <name val="Albertus Extra Bold"/>
      <family val="2"/>
    </font>
    <font>
      <b/>
      <i/>
      <sz val="8.25"/>
      <color indexed="16"/>
      <name val="Arial"/>
      <family val="2"/>
    </font>
    <font>
      <b/>
      <sz val="10.25"/>
      <color indexed="16"/>
      <name val="Arial"/>
      <family val="2"/>
    </font>
    <font>
      <b/>
      <sz val="10"/>
      <color indexed="62"/>
      <name val="Arial"/>
      <family val="0"/>
    </font>
    <font>
      <b/>
      <i/>
      <sz val="10"/>
      <color indexed="62"/>
      <name val="Arial"/>
      <family val="0"/>
    </font>
    <font>
      <i/>
      <sz val="10"/>
      <color indexed="62"/>
      <name val="Arial"/>
      <family val="2"/>
    </font>
    <font>
      <b/>
      <sz val="8.75"/>
      <color indexed="16"/>
      <name val="Arial"/>
      <family val="2"/>
    </font>
    <font>
      <b/>
      <sz val="12"/>
      <color indexed="62"/>
      <name val="Arial"/>
      <family val="2"/>
    </font>
    <font>
      <b/>
      <i/>
      <sz val="18"/>
      <color indexed="62"/>
      <name val="Arial"/>
      <family val="2"/>
    </font>
    <font>
      <b/>
      <i/>
      <sz val="12"/>
      <color indexed="62"/>
      <name val="Arial"/>
      <family val="2"/>
    </font>
    <font>
      <b/>
      <sz val="14"/>
      <color indexed="16"/>
      <name val="Arial"/>
      <family val="2"/>
    </font>
    <font>
      <b/>
      <i/>
      <sz val="16"/>
      <color indexed="16"/>
      <name val="Arial"/>
      <family val="2"/>
    </font>
    <font>
      <sz val="10"/>
      <color indexed="62"/>
      <name val="Arial"/>
      <family val="0"/>
    </font>
    <font>
      <vertAlign val="superscript"/>
      <sz val="10"/>
      <color indexed="62"/>
      <name val="Arial"/>
      <family val="0"/>
    </font>
    <font>
      <i/>
      <vertAlign val="superscript"/>
      <sz val="10"/>
      <color indexed="16"/>
      <name val="Arial"/>
      <family val="2"/>
    </font>
    <font>
      <b/>
      <sz val="9"/>
      <name val="Helvetica"/>
      <family val="2"/>
    </font>
    <font>
      <b/>
      <sz val="8"/>
      <color indexed="16"/>
      <name val="Arial"/>
      <family val="2"/>
    </font>
    <font>
      <b/>
      <sz val="9.75"/>
      <color indexed="16"/>
      <name val="Arial"/>
      <family val="2"/>
    </font>
    <font>
      <b/>
      <sz val="8.25"/>
      <color indexed="16"/>
      <name val="Arial"/>
      <family val="2"/>
    </font>
    <font>
      <b/>
      <i/>
      <sz val="11"/>
      <color indexed="62"/>
      <name val="Arial"/>
      <family val="2"/>
    </font>
    <font>
      <b/>
      <sz val="11.25"/>
      <color indexed="16"/>
      <name val="Arial"/>
      <family val="2"/>
    </font>
    <font>
      <b/>
      <sz val="16"/>
      <color indexed="62"/>
      <name val="Arial"/>
      <family val="0"/>
    </font>
    <font>
      <b/>
      <sz val="9"/>
      <color indexed="62"/>
      <name val="Arial"/>
      <family val="2"/>
    </font>
    <font>
      <sz val="10"/>
      <color indexed="16"/>
      <name val="MS Sans Serif"/>
      <family val="2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b/>
      <sz val="20"/>
      <color indexed="62"/>
      <name val="Arial"/>
      <family val="2"/>
    </font>
    <font>
      <b/>
      <sz val="12"/>
      <color indexed="16"/>
      <name val="Arial"/>
      <family val="2"/>
    </font>
    <font>
      <b/>
      <i/>
      <sz val="9"/>
      <color indexed="62"/>
      <name val="Arial"/>
      <family val="2"/>
    </font>
    <font>
      <b/>
      <sz val="9.25"/>
      <color indexed="16"/>
      <name val="Arial"/>
      <family val="2"/>
    </font>
    <font>
      <b/>
      <sz val="10.5"/>
      <color indexed="16"/>
      <name val="Arial"/>
      <family val="2"/>
    </font>
    <font>
      <b/>
      <i/>
      <sz val="26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i/>
      <sz val="14"/>
      <color indexed="62"/>
      <name val="Arial"/>
      <family val="2"/>
    </font>
    <font>
      <sz val="18"/>
      <name val="Arial"/>
      <family val="0"/>
    </font>
    <font>
      <sz val="24"/>
      <name val="Arial"/>
      <family val="0"/>
    </font>
    <font>
      <sz val="24"/>
      <color indexed="62"/>
      <name val="Arial"/>
      <family val="0"/>
    </font>
    <font>
      <b/>
      <sz val="24"/>
      <color indexed="62"/>
      <name val="Arial"/>
      <family val="2"/>
    </font>
    <font>
      <b/>
      <i/>
      <sz val="24"/>
      <color indexed="62"/>
      <name val="Arial"/>
      <family val="2"/>
    </font>
    <font>
      <b/>
      <i/>
      <sz val="48"/>
      <color indexed="62"/>
      <name val="Arial"/>
      <family val="2"/>
    </font>
    <font>
      <b/>
      <i/>
      <sz val="28"/>
      <color indexed="62"/>
      <name val="Arial"/>
      <family val="2"/>
    </font>
    <font>
      <i/>
      <sz val="42"/>
      <color indexed="62"/>
      <name val="Arial"/>
      <family val="2"/>
    </font>
    <font>
      <b/>
      <sz val="24"/>
      <name val="Arial"/>
      <family val="2"/>
    </font>
    <font>
      <sz val="10"/>
      <color indexed="12"/>
      <name val="Arial"/>
      <family val="0"/>
    </font>
    <font>
      <b/>
      <sz val="20"/>
      <name val="Arial"/>
      <family val="2"/>
    </font>
    <font>
      <b/>
      <sz val="18"/>
      <color indexed="62"/>
      <name val="Arial"/>
      <family val="2"/>
    </font>
    <font>
      <sz val="10"/>
      <color indexed="1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3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6" borderId="1" applyNumberFormat="0" applyAlignment="0" applyProtection="0"/>
    <xf numFmtId="0" fontId="5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" borderId="7" applyNumberFormat="0" applyFont="0" applyAlignment="0" applyProtection="0"/>
    <xf numFmtId="0" fontId="63" fillId="1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12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7" fillId="0" borderId="0" xfId="0" applyFont="1" applyAlignment="1">
      <alignment/>
    </xf>
    <xf numFmtId="165" fontId="6" fillId="0" borderId="0" xfId="42" applyNumberFormat="1" applyFont="1" applyAlignment="1">
      <alignment/>
    </xf>
    <xf numFmtId="166" fontId="6" fillId="0" borderId="0" xfId="44" applyNumberFormat="1" applyFont="1" applyAlignment="1">
      <alignment/>
    </xf>
    <xf numFmtId="0" fontId="7" fillId="0" borderId="12" xfId="0" applyFont="1" applyBorder="1" applyAlignment="1">
      <alignment/>
    </xf>
    <xf numFmtId="9" fontId="6" fillId="0" borderId="0" xfId="44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5" fontId="1" fillId="0" borderId="0" xfId="42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44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37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72" fontId="0" fillId="0" borderId="14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0" fillId="0" borderId="11" xfId="0" applyNumberFormat="1" applyBorder="1" applyAlignment="1">
      <alignment/>
    </xf>
    <xf numFmtId="172" fontId="1" fillId="0" borderId="14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5" xfId="0" applyNumberFormat="1" applyFont="1" applyBorder="1" applyAlignment="1">
      <alignment horizontal="center"/>
    </xf>
    <xf numFmtId="172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172" fontId="0" fillId="0" borderId="0" xfId="0" applyNumberFormat="1" applyBorder="1" applyAlignment="1">
      <alignment horizontal="right" wrapText="1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70" fontId="1" fillId="0" borderId="0" xfId="44" applyNumberFormat="1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/>
    </xf>
    <xf numFmtId="166" fontId="15" fillId="0" borderId="0" xfId="44" applyNumberFormat="1" applyFont="1" applyAlignment="1">
      <alignment/>
    </xf>
    <xf numFmtId="168" fontId="15" fillId="0" borderId="0" xfId="63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 quotePrefix="1">
      <alignment horizontal="left"/>
    </xf>
    <xf numFmtId="166" fontId="15" fillId="0" borderId="0" xfId="44" applyNumberFormat="1" applyFont="1" applyAlignment="1" quotePrefix="1">
      <alignment horizontal="left"/>
    </xf>
    <xf numFmtId="168" fontId="15" fillId="0" borderId="0" xfId="63" applyNumberFormat="1" applyFont="1" applyAlignment="1" quotePrefix="1">
      <alignment horizontal="left"/>
    </xf>
    <xf numFmtId="0" fontId="1" fillId="0" borderId="0" xfId="0" applyFont="1" applyBorder="1" applyAlignment="1">
      <alignment horizontal="centerContinuous"/>
    </xf>
    <xf numFmtId="3" fontId="15" fillId="0" borderId="0" xfId="0" applyNumberFormat="1" applyFont="1" applyAlignment="1" quotePrefix="1">
      <alignment horizontal="right"/>
    </xf>
    <xf numFmtId="168" fontId="15" fillId="0" borderId="0" xfId="63" applyNumberFormat="1" applyFont="1" applyAlignment="1" quotePrefix="1">
      <alignment horizontal="right"/>
    </xf>
    <xf numFmtId="166" fontId="15" fillId="0" borderId="0" xfId="44" applyNumberFormat="1" applyFont="1" applyAlignment="1" quotePrefix="1">
      <alignment horizontal="right"/>
    </xf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centerContinuous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16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4" fontId="15" fillId="0" borderId="0" xfId="44" applyNumberFormat="1" applyFont="1" applyAlignment="1">
      <alignment/>
    </xf>
    <xf numFmtId="0" fontId="0" fillId="0" borderId="0" xfId="0" applyFont="1" applyAlignment="1" quotePrefix="1">
      <alignment/>
    </xf>
    <xf numFmtId="17" fontId="1" fillId="0" borderId="0" xfId="0" applyNumberFormat="1" applyFont="1" applyBorder="1" applyAlignment="1" quotePrefix="1">
      <alignment horizontal="centerContinuous"/>
    </xf>
    <xf numFmtId="0" fontId="1" fillId="0" borderId="0" xfId="0" applyFont="1" applyAlignment="1">
      <alignment horizontal="center"/>
    </xf>
    <xf numFmtId="9" fontId="1" fillId="0" borderId="0" xfId="42" applyNumberFormat="1" applyFont="1" applyAlignment="1">
      <alignment/>
    </xf>
    <xf numFmtId="9" fontId="6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44" fontId="15" fillId="0" borderId="0" xfId="44" applyNumberFormat="1" applyFont="1" applyAlignment="1" quotePrefix="1">
      <alignment horizontal="right"/>
    </xf>
    <xf numFmtId="43" fontId="0" fillId="0" borderId="0" xfId="42" applyAlignment="1">
      <alignment/>
    </xf>
    <xf numFmtId="0" fontId="2" fillId="0" borderId="0" xfId="0" applyFont="1" applyBorder="1" applyAlignment="1">
      <alignment/>
    </xf>
    <xf numFmtId="168" fontId="0" fillId="0" borderId="0" xfId="63" applyNumberFormat="1" applyFont="1" applyAlignment="1">
      <alignment/>
    </xf>
    <xf numFmtId="0" fontId="18" fillId="0" borderId="12" xfId="0" applyFont="1" applyBorder="1" applyAlignment="1">
      <alignment/>
    </xf>
    <xf numFmtId="0" fontId="0" fillId="0" borderId="16" xfId="0" applyBorder="1" applyAlignment="1">
      <alignment horizontal="centerContinuous"/>
    </xf>
    <xf numFmtId="168" fontId="1" fillId="0" borderId="0" xfId="42" applyNumberFormat="1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170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0" fontId="23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176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71" fontId="1" fillId="0" borderId="0" xfId="0" applyNumberFormat="1" applyFont="1" applyFill="1" applyBorder="1" applyAlignment="1" applyProtection="1">
      <alignment/>
      <protection locked="0"/>
    </xf>
    <xf numFmtId="1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0" fontId="1" fillId="0" borderId="13" xfId="42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171" fontId="0" fillId="0" borderId="0" xfId="0" applyNumberFormat="1" applyFont="1" applyFill="1" applyBorder="1" applyAlignment="1" applyProtection="1">
      <alignment/>
      <protection locked="0"/>
    </xf>
    <xf numFmtId="0" fontId="47" fillId="0" borderId="0" xfId="0" applyNumberFormat="1" applyFont="1" applyFill="1" applyBorder="1" applyAlignment="1" applyProtection="1">
      <alignment horizontal="left"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74" fontId="1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5" fontId="0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58" applyFont="1" applyFill="1" applyBorder="1" applyAlignment="1" quotePrefix="1">
      <alignment horizontal="left" wrapText="1"/>
      <protection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 quotePrefix="1">
      <alignment horizontal="left"/>
    </xf>
    <xf numFmtId="0" fontId="73" fillId="0" borderId="0" xfId="0" applyFont="1" applyAlignment="1">
      <alignment/>
    </xf>
    <xf numFmtId="0" fontId="75" fillId="0" borderId="13" xfId="0" applyFont="1" applyBorder="1" applyAlignment="1">
      <alignment horizontal="centerContinuous"/>
    </xf>
    <xf numFmtId="0" fontId="75" fillId="0" borderId="0" xfId="0" applyFont="1" applyAlignment="1">
      <alignment/>
    </xf>
    <xf numFmtId="0" fontId="75" fillId="0" borderId="10" xfId="0" applyFont="1" applyBorder="1" applyAlignment="1" quotePrefix="1">
      <alignment horizontal="center"/>
    </xf>
    <xf numFmtId="0" fontId="77" fillId="0" borderId="0" xfId="0" applyFont="1" applyAlignment="1" quotePrefix="1">
      <alignment horizontal="left"/>
    </xf>
    <xf numFmtId="0" fontId="7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165" fontId="14" fillId="0" borderId="0" xfId="42" applyNumberFormat="1" applyFont="1" applyFill="1" applyBorder="1" applyAlignment="1">
      <alignment wrapText="1"/>
    </xf>
    <xf numFmtId="166" fontId="1" fillId="0" borderId="0" xfId="44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1" fillId="0" borderId="0" xfId="63" applyFont="1" applyAlignment="1">
      <alignment/>
    </xf>
    <xf numFmtId="9" fontId="1" fillId="0" borderId="0" xfId="63" applyNumberFormat="1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10" xfId="42" applyNumberFormat="1" applyFont="1" applyBorder="1" applyAlignment="1">
      <alignment/>
    </xf>
    <xf numFmtId="166" fontId="1" fillId="0" borderId="10" xfId="44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165" fontId="22" fillId="0" borderId="0" xfId="42" applyNumberFormat="1" applyFont="1" applyFill="1" applyBorder="1" applyAlignment="1">
      <alignment wrapText="1"/>
    </xf>
    <xf numFmtId="166" fontId="18" fillId="0" borderId="0" xfId="44" applyNumberFormat="1" applyFont="1" applyAlignment="1">
      <alignment/>
    </xf>
    <xf numFmtId="0" fontId="1" fillId="0" borderId="19" xfId="0" applyFont="1" applyBorder="1" applyAlignment="1">
      <alignment/>
    </xf>
    <xf numFmtId="9" fontId="1" fillId="0" borderId="0" xfId="63" applyFont="1" applyBorder="1" applyAlignment="1">
      <alignment/>
    </xf>
    <xf numFmtId="165" fontId="18" fillId="0" borderId="0" xfId="42" applyNumberFormat="1" applyFont="1" applyBorder="1" applyAlignment="1">
      <alignment/>
    </xf>
    <xf numFmtId="166" fontId="18" fillId="0" borderId="0" xfId="44" applyNumberFormat="1" applyFont="1" applyBorder="1" applyAlignment="1">
      <alignment/>
    </xf>
    <xf numFmtId="165" fontId="78" fillId="0" borderId="0" xfId="42" applyNumberFormat="1" applyFont="1" applyBorder="1" applyAlignment="1">
      <alignment/>
    </xf>
    <xf numFmtId="166" fontId="78" fillId="0" borderId="0" xfId="44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12" xfId="0" applyFont="1" applyBorder="1" applyAlignment="1">
      <alignment/>
    </xf>
    <xf numFmtId="165" fontId="78" fillId="0" borderId="10" xfId="42" applyNumberFormat="1" applyFont="1" applyBorder="1" applyAlignment="1">
      <alignment/>
    </xf>
    <xf numFmtId="166" fontId="78" fillId="0" borderId="10" xfId="44" applyNumberFormat="1" applyFont="1" applyBorder="1" applyAlignment="1">
      <alignment/>
    </xf>
    <xf numFmtId="0" fontId="78" fillId="0" borderId="10" xfId="0" applyFont="1" applyBorder="1" applyAlignment="1">
      <alignment/>
    </xf>
    <xf numFmtId="0" fontId="78" fillId="0" borderId="18" xfId="0" applyFont="1" applyBorder="1" applyAlignment="1">
      <alignment/>
    </xf>
    <xf numFmtId="0" fontId="1" fillId="0" borderId="17" xfId="0" applyFont="1" applyBorder="1" applyAlignment="1">
      <alignment/>
    </xf>
    <xf numFmtId="165" fontId="18" fillId="0" borderId="20" xfId="42" applyNumberFormat="1" applyFont="1" applyBorder="1" applyAlignment="1">
      <alignment/>
    </xf>
    <xf numFmtId="166" fontId="18" fillId="0" borderId="20" xfId="44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65" fontId="18" fillId="0" borderId="10" xfId="42" applyNumberFormat="1" applyFont="1" applyBorder="1" applyAlignment="1">
      <alignment/>
    </xf>
    <xf numFmtId="166" fontId="18" fillId="0" borderId="10" xfId="44" applyNumberFormat="1" applyFont="1" applyBorder="1" applyAlignment="1">
      <alignment/>
    </xf>
    <xf numFmtId="166" fontId="18" fillId="0" borderId="10" xfId="44" applyNumberFormat="1" applyFont="1" applyBorder="1" applyAlignment="1">
      <alignment horizontal="right"/>
    </xf>
    <xf numFmtId="165" fontId="78" fillId="0" borderId="0" xfId="0" applyNumberFormat="1" applyFont="1" applyBorder="1" applyAlignment="1">
      <alignment/>
    </xf>
    <xf numFmtId="165" fontId="78" fillId="0" borderId="1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166" fontId="78" fillId="0" borderId="10" xfId="44" applyNumberFormat="1" applyFont="1" applyFill="1" applyBorder="1" applyAlignment="1">
      <alignment/>
    </xf>
    <xf numFmtId="0" fontId="18" fillId="0" borderId="19" xfId="0" applyFont="1" applyBorder="1" applyAlignment="1">
      <alignment/>
    </xf>
    <xf numFmtId="166" fontId="18" fillId="0" borderId="0" xfId="44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75" fillId="0" borderId="0" xfId="0" applyFont="1" applyAlignment="1">
      <alignment horizontal="centerContinuous"/>
    </xf>
    <xf numFmtId="0" fontId="74" fillId="0" borderId="0" xfId="0" applyFont="1" applyAlignment="1">
      <alignment horizontal="centerContinuous"/>
    </xf>
    <xf numFmtId="0" fontId="75" fillId="0" borderId="0" xfId="0" applyFont="1" applyAlignment="1">
      <alignment horizontal="center"/>
    </xf>
    <xf numFmtId="0" fontId="75" fillId="0" borderId="13" xfId="0" applyFont="1" applyBorder="1" applyAlignment="1">
      <alignment/>
    </xf>
    <xf numFmtId="0" fontId="75" fillId="0" borderId="17" xfId="0" applyFont="1" applyBorder="1" applyAlignment="1">
      <alignment horizontal="center"/>
    </xf>
    <xf numFmtId="0" fontId="74" fillId="0" borderId="0" xfId="0" applyFont="1" applyAlignment="1" quotePrefix="1">
      <alignment horizontal="left"/>
    </xf>
    <xf numFmtId="0" fontId="80" fillId="0" borderId="0" xfId="0" applyFont="1" applyBorder="1" applyAlignment="1">
      <alignment/>
    </xf>
    <xf numFmtId="0" fontId="79" fillId="0" borderId="0" xfId="0" applyFont="1" applyBorder="1" applyAlignment="1">
      <alignment/>
    </xf>
    <xf numFmtId="165" fontId="81" fillId="0" borderId="0" xfId="42" applyNumberFormat="1" applyFont="1" applyFill="1" applyBorder="1" applyAlignment="1">
      <alignment wrapText="1"/>
    </xf>
    <xf numFmtId="166" fontId="3" fillId="0" borderId="0" xfId="44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9" fontId="3" fillId="0" borderId="0" xfId="63" applyFont="1" applyAlignment="1">
      <alignment/>
    </xf>
    <xf numFmtId="0" fontId="74" fillId="0" borderId="0" xfId="0" applyFont="1" applyAlignment="1">
      <alignment/>
    </xf>
    <xf numFmtId="0" fontId="76" fillId="0" borderId="0" xfId="0" applyFont="1" applyAlignment="1">
      <alignment/>
    </xf>
    <xf numFmtId="0" fontId="82" fillId="0" borderId="0" xfId="0" applyFont="1" applyAlignment="1" quotePrefix="1">
      <alignment horizontal="left"/>
    </xf>
    <xf numFmtId="0" fontId="75" fillId="0" borderId="0" xfId="0" applyFont="1" applyAlignment="1" quotePrefix="1">
      <alignment horizontal="left"/>
    </xf>
    <xf numFmtId="0" fontId="73" fillId="0" borderId="0" xfId="0" applyFont="1" applyAlignment="1" quotePrefix="1">
      <alignment horizontal="left"/>
    </xf>
    <xf numFmtId="37" fontId="1" fillId="0" borderId="15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37" fontId="1" fillId="0" borderId="22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37" fontId="34" fillId="0" borderId="24" xfId="0" applyNumberFormat="1" applyFont="1" applyBorder="1" applyAlignment="1">
      <alignment/>
    </xf>
    <xf numFmtId="37" fontId="34" fillId="0" borderId="25" xfId="0" applyNumberFormat="1" applyFont="1" applyBorder="1" applyAlignment="1">
      <alignment/>
    </xf>
    <xf numFmtId="172" fontId="34" fillId="0" borderId="26" xfId="0" applyNumberFormat="1" applyFont="1" applyBorder="1" applyAlignment="1">
      <alignment/>
    </xf>
    <xf numFmtId="172" fontId="34" fillId="0" borderId="25" xfId="0" applyNumberFormat="1" applyFont="1" applyBorder="1" applyAlignment="1">
      <alignment/>
    </xf>
    <xf numFmtId="168" fontId="1" fillId="0" borderId="27" xfId="0" applyNumberFormat="1" applyFont="1" applyBorder="1" applyAlignment="1">
      <alignment/>
    </xf>
    <xf numFmtId="37" fontId="34" fillId="0" borderId="15" xfId="0" applyNumberFormat="1" applyFont="1" applyBorder="1" applyAlignment="1">
      <alignment/>
    </xf>
    <xf numFmtId="37" fontId="34" fillId="0" borderId="0" xfId="0" applyNumberFormat="1" applyFont="1" applyBorder="1" applyAlignment="1">
      <alignment/>
    </xf>
    <xf numFmtId="172" fontId="34" fillId="0" borderId="14" xfId="0" applyNumberFormat="1" applyFont="1" applyBorder="1" applyAlignment="1">
      <alignment/>
    </xf>
    <xf numFmtId="172" fontId="34" fillId="0" borderId="0" xfId="0" applyNumberFormat="1" applyFont="1" applyBorder="1" applyAlignment="1">
      <alignment/>
    </xf>
    <xf numFmtId="168" fontId="1" fillId="0" borderId="28" xfId="0" applyNumberFormat="1" applyFont="1" applyBorder="1" applyAlignment="1">
      <alignment/>
    </xf>
    <xf numFmtId="37" fontId="34" fillId="0" borderId="0" xfId="0" applyNumberFormat="1" applyFont="1" applyBorder="1" applyAlignment="1">
      <alignment horizontal="right"/>
    </xf>
    <xf numFmtId="168" fontId="1" fillId="0" borderId="28" xfId="0" applyNumberFormat="1" applyFont="1" applyBorder="1" applyAlignment="1">
      <alignment horizontal="right"/>
    </xf>
    <xf numFmtId="37" fontId="34" fillId="0" borderId="22" xfId="0" applyNumberFormat="1" applyFont="1" applyBorder="1" applyAlignment="1">
      <alignment/>
    </xf>
    <xf numFmtId="37" fontId="34" fillId="0" borderId="11" xfId="0" applyNumberFormat="1" applyFont="1" applyBorder="1" applyAlignment="1">
      <alignment/>
    </xf>
    <xf numFmtId="172" fontId="34" fillId="0" borderId="23" xfId="0" applyNumberFormat="1" applyFont="1" applyBorder="1" applyAlignment="1">
      <alignment/>
    </xf>
    <xf numFmtId="172" fontId="34" fillId="0" borderId="11" xfId="0" applyNumberFormat="1" applyFont="1" applyBorder="1" applyAlignment="1">
      <alignment/>
    </xf>
    <xf numFmtId="168" fontId="1" fillId="0" borderId="29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37" fontId="1" fillId="0" borderId="24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37" fontId="83" fillId="0" borderId="15" xfId="58" applyNumberFormat="1" applyFont="1" applyFill="1" applyBorder="1" applyAlignment="1">
      <alignment horizontal="right" wrapText="1"/>
      <protection/>
    </xf>
    <xf numFmtId="37" fontId="83" fillId="0" borderId="0" xfId="58" applyNumberFormat="1" applyFont="1" applyFill="1" applyBorder="1" applyAlignment="1">
      <alignment horizontal="right" wrapText="1"/>
      <protection/>
    </xf>
    <xf numFmtId="172" fontId="83" fillId="0" borderId="14" xfId="58" applyNumberFormat="1" applyFont="1" applyFill="1" applyBorder="1" applyAlignment="1">
      <alignment horizontal="right" wrapText="1"/>
      <protection/>
    </xf>
    <xf numFmtId="0" fontId="74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/>
    </xf>
    <xf numFmtId="168" fontId="3" fillId="0" borderId="0" xfId="0" applyNumberFormat="1" applyFont="1" applyAlignment="1">
      <alignment/>
    </xf>
    <xf numFmtId="37" fontId="2" fillId="0" borderId="1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37" fontId="34" fillId="0" borderId="25" xfId="0" applyNumberFormat="1" applyFont="1" applyBorder="1" applyAlignment="1">
      <alignment horizontal="right"/>
    </xf>
    <xf numFmtId="168" fontId="34" fillId="0" borderId="27" xfId="0" applyNumberFormat="1" applyFont="1" applyBorder="1" applyAlignment="1">
      <alignment horizontal="right"/>
    </xf>
    <xf numFmtId="168" fontId="34" fillId="0" borderId="28" xfId="0" applyNumberFormat="1" applyFont="1" applyBorder="1" applyAlignment="1">
      <alignment horizontal="right"/>
    </xf>
    <xf numFmtId="168" fontId="34" fillId="0" borderId="29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Alignment="1" quotePrefix="1">
      <alignment horizontal="center"/>
    </xf>
    <xf numFmtId="168" fontId="1" fillId="0" borderId="0" xfId="0" applyNumberFormat="1" applyFont="1" applyAlignment="1">
      <alignment horizontal="center"/>
    </xf>
    <xf numFmtId="0" fontId="79" fillId="0" borderId="0" xfId="0" applyFont="1" applyBorder="1" applyAlignment="1">
      <alignment horizontal="center"/>
    </xf>
    <xf numFmtId="168" fontId="3" fillId="0" borderId="0" xfId="63" applyNumberFormat="1" applyFont="1" applyAlignment="1">
      <alignment/>
    </xf>
    <xf numFmtId="0" fontId="84" fillId="0" borderId="0" xfId="0" applyFont="1" applyAlignment="1">
      <alignment/>
    </xf>
    <xf numFmtId="0" fontId="77" fillId="0" borderId="0" xfId="0" applyFont="1" applyFill="1" applyAlignment="1" quotePrefix="1">
      <alignment horizontal="left"/>
    </xf>
    <xf numFmtId="0" fontId="95" fillId="0" borderId="0" xfId="0" applyFont="1" applyAlignment="1">
      <alignment horizontal="centerContinuous"/>
    </xf>
    <xf numFmtId="0" fontId="95" fillId="0" borderId="13" xfId="0" applyFont="1" applyBorder="1" applyAlignment="1">
      <alignment horizontal="centerContinuous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5" fillId="0" borderId="12" xfId="0" applyFont="1" applyBorder="1" applyAlignment="1">
      <alignment/>
    </xf>
    <xf numFmtId="0" fontId="95" fillId="0" borderId="12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8" xfId="0" applyFont="1" applyBorder="1" applyAlignment="1">
      <alignment horizontal="center"/>
    </xf>
    <xf numFmtId="0" fontId="95" fillId="0" borderId="0" xfId="0" applyFont="1" applyAlignment="1">
      <alignment/>
    </xf>
    <xf numFmtId="0" fontId="95" fillId="0" borderId="0" xfId="0" applyFont="1" applyAlignment="1" quotePrefix="1">
      <alignment horizontal="left"/>
    </xf>
    <xf numFmtId="165" fontId="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Alignment="1">
      <alignment horizontal="right"/>
    </xf>
    <xf numFmtId="10" fontId="1" fillId="0" borderId="0" xfId="42" applyNumberFormat="1" applyFont="1" applyAlignment="1">
      <alignment/>
    </xf>
    <xf numFmtId="9" fontId="1" fillId="0" borderId="13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12" xfId="0" applyNumberFormat="1" applyFont="1" applyBorder="1" applyAlignment="1">
      <alignment/>
    </xf>
    <xf numFmtId="168" fontId="1" fillId="0" borderId="0" xfId="63" applyNumberFormat="1" applyFont="1" applyAlignment="1">
      <alignment/>
    </xf>
    <xf numFmtId="164" fontId="1" fillId="0" borderId="0" xfId="42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97" fillId="0" borderId="0" xfId="0" applyFont="1" applyAlignment="1">
      <alignment/>
    </xf>
    <xf numFmtId="0" fontId="99" fillId="0" borderId="0" xfId="0" applyFont="1" applyAlignment="1">
      <alignment horizontal="centerContinuous"/>
    </xf>
    <xf numFmtId="0" fontId="100" fillId="0" borderId="0" xfId="0" applyFont="1" applyAlignment="1">
      <alignment horizontal="centerContinuous"/>
    </xf>
    <xf numFmtId="0" fontId="100" fillId="0" borderId="13" xfId="0" applyFont="1" applyBorder="1" applyAlignment="1">
      <alignment horizontal="centerContinuous"/>
    </xf>
    <xf numFmtId="0" fontId="101" fillId="0" borderId="0" xfId="0" applyFont="1" applyAlignment="1">
      <alignment horizontal="centerContinuous"/>
    </xf>
    <xf numFmtId="0" fontId="103" fillId="0" borderId="16" xfId="0" applyFont="1" applyBorder="1" applyAlignment="1">
      <alignment horizontal="centerContinuous"/>
    </xf>
    <xf numFmtId="0" fontId="88" fillId="0" borderId="30" xfId="0" applyFont="1" applyBorder="1" applyAlignment="1" quotePrefix="1">
      <alignment horizontal="center" wrapText="1"/>
    </xf>
    <xf numFmtId="0" fontId="73" fillId="0" borderId="10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73" fillId="0" borderId="31" xfId="0" applyFont="1" applyBorder="1" applyAlignment="1">
      <alignment horizontal="center" wrapText="1"/>
    </xf>
    <xf numFmtId="0" fontId="73" fillId="0" borderId="31" xfId="0" applyFont="1" applyBorder="1" applyAlignment="1" quotePrefix="1">
      <alignment horizontal="center" wrapText="1"/>
    </xf>
    <xf numFmtId="0" fontId="73" fillId="0" borderId="10" xfId="0" applyFont="1" applyBorder="1" applyAlignment="1" quotePrefix="1">
      <alignment horizontal="center" wrapText="1"/>
    </xf>
    <xf numFmtId="0" fontId="73" fillId="0" borderId="17" xfId="0" applyFont="1" applyBorder="1" applyAlignment="1" quotePrefix="1">
      <alignment horizontal="center" wrapText="1"/>
    </xf>
    <xf numFmtId="0" fontId="88" fillId="0" borderId="32" xfId="0" applyFont="1" applyBorder="1" applyAlignment="1" quotePrefix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19" xfId="0" applyFont="1" applyBorder="1" applyAlignment="1">
      <alignment horizontal="center" wrapText="1"/>
    </xf>
    <xf numFmtId="0" fontId="73" fillId="0" borderId="33" xfId="0" applyFont="1" applyBorder="1" applyAlignment="1" quotePrefix="1">
      <alignment horizontal="center" wrapText="1"/>
    </xf>
    <xf numFmtId="170" fontId="1" fillId="0" borderId="34" xfId="0" applyNumberFormat="1" applyFont="1" applyBorder="1" applyAlignment="1">
      <alignment/>
    </xf>
    <xf numFmtId="170" fontId="1" fillId="0" borderId="35" xfId="44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170" fontId="1" fillId="0" borderId="36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0" borderId="19" xfId="44" applyNumberFormat="1" applyFont="1" applyBorder="1" applyAlignment="1">
      <alignment/>
    </xf>
    <xf numFmtId="170" fontId="1" fillId="0" borderId="37" xfId="0" applyNumberFormat="1" applyFont="1" applyBorder="1" applyAlignment="1">
      <alignment/>
    </xf>
    <xf numFmtId="170" fontId="1" fillId="0" borderId="38" xfId="44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0" fontId="1" fillId="0" borderId="13" xfId="44" applyNumberFormat="1" applyFont="1" applyBorder="1" applyAlignment="1">
      <alignment/>
    </xf>
    <xf numFmtId="170" fontId="1" fillId="0" borderId="38" xfId="0" applyNumberFormat="1" applyFont="1" applyBorder="1" applyAlignment="1">
      <alignment/>
    </xf>
    <xf numFmtId="44" fontId="1" fillId="0" borderId="0" xfId="44" applyFont="1" applyBorder="1" applyAlignment="1">
      <alignment/>
    </xf>
    <xf numFmtId="170" fontId="1" fillId="0" borderId="12" xfId="44" applyNumberFormat="1" applyFont="1" applyBorder="1" applyAlignment="1">
      <alignment/>
    </xf>
    <xf numFmtId="170" fontId="1" fillId="0" borderId="0" xfId="44" applyNumberFormat="1" applyFont="1" applyAlignment="1">
      <alignment/>
    </xf>
    <xf numFmtId="170" fontId="1" fillId="0" borderId="0" xfId="44" applyNumberFormat="1" applyFont="1" applyBorder="1" applyAlignment="1">
      <alignment/>
    </xf>
    <xf numFmtId="44" fontId="1" fillId="0" borderId="39" xfId="44" applyFont="1" applyBorder="1" applyAlignment="1">
      <alignment/>
    </xf>
    <xf numFmtId="170" fontId="1" fillId="0" borderId="40" xfId="44" applyNumberFormat="1" applyFont="1" applyBorder="1" applyAlignment="1">
      <alignment/>
    </xf>
    <xf numFmtId="170" fontId="1" fillId="0" borderId="41" xfId="44" applyNumberFormat="1" applyFont="1" applyBorder="1" applyAlignment="1">
      <alignment/>
    </xf>
    <xf numFmtId="170" fontId="1" fillId="0" borderId="39" xfId="44" applyNumberFormat="1" applyFont="1" applyBorder="1" applyAlignment="1">
      <alignment/>
    </xf>
    <xf numFmtId="170" fontId="1" fillId="0" borderId="42" xfId="44" applyNumberFormat="1" applyFont="1" applyBorder="1" applyAlignment="1">
      <alignment/>
    </xf>
    <xf numFmtId="170" fontId="1" fillId="0" borderId="10" xfId="44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43" xfId="0" applyFont="1" applyBorder="1" applyAlignment="1">
      <alignment/>
    </xf>
    <xf numFmtId="167" fontId="1" fillId="0" borderId="33" xfId="44" applyNumberFormat="1" applyFont="1" applyBorder="1" applyAlignment="1">
      <alignment/>
    </xf>
    <xf numFmtId="170" fontId="1" fillId="0" borderId="30" xfId="44" applyNumberFormat="1" applyFont="1" applyBorder="1" applyAlignment="1">
      <alignment/>
    </xf>
    <xf numFmtId="170" fontId="1" fillId="0" borderId="17" xfId="44" applyNumberFormat="1" applyFont="1" applyBorder="1" applyAlignment="1">
      <alignment/>
    </xf>
    <xf numFmtId="0" fontId="1" fillId="0" borderId="44" xfId="0" applyFont="1" applyBorder="1" applyAlignment="1">
      <alignment/>
    </xf>
    <xf numFmtId="170" fontId="3" fillId="0" borderId="45" xfId="44" applyNumberFormat="1" applyFont="1" applyBorder="1" applyAlignment="1">
      <alignment/>
    </xf>
    <xf numFmtId="170" fontId="3" fillId="0" borderId="10" xfId="44" applyNumberFormat="1" applyFont="1" applyBorder="1" applyAlignment="1">
      <alignment/>
    </xf>
    <xf numFmtId="170" fontId="3" fillId="0" borderId="46" xfId="44" applyNumberFormat="1" applyFont="1" applyBorder="1" applyAlignment="1">
      <alignment/>
    </xf>
    <xf numFmtId="170" fontId="3" fillId="0" borderId="47" xfId="44" applyNumberFormat="1" applyFont="1" applyBorder="1" applyAlignment="1">
      <alignment/>
    </xf>
    <xf numFmtId="170" fontId="3" fillId="0" borderId="17" xfId="44" applyNumberFormat="1" applyFont="1" applyBorder="1" applyAlignment="1">
      <alignment/>
    </xf>
    <xf numFmtId="0" fontId="95" fillId="0" borderId="35" xfId="57" applyFont="1" applyBorder="1" applyAlignment="1">
      <alignment horizontal="center"/>
      <protection/>
    </xf>
    <xf numFmtId="0" fontId="95" fillId="0" borderId="38" xfId="57" applyFont="1" applyBorder="1" applyAlignment="1">
      <alignment horizontal="center"/>
      <protection/>
    </xf>
    <xf numFmtId="0" fontId="95" fillId="0" borderId="12" xfId="57" applyFont="1" applyBorder="1" applyAlignment="1">
      <alignment horizontal="center"/>
      <protection/>
    </xf>
    <xf numFmtId="0" fontId="95" fillId="0" borderId="40" xfId="57" applyFont="1" applyBorder="1" applyAlignment="1">
      <alignment horizontal="center"/>
      <protection/>
    </xf>
    <xf numFmtId="0" fontId="77" fillId="0" borderId="48" xfId="57" applyFont="1" applyBorder="1" applyAlignment="1" quotePrefix="1">
      <alignment horizontal="left"/>
      <protection/>
    </xf>
    <xf numFmtId="0" fontId="77" fillId="0" borderId="38" xfId="0" applyFont="1" applyBorder="1" applyAlignment="1" quotePrefix="1">
      <alignment horizontal="left"/>
    </xf>
    <xf numFmtId="0" fontId="77" fillId="0" borderId="30" xfId="0" applyFont="1" applyBorder="1" applyAlignment="1" quotePrefix="1">
      <alignment horizontal="left"/>
    </xf>
    <xf numFmtId="0" fontId="77" fillId="0" borderId="30" xfId="57" applyFont="1" applyBorder="1" applyAlignment="1" quotePrefix="1">
      <alignment horizontal="left"/>
      <protection/>
    </xf>
    <xf numFmtId="0" fontId="77" fillId="0" borderId="35" xfId="0" applyFont="1" applyBorder="1" applyAlignment="1" quotePrefix="1">
      <alignment horizontal="left"/>
    </xf>
    <xf numFmtId="0" fontId="27" fillId="0" borderId="30" xfId="0" applyFont="1" applyBorder="1" applyAlignment="1" quotePrefix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 quotePrefix="1">
      <alignment horizontal="center" wrapText="1"/>
    </xf>
    <xf numFmtId="170" fontId="1" fillId="0" borderId="0" xfId="44" applyNumberFormat="1" applyFont="1" applyBorder="1" applyAlignment="1">
      <alignment horizontal="center"/>
    </xf>
    <xf numFmtId="44" fontId="1" fillId="0" borderId="13" xfId="44" applyFont="1" applyBorder="1" applyAlignment="1">
      <alignment/>
    </xf>
    <xf numFmtId="170" fontId="1" fillId="0" borderId="39" xfId="44" applyNumberFormat="1" applyFont="1" applyBorder="1" applyAlignment="1">
      <alignment horizontal="center"/>
    </xf>
    <xf numFmtId="170" fontId="1" fillId="0" borderId="31" xfId="44" applyNumberFormat="1" applyFont="1" applyBorder="1" applyAlignment="1">
      <alignment horizontal="center"/>
    </xf>
    <xf numFmtId="167" fontId="1" fillId="0" borderId="13" xfId="44" applyNumberFormat="1" applyFont="1" applyBorder="1" applyAlignment="1">
      <alignment/>
    </xf>
    <xf numFmtId="170" fontId="1" fillId="0" borderId="0" xfId="44" applyNumberFormat="1" applyFont="1" applyBorder="1" applyAlignment="1" quotePrefix="1">
      <alignment horizontal="center"/>
    </xf>
    <xf numFmtId="170" fontId="1" fillId="0" borderId="0" xfId="44" applyNumberFormat="1" applyFont="1" applyBorder="1" applyAlignment="1" quotePrefix="1">
      <alignment horizontal="right"/>
    </xf>
    <xf numFmtId="170" fontId="1" fillId="0" borderId="10" xfId="44" applyNumberFormat="1" applyFont="1" applyBorder="1" applyAlignment="1">
      <alignment horizontal="center"/>
    </xf>
    <xf numFmtId="170" fontId="1" fillId="0" borderId="18" xfId="44" applyNumberFormat="1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 quotePrefix="1">
      <alignment horizontal="center"/>
    </xf>
    <xf numFmtId="0" fontId="95" fillId="0" borderId="17" xfId="0" applyFont="1" applyBorder="1" applyAlignment="1">
      <alignment horizontal="center"/>
    </xf>
    <xf numFmtId="0" fontId="104" fillId="0" borderId="0" xfId="0" applyFont="1" applyBorder="1" applyAlignment="1">
      <alignment/>
    </xf>
    <xf numFmtId="0" fontId="95" fillId="0" borderId="0" xfId="0" applyFont="1" applyAlignment="1">
      <alignment/>
    </xf>
    <xf numFmtId="0" fontId="104" fillId="0" borderId="13" xfId="0" applyFont="1" applyBorder="1" applyAlignment="1">
      <alignment/>
    </xf>
    <xf numFmtId="0" fontId="95" fillId="0" borderId="10" xfId="0" applyFont="1" applyBorder="1" applyAlignment="1">
      <alignment horizontal="right"/>
    </xf>
    <xf numFmtId="0" fontId="96" fillId="0" borderId="0" xfId="0" applyFont="1" applyAlignment="1">
      <alignment/>
    </xf>
    <xf numFmtId="0" fontId="96" fillId="0" borderId="0" xfId="0" applyFont="1" applyAlignment="1">
      <alignment horizontal="centerContinuous"/>
    </xf>
    <xf numFmtId="0" fontId="96" fillId="0" borderId="12" xfId="0" applyFont="1" applyBorder="1" applyAlignment="1">
      <alignment/>
    </xf>
    <xf numFmtId="0" fontId="97" fillId="0" borderId="13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77" fillId="0" borderId="0" xfId="0" applyFont="1" applyBorder="1" applyAlignment="1" quotePrefix="1">
      <alignment horizontal="left"/>
    </xf>
    <xf numFmtId="0" fontId="95" fillId="0" borderId="0" xfId="0" applyFont="1" applyAlignment="1">
      <alignment horizontal="left"/>
    </xf>
    <xf numFmtId="0" fontId="95" fillId="0" borderId="0" xfId="0" applyFont="1" applyBorder="1" applyAlignment="1" quotePrefix="1">
      <alignment horizontal="left"/>
    </xf>
    <xf numFmtId="0" fontId="95" fillId="0" borderId="0" xfId="0" applyFont="1" applyAlignment="1">
      <alignment horizontal="centerContinuous"/>
    </xf>
    <xf numFmtId="0" fontId="104" fillId="0" borderId="0" xfId="0" applyFont="1" applyAlignment="1">
      <alignment horizontal="centerContinuous"/>
    </xf>
    <xf numFmtId="166" fontId="1" fillId="0" borderId="0" xfId="44" applyNumberFormat="1" applyFont="1" applyAlignment="1">
      <alignment/>
    </xf>
    <xf numFmtId="166" fontId="1" fillId="0" borderId="0" xfId="0" applyNumberFormat="1" applyFont="1" applyBorder="1" applyAlignment="1">
      <alignment/>
    </xf>
    <xf numFmtId="9" fontId="1" fillId="0" borderId="12" xfId="63" applyFont="1" applyBorder="1" applyAlignment="1">
      <alignment/>
    </xf>
    <xf numFmtId="166" fontId="1" fillId="0" borderId="0" xfId="44" applyNumberFormat="1" applyFont="1" applyBorder="1" applyAlignment="1">
      <alignment/>
    </xf>
    <xf numFmtId="9" fontId="1" fillId="0" borderId="0" xfId="44" applyNumberFormat="1" applyFont="1" applyAlignment="1">
      <alignment/>
    </xf>
    <xf numFmtId="175" fontId="107" fillId="0" borderId="0" xfId="0" applyNumberFormat="1" applyFont="1" applyBorder="1" applyAlignment="1">
      <alignment/>
    </xf>
    <xf numFmtId="41" fontId="1" fillId="0" borderId="0" xfId="42" applyNumberFormat="1" applyFont="1" applyBorder="1" applyAlignment="1">
      <alignment/>
    </xf>
    <xf numFmtId="1" fontId="1" fillId="0" borderId="0" xfId="0" applyNumberFormat="1" applyFont="1" applyAlignment="1">
      <alignment/>
    </xf>
    <xf numFmtId="44" fontId="107" fillId="0" borderId="0" xfId="0" applyNumberFormat="1" applyFont="1" applyBorder="1" applyAlignment="1">
      <alignment/>
    </xf>
    <xf numFmtId="165" fontId="1" fillId="0" borderId="0" xfId="42" applyNumberFormat="1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44" applyNumberFormat="1" applyFont="1" applyBorder="1" applyAlignment="1">
      <alignment horizontal="right"/>
    </xf>
    <xf numFmtId="165" fontId="1" fillId="0" borderId="12" xfId="42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166" fontId="1" fillId="0" borderId="0" xfId="44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165" fontId="1" fillId="0" borderId="0" xfId="42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95" fillId="0" borderId="0" xfId="0" applyFont="1" applyBorder="1" applyAlignment="1">
      <alignment horizontal="centerContinuous"/>
    </xf>
    <xf numFmtId="0" fontId="86" fillId="0" borderId="0" xfId="0" applyFont="1" applyAlignment="1">
      <alignment horizontal="center"/>
    </xf>
    <xf numFmtId="0" fontId="113" fillId="0" borderId="0" xfId="0" applyFont="1" applyBorder="1" applyAlignment="1">
      <alignment horizontal="centerContinuous"/>
    </xf>
    <xf numFmtId="0" fontId="114" fillId="0" borderId="35" xfId="0" applyFont="1" applyBorder="1" applyAlignment="1">
      <alignment/>
    </xf>
    <xf numFmtId="0" fontId="82" fillId="0" borderId="43" xfId="0" applyFont="1" applyBorder="1" applyAlignment="1">
      <alignment horizontal="centerContinuous"/>
    </xf>
    <xf numFmtId="0" fontId="114" fillId="0" borderId="31" xfId="0" applyFont="1" applyBorder="1" applyAlignment="1">
      <alignment horizontal="centerContinuous"/>
    </xf>
    <xf numFmtId="0" fontId="114" fillId="0" borderId="33" xfId="0" applyFont="1" applyBorder="1" applyAlignment="1">
      <alignment horizontal="centerContinuous"/>
    </xf>
    <xf numFmtId="0" fontId="114" fillId="0" borderId="38" xfId="0" applyFont="1" applyBorder="1" applyAlignment="1">
      <alignment/>
    </xf>
    <xf numFmtId="0" fontId="114" fillId="0" borderId="12" xfId="0" applyFont="1" applyBorder="1" applyAlignment="1">
      <alignment/>
    </xf>
    <xf numFmtId="0" fontId="114" fillId="0" borderId="21" xfId="0" applyFont="1" applyBorder="1" applyAlignment="1">
      <alignment horizontal="centerContinuous"/>
    </xf>
    <xf numFmtId="0" fontId="114" fillId="0" borderId="20" xfId="0" applyFont="1" applyBorder="1" applyAlignment="1">
      <alignment horizontal="centerContinuous"/>
    </xf>
    <xf numFmtId="0" fontId="114" fillId="0" borderId="19" xfId="0" applyFont="1" applyBorder="1" applyAlignment="1">
      <alignment horizontal="centerContinuous"/>
    </xf>
    <xf numFmtId="0" fontId="114" fillId="0" borderId="35" xfId="0" applyFont="1" applyBorder="1" applyAlignment="1">
      <alignment horizontal="center"/>
    </xf>
    <xf numFmtId="0" fontId="114" fillId="16" borderId="30" xfId="0" applyFont="1" applyFill="1" applyBorder="1" applyAlignment="1">
      <alignment/>
    </xf>
    <xf numFmtId="0" fontId="114" fillId="16" borderId="30" xfId="60" applyFont="1" applyFill="1" applyBorder="1" applyAlignment="1">
      <alignment horizontal="center"/>
      <protection/>
    </xf>
    <xf numFmtId="0" fontId="114" fillId="16" borderId="18" xfId="60" applyFont="1" applyFill="1" applyBorder="1" applyAlignment="1">
      <alignment horizontal="center"/>
      <protection/>
    </xf>
    <xf numFmtId="0" fontId="114" fillId="16" borderId="10" xfId="60" applyFont="1" applyFill="1" applyBorder="1" applyAlignment="1">
      <alignment horizontal="center"/>
      <protection/>
    </xf>
    <xf numFmtId="0" fontId="114" fillId="16" borderId="17" xfId="60" applyFont="1" applyFill="1" applyBorder="1" applyAlignment="1">
      <alignment horizontal="center"/>
      <protection/>
    </xf>
    <xf numFmtId="0" fontId="114" fillId="16" borderId="18" xfId="59" applyFont="1" applyFill="1" applyBorder="1" applyAlignment="1">
      <alignment horizontal="center"/>
      <protection/>
    </xf>
    <xf numFmtId="0" fontId="114" fillId="16" borderId="10" xfId="59" applyFont="1" applyFill="1" applyBorder="1" applyAlignment="1">
      <alignment horizontal="center"/>
      <protection/>
    </xf>
    <xf numFmtId="0" fontId="114" fillId="16" borderId="17" xfId="59" applyFont="1" applyFill="1" applyBorder="1" applyAlignment="1">
      <alignment horizontal="center"/>
      <protection/>
    </xf>
    <xf numFmtId="17" fontId="114" fillId="16" borderId="30" xfId="60" applyNumberFormat="1" applyFont="1" applyFill="1" applyBorder="1" applyAlignment="1" quotePrefix="1">
      <alignment horizontal="right"/>
      <protection/>
    </xf>
    <xf numFmtId="0" fontId="114" fillId="16" borderId="30" xfId="59" applyFont="1" applyFill="1" applyBorder="1" applyAlignment="1">
      <alignment horizontal="center"/>
      <protection/>
    </xf>
    <xf numFmtId="0" fontId="114" fillId="16" borderId="30" xfId="59" applyFont="1" applyFill="1" applyBorder="1" applyAlignment="1" quotePrefix="1">
      <alignment horizontal="right"/>
      <protection/>
    </xf>
    <xf numFmtId="0" fontId="114" fillId="16" borderId="30" xfId="0" applyFont="1" applyFill="1" applyBorder="1" applyAlignment="1">
      <alignment horizontal="center"/>
    </xf>
    <xf numFmtId="0" fontId="115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9" fontId="11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3" fontId="1" fillId="0" borderId="0" xfId="42" applyNumberFormat="1" applyFont="1" applyBorder="1" applyAlignment="1">
      <alignment/>
    </xf>
    <xf numFmtId="3" fontId="1" fillId="0" borderId="0" xfId="42" applyNumberFormat="1" applyFont="1" applyBorder="1" applyAlignment="1">
      <alignment/>
    </xf>
    <xf numFmtId="0" fontId="100" fillId="0" borderId="0" xfId="0" applyNumberFormat="1" applyFont="1" applyFill="1" applyBorder="1" applyAlignment="1" applyProtection="1">
      <alignment horizontal="centerContinuous"/>
      <protection locked="0"/>
    </xf>
    <xf numFmtId="0" fontId="101" fillId="0" borderId="0" xfId="0" applyNumberFormat="1" applyFont="1" applyFill="1" applyBorder="1" applyAlignment="1" applyProtection="1">
      <alignment horizontal="centerContinuous"/>
      <protection locked="0"/>
    </xf>
    <xf numFmtId="0" fontId="95" fillId="0" borderId="0" xfId="0" applyNumberFormat="1" applyFont="1" applyFill="1" applyBorder="1" applyAlignment="1" applyProtection="1">
      <alignment horizontal="center"/>
      <protection locked="0"/>
    </xf>
    <xf numFmtId="178" fontId="96" fillId="0" borderId="0" xfId="0" applyNumberFormat="1" applyFont="1" applyFill="1" applyBorder="1" applyAlignment="1" applyProtection="1">
      <alignment horizontal="centerContinuous"/>
      <protection locked="0"/>
    </xf>
    <xf numFmtId="173" fontId="96" fillId="0" borderId="0" xfId="0" applyNumberFormat="1" applyFont="1" applyFill="1" applyBorder="1" applyAlignment="1" applyProtection="1">
      <alignment horizontal="centerContinuous"/>
      <protection locked="0"/>
    </xf>
    <xf numFmtId="0" fontId="95" fillId="0" borderId="0" xfId="0" applyNumberFormat="1" applyFont="1" applyFill="1" applyBorder="1" applyAlignment="1" applyProtection="1">
      <alignment/>
      <protection locked="0"/>
    </xf>
    <xf numFmtId="0" fontId="95" fillId="0" borderId="10" xfId="0" applyNumberFormat="1" applyFont="1" applyFill="1" applyBorder="1" applyAlignment="1" applyProtection="1">
      <alignment horizontal="center"/>
      <protection locked="0"/>
    </xf>
    <xf numFmtId="0" fontId="95" fillId="0" borderId="10" xfId="0" applyNumberFormat="1" applyFont="1" applyFill="1" applyBorder="1" applyAlignment="1" applyProtection="1">
      <alignment/>
      <protection locked="0"/>
    </xf>
    <xf numFmtId="0" fontId="73" fillId="0" borderId="0" xfId="0" applyNumberFormat="1" applyFont="1" applyFill="1" applyBorder="1" applyAlignment="1" applyProtection="1">
      <alignment horizontal="left"/>
      <protection locked="0"/>
    </xf>
    <xf numFmtId="0" fontId="104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9" fontId="1" fillId="0" borderId="0" xfId="0" applyNumberFormat="1" applyFont="1" applyFill="1" applyBorder="1" applyAlignment="1" applyProtection="1">
      <alignment horizontal="center"/>
      <protection locked="0"/>
    </xf>
    <xf numFmtId="9" fontId="1" fillId="0" borderId="12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04" fillId="0" borderId="0" xfId="0" applyNumberFormat="1" applyFont="1" applyFill="1" applyBorder="1" applyAlignment="1" applyProtection="1">
      <alignment horizontal="left"/>
      <protection locked="0"/>
    </xf>
    <xf numFmtId="0" fontId="117" fillId="0" borderId="0" xfId="0" applyNumberFormat="1" applyFont="1" applyFill="1" applyBorder="1" applyAlignment="1" applyProtection="1">
      <alignment/>
      <protection locked="0"/>
    </xf>
    <xf numFmtId="9" fontId="1" fillId="0" borderId="0" xfId="0" applyNumberFormat="1" applyFont="1" applyFill="1" applyBorder="1" applyAlignment="1" applyProtection="1">
      <alignment/>
      <protection locked="0"/>
    </xf>
    <xf numFmtId="0" fontId="104" fillId="0" borderId="0" xfId="0" applyNumberFormat="1" applyFont="1" applyFill="1" applyBorder="1" applyAlignment="1" applyProtection="1">
      <alignment horizontal="center"/>
      <protection locked="0"/>
    </xf>
    <xf numFmtId="0" fontId="104" fillId="0" borderId="12" xfId="0" applyNumberFormat="1" applyFont="1" applyFill="1" applyBorder="1" applyAlignment="1" applyProtection="1">
      <alignment/>
      <protection locked="0"/>
    </xf>
    <xf numFmtId="0" fontId="95" fillId="0" borderId="0" xfId="0" applyNumberFormat="1" applyFont="1" applyFill="1" applyBorder="1" applyAlignment="1" applyProtection="1">
      <alignment/>
      <protection locked="0"/>
    </xf>
    <xf numFmtId="0" fontId="95" fillId="0" borderId="0" xfId="0" applyNumberFormat="1" applyFont="1" applyFill="1" applyBorder="1" applyAlignment="1" applyProtection="1">
      <alignment horizontal="center"/>
      <protection locked="0"/>
    </xf>
    <xf numFmtId="0" fontId="95" fillId="0" borderId="12" xfId="0" applyNumberFormat="1" applyFont="1" applyFill="1" applyBorder="1" applyAlignment="1" applyProtection="1">
      <alignment horizontal="center"/>
      <protection locked="0"/>
    </xf>
    <xf numFmtId="0" fontId="95" fillId="0" borderId="0" xfId="0" applyNumberFormat="1" applyFont="1" applyFill="1" applyBorder="1" applyAlignment="1" applyProtection="1">
      <alignment horizontal="left"/>
      <protection locked="0"/>
    </xf>
    <xf numFmtId="0" fontId="95" fillId="0" borderId="10" xfId="0" applyNumberFormat="1" applyFont="1" applyFill="1" applyBorder="1" applyAlignment="1" applyProtection="1">
      <alignment horizontal="center"/>
      <protection locked="0"/>
    </xf>
    <xf numFmtId="0" fontId="95" fillId="0" borderId="18" xfId="0" applyNumberFormat="1" applyFont="1" applyFill="1" applyBorder="1" applyAlignment="1" applyProtection="1">
      <alignment horizontal="center"/>
      <protection locked="0"/>
    </xf>
    <xf numFmtId="0" fontId="104" fillId="0" borderId="10" xfId="0" applyNumberFormat="1" applyFont="1" applyFill="1" applyBorder="1" applyAlignment="1" applyProtection="1">
      <alignment/>
      <protection locked="0"/>
    </xf>
    <xf numFmtId="0" fontId="104" fillId="0" borderId="18" xfId="0" applyNumberFormat="1" applyFont="1" applyFill="1" applyBorder="1" applyAlignment="1" applyProtection="1">
      <alignment/>
      <protection locked="0"/>
    </xf>
    <xf numFmtId="0" fontId="95" fillId="0" borderId="1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right"/>
      <protection locked="0"/>
    </xf>
    <xf numFmtId="0" fontId="95" fillId="0" borderId="10" xfId="0" applyNumberFormat="1" applyFont="1" applyFill="1" applyBorder="1" applyAlignment="1" applyProtection="1">
      <alignment/>
      <protection locked="0"/>
    </xf>
    <xf numFmtId="0" fontId="73" fillId="0" borderId="0" xfId="0" applyNumberFormat="1" applyFont="1" applyFill="1" applyBorder="1" applyAlignment="1" applyProtection="1">
      <alignment/>
      <protection locked="0"/>
    </xf>
    <xf numFmtId="0" fontId="104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9" fontId="1" fillId="0" borderId="12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Border="1" applyAlignment="1">
      <alignment/>
    </xf>
    <xf numFmtId="0" fontId="73" fillId="0" borderId="34" xfId="0" applyFont="1" applyBorder="1" applyAlignment="1">
      <alignment/>
    </xf>
    <xf numFmtId="0" fontId="73" fillId="0" borderId="37" xfId="0" applyFont="1" applyBorder="1" applyAlignment="1">
      <alignment/>
    </xf>
    <xf numFmtId="0" fontId="120" fillId="0" borderId="38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42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00" fillId="0" borderId="0" xfId="0" applyFont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 quotePrefix="1">
      <alignment horizontal="left"/>
    </xf>
    <xf numFmtId="0" fontId="86" fillId="0" borderId="0" xfId="0" applyFont="1" applyAlignment="1">
      <alignment horizontal="right"/>
    </xf>
    <xf numFmtId="0" fontId="86" fillId="0" borderId="0" xfId="0" applyFont="1" applyAlignment="1" quotePrefix="1">
      <alignment horizontal="right"/>
    </xf>
    <xf numFmtId="37" fontId="95" fillId="0" borderId="0" xfId="0" applyNumberFormat="1" applyFont="1" applyAlignment="1">
      <alignment horizontal="centerContinuous"/>
    </xf>
    <xf numFmtId="172" fontId="95" fillId="0" borderId="0" xfId="0" applyNumberFormat="1" applyFont="1" applyAlignment="1">
      <alignment horizontal="centerContinuous"/>
    </xf>
    <xf numFmtId="37" fontId="95" fillId="0" borderId="24" xfId="0" applyNumberFormat="1" applyFont="1" applyBorder="1" applyAlignment="1">
      <alignment horizontal="centerContinuous"/>
    </xf>
    <xf numFmtId="37" fontId="104" fillId="0" borderId="25" xfId="0" applyNumberFormat="1" applyFont="1" applyBorder="1" applyAlignment="1">
      <alignment horizontal="centerContinuous"/>
    </xf>
    <xf numFmtId="172" fontId="104" fillId="0" borderId="26" xfId="0" applyNumberFormat="1" applyFont="1" applyBorder="1" applyAlignment="1">
      <alignment horizontal="centerContinuous"/>
    </xf>
    <xf numFmtId="37" fontId="95" fillId="0" borderId="25" xfId="0" applyNumberFormat="1" applyFont="1" applyBorder="1" applyAlignment="1">
      <alignment horizontal="centerContinuous"/>
    </xf>
    <xf numFmtId="172" fontId="95" fillId="0" borderId="26" xfId="0" applyNumberFormat="1" applyFont="1" applyBorder="1" applyAlignment="1">
      <alignment horizontal="centerContinuous"/>
    </xf>
    <xf numFmtId="37" fontId="96" fillId="0" borderId="15" xfId="0" applyNumberFormat="1" applyFont="1" applyBorder="1" applyAlignment="1" quotePrefix="1">
      <alignment horizontal="centerContinuous"/>
    </xf>
    <xf numFmtId="37" fontId="96" fillId="0" borderId="0" xfId="0" applyNumberFormat="1" applyFont="1" applyBorder="1" applyAlignment="1">
      <alignment horizontal="centerContinuous"/>
    </xf>
    <xf numFmtId="172" fontId="96" fillId="0" borderId="14" xfId="0" applyNumberFormat="1" applyFont="1" applyBorder="1" applyAlignment="1">
      <alignment horizontal="centerContinuous"/>
    </xf>
    <xf numFmtId="37" fontId="96" fillId="0" borderId="0" xfId="0" applyNumberFormat="1" applyFont="1" applyBorder="1" applyAlignment="1" quotePrefix="1">
      <alignment horizontal="centerContinuous"/>
    </xf>
    <xf numFmtId="172" fontId="97" fillId="0" borderId="14" xfId="0" applyNumberFormat="1" applyFont="1" applyBorder="1" applyAlignment="1">
      <alignment horizontal="centerContinuous"/>
    </xf>
    <xf numFmtId="0" fontId="96" fillId="0" borderId="0" xfId="0" applyFont="1" applyBorder="1" applyAlignment="1">
      <alignment horizontal="center"/>
    </xf>
    <xf numFmtId="37" fontId="95" fillId="0" borderId="22" xfId="0" applyNumberFormat="1" applyFont="1" applyBorder="1" applyAlignment="1">
      <alignment horizontal="center"/>
    </xf>
    <xf numFmtId="37" fontId="95" fillId="0" borderId="11" xfId="0" applyNumberFormat="1" applyFont="1" applyBorder="1" applyAlignment="1">
      <alignment horizontal="center"/>
    </xf>
    <xf numFmtId="172" fontId="95" fillId="0" borderId="23" xfId="0" applyNumberFormat="1" applyFont="1" applyBorder="1" applyAlignment="1">
      <alignment horizontal="center"/>
    </xf>
    <xf numFmtId="0" fontId="95" fillId="0" borderId="0" xfId="0" applyFont="1" applyAlignment="1" quotePrefix="1">
      <alignment horizontal="left"/>
    </xf>
    <xf numFmtId="0" fontId="124" fillId="0" borderId="24" xfId="58" applyFont="1" applyFill="1" applyBorder="1" applyAlignment="1" quotePrefix="1">
      <alignment horizontal="left" wrapText="1"/>
      <protection/>
    </xf>
    <xf numFmtId="0" fontId="124" fillId="0" borderId="15" xfId="58" applyFont="1" applyFill="1" applyBorder="1" applyAlignment="1" quotePrefix="1">
      <alignment horizontal="left" wrapText="1"/>
      <protection/>
    </xf>
    <xf numFmtId="0" fontId="124" fillId="0" borderId="22" xfId="58" applyFont="1" applyFill="1" applyBorder="1" applyAlignment="1">
      <alignment horizontal="left" wrapText="1"/>
      <protection/>
    </xf>
    <xf numFmtId="0" fontId="124" fillId="0" borderId="24" xfId="0" applyFont="1" applyBorder="1" applyAlignment="1">
      <alignment horizontal="left"/>
    </xf>
    <xf numFmtId="0" fontId="124" fillId="0" borderId="15" xfId="58" applyFont="1" applyFill="1" applyBorder="1" applyAlignment="1">
      <alignment horizontal="left" wrapText="1"/>
      <protection/>
    </xf>
    <xf numFmtId="0" fontId="124" fillId="0" borderId="22" xfId="0" applyFont="1" applyBorder="1" applyAlignment="1">
      <alignment/>
    </xf>
    <xf numFmtId="0" fontId="95" fillId="0" borderId="0" xfId="0" applyFont="1" applyBorder="1" applyAlignment="1" quotePrefix="1">
      <alignment horizontal="left"/>
    </xf>
    <xf numFmtId="0" fontId="95" fillId="0" borderId="0" xfId="0" applyFont="1" applyBorder="1" applyAlignment="1">
      <alignment/>
    </xf>
    <xf numFmtId="0" fontId="104" fillId="0" borderId="11" xfId="0" applyFont="1" applyBorder="1" applyAlignment="1">
      <alignment/>
    </xf>
    <xf numFmtId="37" fontId="104" fillId="0" borderId="11" xfId="0" applyNumberFormat="1" applyFont="1" applyBorder="1" applyAlignment="1">
      <alignment/>
    </xf>
    <xf numFmtId="172" fontId="104" fillId="0" borderId="11" xfId="0" applyNumberFormat="1" applyFont="1" applyBorder="1" applyAlignment="1">
      <alignment/>
    </xf>
    <xf numFmtId="0" fontId="125" fillId="0" borderId="15" xfId="0" applyFont="1" applyBorder="1" applyAlignment="1">
      <alignment horizontal="left"/>
    </xf>
    <xf numFmtId="0" fontId="124" fillId="0" borderId="22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0" borderId="12" xfId="0" applyFont="1" applyBorder="1" applyAlignment="1">
      <alignment horizontal="centerContinuous"/>
    </xf>
    <xf numFmtId="0" fontId="95" fillId="0" borderId="21" xfId="0" applyFont="1" applyBorder="1" applyAlignment="1" quotePrefix="1">
      <alignment horizontal="left"/>
    </xf>
    <xf numFmtId="0" fontId="95" fillId="0" borderId="12" xfId="0" applyFont="1" applyBorder="1" applyAlignment="1">
      <alignment/>
    </xf>
    <xf numFmtId="0" fontId="96" fillId="0" borderId="18" xfId="0" applyFont="1" applyBorder="1" applyAlignment="1">
      <alignment/>
    </xf>
    <xf numFmtId="0" fontId="95" fillId="0" borderId="18" xfId="0" applyFont="1" applyBorder="1" applyAlignment="1" quotePrefix="1">
      <alignment horizontal="left"/>
    </xf>
    <xf numFmtId="0" fontId="95" fillId="0" borderId="21" xfId="0" applyFont="1" applyBorder="1" applyAlignment="1">
      <alignment horizontal="left"/>
    </xf>
    <xf numFmtId="0" fontId="95" fillId="0" borderId="12" xfId="0" applyFont="1" applyBorder="1" applyAlignment="1">
      <alignment horizontal="left"/>
    </xf>
    <xf numFmtId="0" fontId="95" fillId="0" borderId="18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0" xfId="0" applyFont="1" applyBorder="1" applyAlignment="1">
      <alignment horizontal="center"/>
    </xf>
    <xf numFmtId="0" fontId="95" fillId="0" borderId="13" xfId="0" applyFont="1" applyBorder="1" applyAlignment="1">
      <alignment/>
    </xf>
    <xf numFmtId="0" fontId="95" fillId="0" borderId="0" xfId="0" applyFont="1" applyFill="1" applyAlignment="1" quotePrefix="1">
      <alignment horizontal="left"/>
    </xf>
    <xf numFmtId="1" fontId="1" fillId="0" borderId="0" xfId="44" applyNumberFormat="1" applyFont="1" applyAlignment="1">
      <alignment/>
    </xf>
    <xf numFmtId="166" fontId="1" fillId="0" borderId="13" xfId="44" applyNumberFormat="1" applyFont="1" applyBorder="1" applyAlignment="1">
      <alignment/>
    </xf>
    <xf numFmtId="3" fontId="1" fillId="0" borderId="0" xfId="44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166" fontId="1" fillId="0" borderId="0" xfId="44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/>
    </xf>
    <xf numFmtId="9" fontId="1" fillId="0" borderId="0" xfId="63" applyFont="1" applyFill="1" applyAlignment="1">
      <alignment/>
    </xf>
    <xf numFmtId="165" fontId="1" fillId="0" borderId="0" xfId="42" applyNumberFormat="1" applyFont="1" applyFill="1" applyAlignment="1">
      <alignment/>
    </xf>
    <xf numFmtId="165" fontId="1" fillId="0" borderId="0" xfId="42" applyNumberFormat="1" applyFont="1" applyFill="1" applyBorder="1" applyAlignment="1">
      <alignment/>
    </xf>
    <xf numFmtId="41" fontId="1" fillId="0" borderId="0" xfId="42" applyNumberFormat="1" applyFont="1" applyFill="1" applyBorder="1" applyAlignment="1">
      <alignment/>
    </xf>
    <xf numFmtId="165" fontId="1" fillId="0" borderId="13" xfId="42" applyNumberFormat="1" applyFont="1" applyFill="1" applyBorder="1" applyAlignment="1">
      <alignment/>
    </xf>
    <xf numFmtId="9" fontId="1" fillId="0" borderId="0" xfId="63" applyNumberFormat="1" applyFont="1" applyFill="1" applyAlignment="1">
      <alignment/>
    </xf>
    <xf numFmtId="44" fontId="1" fillId="0" borderId="0" xfId="44" applyFont="1" applyAlignment="1">
      <alignment/>
    </xf>
    <xf numFmtId="0" fontId="73" fillId="0" borderId="0" xfId="0" applyFont="1" applyAlignment="1">
      <alignment/>
    </xf>
    <xf numFmtId="37" fontId="0" fillId="0" borderId="15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41" fontId="15" fillId="0" borderId="0" xfId="44" applyNumberFormat="1" applyFont="1" applyAlignment="1" quotePrefix="1">
      <alignment horizontal="right"/>
    </xf>
    <xf numFmtId="0" fontId="127" fillId="0" borderId="0" xfId="0" applyFont="1" applyAlignment="1">
      <alignment/>
    </xf>
    <xf numFmtId="0" fontId="134" fillId="0" borderId="21" xfId="0" applyFont="1" applyBorder="1" applyAlignment="1">
      <alignment/>
    </xf>
    <xf numFmtId="0" fontId="134" fillId="0" borderId="20" xfId="0" applyFont="1" applyBorder="1" applyAlignment="1">
      <alignment/>
    </xf>
    <xf numFmtId="0" fontId="97" fillId="0" borderId="20" xfId="0" applyFont="1" applyBorder="1" applyAlignment="1">
      <alignment/>
    </xf>
    <xf numFmtId="0" fontId="97" fillId="0" borderId="19" xfId="0" applyFont="1" applyBorder="1" applyAlignment="1">
      <alignment/>
    </xf>
    <xf numFmtId="0" fontId="135" fillId="0" borderId="0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95" fillId="0" borderId="33" xfId="0" applyFont="1" applyBorder="1" applyAlignment="1">
      <alignment horizontal="center"/>
    </xf>
    <xf numFmtId="0" fontId="73" fillId="0" borderId="32" xfId="0" applyFont="1" applyBorder="1" applyAlignment="1">
      <alignment/>
    </xf>
    <xf numFmtId="0" fontId="96" fillId="0" borderId="18" xfId="0" applyFont="1" applyBorder="1" applyAlignment="1">
      <alignment horizontal="center"/>
    </xf>
    <xf numFmtId="0" fontId="96" fillId="0" borderId="33" xfId="0" applyFont="1" applyBorder="1" applyAlignment="1">
      <alignment horizontal="center"/>
    </xf>
    <xf numFmtId="17" fontId="73" fillId="0" borderId="38" xfId="0" applyNumberFormat="1" applyFont="1" applyBorder="1" applyAlignment="1">
      <alignment horizontal="left"/>
    </xf>
    <xf numFmtId="165" fontId="1" fillId="0" borderId="13" xfId="42" applyNumberFormat="1" applyFont="1" applyBorder="1" applyAlignment="1">
      <alignment/>
    </xf>
    <xf numFmtId="17" fontId="73" fillId="0" borderId="38" xfId="0" applyNumberFormat="1" applyFont="1" applyBorder="1" applyAlignment="1">
      <alignment/>
    </xf>
    <xf numFmtId="0" fontId="73" fillId="0" borderId="38" xfId="0" applyFont="1" applyBorder="1" applyAlignment="1">
      <alignment/>
    </xf>
    <xf numFmtId="0" fontId="73" fillId="0" borderId="30" xfId="0" applyFont="1" applyBorder="1" applyAlignment="1">
      <alignment/>
    </xf>
    <xf numFmtId="165" fontId="1" fillId="0" borderId="17" xfId="42" applyNumberFormat="1" applyFont="1" applyBorder="1" applyAlignment="1">
      <alignment/>
    </xf>
    <xf numFmtId="165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32" xfId="0" applyBorder="1" applyAlignment="1">
      <alignment/>
    </xf>
    <xf numFmtId="0" fontId="95" fillId="0" borderId="35" xfId="0" applyFont="1" applyBorder="1" applyAlignment="1">
      <alignment/>
    </xf>
    <xf numFmtId="0" fontId="95" fillId="0" borderId="20" xfId="0" applyFont="1" applyBorder="1" applyAlignment="1">
      <alignment/>
    </xf>
    <xf numFmtId="0" fontId="95" fillId="0" borderId="19" xfId="0" applyFont="1" applyBorder="1" applyAlignment="1">
      <alignment/>
    </xf>
    <xf numFmtId="0" fontId="95" fillId="0" borderId="30" xfId="0" applyFont="1" applyBorder="1" applyAlignment="1">
      <alignment/>
    </xf>
    <xf numFmtId="0" fontId="95" fillId="0" borderId="18" xfId="0" applyFont="1" applyBorder="1" applyAlignment="1">
      <alignment horizontal="center"/>
    </xf>
    <xf numFmtId="199" fontId="73" fillId="0" borderId="38" xfId="0" applyNumberFormat="1" applyFont="1" applyBorder="1" applyAlignment="1">
      <alignment/>
    </xf>
    <xf numFmtId="199" fontId="73" fillId="0" borderId="30" xfId="0" applyNumberFormat="1" applyFont="1" applyBorder="1" applyAlignment="1">
      <alignment/>
    </xf>
    <xf numFmtId="199" fontId="0" fillId="0" borderId="0" xfId="0" applyNumberFormat="1" applyAlignment="1">
      <alignment/>
    </xf>
    <xf numFmtId="17" fontId="136" fillId="0" borderId="0" xfId="0" applyNumberFormat="1" applyFont="1" applyAlignment="1">
      <alignment/>
    </xf>
    <xf numFmtId="0" fontId="73" fillId="0" borderId="49" xfId="0" applyFont="1" applyBorder="1" applyAlignment="1">
      <alignment/>
    </xf>
    <xf numFmtId="17" fontId="73" fillId="0" borderId="35" xfId="0" applyNumberFormat="1" applyFont="1" applyBorder="1" applyAlignment="1">
      <alignment horizontal="left"/>
    </xf>
    <xf numFmtId="165" fontId="1" fillId="0" borderId="12" xfId="42" applyNumberFormat="1" applyFont="1" applyBorder="1" applyAlignment="1">
      <alignment/>
    </xf>
    <xf numFmtId="165" fontId="1" fillId="0" borderId="38" xfId="42" applyNumberFormat="1" applyFont="1" applyBorder="1" applyAlignment="1">
      <alignment/>
    </xf>
    <xf numFmtId="165" fontId="1" fillId="0" borderId="18" xfId="42" applyNumberFormat="1" applyFont="1" applyBorder="1" applyAlignment="1">
      <alignment/>
    </xf>
    <xf numFmtId="165" fontId="1" fillId="0" borderId="30" xfId="42" applyNumberFormat="1" applyFont="1" applyBorder="1" applyAlignment="1">
      <alignment/>
    </xf>
    <xf numFmtId="0" fontId="73" fillId="0" borderId="50" xfId="0" applyFont="1" applyBorder="1" applyAlignment="1">
      <alignment/>
    </xf>
    <xf numFmtId="37" fontId="1" fillId="0" borderId="17" xfId="0" applyNumberFormat="1" applyFont="1" applyBorder="1" applyAlignment="1">
      <alignment/>
    </xf>
    <xf numFmtId="0" fontId="137" fillId="0" borderId="25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95" fillId="0" borderId="52" xfId="0" applyFont="1" applyBorder="1" applyAlignment="1">
      <alignment horizontal="center"/>
    </xf>
    <xf numFmtId="0" fontId="73" fillId="0" borderId="53" xfId="0" applyFont="1" applyBorder="1" applyAlignment="1">
      <alignment/>
    </xf>
    <xf numFmtId="0" fontId="96" fillId="0" borderId="51" xfId="0" applyFont="1" applyBorder="1" applyAlignment="1">
      <alignment horizontal="center"/>
    </xf>
    <xf numFmtId="0" fontId="96" fillId="0" borderId="52" xfId="0" applyFont="1" applyBorder="1" applyAlignment="1">
      <alignment horizontal="center"/>
    </xf>
    <xf numFmtId="0" fontId="96" fillId="0" borderId="54" xfId="0" applyFont="1" applyBorder="1" applyAlignment="1">
      <alignment horizontal="center"/>
    </xf>
    <xf numFmtId="17" fontId="73" fillId="0" borderId="55" xfId="0" applyNumberFormat="1" applyFont="1" applyBorder="1" applyAlignment="1">
      <alignment horizontal="left"/>
    </xf>
    <xf numFmtId="170" fontId="1" fillId="0" borderId="56" xfId="44" applyNumberFormat="1" applyFont="1" applyBorder="1" applyAlignment="1">
      <alignment/>
    </xf>
    <xf numFmtId="170" fontId="1" fillId="0" borderId="37" xfId="44" applyNumberFormat="1" applyFont="1" applyBorder="1" applyAlignment="1">
      <alignment/>
    </xf>
    <xf numFmtId="17" fontId="73" fillId="0" borderId="57" xfId="0" applyNumberFormat="1" applyFont="1" applyBorder="1" applyAlignment="1">
      <alignment/>
    </xf>
    <xf numFmtId="170" fontId="1" fillId="0" borderId="50" xfId="44" applyNumberFormat="1" applyFont="1" applyBorder="1" applyAlignment="1">
      <alignment/>
    </xf>
    <xf numFmtId="0" fontId="73" fillId="0" borderId="57" xfId="0" applyFont="1" applyBorder="1" applyAlignment="1">
      <alignment/>
    </xf>
    <xf numFmtId="44" fontId="1" fillId="0" borderId="37" xfId="44" applyFont="1" applyBorder="1" applyAlignment="1">
      <alignment/>
    </xf>
    <xf numFmtId="44" fontId="1" fillId="0" borderId="38" xfId="44" applyFont="1" applyBorder="1" applyAlignment="1">
      <alignment/>
    </xf>
    <xf numFmtId="170" fontId="1" fillId="0" borderId="38" xfId="44" applyNumberFormat="1" applyFont="1" applyBorder="1" applyAlignment="1">
      <alignment horizontal="right"/>
    </xf>
    <xf numFmtId="44" fontId="1" fillId="0" borderId="38" xfId="44" applyFont="1" applyBorder="1" applyAlignment="1">
      <alignment horizontal="right"/>
    </xf>
    <xf numFmtId="0" fontId="73" fillId="0" borderId="58" xfId="0" applyFont="1" applyBorder="1" applyAlignment="1">
      <alignment/>
    </xf>
    <xf numFmtId="170" fontId="1" fillId="0" borderId="59" xfId="44" applyNumberFormat="1" applyFont="1" applyBorder="1" applyAlignment="1">
      <alignment/>
    </xf>
    <xf numFmtId="191" fontId="1" fillId="0" borderId="59" xfId="44" applyNumberFormat="1" applyFont="1" applyBorder="1" applyAlignment="1">
      <alignment/>
    </xf>
    <xf numFmtId="170" fontId="1" fillId="0" borderId="11" xfId="44" applyNumberFormat="1" applyFont="1" applyBorder="1" applyAlignment="1">
      <alignment/>
    </xf>
    <xf numFmtId="44" fontId="1" fillId="0" borderId="60" xfId="44" applyFont="1" applyBorder="1" applyAlignment="1">
      <alignment/>
    </xf>
    <xf numFmtId="44" fontId="1" fillId="0" borderId="59" xfId="44" applyFont="1" applyBorder="1" applyAlignment="1">
      <alignment/>
    </xf>
    <xf numFmtId="0" fontId="0" fillId="0" borderId="10" xfId="0" applyBorder="1" applyAlignment="1">
      <alignment/>
    </xf>
    <xf numFmtId="170" fontId="0" fillId="0" borderId="0" xfId="44" applyNumberFormat="1" applyAlignment="1">
      <alignment/>
    </xf>
    <xf numFmtId="170" fontId="0" fillId="0" borderId="0" xfId="44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139" fillId="0" borderId="35" xfId="0" applyFont="1" applyBorder="1" applyAlignment="1">
      <alignment/>
    </xf>
    <xf numFmtId="0" fontId="96" fillId="0" borderId="13" xfId="0" applyFont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73" fillId="0" borderId="35" xfId="0" applyFont="1" applyBorder="1" applyAlignment="1">
      <alignment/>
    </xf>
    <xf numFmtId="165" fontId="1" fillId="0" borderId="21" xfId="42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5" fontId="1" fillId="0" borderId="12" xfId="42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0" fontId="1" fillId="0" borderId="36" xfId="44" applyNumberFormat="1" applyFont="1" applyBorder="1" applyAlignment="1">
      <alignment/>
    </xf>
    <xf numFmtId="0" fontId="95" fillId="0" borderId="33" xfId="0" applyFont="1" applyBorder="1" applyAlignment="1">
      <alignment horizontal="center"/>
    </xf>
    <xf numFmtId="0" fontId="95" fillId="0" borderId="31" xfId="0" applyFont="1" applyBorder="1" applyAlignment="1">
      <alignment horizontal="center"/>
    </xf>
    <xf numFmtId="0" fontId="130" fillId="0" borderId="43" xfId="0" applyFont="1" applyBorder="1" applyAlignment="1">
      <alignment horizontal="center"/>
    </xf>
    <xf numFmtId="0" fontId="130" fillId="0" borderId="31" xfId="0" applyFont="1" applyBorder="1" applyAlignment="1">
      <alignment horizontal="center"/>
    </xf>
    <xf numFmtId="0" fontId="130" fillId="0" borderId="33" xfId="0" applyFont="1" applyBorder="1" applyAlignment="1">
      <alignment horizontal="center"/>
    </xf>
    <xf numFmtId="0" fontId="95" fillId="0" borderId="43" xfId="0" applyFont="1" applyFill="1" applyBorder="1" applyAlignment="1">
      <alignment horizontal="center"/>
    </xf>
    <xf numFmtId="0" fontId="95" fillId="0" borderId="33" xfId="0" applyFont="1" applyFill="1" applyBorder="1" applyAlignment="1">
      <alignment horizontal="center"/>
    </xf>
    <xf numFmtId="0" fontId="129" fillId="0" borderId="43" xfId="0" applyFont="1" applyBorder="1" applyAlignment="1">
      <alignment horizontal="center"/>
    </xf>
    <xf numFmtId="0" fontId="134" fillId="0" borderId="17" xfId="0" applyFont="1" applyBorder="1" applyAlignment="1">
      <alignment horizontal="center"/>
    </xf>
    <xf numFmtId="0" fontId="131" fillId="0" borderId="43" xfId="0" applyFont="1" applyBorder="1" applyAlignment="1">
      <alignment horizontal="center"/>
    </xf>
    <xf numFmtId="0" fontId="131" fillId="0" borderId="31" xfId="0" applyFont="1" applyBorder="1" applyAlignment="1">
      <alignment horizontal="center"/>
    </xf>
    <xf numFmtId="0" fontId="131" fillId="0" borderId="33" xfId="0" applyFont="1" applyBorder="1" applyAlignment="1">
      <alignment horizontal="center"/>
    </xf>
    <xf numFmtId="0" fontId="95" fillId="0" borderId="43" xfId="0" applyFont="1" applyBorder="1" applyAlignment="1">
      <alignment horizontal="center"/>
    </xf>
    <xf numFmtId="0" fontId="132" fillId="0" borderId="0" xfId="0" applyFont="1" applyAlignment="1">
      <alignment horizontal="center"/>
    </xf>
    <xf numFmtId="0" fontId="13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15" fillId="0" borderId="0" xfId="0" applyNumberFormat="1" applyFont="1" applyAlignment="1" quotePrefix="1">
      <alignment horizontal="center"/>
    </xf>
    <xf numFmtId="0" fontId="0" fillId="0" borderId="0" xfId="0" applyAlignment="1">
      <alignment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17" fontId="96" fillId="0" borderId="0" xfId="0" applyNumberFormat="1" applyFont="1" applyAlignment="1" quotePrefix="1">
      <alignment horizontal="center"/>
    </xf>
    <xf numFmtId="17" fontId="96" fillId="0" borderId="0" xfId="0" applyNumberFormat="1" applyFont="1" applyAlignment="1" quotePrefix="1">
      <alignment horizontal="center"/>
    </xf>
    <xf numFmtId="0" fontId="11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 quotePrefix="1">
      <alignment horizontal="center"/>
    </xf>
    <xf numFmtId="0" fontId="95" fillId="0" borderId="17" xfId="0" applyFont="1" applyBorder="1" applyAlignment="1" quotePrefix="1">
      <alignment horizontal="center"/>
    </xf>
    <xf numFmtId="0" fontId="95" fillId="0" borderId="18" xfId="0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17" fontId="96" fillId="0" borderId="0" xfId="0" applyNumberFormat="1" applyFont="1" applyBorder="1" applyAlignment="1" quotePrefix="1">
      <alignment horizontal="center"/>
    </xf>
    <xf numFmtId="17" fontId="96" fillId="0" borderId="13" xfId="0" applyNumberFormat="1" applyFont="1" applyBorder="1" applyAlignment="1" quotePrefix="1">
      <alignment horizontal="center"/>
    </xf>
    <xf numFmtId="17" fontId="96" fillId="0" borderId="0" xfId="0" applyNumberFormat="1" applyFont="1" applyBorder="1" applyAlignment="1">
      <alignment horizontal="center"/>
    </xf>
    <xf numFmtId="17" fontId="120" fillId="16" borderId="12" xfId="60" applyNumberFormat="1" applyFont="1" applyFill="1" applyBorder="1" applyAlignment="1" quotePrefix="1">
      <alignment horizontal="center"/>
      <protection/>
    </xf>
    <xf numFmtId="17" fontId="120" fillId="16" borderId="0" xfId="60" applyNumberFormat="1" applyFont="1" applyFill="1" applyBorder="1" applyAlignment="1" quotePrefix="1">
      <alignment horizontal="center"/>
      <protection/>
    </xf>
    <xf numFmtId="17" fontId="120" fillId="16" borderId="13" xfId="60" applyNumberFormat="1" applyFont="1" applyFill="1" applyBorder="1" applyAlignment="1" quotePrefix="1">
      <alignment horizontal="center"/>
      <protection/>
    </xf>
    <xf numFmtId="0" fontId="18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2" fillId="0" borderId="16" xfId="0" applyFont="1" applyBorder="1" applyAlignment="1">
      <alignment horizontal="center"/>
    </xf>
    <xf numFmtId="0" fontId="1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4" fillId="0" borderId="18" xfId="0" applyFont="1" applyBorder="1" applyAlignment="1">
      <alignment horizontal="center"/>
    </xf>
    <xf numFmtId="0" fontId="134" fillId="0" borderId="10" xfId="0" applyFont="1" applyBorder="1" applyAlignment="1">
      <alignment horizontal="center"/>
    </xf>
    <xf numFmtId="0" fontId="129" fillId="0" borderId="31" xfId="0" applyFont="1" applyBorder="1" applyAlignment="1">
      <alignment horizontal="center"/>
    </xf>
    <xf numFmtId="0" fontId="129" fillId="0" borderId="33" xfId="0" applyFont="1" applyBorder="1" applyAlignment="1">
      <alignment horizontal="center"/>
    </xf>
    <xf numFmtId="0" fontId="95" fillId="0" borderId="21" xfId="0" applyFont="1" applyBorder="1" applyAlignment="1">
      <alignment horizontal="center"/>
    </xf>
    <xf numFmtId="0" fontId="95" fillId="0" borderId="19" xfId="0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104" fillId="0" borderId="17" xfId="0" applyFont="1" applyBorder="1" applyAlignment="1">
      <alignment/>
    </xf>
    <xf numFmtId="0" fontId="95" fillId="0" borderId="18" xfId="0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0" fontId="128" fillId="0" borderId="43" xfId="0" applyFont="1" applyBorder="1" applyAlignment="1">
      <alignment horizontal="center"/>
    </xf>
    <xf numFmtId="0" fontId="128" fillId="0" borderId="31" xfId="0" applyFont="1" applyBorder="1" applyAlignment="1">
      <alignment horizontal="center"/>
    </xf>
    <xf numFmtId="0" fontId="128" fillId="0" borderId="33" xfId="0" applyFont="1" applyBorder="1" applyAlignment="1">
      <alignment horizontal="center"/>
    </xf>
    <xf numFmtId="0" fontId="95" fillId="0" borderId="51" xfId="0" applyFont="1" applyBorder="1" applyAlignment="1">
      <alignment horizontal="center"/>
    </xf>
    <xf numFmtId="0" fontId="95" fillId="0" borderId="52" xfId="0" applyFont="1" applyBorder="1" applyAlignment="1">
      <alignment horizontal="center"/>
    </xf>
    <xf numFmtId="0" fontId="0" fillId="0" borderId="0" xfId="0" applyAlignment="1">
      <alignment horizontal="center"/>
    </xf>
    <xf numFmtId="0" fontId="118" fillId="0" borderId="43" xfId="0" applyFont="1" applyBorder="1" applyAlignment="1">
      <alignment horizontal="center"/>
    </xf>
    <xf numFmtId="0" fontId="118" fillId="0" borderId="31" xfId="0" applyFont="1" applyBorder="1" applyAlignment="1">
      <alignment horizontal="center"/>
    </xf>
    <xf numFmtId="0" fontId="118" fillId="0" borderId="33" xfId="0" applyFont="1" applyBorder="1" applyAlignment="1">
      <alignment horizontal="center"/>
    </xf>
    <xf numFmtId="0" fontId="118" fillId="0" borderId="51" xfId="0" applyFont="1" applyBorder="1" applyAlignment="1">
      <alignment horizontal="center"/>
    </xf>
    <xf numFmtId="0" fontId="118" fillId="0" borderId="61" xfId="0" applyFont="1" applyBorder="1" applyAlignment="1">
      <alignment horizontal="center"/>
    </xf>
    <xf numFmtId="0" fontId="118" fillId="0" borderId="62" xfId="0" applyFont="1" applyBorder="1" applyAlignment="1">
      <alignment horizontal="center"/>
    </xf>
    <xf numFmtId="0" fontId="138" fillId="0" borderId="25" xfId="0" applyFont="1" applyBorder="1" applyAlignment="1">
      <alignment horizontal="center"/>
    </xf>
    <xf numFmtId="0" fontId="95" fillId="0" borderId="62" xfId="0" applyFont="1" applyBorder="1" applyAlignment="1">
      <alignment horizontal="center"/>
    </xf>
    <xf numFmtId="0" fontId="95" fillId="0" borderId="54" xfId="0" applyFont="1" applyBorder="1" applyAlignment="1">
      <alignment horizontal="center"/>
    </xf>
    <xf numFmtId="0" fontId="118" fillId="0" borderId="21" xfId="0" applyFont="1" applyBorder="1" applyAlignment="1">
      <alignment horizontal="center"/>
    </xf>
    <xf numFmtId="0" fontId="118" fillId="0" borderId="20" xfId="0" applyFont="1" applyBorder="1" applyAlignment="1">
      <alignment horizontal="center"/>
    </xf>
    <xf numFmtId="0" fontId="118" fillId="0" borderId="19" xfId="0" applyFont="1" applyBorder="1" applyAlignment="1">
      <alignment horizontal="center"/>
    </xf>
    <xf numFmtId="0" fontId="118" fillId="0" borderId="18" xfId="0" applyFont="1" applyBorder="1" applyAlignment="1">
      <alignment horizontal="center"/>
    </xf>
    <xf numFmtId="0" fontId="118" fillId="0" borderId="10" xfId="0" applyFont="1" applyBorder="1" applyAlignment="1">
      <alignment horizontal="center"/>
    </xf>
    <xf numFmtId="0" fontId="118" fillId="0" borderId="17" xfId="0" applyFont="1" applyBorder="1" applyAlignment="1">
      <alignment horizontal="center"/>
    </xf>
    <xf numFmtId="0" fontId="95" fillId="0" borderId="2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MMITMENT ACTIVITY" xfId="57"/>
    <cellStyle name="Normal_February 1999" xfId="58"/>
    <cellStyle name="Normal_Sheet2" xfId="59"/>
    <cellStyle name="Normal_Sheet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7"/>
          <c:w val="0.8455"/>
          <c:h val="0.754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15</c:v>
              </c:pt>
              <c:pt idx="1">
                <c:v>58</c:v>
              </c:pt>
              <c:pt idx="2">
                <c:v>102</c:v>
              </c:pt>
              <c:pt idx="3">
                <c:v>100</c:v>
              </c:pt>
              <c:pt idx="4">
                <c:v>68</c:v>
              </c:pt>
              <c:pt idx="5">
                <c:v>65</c:v>
              </c:pt>
              <c:pt idx="6">
                <c:v>82</c:v>
              </c:pt>
              <c:pt idx="7">
                <c:v>66</c:v>
              </c:pt>
              <c:pt idx="8">
                <c:v>68</c:v>
              </c:pt>
              <c:pt idx="9">
                <c:v>78</c:v>
              </c:pt>
              <c:pt idx="10">
                <c:v>57</c:v>
              </c:pt>
              <c:pt idx="11">
                <c:v>136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19</c:v>
              </c:pt>
              <c:pt idx="1">
                <c:v>47</c:v>
              </c:pt>
              <c:pt idx="2">
                <c:v>69</c:v>
              </c:pt>
              <c:pt idx="3">
                <c:v>82</c:v>
              </c:pt>
              <c:pt idx="4">
                <c:v>52</c:v>
              </c:pt>
              <c:pt idx="5">
                <c:v>61</c:v>
              </c:pt>
              <c:pt idx="6">
                <c:v>62</c:v>
              </c:pt>
              <c:pt idx="7">
                <c:v>51</c:v>
              </c:pt>
              <c:pt idx="8">
                <c:v>43</c:v>
              </c:pt>
            </c:numLit>
          </c:val>
          <c:shape val="box"/>
        </c:ser>
        <c:gapDepth val="0"/>
        <c:shape val="box"/>
        <c:axId val="9844751"/>
        <c:axId val="21493896"/>
      </c:bar3D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844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HECMS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75"/>
          <c:y val="0.12"/>
          <c:w val="0.825"/>
          <c:h val="0.779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8785</c:v>
              </c:pt>
              <c:pt idx="1">
                <c:v>7031</c:v>
              </c:pt>
              <c:pt idx="2">
                <c:v>7501</c:v>
              </c:pt>
              <c:pt idx="3">
                <c:v>8825</c:v>
              </c:pt>
              <c:pt idx="4">
                <c:v>9339</c:v>
              </c:pt>
              <c:pt idx="5">
                <c:v>10885</c:v>
              </c:pt>
              <c:pt idx="6">
                <c:v>8041</c:v>
              </c:pt>
              <c:pt idx="7">
                <c:v>10405</c:v>
              </c:pt>
              <c:pt idx="8">
                <c:v>8371</c:v>
              </c:pt>
              <c:pt idx="9">
                <c:v>9956</c:v>
              </c:pt>
              <c:pt idx="10">
                <c:v>8644</c:v>
              </c:pt>
              <c:pt idx="11">
                <c:v>7251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8086</c:v>
              </c:pt>
              <c:pt idx="1">
                <c:v>7760</c:v>
              </c:pt>
              <c:pt idx="2">
                <c:v>7576</c:v>
              </c:pt>
              <c:pt idx="3">
                <c:v>9468</c:v>
              </c:pt>
              <c:pt idx="4">
                <c:v>10305</c:v>
              </c:pt>
              <c:pt idx="5">
                <c:v>9159</c:v>
              </c:pt>
              <c:pt idx="6">
                <c:v>8985</c:v>
              </c:pt>
              <c:pt idx="7">
                <c:v>8598</c:v>
              </c:pt>
              <c:pt idx="8">
                <c:v>9613</c:v>
              </c:pt>
            </c:numLit>
          </c:val>
          <c:shape val="box"/>
        </c:ser>
        <c:gapDepth val="0"/>
        <c:shape val="box"/>
        <c:axId val="15767321"/>
        <c:axId val="7688162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7673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Insurance in-Force</a:t>
            </a:r>
          </a:p>
        </c:rich>
      </c:tx>
      <c:layout>
        <c:manualLayout>
          <c:xMode val="factor"/>
          <c:yMode val="factor"/>
          <c:x val="0.08025"/>
          <c:y val="0.009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225"/>
          <c:y val="0.1365"/>
          <c:w val="0.9555"/>
          <c:h val="0.758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3879040</c:v>
              </c:pt>
              <c:pt idx="1">
                <c:v>3860412</c:v>
              </c:pt>
              <c:pt idx="2">
                <c:v>3841040</c:v>
              </c:pt>
              <c:pt idx="3">
                <c:v>3830646</c:v>
              </c:pt>
              <c:pt idx="4">
                <c:v>3814657</c:v>
              </c:pt>
              <c:pt idx="5">
                <c:v>3790916</c:v>
              </c:pt>
              <c:pt idx="6">
                <c:v>3778460</c:v>
              </c:pt>
              <c:pt idx="7">
                <c:v>3763690</c:v>
              </c:pt>
              <c:pt idx="8">
                <c:v>3720792</c:v>
              </c:pt>
              <c:pt idx="9">
                <c:v>3726148</c:v>
              </c:pt>
              <c:pt idx="10">
                <c:v>3730043</c:v>
              </c:pt>
              <c:pt idx="11">
                <c:v>3737757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3751215</c:v>
              </c:pt>
              <c:pt idx="1">
                <c:v>3761423</c:v>
              </c:pt>
              <c:pt idx="2">
                <c:v>3774188</c:v>
              </c:pt>
              <c:pt idx="3">
                <c:v>3803796</c:v>
              </c:pt>
              <c:pt idx="4">
                <c:v>3829121</c:v>
              </c:pt>
              <c:pt idx="5">
                <c:v>3864192</c:v>
              </c:pt>
              <c:pt idx="6">
                <c:v>3913333</c:v>
              </c:pt>
              <c:pt idx="7">
                <c:v>3975892</c:v>
              </c:pt>
              <c:pt idx="8">
                <c:v>4061034</c:v>
              </c:pt>
            </c:numLit>
          </c:val>
          <c:shape val="box"/>
        </c:ser>
        <c:gapDepth val="0"/>
        <c:shape val="box"/>
        <c:axId val="2084595"/>
        <c:axId val="18761356"/>
      </c:bar3D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auto val="1"/>
        <c:lblOffset val="100"/>
        <c:tickLblSkip val="1"/>
        <c:noMultiLvlLbl val="0"/>
      </c:cat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84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SF Notes Portfolio</a:t>
            </a:r>
          </a:p>
        </c:rich>
      </c:tx>
      <c:layout>
        <c:manualLayout>
          <c:xMode val="factor"/>
          <c:yMode val="factor"/>
          <c:x val="-0.0095"/>
          <c:y val="-0.016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08275"/>
          <c:w val="1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291</c:v>
              </c:pt>
              <c:pt idx="1">
                <c:v>282</c:v>
              </c:pt>
              <c:pt idx="2">
                <c:v>288</c:v>
              </c:pt>
              <c:pt idx="3">
                <c:v>287</c:v>
              </c:pt>
              <c:pt idx="4">
                <c:v>286</c:v>
              </c:pt>
              <c:pt idx="5">
                <c:v>269</c:v>
              </c:pt>
              <c:pt idx="6">
                <c:v>256</c:v>
              </c:pt>
              <c:pt idx="7">
                <c:v>255</c:v>
              </c:pt>
              <c:pt idx="8">
                <c:v>258</c:v>
              </c:pt>
              <c:pt idx="9">
                <c:v>250</c:v>
              </c:pt>
              <c:pt idx="10">
                <c:v>250</c:v>
              </c:pt>
              <c:pt idx="11">
                <c:v>256</c:v>
              </c:pt>
            </c:numLit>
          </c:val>
          <c:shape val="box"/>
        </c:ser>
        <c:ser>
          <c:idx val="1"/>
          <c:order val="1"/>
          <c:tx>
            <c:v>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251</c:v>
              </c:pt>
              <c:pt idx="1">
                <c:v>244</c:v>
              </c:pt>
              <c:pt idx="2">
                <c:v>237</c:v>
              </c:pt>
              <c:pt idx="3">
                <c:v>227</c:v>
              </c:pt>
              <c:pt idx="4">
                <c:v>219</c:v>
              </c:pt>
              <c:pt idx="5">
                <c:v>214</c:v>
              </c:pt>
              <c:pt idx="6">
                <c:v>214</c:v>
              </c:pt>
              <c:pt idx="7">
                <c:v>212</c:v>
              </c:pt>
              <c:pt idx="8">
                <c:v>212</c:v>
              </c:pt>
            </c:numLit>
          </c:val>
          <c:shape val="box"/>
        </c:ser>
        <c:gapDepth val="0"/>
        <c:shape val="box"/>
        <c:axId val="34634477"/>
        <c:axId val="43274838"/>
      </c:bar3D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34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325"/>
          <c:y val="0.90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Accelerated Claims Disposition Notes</a:t>
            </a:r>
          </a:p>
        </c:rich>
      </c:tx>
      <c:layout>
        <c:manualLayout>
          <c:xMode val="factor"/>
          <c:yMode val="factor"/>
          <c:x val="0"/>
          <c:y val="-0.016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09575"/>
          <c:w val="0.97375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2826</c:v>
              </c:pt>
              <c:pt idx="1">
                <c:v>2481</c:v>
              </c:pt>
              <c:pt idx="2">
                <c:v>2329</c:v>
              </c:pt>
              <c:pt idx="3">
                <c:v>2198</c:v>
              </c:pt>
              <c:pt idx="4">
                <c:v>2067</c:v>
              </c:pt>
              <c:pt idx="5">
                <c:v>2058</c:v>
              </c:pt>
              <c:pt idx="6">
                <c:v>2058</c:v>
              </c:pt>
              <c:pt idx="7">
                <c:v>2058</c:v>
              </c:pt>
              <c:pt idx="8">
                <c:v>1613</c:v>
              </c:pt>
              <c:pt idx="9">
                <c:v>1527</c:v>
              </c:pt>
              <c:pt idx="10">
                <c:v>1440</c:v>
              </c:pt>
              <c:pt idx="11">
                <c:v>1379</c:v>
              </c:pt>
            </c:numLit>
          </c:val>
          <c:shape val="box"/>
        </c:ser>
        <c:ser>
          <c:idx val="1"/>
          <c:order val="1"/>
          <c:tx>
            <c:v>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1333</c:v>
              </c:pt>
              <c:pt idx="1">
                <c:v>1295</c:v>
              </c:pt>
              <c:pt idx="2">
                <c:v>1077</c:v>
              </c:pt>
              <c:pt idx="3">
                <c:v>1039</c:v>
              </c:pt>
              <c:pt idx="4">
                <c:v>1021</c:v>
              </c:pt>
              <c:pt idx="5">
                <c:v>991</c:v>
              </c:pt>
              <c:pt idx="6">
                <c:v>935</c:v>
              </c:pt>
              <c:pt idx="7">
                <c:v>879</c:v>
              </c:pt>
            </c:numLit>
          </c:val>
          <c:shape val="box"/>
        </c:ser>
        <c:gapDepth val="0"/>
        <c:shape val="box"/>
        <c:axId val="53929223"/>
        <c:axId val="15600960"/>
      </c:bar3D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600960"/>
        <c:crosses val="autoZero"/>
        <c:auto val="1"/>
        <c:lblOffset val="100"/>
        <c:noMultiLvlLbl val="0"/>
      </c:catAx>
      <c:valAx>
        <c:axId val="15600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929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8"/>
          <c:y val="0.906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SF Property Inventory</a:t>
            </a:r>
          </a:p>
        </c:rich>
      </c:tx>
      <c:layout>
        <c:manualLayout>
          <c:xMode val="factor"/>
          <c:yMode val="factor"/>
          <c:x val="0"/>
          <c:y val="-0.008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225"/>
          <c:y val="0.095"/>
          <c:w val="0.982"/>
          <c:h val="0.785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28920</c:v>
              </c:pt>
              <c:pt idx="1">
                <c:v>28734</c:v>
              </c:pt>
              <c:pt idx="2">
                <c:v>28822</c:v>
              </c:pt>
              <c:pt idx="3">
                <c:v>28533</c:v>
              </c:pt>
              <c:pt idx="4">
                <c:v>28468</c:v>
              </c:pt>
              <c:pt idx="5">
                <c:v>28645</c:v>
              </c:pt>
              <c:pt idx="6">
                <c:v>28354</c:v>
              </c:pt>
              <c:pt idx="7">
                <c:v>27354</c:v>
              </c:pt>
              <c:pt idx="8">
                <c:v>27429</c:v>
              </c:pt>
              <c:pt idx="9">
                <c:v>27550</c:v>
              </c:pt>
              <c:pt idx="10">
                <c:v>28027</c:v>
              </c:pt>
              <c:pt idx="11">
                <c:v>28755</c:v>
              </c:pt>
            </c:numLit>
          </c:val>
          <c:shape val="box"/>
        </c:ser>
        <c:ser>
          <c:idx val="1"/>
          <c:order val="1"/>
          <c:tx>
            <c:v>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29438</c:v>
              </c:pt>
              <c:pt idx="1">
                <c:v>30374</c:v>
              </c:pt>
              <c:pt idx="2">
                <c:v>31016</c:v>
              </c:pt>
              <c:pt idx="3">
                <c:v>32643</c:v>
              </c:pt>
              <c:pt idx="4">
                <c:v>33946</c:v>
              </c:pt>
              <c:pt idx="5">
                <c:v>35250</c:v>
              </c:pt>
              <c:pt idx="6">
                <c:v>35851</c:v>
              </c:pt>
              <c:pt idx="7">
                <c:v>36570</c:v>
              </c:pt>
              <c:pt idx="8">
                <c:v>37279</c:v>
              </c:pt>
            </c:numLit>
          </c:val>
          <c:shape val="box"/>
        </c:ser>
        <c:gapDepth val="0"/>
        <c:shape val="box"/>
        <c:axId val="6190913"/>
        <c:axId val="55718218"/>
      </c:bar3DChart>
      <c:catAx>
        <c:axId val="6190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7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90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90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5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6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7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8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9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cat>
            <c:strLit>
              <c:ptCount val="12"/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gapDepth val="0"/>
        <c:shape val="box"/>
        <c:axId val="31701915"/>
        <c:axId val="16881780"/>
      </c:bar3D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16881780"/>
        <c:crosses val="autoZero"/>
        <c:auto val="1"/>
        <c:lblOffset val="100"/>
        <c:tickLblSkip val="1"/>
        <c:noMultiLvlLbl val="0"/>
      </c:catAx>
      <c:valAx>
        <c:axId val="16881780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7019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90 Day Default Inventory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260486</c:v>
              </c:pt>
              <c:pt idx="1">
                <c:v>269798</c:v>
              </c:pt>
              <c:pt idx="2">
                <c:v>254425</c:v>
              </c:pt>
              <c:pt idx="3">
                <c:v>262349</c:v>
              </c:pt>
              <c:pt idx="4">
                <c:v>277227</c:v>
              </c:pt>
              <c:pt idx="5">
                <c:v>253441</c:v>
              </c:pt>
              <c:pt idx="6">
                <c:v>251819</c:v>
              </c:pt>
              <c:pt idx="7">
                <c:v>253270</c:v>
              </c:pt>
              <c:pt idx="8">
                <c:v>259462</c:v>
              </c:pt>
            </c:numLit>
          </c:val>
          <c:shape val="box"/>
        </c:ser>
        <c:gapDepth val="0"/>
        <c:shape val="box"/>
        <c:axId val="17718293"/>
        <c:axId val="25246910"/>
      </c:bar3D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1"/>
        <c:lblOffset val="100"/>
        <c:tickLblSkip val="1"/>
        <c:noMultiLvlLbl val="0"/>
      </c:catAx>
      <c:valAx>
        <c:axId val="2524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2"/>
            </c:strLit>
          </c:cat>
          <c:val>
            <c:numLit>
              <c:ptCount val="12"/>
            </c:numLit>
          </c:val>
          <c:shape val="box"/>
        </c:ser>
        <c:gapDepth val="0"/>
        <c:shape val="box"/>
        <c:axId val="25895599"/>
        <c:axId val="31733800"/>
      </c:bar3D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955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Loss Mitigation -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7458</c:v>
              </c:pt>
              <c:pt idx="1">
                <c:v>7263</c:v>
              </c:pt>
              <c:pt idx="2">
                <c:v>7581</c:v>
              </c:pt>
              <c:pt idx="3">
                <c:v>8243</c:v>
              </c:pt>
              <c:pt idx="4">
                <c:v>5967</c:v>
              </c:pt>
              <c:pt idx="5">
                <c:v>6473</c:v>
              </c:pt>
              <c:pt idx="6">
                <c:v>6266</c:v>
              </c:pt>
              <c:pt idx="7">
                <c:v>7475</c:v>
              </c:pt>
              <c:pt idx="8">
                <c:v>7657</c:v>
              </c:pt>
              <c:pt idx="9">
                <c:v>7178</c:v>
              </c:pt>
              <c:pt idx="10">
                <c:v>7739</c:v>
              </c:pt>
              <c:pt idx="11">
                <c:v>7327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7374</c:v>
              </c:pt>
              <c:pt idx="1">
                <c:v>6832</c:v>
              </c:pt>
              <c:pt idx="2">
                <c:v>6327</c:v>
              </c:pt>
              <c:pt idx="3">
                <c:v>8033</c:v>
              </c:pt>
              <c:pt idx="4">
                <c:v>7660</c:v>
              </c:pt>
              <c:pt idx="5">
                <c:v>7878</c:v>
              </c:pt>
              <c:pt idx="6">
                <c:v>9235</c:v>
              </c:pt>
              <c:pt idx="7">
                <c:v>8712</c:v>
              </c:pt>
              <c:pt idx="8">
                <c:v>8706</c:v>
              </c:pt>
            </c:numLit>
          </c:val>
          <c:shape val="box"/>
        </c:ser>
        <c:gapDepth val="0"/>
        <c:shape val="box"/>
        <c:axId val="17168745"/>
        <c:axId val="20300978"/>
      </c:bar3D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auto val="1"/>
        <c:lblOffset val="100"/>
        <c:tickLblSkip val="1"/>
        <c:noMultiLvlLbl val="0"/>
      </c:catAx>
      <c:valAx>
        <c:axId val="20300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5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6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7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8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9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cat>
            <c:strLit>
              <c:ptCount val="12"/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gapDepth val="0"/>
        <c:shape val="box"/>
        <c:axId val="48491075"/>
        <c:axId val="33766492"/>
      </c:bar3DChart>
      <c:catAx>
        <c:axId val="4849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1"/>
        <c:lblOffset val="100"/>
        <c:tickLblSkip val="1"/>
        <c:noMultiLvlLbl val="0"/>
      </c:catAx>
      <c:valAx>
        <c:axId val="33766492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800000"/>
                </a:solidFill>
              </a:rPr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575"/>
          <c:y val="0.11775"/>
          <c:w val="0.96125"/>
          <c:h val="0.7542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15</c:v>
              </c:pt>
              <c:pt idx="1">
                <c:v>58</c:v>
              </c:pt>
              <c:pt idx="2">
                <c:v>102</c:v>
              </c:pt>
              <c:pt idx="3">
                <c:v>100</c:v>
              </c:pt>
              <c:pt idx="4">
                <c:v>68</c:v>
              </c:pt>
              <c:pt idx="5">
                <c:v>65</c:v>
              </c:pt>
              <c:pt idx="6">
                <c:v>82</c:v>
              </c:pt>
              <c:pt idx="7">
                <c:v>66</c:v>
              </c:pt>
              <c:pt idx="8">
                <c:v>68</c:v>
              </c:pt>
              <c:pt idx="9">
                <c:v>78</c:v>
              </c:pt>
              <c:pt idx="10">
                <c:v>57</c:v>
              </c:pt>
              <c:pt idx="11">
                <c:v>136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19</c:v>
              </c:pt>
              <c:pt idx="1">
                <c:v>47</c:v>
              </c:pt>
              <c:pt idx="2">
                <c:v>69</c:v>
              </c:pt>
              <c:pt idx="3">
                <c:v>82</c:v>
              </c:pt>
              <c:pt idx="4">
                <c:v>52</c:v>
              </c:pt>
              <c:pt idx="5">
                <c:v>61</c:v>
              </c:pt>
              <c:pt idx="6">
                <c:v>62</c:v>
              </c:pt>
              <c:pt idx="7">
                <c:v>51</c:v>
              </c:pt>
              <c:pt idx="8">
                <c:v>43</c:v>
              </c:pt>
            </c:numLit>
          </c:val>
          <c:shape val="box"/>
        </c:ser>
        <c:gapDepth val="0"/>
        <c:shape val="box"/>
        <c:axId val="59227337"/>
        <c:axId val="63283986"/>
      </c:bar3D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2273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19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90 Day Default Inventory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260486</c:v>
              </c:pt>
              <c:pt idx="1">
                <c:v>269798</c:v>
              </c:pt>
              <c:pt idx="2">
                <c:v>254425</c:v>
              </c:pt>
              <c:pt idx="3">
                <c:v>262349</c:v>
              </c:pt>
              <c:pt idx="4">
                <c:v>277227</c:v>
              </c:pt>
              <c:pt idx="5">
                <c:v>253441</c:v>
              </c:pt>
              <c:pt idx="6">
                <c:v>251819</c:v>
              </c:pt>
              <c:pt idx="7">
                <c:v>253270</c:v>
              </c:pt>
              <c:pt idx="8">
                <c:v>259462</c:v>
              </c:pt>
            </c:numLit>
          </c:val>
          <c:shape val="box"/>
        </c:ser>
        <c:gapDepth val="0"/>
        <c:shape val="box"/>
        <c:axId val="35462973"/>
        <c:axId val="50731302"/>
      </c:bar3D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1"/>
        <c:lblOffset val="100"/>
        <c:tickLblSkip val="1"/>
        <c:noMultiLvlLbl val="0"/>
      </c:catAx>
      <c:valAx>
        <c:axId val="5073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2"/>
            </c:strLit>
          </c:cat>
          <c:val>
            <c:numLit>
              <c:ptCount val="12"/>
            </c:numLit>
          </c:val>
          <c:shape val="box"/>
        </c:ser>
        <c:gapDepth val="0"/>
        <c:shape val="box"/>
        <c:axId val="53928535"/>
        <c:axId val="15594768"/>
      </c:bar3DChart>
      <c:catAx>
        <c:axId val="53928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auto val="1"/>
        <c:lblOffset val="100"/>
        <c:tickLblSkip val="1"/>
        <c:noMultiLvlLbl val="0"/>
      </c:catAx>
      <c:valAx>
        <c:axId val="15594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285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Loss Mitigation -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7458</c:v>
              </c:pt>
              <c:pt idx="1">
                <c:v>7263</c:v>
              </c:pt>
              <c:pt idx="2">
                <c:v>7581</c:v>
              </c:pt>
              <c:pt idx="3">
                <c:v>8243</c:v>
              </c:pt>
              <c:pt idx="4">
                <c:v>5967</c:v>
              </c:pt>
              <c:pt idx="5">
                <c:v>6473</c:v>
              </c:pt>
              <c:pt idx="6">
                <c:v>6266</c:v>
              </c:pt>
              <c:pt idx="7">
                <c:v>7475</c:v>
              </c:pt>
              <c:pt idx="8">
                <c:v>7657</c:v>
              </c:pt>
              <c:pt idx="9">
                <c:v>7178</c:v>
              </c:pt>
              <c:pt idx="10">
                <c:v>7739</c:v>
              </c:pt>
              <c:pt idx="11">
                <c:v>7327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7374</c:v>
              </c:pt>
              <c:pt idx="1">
                <c:v>6832</c:v>
              </c:pt>
              <c:pt idx="2">
                <c:v>6327</c:v>
              </c:pt>
              <c:pt idx="3">
                <c:v>8033</c:v>
              </c:pt>
              <c:pt idx="4">
                <c:v>7660</c:v>
              </c:pt>
              <c:pt idx="5">
                <c:v>7878</c:v>
              </c:pt>
              <c:pt idx="6">
                <c:v>9235</c:v>
              </c:pt>
              <c:pt idx="7">
                <c:v>8712</c:v>
              </c:pt>
              <c:pt idx="8">
                <c:v>8706</c:v>
              </c:pt>
            </c:numLit>
          </c:val>
          <c:shape val="box"/>
        </c:ser>
        <c:gapDepth val="0"/>
        <c:shape val="box"/>
        <c:axId val="6135185"/>
        <c:axId val="55216666"/>
      </c:bar3D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Full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4681</c:v>
              </c:pt>
              <c:pt idx="1">
                <c:v>4440</c:v>
              </c:pt>
              <c:pt idx="2">
                <c:v>4144</c:v>
              </c:pt>
              <c:pt idx="3">
                <c:v>4941</c:v>
              </c:pt>
              <c:pt idx="4">
                <c:v>4156</c:v>
              </c:pt>
              <c:pt idx="5">
                <c:v>4942</c:v>
              </c:pt>
              <c:pt idx="6">
                <c:v>4681</c:v>
              </c:pt>
              <c:pt idx="7">
                <c:v>4526</c:v>
              </c:pt>
              <c:pt idx="8">
                <c:v>4483</c:v>
              </c:pt>
              <c:pt idx="9">
                <c:v>4385</c:v>
              </c:pt>
              <c:pt idx="10">
                <c:v>4712</c:v>
              </c:pt>
              <c:pt idx="11">
                <c:v>4007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4954</c:v>
              </c:pt>
              <c:pt idx="1">
                <c:v>4596</c:v>
              </c:pt>
              <c:pt idx="2">
                <c:v>4456</c:v>
              </c:pt>
              <c:pt idx="3">
                <c:v>5022</c:v>
              </c:pt>
              <c:pt idx="4">
                <c:v>5139</c:v>
              </c:pt>
              <c:pt idx="5">
                <c:v>5487</c:v>
              </c:pt>
              <c:pt idx="6">
                <c:v>5146</c:v>
              </c:pt>
              <c:pt idx="7">
                <c:v>4939</c:v>
              </c:pt>
              <c:pt idx="8">
                <c:v>5276</c:v>
              </c:pt>
            </c:numLit>
          </c:val>
          <c:shape val="box"/>
        </c:ser>
        <c:gapDepth val="0"/>
        <c:shape val="box"/>
        <c:axId val="27187947"/>
        <c:axId val="43364932"/>
      </c:bar3D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18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5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6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7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8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9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cat>
            <c:strLit>
              <c:ptCount val="12"/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gapDepth val="0"/>
        <c:shape val="box"/>
        <c:axId val="54740069"/>
        <c:axId val="22898574"/>
      </c:bar3DChart>
      <c:catAx>
        <c:axId val="5474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90 Day Default Inventory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260486</c:v>
              </c:pt>
              <c:pt idx="1">
                <c:v>269798</c:v>
              </c:pt>
              <c:pt idx="2">
                <c:v>254425</c:v>
              </c:pt>
              <c:pt idx="3">
                <c:v>262349</c:v>
              </c:pt>
              <c:pt idx="4">
                <c:v>277227</c:v>
              </c:pt>
              <c:pt idx="5">
                <c:v>253441</c:v>
              </c:pt>
              <c:pt idx="6">
                <c:v>251819</c:v>
              </c:pt>
              <c:pt idx="7">
                <c:v>253270</c:v>
              </c:pt>
              <c:pt idx="8">
                <c:v>259462</c:v>
              </c:pt>
            </c:numLit>
          </c:val>
          <c:shape val="box"/>
        </c:ser>
        <c:gapDepth val="0"/>
        <c:shape val="box"/>
        <c:axId val="4760575"/>
        <c:axId val="42845176"/>
      </c:bar3D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605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2"/>
            </c:strLit>
          </c:cat>
          <c:val>
            <c:numLit>
              <c:ptCount val="12"/>
            </c:numLit>
          </c:val>
          <c:shape val="box"/>
        </c:ser>
        <c:gapDepth val="0"/>
        <c:shape val="box"/>
        <c:axId val="50062265"/>
        <c:axId val="47907202"/>
      </c:bar3D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226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Loss Mitigation -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7458</c:v>
              </c:pt>
              <c:pt idx="1">
                <c:v>7263</c:v>
              </c:pt>
              <c:pt idx="2">
                <c:v>7581</c:v>
              </c:pt>
              <c:pt idx="3">
                <c:v>8243</c:v>
              </c:pt>
              <c:pt idx="4">
                <c:v>5967</c:v>
              </c:pt>
              <c:pt idx="5">
                <c:v>6473</c:v>
              </c:pt>
              <c:pt idx="6">
                <c:v>6266</c:v>
              </c:pt>
              <c:pt idx="7">
                <c:v>7475</c:v>
              </c:pt>
              <c:pt idx="8">
                <c:v>7657</c:v>
              </c:pt>
              <c:pt idx="9">
                <c:v>7178</c:v>
              </c:pt>
              <c:pt idx="10">
                <c:v>7739</c:v>
              </c:pt>
              <c:pt idx="11">
                <c:v>7327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7374</c:v>
              </c:pt>
              <c:pt idx="1">
                <c:v>6832</c:v>
              </c:pt>
              <c:pt idx="2">
                <c:v>6327</c:v>
              </c:pt>
              <c:pt idx="3">
                <c:v>8033</c:v>
              </c:pt>
              <c:pt idx="4">
                <c:v>7660</c:v>
              </c:pt>
              <c:pt idx="5">
                <c:v>7878</c:v>
              </c:pt>
              <c:pt idx="6">
                <c:v>9235</c:v>
              </c:pt>
              <c:pt idx="7">
                <c:v>8712</c:v>
              </c:pt>
              <c:pt idx="8">
                <c:v>8706</c:v>
              </c:pt>
            </c:numLit>
          </c:val>
          <c:shape val="box"/>
        </c:ser>
        <c:gapDepth val="0"/>
        <c:shape val="box"/>
        <c:axId val="28511635"/>
        <c:axId val="55278124"/>
      </c:bar3D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5116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Full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4681</c:v>
              </c:pt>
              <c:pt idx="1">
                <c:v>4440</c:v>
              </c:pt>
              <c:pt idx="2">
                <c:v>4144</c:v>
              </c:pt>
              <c:pt idx="3">
                <c:v>4941</c:v>
              </c:pt>
              <c:pt idx="4">
                <c:v>4156</c:v>
              </c:pt>
              <c:pt idx="5">
                <c:v>4942</c:v>
              </c:pt>
              <c:pt idx="6">
                <c:v>4681</c:v>
              </c:pt>
              <c:pt idx="7">
                <c:v>4526</c:v>
              </c:pt>
              <c:pt idx="8">
                <c:v>4483</c:v>
              </c:pt>
              <c:pt idx="9">
                <c:v>4385</c:v>
              </c:pt>
              <c:pt idx="10">
                <c:v>4712</c:v>
              </c:pt>
              <c:pt idx="11">
                <c:v>4007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4954</c:v>
              </c:pt>
              <c:pt idx="1">
                <c:v>4596</c:v>
              </c:pt>
              <c:pt idx="2">
                <c:v>4456</c:v>
              </c:pt>
              <c:pt idx="3">
                <c:v>5022</c:v>
              </c:pt>
              <c:pt idx="4">
                <c:v>5139</c:v>
              </c:pt>
              <c:pt idx="5">
                <c:v>5487</c:v>
              </c:pt>
              <c:pt idx="6">
                <c:v>5146</c:v>
              </c:pt>
              <c:pt idx="7">
                <c:v>4939</c:v>
              </c:pt>
              <c:pt idx="8">
                <c:v>5276</c:v>
              </c:pt>
            </c:numLit>
          </c:val>
          <c:shape val="box"/>
        </c:ser>
        <c:gapDepth val="0"/>
        <c:shape val="box"/>
        <c:axId val="27741069"/>
        <c:axId val="48343030"/>
      </c:bar3D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77410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5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6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7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8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9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0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1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2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3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dPt>
            <c:idx val="14"/>
            <c:invertIfNegative val="0"/>
            <c:spPr>
              <a:solidFill>
                <a:srgbClr val="808000"/>
              </a:solidFill>
              <a:ln w="12700">
                <a:solidFill>
                  <a:srgbClr val="FFFF00"/>
                </a:solidFill>
              </a:ln>
            </c:spPr>
          </c:dPt>
          <c:cat>
            <c:strLit>
              <c:ptCount val="12"/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gapDepth val="0"/>
        <c:shape val="box"/>
        <c:axId val="32434087"/>
        <c:axId val="23471328"/>
      </c:bar3DChart>
      <c:catAx>
        <c:axId val="32434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 val="autoZero"/>
        <c:auto val="1"/>
        <c:lblOffset val="100"/>
        <c:tickLblSkip val="1"/>
        <c:noMultiLvlLbl val="0"/>
      </c:catAx>
      <c:valAx>
        <c:axId val="23471328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4340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5"/>
          <c:y val="0.12225"/>
          <c:w val="0.83725"/>
          <c:h val="0.772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8</c:v>
              </c:pt>
              <c:pt idx="1">
                <c:v>8</c:v>
              </c:pt>
              <c:pt idx="2">
                <c:v>11</c:v>
              </c:pt>
              <c:pt idx="3">
                <c:v>8</c:v>
              </c:pt>
              <c:pt idx="4">
                <c:v>10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13</c:v>
              </c:pt>
              <c:pt idx="9">
                <c:v>6</c:v>
              </c:pt>
              <c:pt idx="10">
                <c:v>5</c:v>
              </c:pt>
              <c:pt idx="11">
                <c:v>12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</c:v>
              </c:pt>
              <c:pt idx="1">
                <c:v>6</c:v>
              </c:pt>
              <c:pt idx="2">
                <c:v>10</c:v>
              </c:pt>
              <c:pt idx="3">
                <c:v>6</c:v>
              </c:pt>
              <c:pt idx="4">
                <c:v>11</c:v>
              </c:pt>
              <c:pt idx="5">
                <c:v>6</c:v>
              </c:pt>
              <c:pt idx="6">
                <c:v>5</c:v>
              </c:pt>
              <c:pt idx="7">
                <c:v>4</c:v>
              </c:pt>
              <c:pt idx="8">
                <c:v>6</c:v>
              </c:pt>
            </c:numLit>
          </c:val>
          <c:shape val="box"/>
        </c:ser>
        <c:gapDepth val="0"/>
        <c:shape val="box"/>
        <c:axId val="32684963"/>
        <c:axId val="25729212"/>
      </c:bar3D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90 Day Default Inventory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260347</c:v>
              </c:pt>
              <c:pt idx="1">
                <c:v>237637</c:v>
              </c:pt>
              <c:pt idx="2">
                <c:v>270390</c:v>
              </c:pt>
              <c:pt idx="3">
                <c:v>281724</c:v>
              </c:pt>
              <c:pt idx="4">
                <c:v>272441</c:v>
              </c:pt>
              <c:pt idx="5">
                <c:v>260535</c:v>
              </c:pt>
              <c:pt idx="6">
                <c:v>250506</c:v>
              </c:pt>
              <c:pt idx="7">
                <c:v>260535</c:v>
              </c:pt>
              <c:pt idx="8">
                <c:v>239483</c:v>
              </c:pt>
              <c:pt idx="9">
                <c:v>241670</c:v>
              </c:pt>
              <c:pt idx="10">
                <c:v>244360</c:v>
              </c:pt>
              <c:pt idx="11">
                <c:v>244639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260486</c:v>
              </c:pt>
              <c:pt idx="1">
                <c:v>269798</c:v>
              </c:pt>
              <c:pt idx="2">
                <c:v>254425</c:v>
              </c:pt>
              <c:pt idx="3">
                <c:v>262349</c:v>
              </c:pt>
              <c:pt idx="4">
                <c:v>277227</c:v>
              </c:pt>
              <c:pt idx="5">
                <c:v>253441</c:v>
              </c:pt>
              <c:pt idx="6">
                <c:v>251819</c:v>
              </c:pt>
              <c:pt idx="7">
                <c:v>253270</c:v>
              </c:pt>
              <c:pt idx="8">
                <c:v>259462</c:v>
              </c:pt>
            </c:numLit>
          </c:val>
          <c:shape val="box"/>
        </c:ser>
        <c:gapDepth val="0"/>
        <c:shape val="box"/>
        <c:axId val="9915361"/>
        <c:axId val="22129386"/>
      </c:bar3DChart>
      <c:catAx>
        <c:axId val="991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2129386"/>
        <c:crosses val="autoZero"/>
        <c:auto val="1"/>
        <c:lblOffset val="100"/>
        <c:tickLblSkip val="1"/>
        <c:noMultiLvlLbl val="0"/>
      </c:catAx>
      <c:valAx>
        <c:axId val="22129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1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Lit>
              <c:ptCount val="12"/>
            </c:strLit>
          </c:cat>
          <c:val>
            <c:numLit>
              <c:ptCount val="12"/>
            </c:numLit>
          </c:val>
          <c:shape val="box"/>
        </c:ser>
        <c:gapDepth val="0"/>
        <c:shape val="box"/>
        <c:axId val="64946747"/>
        <c:axId val="47649812"/>
      </c:bar3D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auto val="1"/>
        <c:lblOffset val="100"/>
        <c:tickLblSkip val="1"/>
        <c:noMultiLvlLbl val="0"/>
      </c:catAx>
      <c:valAx>
        <c:axId val="476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467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Loss Mitigation -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7458</c:v>
              </c:pt>
              <c:pt idx="1">
                <c:v>7263</c:v>
              </c:pt>
              <c:pt idx="2">
                <c:v>7581</c:v>
              </c:pt>
              <c:pt idx="3">
                <c:v>8243</c:v>
              </c:pt>
              <c:pt idx="4">
                <c:v>5967</c:v>
              </c:pt>
              <c:pt idx="5">
                <c:v>6473</c:v>
              </c:pt>
              <c:pt idx="6">
                <c:v>6266</c:v>
              </c:pt>
              <c:pt idx="7">
                <c:v>7475</c:v>
              </c:pt>
              <c:pt idx="8">
                <c:v>7657</c:v>
              </c:pt>
              <c:pt idx="9">
                <c:v>7178</c:v>
              </c:pt>
              <c:pt idx="10">
                <c:v>7739</c:v>
              </c:pt>
              <c:pt idx="11">
                <c:v>7327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7374</c:v>
              </c:pt>
              <c:pt idx="1">
                <c:v>6832</c:v>
              </c:pt>
              <c:pt idx="2">
                <c:v>6327</c:v>
              </c:pt>
              <c:pt idx="3">
                <c:v>8033</c:v>
              </c:pt>
              <c:pt idx="4">
                <c:v>7660</c:v>
              </c:pt>
              <c:pt idx="5">
                <c:v>7878</c:v>
              </c:pt>
              <c:pt idx="6">
                <c:v>9235</c:v>
              </c:pt>
              <c:pt idx="7">
                <c:v>8712</c:v>
              </c:pt>
              <c:pt idx="8">
                <c:v>8706</c:v>
              </c:pt>
            </c:numLit>
          </c:val>
          <c:shape val="box"/>
        </c:ser>
        <c:gapDepth val="0"/>
        <c:shape val="box"/>
        <c:axId val="26195125"/>
        <c:axId val="34429534"/>
      </c:bar3D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auto val="1"/>
        <c:lblOffset val="100"/>
        <c:tickLblSkip val="1"/>
        <c:noMultiLvlLbl val="0"/>
      </c:catAx>
      <c:valAx>
        <c:axId val="34429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9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Full Claims Paid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4681</c:v>
              </c:pt>
              <c:pt idx="1">
                <c:v>4440</c:v>
              </c:pt>
              <c:pt idx="2">
                <c:v>4144</c:v>
              </c:pt>
              <c:pt idx="3">
                <c:v>4941</c:v>
              </c:pt>
              <c:pt idx="4">
                <c:v>4156</c:v>
              </c:pt>
              <c:pt idx="5">
                <c:v>4942</c:v>
              </c:pt>
              <c:pt idx="6">
                <c:v>4681</c:v>
              </c:pt>
              <c:pt idx="7">
                <c:v>4526</c:v>
              </c:pt>
              <c:pt idx="8">
                <c:v>4483</c:v>
              </c:pt>
              <c:pt idx="9">
                <c:v>4385</c:v>
              </c:pt>
              <c:pt idx="10">
                <c:v>4712</c:v>
              </c:pt>
              <c:pt idx="11">
                <c:v>4007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4954</c:v>
              </c:pt>
              <c:pt idx="1">
                <c:v>4596</c:v>
              </c:pt>
              <c:pt idx="2">
                <c:v>4456</c:v>
              </c:pt>
              <c:pt idx="3">
                <c:v>5022</c:v>
              </c:pt>
              <c:pt idx="4">
                <c:v>5139</c:v>
              </c:pt>
              <c:pt idx="5">
                <c:v>5487</c:v>
              </c:pt>
              <c:pt idx="6">
                <c:v>5146</c:v>
              </c:pt>
              <c:pt idx="7">
                <c:v>4939</c:v>
              </c:pt>
              <c:pt idx="8">
                <c:v>5276</c:v>
              </c:pt>
            </c:numLit>
          </c:val>
          <c:shape val="box"/>
        </c:ser>
        <c:gapDepth val="0"/>
        <c:shape val="box"/>
        <c:axId val="41430351"/>
        <c:axId val="37328840"/>
      </c:bar3DChart>
      <c:catAx>
        <c:axId val="41430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25" b="1" i="1" u="none" baseline="0"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auto val="1"/>
        <c:lblOffset val="100"/>
        <c:tickLblSkip val="1"/>
        <c:noMultiLvlLbl val="0"/>
      </c:catAx>
      <c:valAx>
        <c:axId val="3732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1430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1169</c:v>
              </c:pt>
              <c:pt idx="1">
                <c:v>988</c:v>
              </c:pt>
              <c:pt idx="2">
                <c:v>897</c:v>
              </c:pt>
              <c:pt idx="3">
                <c:v>761</c:v>
              </c:pt>
              <c:pt idx="4">
                <c:v>763</c:v>
              </c:pt>
              <c:pt idx="5">
                <c:v>931</c:v>
              </c:pt>
              <c:pt idx="6">
                <c:v>1065</c:v>
              </c:pt>
              <c:pt idx="7">
                <c:v>1095</c:v>
              </c:pt>
              <c:pt idx="8">
                <c:v>975</c:v>
              </c:pt>
              <c:pt idx="9">
                <c:v>1019</c:v>
              </c:pt>
              <c:pt idx="10">
                <c:v>976</c:v>
              </c:pt>
              <c:pt idx="11">
                <c:v>943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832</c:v>
              </c:pt>
              <c:pt idx="1">
                <c:v>753</c:v>
              </c:pt>
              <c:pt idx="2">
                <c:v>688</c:v>
              </c:pt>
              <c:pt idx="3">
                <c:v>514</c:v>
              </c:pt>
              <c:pt idx="4">
                <c:v>582</c:v>
              </c:pt>
              <c:pt idx="5">
                <c:v>718</c:v>
              </c:pt>
              <c:pt idx="6">
                <c:v>682</c:v>
              </c:pt>
              <c:pt idx="7">
                <c:v>786</c:v>
              </c:pt>
              <c:pt idx="8">
                <c:v>726</c:v>
              </c:pt>
            </c:numLit>
          </c:val>
          <c:shape val="box"/>
        </c:ser>
        <c:gapDepth val="0"/>
        <c:shape val="box"/>
        <c:axId val="415241"/>
        <c:axId val="3737170"/>
      </c:bar3DChart>
      <c:cat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3737170"/>
        <c:crosses val="autoZero"/>
        <c:auto val="1"/>
        <c:lblOffset val="100"/>
        <c:tickLblSkip val="1"/>
        <c:noMultiLvlLbl val="0"/>
      </c:catAx>
      <c:valAx>
        <c:axId val="3737170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459</c:v>
              </c:pt>
              <c:pt idx="1">
                <c:v>331</c:v>
              </c:pt>
              <c:pt idx="2">
                <c:v>338</c:v>
              </c:pt>
              <c:pt idx="3">
                <c:v>282</c:v>
              </c:pt>
              <c:pt idx="4">
                <c:v>222</c:v>
              </c:pt>
              <c:pt idx="5">
                <c:v>301</c:v>
              </c:pt>
              <c:pt idx="6">
                <c:v>454</c:v>
              </c:pt>
              <c:pt idx="7">
                <c:v>460</c:v>
              </c:pt>
              <c:pt idx="8">
                <c:v>373</c:v>
              </c:pt>
              <c:pt idx="9">
                <c:v>482</c:v>
              </c:pt>
              <c:pt idx="10">
                <c:v>327</c:v>
              </c:pt>
              <c:pt idx="11">
                <c:v>348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416</c:v>
              </c:pt>
              <c:pt idx="1">
                <c:v>271</c:v>
              </c:pt>
              <c:pt idx="2">
                <c:v>285</c:v>
              </c:pt>
              <c:pt idx="3">
                <c:v>413</c:v>
              </c:pt>
              <c:pt idx="4">
                <c:v>577</c:v>
              </c:pt>
              <c:pt idx="5">
                <c:v>696</c:v>
              </c:pt>
              <c:pt idx="6">
                <c:v>352</c:v>
              </c:pt>
              <c:pt idx="7">
                <c:v>378</c:v>
              </c:pt>
              <c:pt idx="8">
                <c:v>505</c:v>
              </c:pt>
            </c:numLit>
          </c:val>
          <c:shape val="box"/>
        </c:ser>
        <c:gapDepth val="0"/>
        <c:shape val="box"/>
        <c:axId val="33634531"/>
        <c:axId val="34275324"/>
      </c:bar3D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6345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Claims**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56</c:v>
              </c:pt>
              <c:pt idx="1">
                <c:v>62</c:v>
              </c:pt>
              <c:pt idx="2">
                <c:v>35</c:v>
              </c:pt>
              <c:pt idx="3">
                <c:v>46</c:v>
              </c:pt>
              <c:pt idx="4">
                <c:v>48</c:v>
              </c:pt>
              <c:pt idx="5">
                <c:v>50</c:v>
              </c:pt>
              <c:pt idx="6">
                <c:v>76</c:v>
              </c:pt>
              <c:pt idx="7">
                <c:v>48</c:v>
              </c:pt>
              <c:pt idx="8">
                <c:v>46</c:v>
              </c:pt>
              <c:pt idx="9">
                <c:v>51</c:v>
              </c:pt>
              <c:pt idx="10">
                <c:v>48</c:v>
              </c:pt>
              <c:pt idx="11">
                <c:v>52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40</c:v>
              </c:pt>
              <c:pt idx="1">
                <c:v>61</c:v>
              </c:pt>
              <c:pt idx="2">
                <c:v>48</c:v>
              </c:pt>
              <c:pt idx="3">
                <c:v>59</c:v>
              </c:pt>
              <c:pt idx="4">
                <c:v>50</c:v>
              </c:pt>
              <c:pt idx="5">
                <c:v>48</c:v>
              </c:pt>
              <c:pt idx="6">
                <c:v>22</c:v>
              </c:pt>
              <c:pt idx="7">
                <c:v>13</c:v>
              </c:pt>
              <c:pt idx="8">
                <c:v>33</c:v>
              </c:pt>
            </c:numLit>
          </c:val>
          <c:shape val="box"/>
        </c:ser>
        <c:gapDepth val="0"/>
        <c:shape val="box"/>
        <c:axId val="40042461"/>
        <c:axId val="24837830"/>
      </c:bar3D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24837830"/>
        <c:crosses val="autoZero"/>
        <c:auto val="1"/>
        <c:lblOffset val="100"/>
        <c:tickLblSkip val="1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2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53818</c:v>
              </c:pt>
              <c:pt idx="1">
                <c:v>53108</c:v>
              </c:pt>
              <c:pt idx="2">
                <c:v>52426</c:v>
              </c:pt>
              <c:pt idx="3">
                <c:v>51851</c:v>
              </c:pt>
              <c:pt idx="4">
                <c:v>51282</c:v>
              </c:pt>
              <c:pt idx="5">
                <c:v>50645</c:v>
              </c:pt>
              <c:pt idx="6">
                <c:v>49823</c:v>
              </c:pt>
              <c:pt idx="7">
                <c:v>49164</c:v>
              </c:pt>
              <c:pt idx="8">
                <c:v>48668</c:v>
              </c:pt>
              <c:pt idx="9">
                <c:v>48021</c:v>
              </c:pt>
              <c:pt idx="10">
                <c:v>47353</c:v>
              </c:pt>
              <c:pt idx="11">
                <c:v>46690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9"/>
              <c:pt idx="0">
                <c:v>46150</c:v>
              </c:pt>
              <c:pt idx="1">
                <c:v>45549</c:v>
              </c:pt>
              <c:pt idx="2">
                <c:v>45204</c:v>
              </c:pt>
              <c:pt idx="3">
                <c:v>44853</c:v>
              </c:pt>
              <c:pt idx="4">
                <c:v>44423</c:v>
              </c:pt>
              <c:pt idx="5">
                <c:v>43938</c:v>
              </c:pt>
              <c:pt idx="6">
                <c:v>43528</c:v>
              </c:pt>
              <c:pt idx="7">
                <c:v>43031</c:v>
              </c:pt>
              <c:pt idx="8">
                <c:v>42676</c:v>
              </c:pt>
            </c:numLit>
          </c:val>
          <c:shape val="box"/>
        </c:ser>
        <c:gapDepth val="0"/>
        <c:shape val="box"/>
        <c:axId val="22213879"/>
        <c:axId val="65707184"/>
      </c:bar3D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175" b="1" i="1" u="none" baseline="0"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1"/>
        <c:lblOffset val="100"/>
        <c:tickLblSkip val="1"/>
        <c:noMultiLvlLbl val="0"/>
      </c:catAx>
      <c:valAx>
        <c:axId val="65707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Number of Loans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213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8"/>
          <c:w val="0.845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1169</c:v>
              </c:pt>
              <c:pt idx="1">
                <c:v>988</c:v>
              </c:pt>
              <c:pt idx="2">
                <c:v>897</c:v>
              </c:pt>
              <c:pt idx="3">
                <c:v>761</c:v>
              </c:pt>
              <c:pt idx="4">
                <c:v>763</c:v>
              </c:pt>
              <c:pt idx="5">
                <c:v>931</c:v>
              </c:pt>
              <c:pt idx="6">
                <c:v>1065</c:v>
              </c:pt>
              <c:pt idx="7">
                <c:v>1095</c:v>
              </c:pt>
              <c:pt idx="8">
                <c:v>975</c:v>
              </c:pt>
              <c:pt idx="9">
                <c:v>1019</c:v>
              </c:pt>
              <c:pt idx="10">
                <c:v>976</c:v>
              </c:pt>
              <c:pt idx="11">
                <c:v>943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832</c:v>
              </c:pt>
              <c:pt idx="1">
                <c:v>753</c:v>
              </c:pt>
              <c:pt idx="2">
                <c:v>688</c:v>
              </c:pt>
              <c:pt idx="3">
                <c:v>514</c:v>
              </c:pt>
              <c:pt idx="4">
                <c:v>582</c:v>
              </c:pt>
              <c:pt idx="5">
                <c:v>718</c:v>
              </c:pt>
              <c:pt idx="6">
                <c:v>682</c:v>
              </c:pt>
              <c:pt idx="7">
                <c:v>786</c:v>
              </c:pt>
              <c:pt idx="8">
                <c:v>726</c:v>
              </c:pt>
            </c:numLit>
          </c:val>
          <c:shape val="box"/>
        </c:ser>
        <c:gapDepth val="0"/>
        <c:shape val="box"/>
        <c:axId val="54493745"/>
        <c:axId val="20681658"/>
      </c:bar3D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1"/>
        <c:lblOffset val="100"/>
        <c:tickLblSkip val="1"/>
        <c:noMultiLvlLbl val="0"/>
      </c:catAx>
      <c:valAx>
        <c:axId val="20681658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493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/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425"/>
          <c:w val="0.8435"/>
          <c:h val="0.7597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459</c:v>
              </c:pt>
              <c:pt idx="1">
                <c:v>331</c:v>
              </c:pt>
              <c:pt idx="2">
                <c:v>338</c:v>
              </c:pt>
              <c:pt idx="3">
                <c:v>282</c:v>
              </c:pt>
              <c:pt idx="4">
                <c:v>222</c:v>
              </c:pt>
              <c:pt idx="5">
                <c:v>301</c:v>
              </c:pt>
              <c:pt idx="6">
                <c:v>454</c:v>
              </c:pt>
              <c:pt idx="7">
                <c:v>460</c:v>
              </c:pt>
              <c:pt idx="8">
                <c:v>373</c:v>
              </c:pt>
              <c:pt idx="9">
                <c:v>482</c:v>
              </c:pt>
              <c:pt idx="10">
                <c:v>327</c:v>
              </c:pt>
              <c:pt idx="11">
                <c:v>348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416</c:v>
              </c:pt>
              <c:pt idx="1">
                <c:v>271</c:v>
              </c:pt>
              <c:pt idx="2">
                <c:v>285</c:v>
              </c:pt>
              <c:pt idx="3">
                <c:v>413</c:v>
              </c:pt>
              <c:pt idx="4">
                <c:v>577</c:v>
              </c:pt>
              <c:pt idx="5">
                <c:v>696</c:v>
              </c:pt>
              <c:pt idx="6">
                <c:v>352</c:v>
              </c:pt>
              <c:pt idx="7">
                <c:v>378</c:v>
              </c:pt>
              <c:pt idx="8">
                <c:v>505</c:v>
              </c:pt>
            </c:numLit>
          </c:val>
          <c:shape val="box"/>
        </c:ser>
        <c:gapDepth val="0"/>
        <c:shape val="box"/>
        <c:axId val="51917195"/>
        <c:axId val="64601572"/>
      </c:bar3D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9171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12330</c:v>
              </c:pt>
              <c:pt idx="1">
                <c:v>12326</c:v>
              </c:pt>
              <c:pt idx="2">
                <c:v>12327</c:v>
              </c:pt>
              <c:pt idx="3">
                <c:v>12300</c:v>
              </c:pt>
              <c:pt idx="4">
                <c:v>12271</c:v>
              </c:pt>
              <c:pt idx="5">
                <c:v>12251</c:v>
              </c:pt>
              <c:pt idx="6">
                <c:v>12232</c:v>
              </c:pt>
              <c:pt idx="7">
                <c:v>12220</c:v>
              </c:pt>
              <c:pt idx="8">
                <c:v>12191</c:v>
              </c:pt>
              <c:pt idx="9">
                <c:v>12165</c:v>
              </c:pt>
              <c:pt idx="10">
                <c:v>12160</c:v>
              </c:pt>
              <c:pt idx="11">
                <c:v>12156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12137</c:v>
              </c:pt>
              <c:pt idx="1">
                <c:v>12123</c:v>
              </c:pt>
              <c:pt idx="2">
                <c:v>12134</c:v>
              </c:pt>
              <c:pt idx="3">
                <c:v>12076</c:v>
              </c:pt>
              <c:pt idx="4">
                <c:v>12058</c:v>
              </c:pt>
              <c:pt idx="5">
                <c:v>12032</c:v>
              </c:pt>
              <c:pt idx="6">
                <c:v>12006</c:v>
              </c:pt>
              <c:pt idx="7">
                <c:v>11984</c:v>
              </c:pt>
              <c:pt idx="8">
                <c:v>11974</c:v>
              </c:pt>
            </c:numLit>
          </c:val>
          <c:shape val="box"/>
        </c:ser>
        <c:gapDepth val="0"/>
        <c:shape val="box"/>
        <c:axId val="30236317"/>
        <c:axId val="3691398"/>
      </c:bar3D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Claims**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5"/>
          <c:y val="0.15125"/>
          <c:w val="0.83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56</c:v>
              </c:pt>
              <c:pt idx="1">
                <c:v>62</c:v>
              </c:pt>
              <c:pt idx="2">
                <c:v>35</c:v>
              </c:pt>
              <c:pt idx="3">
                <c:v>46</c:v>
              </c:pt>
              <c:pt idx="4">
                <c:v>48</c:v>
              </c:pt>
              <c:pt idx="5">
                <c:v>50</c:v>
              </c:pt>
              <c:pt idx="6">
                <c:v>76</c:v>
              </c:pt>
              <c:pt idx="7">
                <c:v>48</c:v>
              </c:pt>
              <c:pt idx="8">
                <c:v>46</c:v>
              </c:pt>
              <c:pt idx="9">
                <c:v>51</c:v>
              </c:pt>
              <c:pt idx="10">
                <c:v>48</c:v>
              </c:pt>
              <c:pt idx="11">
                <c:v>52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40</c:v>
              </c:pt>
              <c:pt idx="1">
                <c:v>61</c:v>
              </c:pt>
              <c:pt idx="2">
                <c:v>48</c:v>
              </c:pt>
              <c:pt idx="3">
                <c:v>59</c:v>
              </c:pt>
              <c:pt idx="4">
                <c:v>50</c:v>
              </c:pt>
              <c:pt idx="5">
                <c:v>48</c:v>
              </c:pt>
              <c:pt idx="6">
                <c:v>22</c:v>
              </c:pt>
              <c:pt idx="7">
                <c:v>13</c:v>
              </c:pt>
              <c:pt idx="8">
                <c:v>33</c:v>
              </c:pt>
            </c:numLit>
          </c:val>
          <c:shape val="box"/>
        </c:ser>
        <c:gapDepth val="0"/>
        <c:shape val="box"/>
        <c:axId val="44543237"/>
        <c:axId val="65344814"/>
      </c:bar3D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5344814"/>
        <c:crosses val="autoZero"/>
        <c:auto val="1"/>
        <c:lblOffset val="100"/>
        <c:tickLblSkip val="1"/>
        <c:noMultiLvlLbl val="0"/>
      </c:catAx>
      <c:valAx>
        <c:axId val="6534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543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75"/>
          <c:y val="0.14875"/>
          <c:w val="0.84125"/>
          <c:h val="0.7452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Pt>
            <c:idx val="3"/>
            <c:invertIfNegative val="0"/>
            <c:spPr>
              <a:solidFill>
                <a:srgbClr val="0000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000000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7"/>
            <c:invertIfNegative val="0"/>
            <c:spPr>
              <a:solidFill>
                <a:srgbClr val="000000"/>
              </a:solidFill>
            </c:spPr>
          </c:dP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53818</c:v>
              </c:pt>
              <c:pt idx="1">
                <c:v>53108</c:v>
              </c:pt>
              <c:pt idx="2">
                <c:v>52426</c:v>
              </c:pt>
              <c:pt idx="3">
                <c:v>51851</c:v>
              </c:pt>
              <c:pt idx="4">
                <c:v>51282</c:v>
              </c:pt>
              <c:pt idx="5">
                <c:v>50645</c:v>
              </c:pt>
              <c:pt idx="6">
                <c:v>49823</c:v>
              </c:pt>
              <c:pt idx="7">
                <c:v>49164</c:v>
              </c:pt>
              <c:pt idx="8">
                <c:v>48668</c:v>
              </c:pt>
              <c:pt idx="9">
                <c:v>48021</c:v>
              </c:pt>
              <c:pt idx="10">
                <c:v>47353</c:v>
              </c:pt>
              <c:pt idx="11">
                <c:v>46690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46150</c:v>
              </c:pt>
              <c:pt idx="1">
                <c:v>45549</c:v>
              </c:pt>
              <c:pt idx="2">
                <c:v>45204</c:v>
              </c:pt>
              <c:pt idx="3">
                <c:v>44853</c:v>
              </c:pt>
              <c:pt idx="4">
                <c:v>44423</c:v>
              </c:pt>
              <c:pt idx="5">
                <c:v>43938</c:v>
              </c:pt>
              <c:pt idx="6">
                <c:v>43528</c:v>
              </c:pt>
              <c:pt idx="7">
                <c:v>43031</c:v>
              </c:pt>
              <c:pt idx="8">
                <c:v>42676</c:v>
              </c:pt>
            </c:numLit>
          </c:val>
          <c:shape val="box"/>
        </c:ser>
        <c:gapDepth val="0"/>
        <c:shape val="box"/>
        <c:axId val="51232415"/>
        <c:axId val="58438552"/>
      </c:bar3D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Number of Loans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23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8"/>
          <c:w val="0.845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1169</c:v>
              </c:pt>
              <c:pt idx="1">
                <c:v>988</c:v>
              </c:pt>
              <c:pt idx="2">
                <c:v>897</c:v>
              </c:pt>
              <c:pt idx="3">
                <c:v>761</c:v>
              </c:pt>
              <c:pt idx="4">
                <c:v>763</c:v>
              </c:pt>
              <c:pt idx="5">
                <c:v>931</c:v>
              </c:pt>
              <c:pt idx="6">
                <c:v>1065</c:v>
              </c:pt>
              <c:pt idx="7">
                <c:v>1095</c:v>
              </c:pt>
              <c:pt idx="8">
                <c:v>975</c:v>
              </c:pt>
              <c:pt idx="9">
                <c:v>1019</c:v>
              </c:pt>
              <c:pt idx="10">
                <c:v>976</c:v>
              </c:pt>
              <c:pt idx="11">
                <c:v>943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832</c:v>
              </c:pt>
              <c:pt idx="1">
                <c:v>753</c:v>
              </c:pt>
              <c:pt idx="2">
                <c:v>688</c:v>
              </c:pt>
              <c:pt idx="3">
                <c:v>514</c:v>
              </c:pt>
              <c:pt idx="4">
                <c:v>582</c:v>
              </c:pt>
              <c:pt idx="5">
                <c:v>718</c:v>
              </c:pt>
              <c:pt idx="6">
                <c:v>682</c:v>
              </c:pt>
              <c:pt idx="7">
                <c:v>786</c:v>
              </c:pt>
              <c:pt idx="8">
                <c:v>726</c:v>
              </c:pt>
            </c:numLit>
          </c:val>
          <c:shape val="box"/>
        </c:ser>
        <c:gapDepth val="0"/>
        <c:shape val="box"/>
        <c:axId val="56184921"/>
        <c:axId val="35902242"/>
      </c:bar3D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184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800000"/>
                </a:solidFill>
              </a:rPr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3425"/>
          <c:w val="0.8435"/>
          <c:h val="0.7597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459</c:v>
              </c:pt>
              <c:pt idx="1">
                <c:v>331</c:v>
              </c:pt>
              <c:pt idx="2">
                <c:v>338</c:v>
              </c:pt>
              <c:pt idx="3">
                <c:v>282</c:v>
              </c:pt>
              <c:pt idx="4">
                <c:v>222</c:v>
              </c:pt>
              <c:pt idx="5">
                <c:v>301</c:v>
              </c:pt>
              <c:pt idx="6">
                <c:v>454</c:v>
              </c:pt>
              <c:pt idx="7">
                <c:v>460</c:v>
              </c:pt>
              <c:pt idx="8">
                <c:v>373</c:v>
              </c:pt>
              <c:pt idx="9">
                <c:v>482</c:v>
              </c:pt>
              <c:pt idx="10">
                <c:v>327</c:v>
              </c:pt>
              <c:pt idx="11">
                <c:v>348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416</c:v>
              </c:pt>
              <c:pt idx="1">
                <c:v>271</c:v>
              </c:pt>
              <c:pt idx="2">
                <c:v>285</c:v>
              </c:pt>
              <c:pt idx="3">
                <c:v>413</c:v>
              </c:pt>
              <c:pt idx="4">
                <c:v>577</c:v>
              </c:pt>
              <c:pt idx="5">
                <c:v>696</c:v>
              </c:pt>
              <c:pt idx="6">
                <c:v>352</c:v>
              </c:pt>
              <c:pt idx="7">
                <c:v>378</c:v>
              </c:pt>
              <c:pt idx="8">
                <c:v>505</c:v>
              </c:pt>
            </c:numLit>
          </c:val>
          <c:shape val="box"/>
        </c:ser>
        <c:gapDepth val="0"/>
        <c:shape val="box"/>
        <c:axId val="54684723"/>
        <c:axId val="22400460"/>
      </c:bar3D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2400460"/>
        <c:crosses val="autoZero"/>
        <c:auto val="1"/>
        <c:lblOffset val="100"/>
        <c:tickLblSkip val="1"/>
        <c:noMultiLvlLbl val="0"/>
      </c:catAx>
      <c:valAx>
        <c:axId val="2240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6847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Claims**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5"/>
          <c:y val="0.13075"/>
          <c:w val="0.83625"/>
          <c:h val="0.762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56</c:v>
              </c:pt>
              <c:pt idx="1">
                <c:v>62</c:v>
              </c:pt>
              <c:pt idx="2">
                <c:v>35</c:v>
              </c:pt>
              <c:pt idx="3">
                <c:v>46</c:v>
              </c:pt>
              <c:pt idx="4">
                <c:v>48</c:v>
              </c:pt>
              <c:pt idx="5">
                <c:v>50</c:v>
              </c:pt>
              <c:pt idx="6">
                <c:v>76</c:v>
              </c:pt>
              <c:pt idx="7">
                <c:v>48</c:v>
              </c:pt>
              <c:pt idx="8">
                <c:v>46</c:v>
              </c:pt>
              <c:pt idx="9">
                <c:v>51</c:v>
              </c:pt>
              <c:pt idx="10">
                <c:v>48</c:v>
              </c:pt>
              <c:pt idx="11">
                <c:v>52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40</c:v>
              </c:pt>
              <c:pt idx="1">
                <c:v>61</c:v>
              </c:pt>
              <c:pt idx="2">
                <c:v>48</c:v>
              </c:pt>
              <c:pt idx="3">
                <c:v>59</c:v>
              </c:pt>
              <c:pt idx="4">
                <c:v>50</c:v>
              </c:pt>
              <c:pt idx="5">
                <c:v>48</c:v>
              </c:pt>
              <c:pt idx="6">
                <c:v>22</c:v>
              </c:pt>
              <c:pt idx="7">
                <c:v>13</c:v>
              </c:pt>
              <c:pt idx="8">
                <c:v>33</c:v>
              </c:pt>
            </c:numLit>
          </c:val>
          <c:shape val="box"/>
        </c:ser>
        <c:gapDepth val="0"/>
        <c:shape val="box"/>
        <c:axId val="277549"/>
        <c:axId val="2497942"/>
      </c:bar3D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Insurance-in Force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75"/>
          <c:y val="0.14875"/>
          <c:w val="0.84125"/>
          <c:h val="0.7452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dPt>
            <c:idx val="7"/>
            <c:invertIfNegative val="0"/>
            <c:spPr>
              <a:solidFill>
                <a:srgbClr val="333399"/>
              </a:solidFill>
            </c:spPr>
          </c:dPt>
          <c:dPt>
            <c:idx val="8"/>
            <c:invertIfNegative val="0"/>
            <c:spPr>
              <a:solidFill>
                <a:srgbClr val="333399"/>
              </a:solidFill>
            </c:spPr>
          </c:dPt>
          <c:dPt>
            <c:idx val="9"/>
            <c:invertIfNegative val="0"/>
            <c:spPr>
              <a:solidFill>
                <a:srgbClr val="333399"/>
              </a:solidFill>
            </c:spPr>
          </c:dPt>
          <c:dPt>
            <c:idx val="10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333399"/>
              </a:solidFill>
            </c:spPr>
          </c:dP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53818</c:v>
              </c:pt>
              <c:pt idx="1">
                <c:v>53108</c:v>
              </c:pt>
              <c:pt idx="2">
                <c:v>52426</c:v>
              </c:pt>
              <c:pt idx="3">
                <c:v>51851</c:v>
              </c:pt>
              <c:pt idx="4">
                <c:v>51282</c:v>
              </c:pt>
              <c:pt idx="5">
                <c:v>50645</c:v>
              </c:pt>
              <c:pt idx="6">
                <c:v>49823</c:v>
              </c:pt>
              <c:pt idx="7">
                <c:v>49164</c:v>
              </c:pt>
              <c:pt idx="8">
                <c:v>48668</c:v>
              </c:pt>
              <c:pt idx="9">
                <c:v>48021</c:v>
              </c:pt>
              <c:pt idx="10">
                <c:v>47353</c:v>
              </c:pt>
              <c:pt idx="11">
                <c:v>46690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46150</c:v>
              </c:pt>
              <c:pt idx="1">
                <c:v>45549</c:v>
              </c:pt>
              <c:pt idx="2">
                <c:v>45204</c:v>
              </c:pt>
              <c:pt idx="3">
                <c:v>44853</c:v>
              </c:pt>
              <c:pt idx="4">
                <c:v>44423</c:v>
              </c:pt>
              <c:pt idx="5">
                <c:v>43938</c:v>
              </c:pt>
              <c:pt idx="6">
                <c:v>43528</c:v>
              </c:pt>
              <c:pt idx="7">
                <c:v>43031</c:v>
              </c:pt>
              <c:pt idx="8">
                <c:v>42676</c:v>
              </c:pt>
            </c:numLit>
          </c:val>
          <c:shape val="box"/>
        </c:ser>
        <c:gapDepth val="0"/>
        <c:shape val="box"/>
        <c:axId val="22481479"/>
        <c:axId val="1006720"/>
      </c:bar3D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006720"/>
        <c:crosses val="autoZero"/>
        <c:auto val="1"/>
        <c:lblOffset val="100"/>
        <c:tickLblSkip val="1"/>
        <c:noMultiLvlLbl val="0"/>
      </c:catAx>
      <c:valAx>
        <c:axId val="100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 of Loans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48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Section 234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25"/>
          <c:y val="0.18075"/>
          <c:w val="0.894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248.29903665</c:v>
              </c:pt>
              <c:pt idx="1">
                <c:v>212.90784399</c:v>
              </c:pt>
              <c:pt idx="2">
                <c:v>191.52557050000001</c:v>
              </c:pt>
              <c:pt idx="3">
                <c:v>250.32377421999996</c:v>
              </c:pt>
              <c:pt idx="4">
                <c:v>171.07889359</c:v>
              </c:pt>
              <c:pt idx="5">
                <c:v>180.32701569000002</c:v>
              </c:pt>
              <c:pt idx="6">
                <c:v>208.99533537</c:v>
              </c:pt>
              <c:pt idx="7">
                <c:v>243.82458140999998</c:v>
              </c:pt>
              <c:pt idx="8">
                <c:v>248.61649914</c:v>
              </c:pt>
              <c:pt idx="9">
                <c:v>259.51786275999996</c:v>
              </c:pt>
              <c:pt idx="10">
                <c:v>289.86997282000004</c:v>
              </c:pt>
              <c:pt idx="11">
                <c:v>237.89857902</c:v>
              </c:pt>
            </c:numLit>
          </c:val>
          <c:shape val="box"/>
        </c:ser>
        <c:ser>
          <c:idx val="1"/>
          <c:order val="1"/>
          <c:tx>
            <c:v> 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9"/>
              <c:pt idx="0">
                <c:v>318.70397698</c:v>
              </c:pt>
              <c:pt idx="1">
                <c:v>297.48134144</c:v>
              </c:pt>
              <c:pt idx="2">
                <c:v>289.32490158999997</c:v>
              </c:pt>
              <c:pt idx="3">
                <c:v>410.76556495</c:v>
              </c:pt>
              <c:pt idx="4">
                <c:v>407.1560249</c:v>
              </c:pt>
              <c:pt idx="5">
                <c:v>515.79605543</c:v>
              </c:pt>
              <c:pt idx="6">
                <c:v>652.88302259</c:v>
              </c:pt>
              <c:pt idx="7">
                <c:v>756.7791125000001</c:v>
              </c:pt>
              <c:pt idx="8">
                <c:v>965.66582131</c:v>
              </c:pt>
            </c:numLit>
          </c:val>
          <c:shape val="box"/>
        </c:ser>
        <c:gapDepth val="0"/>
        <c:shape val="box"/>
        <c:axId val="9060481"/>
        <c:axId val="14435466"/>
      </c:bar3D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060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75" b="0" i="0" u="none" baseline="0"/>
            </a:pPr>
          </a:p>
        </c:txPr>
      </c:legendEntry>
      <c:layout>
        <c:manualLayout>
          <c:xMode val="edge"/>
          <c:yMode val="edge"/>
          <c:x val="0.36425"/>
          <c:y val="0.925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800000"/>
                </a:solidFill>
              </a:rPr>
              <a:t>HECM</a:t>
            </a:r>
          </a:p>
        </c:rich>
      </c:tx>
      <c:layout/>
      <c:spPr>
        <a:noFill/>
        <a:ln>
          <a:noFill/>
        </a:ln>
      </c:spPr>
    </c:title>
    <c:view3D>
      <c:rotX val="8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1347.4165131900002</c:v>
              </c:pt>
              <c:pt idx="1">
                <c:v>1147.72639473</c:v>
              </c:pt>
              <c:pt idx="2">
                <c:v>1205.4928613099999</c:v>
              </c:pt>
              <c:pt idx="3">
                <c:v>1339.8545202100001</c:v>
              </c:pt>
              <c:pt idx="4">
                <c:v>1431.110539</c:v>
              </c:pt>
              <c:pt idx="5">
                <c:v>1643.1837601700001</c:v>
              </c:pt>
              <c:pt idx="6">
                <c:v>1263.89130991</c:v>
              </c:pt>
              <c:pt idx="7">
                <c:v>1674.91502836</c:v>
              </c:pt>
              <c:pt idx="8">
                <c:v>1441.31206953</c:v>
              </c:pt>
              <c:pt idx="9">
                <c:v>1651.502324</c:v>
              </c:pt>
              <c:pt idx="10">
                <c:v>1409.001235</c:v>
              </c:pt>
              <c:pt idx="11">
                <c:v>1117.245233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1"/>
              <c:pt idx="0">
                <c:v>1838.697239</c:v>
              </c:pt>
              <c:pt idx="1">
                <c:v>1811.591682</c:v>
              </c:pt>
              <c:pt idx="2">
                <c:v>1775.079634</c:v>
              </c:pt>
              <c:pt idx="3">
                <c:v>2169.999493</c:v>
              </c:pt>
              <c:pt idx="4">
                <c:v>2367.920597</c:v>
              </c:pt>
              <c:pt idx="5">
                <c:v>2076.65118</c:v>
              </c:pt>
              <c:pt idx="6">
                <c:v>2085.72099</c:v>
              </c:pt>
              <c:pt idx="7">
                <c:v>1861.250138</c:v>
              </c:pt>
              <c:pt idx="8">
                <c:v>2058.938156</c:v>
              </c:pt>
            </c:numLit>
          </c:val>
          <c:shape val="box"/>
        </c:ser>
        <c:gapDepth val="0"/>
        <c:shape val="box"/>
        <c:axId val="62810331"/>
        <c:axId val="28422068"/>
      </c:bar3DChart>
      <c:catAx>
        <c:axId val="62810331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1"/>
        <c:lblOffset val="100"/>
        <c:tickLblSkip val="1"/>
        <c:noMultiLvlLbl val="0"/>
      </c:catAx>
      <c:valAx>
        <c:axId val="28422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810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FFFFFF"/>
        </a:solidFill>
        <a:ln w="3175">
          <a:solidFill/>
        </a:ln>
      </c:spPr>
      <c:thickness val="0"/>
    </c:sideWall>
    <c:backWall>
      <c:spPr>
        <a:solidFill>
          <a:srgbClr val="FFFFFF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Section 203K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1975"/>
          <c:w val="0.87275"/>
          <c:h val="0.650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37.66241233</c:v>
              </c:pt>
              <c:pt idx="1">
                <c:v>37.93864015</c:v>
              </c:pt>
              <c:pt idx="2">
                <c:v>25.37404916</c:v>
              </c:pt>
              <c:pt idx="3">
                <c:v>36.23715311</c:v>
              </c:pt>
              <c:pt idx="4">
                <c:v>34.51134588</c:v>
              </c:pt>
              <c:pt idx="5">
                <c:v>28.34498145</c:v>
              </c:pt>
              <c:pt idx="6">
                <c:v>37.06052297</c:v>
              </c:pt>
              <c:pt idx="7">
                <c:v>34.90926099</c:v>
              </c:pt>
              <c:pt idx="8">
                <c:v>39.39594305000001</c:v>
              </c:pt>
              <c:pt idx="9">
                <c:v>46.21063211</c:v>
              </c:pt>
              <c:pt idx="10">
                <c:v>46.384271580000004</c:v>
              </c:pt>
              <c:pt idx="11">
                <c:v>34.38979433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43.97519999000001</c:v>
              </c:pt>
              <c:pt idx="1">
                <c:v>43.662979979999996</c:v>
              </c:pt>
              <c:pt idx="2">
                <c:v>42.937228329999996</c:v>
              </c:pt>
              <c:pt idx="3">
                <c:v>60.55861268</c:v>
              </c:pt>
              <c:pt idx="4">
                <c:v>58.41221349999999</c:v>
              </c:pt>
              <c:pt idx="5">
                <c:v>59.25823742</c:v>
              </c:pt>
              <c:pt idx="6">
                <c:v>72.83306153000001</c:v>
              </c:pt>
              <c:pt idx="7">
                <c:v>64.22979202</c:v>
              </c:pt>
              <c:pt idx="8">
                <c:v>96.45488523</c:v>
              </c:pt>
            </c:numLit>
          </c:val>
          <c:shape val="box"/>
        </c:ser>
        <c:gapDepth val="0"/>
        <c:shape val="box"/>
        <c:axId val="54472021"/>
        <c:axId val="20486142"/>
      </c:bar3D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0486142"/>
        <c:crosses val="autoZero"/>
        <c:auto val="1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75"/>
          <c:y val="0.865"/>
          <c:w val="0.35525"/>
          <c:h val="0.10425"/>
        </c:manualLayout>
      </c:layout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MMI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dPt>
            <c:idx val="7"/>
            <c:invertIfNegative val="0"/>
            <c:spPr>
              <a:solidFill>
                <a:srgbClr val="333399"/>
              </a:solidFill>
            </c:spPr>
          </c:dPt>
          <c:dPt>
            <c:idx val="8"/>
            <c:invertIfNegative val="0"/>
            <c:spPr>
              <a:solidFill>
                <a:srgbClr val="333399"/>
              </a:solidFill>
            </c:spPr>
          </c:dPt>
          <c:dPt>
            <c:idx val="9"/>
            <c:invertIfNegative val="0"/>
            <c:spPr>
              <a:solidFill>
                <a:srgbClr val="333399"/>
              </a:solidFill>
            </c:spPr>
          </c:dPt>
          <c:dPt>
            <c:idx val="10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333399"/>
              </a:solidFill>
            </c:spPr>
          </c:dP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4516.567771</c:v>
              </c:pt>
              <c:pt idx="1">
                <c:v>4134.24729047</c:v>
              </c:pt>
              <c:pt idx="2">
                <c:v>3534.7830497</c:v>
              </c:pt>
              <c:pt idx="3">
                <c:v>4455.36284298</c:v>
              </c:pt>
              <c:pt idx="4">
                <c:v>3501.118427</c:v>
              </c:pt>
              <c:pt idx="5">
                <c:v>3957.8388587500003</c:v>
              </c:pt>
              <c:pt idx="6">
                <c:v>4352.18885031</c:v>
              </c:pt>
              <c:pt idx="7">
                <c:v>5044.21070123</c:v>
              </c:pt>
              <c:pt idx="8">
                <c:v>5387.321860280001</c:v>
              </c:pt>
              <c:pt idx="9">
                <c:v>5639.59389964</c:v>
              </c:pt>
              <c:pt idx="10">
                <c:v>6108.584068300001</c:v>
              </c:pt>
              <c:pt idx="11">
                <c:v>5561.04135197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1"/>
              <c:pt idx="0">
                <c:v>6979.32086356</c:v>
              </c:pt>
              <c:pt idx="1">
                <c:v>6886.01535211</c:v>
              </c:pt>
              <c:pt idx="2">
                <c:v>6637.57011208</c:v>
              </c:pt>
              <c:pt idx="3">
                <c:v>9424.35077283</c:v>
              </c:pt>
              <c:pt idx="4">
                <c:v>9469.90109469</c:v>
              </c:pt>
              <c:pt idx="5">
                <c:v>11963.23521636</c:v>
              </c:pt>
              <c:pt idx="6">
                <c:v>14568.6204542</c:v>
              </c:pt>
              <c:pt idx="7">
                <c:v>16951.585022040003</c:v>
              </c:pt>
              <c:pt idx="8">
                <c:v>20010.22942883</c:v>
              </c:pt>
            </c:numLit>
          </c:val>
          <c:shape val="box"/>
        </c:ser>
        <c:gapDepth val="0"/>
        <c:shape val="box"/>
        <c:axId val="50157551"/>
        <c:axId val="48764776"/>
      </c:bar3D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25" b="1" i="1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DOLLAR(M)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01575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Notes</a:t>
            </a:r>
          </a:p>
        </c:rich>
      </c:tx>
      <c:layout>
        <c:manualLayout>
          <c:xMode val="factor"/>
          <c:yMode val="factor"/>
          <c:x val="0.00575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95"/>
          <c:y val="0.11925"/>
          <c:w val="0.91725"/>
          <c:h val="0.7702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2988</c:v>
              </c:pt>
              <c:pt idx="1">
                <c:v>3011</c:v>
              </c:pt>
              <c:pt idx="2">
                <c:v>3005</c:v>
              </c:pt>
              <c:pt idx="3">
                <c:v>2975</c:v>
              </c:pt>
              <c:pt idx="4">
                <c:v>2972</c:v>
              </c:pt>
              <c:pt idx="5">
                <c:v>2985</c:v>
              </c:pt>
              <c:pt idx="6">
                <c:v>2989</c:v>
              </c:pt>
              <c:pt idx="7">
                <c:v>3001</c:v>
              </c:pt>
              <c:pt idx="8">
                <c:v>3010</c:v>
              </c:pt>
              <c:pt idx="9">
                <c:v>3009</c:v>
              </c:pt>
              <c:pt idx="10">
                <c:v>3012</c:v>
              </c:pt>
              <c:pt idx="11">
                <c:v>2985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2980</c:v>
              </c:pt>
              <c:pt idx="1">
                <c:v>2976</c:v>
              </c:pt>
              <c:pt idx="2">
                <c:v>2958</c:v>
              </c:pt>
              <c:pt idx="3">
                <c:v>2960</c:v>
              </c:pt>
              <c:pt idx="4">
                <c:v>2953</c:v>
              </c:pt>
              <c:pt idx="5">
                <c:v>2954</c:v>
              </c:pt>
              <c:pt idx="6">
                <c:v>2929</c:v>
              </c:pt>
              <c:pt idx="7">
                <c:v>2906</c:v>
              </c:pt>
              <c:pt idx="8">
                <c:v>2907</c:v>
              </c:pt>
            </c:numLit>
          </c:val>
          <c:shape val="box"/>
        </c:ser>
        <c:gapDepth val="0"/>
        <c:shape val="box"/>
        <c:axId val="33222583"/>
        <c:axId val="30567792"/>
      </c:bar3D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25" b="1" i="1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32225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"/>
          <c:y val="0.92025"/>
        </c:manualLayout>
      </c:layout>
      <c:overlay val="0"/>
    </c:legend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TOTAL GI/SRI
SUBSIDY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</c:spPr>
          </c:dPt>
          <c:dPt>
            <c:idx val="1"/>
            <c:invertIfNegative val="0"/>
            <c:spPr>
              <a:solidFill>
                <a:srgbClr val="333399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3399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333399"/>
              </a:solidFill>
            </c:spPr>
          </c:dPt>
          <c:dPt>
            <c:idx val="6"/>
            <c:invertIfNegative val="0"/>
            <c:spPr>
              <a:solidFill>
                <a:srgbClr val="333399"/>
              </a:solidFill>
            </c:spPr>
          </c:dPt>
          <c:dPt>
            <c:idx val="7"/>
            <c:invertIfNegative val="0"/>
            <c:spPr>
              <a:solidFill>
                <a:srgbClr val="333399"/>
              </a:solidFill>
            </c:spPr>
          </c:dPt>
          <c:dPt>
            <c:idx val="8"/>
            <c:invertIfNegative val="0"/>
            <c:spPr>
              <a:solidFill>
                <a:srgbClr val="333399"/>
              </a:solidFill>
            </c:spPr>
          </c:dPt>
          <c:dPt>
            <c:idx val="9"/>
            <c:invertIfNegative val="0"/>
            <c:spPr>
              <a:solidFill>
                <a:srgbClr val="333399"/>
              </a:solidFill>
            </c:spPr>
          </c:dPt>
          <c:dPt>
            <c:idx val="10"/>
            <c:invertIfNegative val="0"/>
            <c:spPr>
              <a:solidFill>
                <a:srgbClr val="333399"/>
              </a:solidFill>
            </c:spPr>
          </c:dPt>
          <c:dPt>
            <c:idx val="14"/>
            <c:invertIfNegative val="0"/>
            <c:spPr>
              <a:solidFill>
                <a:srgbClr val="333399"/>
              </a:solidFill>
            </c:spPr>
          </c:dP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1662.54849234</c:v>
              </c:pt>
              <c:pt idx="1">
                <c:v>1410.82122529</c:v>
              </c:pt>
              <c:pt idx="2">
                <c:v>1439.0554363699998</c:v>
              </c:pt>
              <c:pt idx="3">
                <c:v>1639.03528598</c:v>
              </c:pt>
              <c:pt idx="4">
                <c:v>1653.69542719</c:v>
              </c:pt>
              <c:pt idx="5">
                <c:v>1867.99913239</c:v>
              </c:pt>
              <c:pt idx="6">
                <c:v>1531.51875983</c:v>
              </c:pt>
              <c:pt idx="7">
                <c:v>1976.93397799</c:v>
              </c:pt>
              <c:pt idx="8">
                <c:v>1753.65216603</c:v>
              </c:pt>
              <c:pt idx="9">
                <c:v>1983.0922348100003</c:v>
              </c:pt>
              <c:pt idx="10">
                <c:v>1764.19447771</c:v>
              </c:pt>
              <c:pt idx="11">
                <c:v>1408.1733584700003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1"/>
              <c:pt idx="0">
                <c:v>2227.8328042199996</c:v>
              </c:pt>
              <c:pt idx="1">
                <c:v>2176.8247644500007</c:v>
              </c:pt>
              <c:pt idx="2">
                <c:v>2122.8621050799998</c:v>
              </c:pt>
              <c:pt idx="3">
                <c:v>2662.32380015</c:v>
              </c:pt>
              <c:pt idx="4">
                <c:v>2852.5464858200007</c:v>
              </c:pt>
              <c:pt idx="5">
                <c:v>2670.9186438599995</c:v>
              </c:pt>
              <c:pt idx="6">
                <c:v>2714.4624182599996</c:v>
              </c:pt>
              <c:pt idx="7">
                <c:v>2817.1319212299995</c:v>
              </c:pt>
              <c:pt idx="8">
                <c:v>3138.28365749</c:v>
              </c:pt>
            </c:numLit>
          </c:val>
          <c:shape val="box"/>
        </c:ser>
        <c:gapDepth val="0"/>
        <c:shape val="box"/>
        <c:axId val="36229801"/>
        <c:axId val="57632754"/>
      </c:bar3D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1"/>
        <c:lblOffset val="100"/>
        <c:tickLblSkip val="1"/>
        <c:noMultiLvlLbl val="0"/>
      </c:catAx>
      <c:valAx>
        <c:axId val="5763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229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TITLE 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8.26878508</c:v>
              </c:pt>
              <c:pt idx="1">
                <c:v>6.95023378</c:v>
              </c:pt>
              <c:pt idx="2">
                <c:v>7.10822975</c:v>
              </c:pt>
              <c:pt idx="3">
                <c:v>5.6948006499999995</c:v>
              </c:pt>
              <c:pt idx="4">
                <c:v>5.21537909</c:v>
              </c:pt>
              <c:pt idx="5">
                <c:v>6.72465208</c:v>
              </c:pt>
              <c:pt idx="6">
                <c:v>10.78857679</c:v>
              </c:pt>
              <c:pt idx="7">
                <c:v>11.989452340000001</c:v>
              </c:pt>
              <c:pt idx="8">
                <c:v>7.560022999999999</c:v>
              </c:pt>
              <c:pt idx="9">
                <c:v>10.67635177</c:v>
              </c:pt>
              <c:pt idx="10">
                <c:v>6.80413864</c:v>
              </c:pt>
              <c:pt idx="11">
                <c:v>7.6818239</c:v>
              </c:pt>
            </c:numLit>
          </c:val>
          <c:shape val="box"/>
        </c:ser>
        <c:ser>
          <c:idx val="0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1"/>
              <c:pt idx="0">
                <c:v>8.07185122</c:v>
              </c:pt>
              <c:pt idx="1">
                <c:v>5.28173945</c:v>
              </c:pt>
              <c:pt idx="2">
                <c:v>6.60735008</c:v>
              </c:pt>
              <c:pt idx="3">
                <c:v>5.85365915</c:v>
              </c:pt>
              <c:pt idx="4">
                <c:v>4.6714378199999995</c:v>
              </c:pt>
              <c:pt idx="5">
                <c:v>8.25576986</c:v>
              </c:pt>
              <c:pt idx="6">
                <c:v>8.29149326</c:v>
              </c:pt>
              <c:pt idx="7">
                <c:v>9.040979539999999</c:v>
              </c:pt>
              <c:pt idx="8">
                <c:v>11.91353471</c:v>
              </c:pt>
            </c:numLit>
          </c:val>
          <c:shape val="box"/>
        </c:ser>
        <c:gapDepth val="0"/>
        <c:shape val="box"/>
        <c:axId val="48932739"/>
        <c:axId val="37741468"/>
      </c:bar3D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6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DOLLARS(M)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48932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Private Mortgage Insurance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90"/>
      <c:hPercent val="50"/>
      <c:rotY val="33"/>
      <c:depthPercent val="300"/>
      <c:rAngAx val="1"/>
    </c:view3D>
    <c:plotArea>
      <c:layout>
        <c:manualLayout>
          <c:xMode val="edge"/>
          <c:yMode val="edge"/>
          <c:x val="0.0745"/>
          <c:y val="0.15575"/>
          <c:w val="0.827"/>
          <c:h val="0.7365"/>
        </c:manualLayout>
      </c:layout>
      <c:bar3DChart>
        <c:barDir val="col"/>
        <c:grouping val="clustered"/>
        <c:varyColors val="0"/>
        <c:ser>
          <c:idx val="1"/>
          <c:order val="0"/>
          <c:tx>
            <c:v>FY 2007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123626</c:v>
              </c:pt>
              <c:pt idx="1">
                <c:v>103934</c:v>
              </c:pt>
              <c:pt idx="2">
                <c:v>154537</c:v>
              </c:pt>
              <c:pt idx="3">
                <c:v>108980</c:v>
              </c:pt>
              <c:pt idx="4">
                <c:v>118214</c:v>
              </c:pt>
              <c:pt idx="5">
                <c:v>183919</c:v>
              </c:pt>
              <c:pt idx="6">
                <c:v>161100</c:v>
              </c:pt>
              <c:pt idx="7">
                <c:v>198958</c:v>
              </c:pt>
              <c:pt idx="8">
                <c:v>198258</c:v>
              </c:pt>
              <c:pt idx="9">
                <c:v>171186</c:v>
              </c:pt>
              <c:pt idx="10">
                <c:v>197399</c:v>
              </c:pt>
              <c:pt idx="11">
                <c:v>159717</c:v>
              </c:pt>
            </c:numLit>
          </c:val>
          <c:shape val="box"/>
        </c:ser>
        <c:ser>
          <c:idx val="2"/>
          <c:order val="1"/>
          <c:tx>
            <c:v>FY 2008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175383</c:v>
              </c:pt>
              <c:pt idx="1">
                <c:v>161957</c:v>
              </c:pt>
              <c:pt idx="2">
                <c:v>143602</c:v>
              </c:pt>
              <c:pt idx="3">
                <c:v>127338</c:v>
              </c:pt>
              <c:pt idx="4">
                <c:v>139077</c:v>
              </c:pt>
              <c:pt idx="5">
                <c:v>139610</c:v>
              </c:pt>
              <c:pt idx="6">
                <c:v>109358</c:v>
              </c:pt>
              <c:pt idx="7">
                <c:v>89365</c:v>
              </c:pt>
            </c:numLit>
          </c:val>
          <c:shape val="box"/>
        </c:ser>
        <c:shape val="box"/>
        <c:axId val="4128893"/>
        <c:axId val="37160038"/>
      </c:bar3DChart>
      <c:catAx>
        <c:axId val="412889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89725"/>
          <c:w val="0.392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FHA  Endorsements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45"/>
      <c:hPercent val="46"/>
      <c:rotY val="44"/>
      <c:depthPercent val="300"/>
      <c:rAngAx val="1"/>
    </c:view3D>
    <c:plotArea>
      <c:layout>
        <c:manualLayout>
          <c:xMode val="edge"/>
          <c:yMode val="edge"/>
          <c:x val="0.0185"/>
          <c:y val="0.14975"/>
          <c:w val="0.96325"/>
          <c:h val="0.727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36037</c:v>
              </c:pt>
              <c:pt idx="1">
                <c:v>32764</c:v>
              </c:pt>
              <c:pt idx="2">
                <c:v>27605</c:v>
              </c:pt>
              <c:pt idx="3">
                <c:v>34622</c:v>
              </c:pt>
              <c:pt idx="4">
                <c:v>26978</c:v>
              </c:pt>
              <c:pt idx="5">
                <c:v>30185</c:v>
              </c:pt>
              <c:pt idx="6">
                <c:v>32997</c:v>
              </c:pt>
              <c:pt idx="7">
                <c:v>37655</c:v>
              </c:pt>
              <c:pt idx="8">
                <c:v>39728</c:v>
              </c:pt>
              <c:pt idx="9">
                <c:v>41148</c:v>
              </c:pt>
              <c:pt idx="10">
                <c:v>44588</c:v>
              </c:pt>
              <c:pt idx="11">
                <c:v>40210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50202</c:v>
              </c:pt>
              <c:pt idx="1">
                <c:v>48440</c:v>
              </c:pt>
              <c:pt idx="2">
                <c:v>46022</c:v>
              </c:pt>
              <c:pt idx="3">
                <c:v>64151</c:v>
              </c:pt>
              <c:pt idx="4">
                <c:v>63700</c:v>
              </c:pt>
              <c:pt idx="5">
                <c:v>79310</c:v>
              </c:pt>
              <c:pt idx="6">
                <c:v>94520</c:v>
              </c:pt>
              <c:pt idx="7">
                <c:v>105550</c:v>
              </c:pt>
            </c:numLit>
          </c:val>
          <c:shape val="box"/>
        </c:ser>
        <c:shape val="box"/>
        <c:axId val="66004887"/>
        <c:axId val="57173072"/>
      </c:bar3D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86925"/>
          <c:w val="0.328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VA Guarantees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9"/>
      <c:hPercent val="44"/>
      <c:rotY val="44"/>
      <c:depthPercent val="300"/>
      <c:rAngAx val="1"/>
    </c:view3D>
    <c:plotArea>
      <c:layout>
        <c:manualLayout>
          <c:xMode val="edge"/>
          <c:yMode val="edge"/>
          <c:x val="0.01725"/>
          <c:y val="0.17225"/>
          <c:w val="0.84225"/>
          <c:h val="0.701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11921</c:v>
              </c:pt>
              <c:pt idx="1">
                <c:v>10582</c:v>
              </c:pt>
              <c:pt idx="2">
                <c:v>9428</c:v>
              </c:pt>
              <c:pt idx="3">
                <c:v>11429</c:v>
              </c:pt>
              <c:pt idx="4">
                <c:v>8880</c:v>
              </c:pt>
              <c:pt idx="5">
                <c:v>10550</c:v>
              </c:pt>
              <c:pt idx="6">
                <c:v>9964</c:v>
              </c:pt>
              <c:pt idx="7">
                <c:v>11780</c:v>
              </c:pt>
              <c:pt idx="8">
                <c:v>12283</c:v>
              </c:pt>
              <c:pt idx="9">
                <c:v>12350</c:v>
              </c:pt>
              <c:pt idx="10">
                <c:v>13495</c:v>
              </c:pt>
              <c:pt idx="11">
                <c:v>10653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11150</c:v>
              </c:pt>
              <c:pt idx="1">
                <c:v>10872</c:v>
              </c:pt>
              <c:pt idx="2">
                <c:v>9882</c:v>
              </c:pt>
              <c:pt idx="3">
                <c:v>12111</c:v>
              </c:pt>
              <c:pt idx="4">
                <c:v>12243</c:v>
              </c:pt>
              <c:pt idx="5">
                <c:v>14744</c:v>
              </c:pt>
              <c:pt idx="6">
                <c:v>16548</c:v>
              </c:pt>
              <c:pt idx="7">
                <c:v>16780</c:v>
              </c:pt>
            </c:numLit>
          </c:val>
          <c:shape val="box"/>
        </c:ser>
        <c:shape val="box"/>
        <c:axId val="44795601"/>
        <c:axId val="507226"/>
      </c:bar3DChart>
      <c:catAx>
        <c:axId val="4479560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175"/>
          <c:y val="0.86675"/>
          <c:w val="0.404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FHA Share Of The Home Purchases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90"/>
      <c:hPercent val="45"/>
      <c:rotY val="38"/>
      <c:depthPercent val="300"/>
      <c:rAngAx val="1"/>
    </c:view3D>
    <c:plotArea>
      <c:layout>
        <c:manualLayout>
          <c:xMode val="edge"/>
          <c:yMode val="edge"/>
          <c:x val="0.00925"/>
          <c:y val="0.11725"/>
          <c:w val="0.965"/>
          <c:h val="0.762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4.3</c:v>
              </c:pt>
              <c:pt idx="1">
                <c:v>3.8</c:v>
              </c:pt>
              <c:pt idx="2">
                <c:v>3</c:v>
              </c:pt>
              <c:pt idx="3">
                <c:v>3.6</c:v>
              </c:pt>
              <c:pt idx="4">
                <c:v>2.7</c:v>
              </c:pt>
              <c:pt idx="5">
                <c:v>3.1</c:v>
              </c:pt>
              <c:pt idx="6">
                <c:v>3.7</c:v>
              </c:pt>
              <c:pt idx="7">
                <c:v>4.2</c:v>
              </c:pt>
              <c:pt idx="8">
                <c:v>4.5</c:v>
              </c:pt>
              <c:pt idx="9">
                <c:v>4.8</c:v>
              </c:pt>
              <c:pt idx="10">
                <c:v>5.3</c:v>
              </c:pt>
              <c:pt idx="11">
                <c:v>4.9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5.1</c:v>
              </c:pt>
              <c:pt idx="1">
                <c:v>4.5</c:v>
              </c:pt>
              <c:pt idx="2">
                <c:v>4.1</c:v>
              </c:pt>
              <c:pt idx="3">
                <c:v>6.9</c:v>
              </c:pt>
              <c:pt idx="4">
                <c:v>6.4</c:v>
              </c:pt>
              <c:pt idx="5">
                <c:v>7.6</c:v>
              </c:pt>
              <c:pt idx="6">
                <c:v>7.8</c:v>
              </c:pt>
              <c:pt idx="7">
                <c:v>12.4</c:v>
              </c:pt>
            </c:numLit>
          </c:val>
          <c:shape val="box"/>
        </c:ser>
        <c:shape val="box"/>
        <c:axId val="4565035"/>
        <c:axId val="41085316"/>
      </c:bar3DChart>
      <c:catAx>
        <c:axId val="456503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87875"/>
          <c:w val="0.350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Properties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95"/>
          <c:y val="0.12525"/>
          <c:w val="0.836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Depth val="0"/>
        <c:shape val="box"/>
        <c:axId val="6674673"/>
        <c:axId val="60072058"/>
      </c:bar3D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  <c:max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noFill/>
        </a:ln>
      </c:spPr>
      <c:thickness val="0"/>
    </c:sideWall>
    <c:backWall>
      <c:spPr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Prepayments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1"/>
          <c:y val="0.1335"/>
          <c:w val="0.8205"/>
          <c:h val="0.759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47480</c:v>
              </c:pt>
              <c:pt idx="1">
                <c:v>45511</c:v>
              </c:pt>
              <c:pt idx="2">
                <c:v>42182</c:v>
              </c:pt>
              <c:pt idx="3">
                <c:v>38406</c:v>
              </c:pt>
              <c:pt idx="4">
                <c:v>36264</c:v>
              </c:pt>
              <c:pt idx="5">
                <c:v>42771</c:v>
              </c:pt>
              <c:pt idx="6">
                <c:v>40454</c:v>
              </c:pt>
              <c:pt idx="7">
                <c:v>44037</c:v>
              </c:pt>
              <c:pt idx="8">
                <c:v>50382</c:v>
              </c:pt>
              <c:pt idx="9">
                <c:v>37231</c:v>
              </c:pt>
              <c:pt idx="10">
                <c:v>36821</c:v>
              </c:pt>
              <c:pt idx="11">
                <c:v>28841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32192</c:v>
              </c:pt>
              <c:pt idx="1">
                <c:v>30260</c:v>
              </c:pt>
              <c:pt idx="2">
                <c:v>28648</c:v>
              </c:pt>
              <c:pt idx="3">
                <c:v>30377</c:v>
              </c:pt>
              <c:pt idx="4">
                <c:v>34596</c:v>
              </c:pt>
              <c:pt idx="5">
                <c:v>39427</c:v>
              </c:pt>
              <c:pt idx="6">
                <c:v>41461</c:v>
              </c:pt>
              <c:pt idx="7">
                <c:v>39121</c:v>
              </c:pt>
              <c:pt idx="8">
                <c:v>33077</c:v>
              </c:pt>
            </c:numLit>
          </c:val>
          <c:shape val="box"/>
        </c:ser>
        <c:gapDepth val="0"/>
        <c:shape val="box"/>
        <c:axId val="3777611"/>
        <c:axId val="33998500"/>
      </c:bar3D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tickLblSkip val="1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28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solidFill>
                  <a:srgbClr val="800000"/>
                </a:solidFill>
              </a:rPr>
              <a:t>Endorsements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235"/>
          <c:y val="0.12075"/>
          <c:w val="0.8077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36037</c:v>
              </c:pt>
              <c:pt idx="1">
                <c:v>32765</c:v>
              </c:pt>
              <c:pt idx="2">
                <c:v>27605</c:v>
              </c:pt>
              <c:pt idx="3">
                <c:v>34622</c:v>
              </c:pt>
              <c:pt idx="4">
                <c:v>26978</c:v>
              </c:pt>
              <c:pt idx="5">
                <c:v>30185</c:v>
              </c:pt>
              <c:pt idx="6">
                <c:v>32997</c:v>
              </c:pt>
              <c:pt idx="7">
                <c:v>37655</c:v>
              </c:pt>
              <c:pt idx="8">
                <c:v>39728</c:v>
              </c:pt>
              <c:pt idx="9">
                <c:v>41148</c:v>
              </c:pt>
              <c:pt idx="10">
                <c:v>44588</c:v>
              </c:pt>
              <c:pt idx="11">
                <c:v>40210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50202</c:v>
              </c:pt>
              <c:pt idx="1">
                <c:v>48410</c:v>
              </c:pt>
              <c:pt idx="2">
                <c:v>46022</c:v>
              </c:pt>
              <c:pt idx="3">
                <c:v>64151</c:v>
              </c:pt>
              <c:pt idx="4">
                <c:v>63700</c:v>
              </c:pt>
              <c:pt idx="5">
                <c:v>79310</c:v>
              </c:pt>
              <c:pt idx="6">
                <c:v>94520</c:v>
              </c:pt>
              <c:pt idx="7">
                <c:v>105550</c:v>
              </c:pt>
              <c:pt idx="8">
                <c:v>122081</c:v>
              </c:pt>
            </c:numLit>
          </c:val>
          <c:shape val="box"/>
        </c:ser>
        <c:gapDepth val="0"/>
        <c:shape val="box"/>
        <c:axId val="37551045"/>
        <c:axId val="2415086"/>
      </c:bar3D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1"/>
        <c:lblOffset val="100"/>
        <c:tickLblSkip val="1"/>
        <c:noMultiLvlLbl val="0"/>
      </c:catAx>
      <c:valAx>
        <c:axId val="2415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ln w="3175">
          <a:solidFill/>
        </a:ln>
      </c:spPr>
      <c:thickness val="0"/>
    </c:sideWall>
    <c:backWall>
      <c:spPr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Claims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3025"/>
          <c:y val="0.12925"/>
          <c:w val="0.8177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v>FY 2007</c:v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Oct</c:v>
              </c:pt>
              <c:pt idx="1">
                <c:v>Nov</c:v>
              </c:pt>
              <c:pt idx="2">
                <c:v>Dec</c:v>
              </c:pt>
              <c:pt idx="3">
                <c:v>Jan</c:v>
              </c:pt>
              <c:pt idx="4">
                <c:v>Feb</c:v>
              </c:pt>
              <c:pt idx="5">
                <c:v>Mar</c:v>
              </c:pt>
              <c:pt idx="6">
                <c:v>Apr</c:v>
              </c:pt>
              <c:pt idx="7">
                <c:v>May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</c:strLit>
          </c:cat>
          <c:val>
            <c:numLit>
              <c:ptCount val="12"/>
              <c:pt idx="0">
                <c:v>4681</c:v>
              </c:pt>
              <c:pt idx="1">
                <c:v>4440</c:v>
              </c:pt>
              <c:pt idx="2">
                <c:v>4144</c:v>
              </c:pt>
              <c:pt idx="3">
                <c:v>4941</c:v>
              </c:pt>
              <c:pt idx="4">
                <c:v>4156</c:v>
              </c:pt>
              <c:pt idx="5">
                <c:v>4942</c:v>
              </c:pt>
              <c:pt idx="6">
                <c:v>4420</c:v>
              </c:pt>
              <c:pt idx="7">
                <c:v>4526</c:v>
              </c:pt>
              <c:pt idx="8">
                <c:v>4483</c:v>
              </c:pt>
              <c:pt idx="9">
                <c:v>4385</c:v>
              </c:pt>
              <c:pt idx="10">
                <c:v>4712</c:v>
              </c:pt>
              <c:pt idx="11">
                <c:v>4007</c:v>
              </c:pt>
            </c:numLit>
          </c:val>
          <c:shape val="box"/>
        </c:ser>
        <c:ser>
          <c:idx val="1"/>
          <c:order val="1"/>
          <c:tx>
            <c:v>FY 2008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2"/>
              <c:pt idx="0">
                <c:v>4954</c:v>
              </c:pt>
              <c:pt idx="1">
                <c:v>4596</c:v>
              </c:pt>
              <c:pt idx="2">
                <c:v>4456</c:v>
              </c:pt>
              <c:pt idx="3">
                <c:v>5022</c:v>
              </c:pt>
              <c:pt idx="4">
                <c:v>5139</c:v>
              </c:pt>
              <c:pt idx="5">
                <c:v>5487</c:v>
              </c:pt>
              <c:pt idx="6">
                <c:v>5146</c:v>
              </c:pt>
              <c:pt idx="7">
                <c:v>4939</c:v>
              </c:pt>
              <c:pt idx="8">
                <c:v>5276</c:v>
              </c:pt>
            </c:numLit>
          </c:val>
          <c:shape val="box"/>
        </c:ser>
        <c:gapDepth val="0"/>
        <c:shape val="box"/>
        <c:axId val="21735775"/>
        <c:axId val="61404248"/>
      </c:bar3D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4620000"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35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Relationship Id="rId15" Type="http://schemas.openxmlformats.org/officeDocument/2006/relationships/chart" Target="/xl/charts/chart29.xml" /><Relationship Id="rId16" Type="http://schemas.openxmlformats.org/officeDocument/2006/relationships/chart" Target="/xl/charts/chart30.xml" /><Relationship Id="rId17" Type="http://schemas.openxmlformats.org/officeDocument/2006/relationships/chart" Target="/xl/charts/chart31.xml" /><Relationship Id="rId18" Type="http://schemas.openxmlformats.org/officeDocument/2006/relationships/chart" Target="/xl/charts/chart32.xml" /><Relationship Id="rId19" Type="http://schemas.openxmlformats.org/officeDocument/2006/relationships/chart" Target="/xl/charts/chart3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Relationship Id="rId12" Type="http://schemas.openxmlformats.org/officeDocument/2006/relationships/chart" Target="/xl/charts/chart4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Relationship Id="rId6" Type="http://schemas.openxmlformats.org/officeDocument/2006/relationships/chart" Target="/xl/charts/chart5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19050</xdr:rowOff>
    </xdr:from>
    <xdr:to>
      <xdr:col>7</xdr:col>
      <xdr:colOff>876300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180975" y="762000"/>
        <a:ext cx="4962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27</xdr:row>
      <xdr:rowOff>95250</xdr:rowOff>
    </xdr:from>
    <xdr:to>
      <xdr:col>7</xdr:col>
      <xdr:colOff>847725</xdr:colOff>
      <xdr:row>47</xdr:row>
      <xdr:rowOff>76200</xdr:rowOff>
    </xdr:to>
    <xdr:graphicFrame>
      <xdr:nvGraphicFramePr>
        <xdr:cNvPr id="2" name="Chart 14"/>
        <xdr:cNvGraphicFramePr/>
      </xdr:nvGraphicFramePr>
      <xdr:xfrm>
        <a:off x="161925" y="4724400"/>
        <a:ext cx="4953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552450</xdr:colOff>
      <xdr:row>3</xdr:row>
      <xdr:rowOff>28575</xdr:rowOff>
    </xdr:from>
    <xdr:to>
      <xdr:col>16</xdr:col>
      <xdr:colOff>581025</xdr:colOff>
      <xdr:row>23</xdr:row>
      <xdr:rowOff>9525</xdr:rowOff>
    </xdr:to>
    <xdr:graphicFrame>
      <xdr:nvGraphicFramePr>
        <xdr:cNvPr id="3" name="Chart 15"/>
        <xdr:cNvGraphicFramePr/>
      </xdr:nvGraphicFramePr>
      <xdr:xfrm>
        <a:off x="5819775" y="771525"/>
        <a:ext cx="4905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27</xdr:row>
      <xdr:rowOff>133350</xdr:rowOff>
    </xdr:from>
    <xdr:to>
      <xdr:col>17</xdr:col>
      <xdr:colOff>28575</xdr:colOff>
      <xdr:row>47</xdr:row>
      <xdr:rowOff>114300</xdr:rowOff>
    </xdr:to>
    <xdr:graphicFrame>
      <xdr:nvGraphicFramePr>
        <xdr:cNvPr id="4" name="Chart 16"/>
        <xdr:cNvGraphicFramePr/>
      </xdr:nvGraphicFramePr>
      <xdr:xfrm>
        <a:off x="5886450" y="4762500"/>
        <a:ext cx="489585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47625</xdr:rowOff>
    </xdr:from>
    <xdr:to>
      <xdr:col>7</xdr:col>
      <xdr:colOff>742950</xdr:colOff>
      <xdr:row>25</xdr:row>
      <xdr:rowOff>28575</xdr:rowOff>
    </xdr:to>
    <xdr:graphicFrame>
      <xdr:nvGraphicFramePr>
        <xdr:cNvPr id="1" name="Chart 7"/>
        <xdr:cNvGraphicFramePr/>
      </xdr:nvGraphicFramePr>
      <xdr:xfrm>
        <a:off x="47625" y="1285875"/>
        <a:ext cx="4962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</xdr:row>
      <xdr:rowOff>47625</xdr:rowOff>
    </xdr:from>
    <xdr:to>
      <xdr:col>16</xdr:col>
      <xdr:colOff>581025</xdr:colOff>
      <xdr:row>25</xdr:row>
      <xdr:rowOff>28575</xdr:rowOff>
    </xdr:to>
    <xdr:graphicFrame>
      <xdr:nvGraphicFramePr>
        <xdr:cNvPr id="2" name="Chart 8"/>
        <xdr:cNvGraphicFramePr/>
      </xdr:nvGraphicFramePr>
      <xdr:xfrm>
        <a:off x="5819775" y="1285875"/>
        <a:ext cx="49053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7</xdr:col>
      <xdr:colOff>962025</xdr:colOff>
      <xdr:row>22</xdr:row>
      <xdr:rowOff>123825</xdr:rowOff>
    </xdr:to>
    <xdr:graphicFrame>
      <xdr:nvGraphicFramePr>
        <xdr:cNvPr id="1" name="Chart 11"/>
        <xdr:cNvGraphicFramePr/>
      </xdr:nvGraphicFramePr>
      <xdr:xfrm>
        <a:off x="638175" y="819150"/>
        <a:ext cx="4600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28</xdr:row>
      <xdr:rowOff>38100</xdr:rowOff>
    </xdr:from>
    <xdr:to>
      <xdr:col>6</xdr:col>
      <xdr:colOff>466725</xdr:colOff>
      <xdr:row>48</xdr:row>
      <xdr:rowOff>0</xdr:rowOff>
    </xdr:to>
    <xdr:graphicFrame>
      <xdr:nvGraphicFramePr>
        <xdr:cNvPr id="2" name="Chart 12"/>
        <xdr:cNvGraphicFramePr/>
      </xdr:nvGraphicFramePr>
      <xdr:xfrm>
        <a:off x="19050" y="4733925"/>
        <a:ext cx="41052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4</xdr:row>
      <xdr:rowOff>0</xdr:rowOff>
    </xdr:from>
    <xdr:to>
      <xdr:col>16</xdr:col>
      <xdr:colOff>381000</xdr:colOff>
      <xdr:row>22</xdr:row>
      <xdr:rowOff>66675</xdr:rowOff>
    </xdr:to>
    <xdr:graphicFrame>
      <xdr:nvGraphicFramePr>
        <xdr:cNvPr id="3" name="Chart 13"/>
        <xdr:cNvGraphicFramePr/>
      </xdr:nvGraphicFramePr>
      <xdr:xfrm>
        <a:off x="5762625" y="819150"/>
        <a:ext cx="4772025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28</xdr:row>
      <xdr:rowOff>19050</xdr:rowOff>
    </xdr:from>
    <xdr:to>
      <xdr:col>13</xdr:col>
      <xdr:colOff>66675</xdr:colOff>
      <xdr:row>48</xdr:row>
      <xdr:rowOff>0</xdr:rowOff>
    </xdr:to>
    <xdr:graphicFrame>
      <xdr:nvGraphicFramePr>
        <xdr:cNvPr id="4" name="Chart 14"/>
        <xdr:cNvGraphicFramePr/>
      </xdr:nvGraphicFramePr>
      <xdr:xfrm>
        <a:off x="4314825" y="4714875"/>
        <a:ext cx="407670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247650</xdr:colOff>
      <xdr:row>28</xdr:row>
      <xdr:rowOff>19050</xdr:rowOff>
    </xdr:from>
    <xdr:to>
      <xdr:col>20</xdr:col>
      <xdr:colOff>333375</xdr:colOff>
      <xdr:row>48</xdr:row>
      <xdr:rowOff>9525</xdr:rowOff>
    </xdr:to>
    <xdr:graphicFrame>
      <xdr:nvGraphicFramePr>
        <xdr:cNvPr id="5" name="Chart 15"/>
        <xdr:cNvGraphicFramePr/>
      </xdr:nvGraphicFramePr>
      <xdr:xfrm>
        <a:off x="8572500" y="4714875"/>
        <a:ext cx="43529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104775</xdr:rowOff>
    </xdr:from>
    <xdr:to>
      <xdr:col>7</xdr:col>
      <xdr:colOff>104775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276225" y="647700"/>
        <a:ext cx="40957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590550</xdr:colOff>
      <xdr:row>3</xdr:row>
      <xdr:rowOff>85725</xdr:rowOff>
    </xdr:from>
    <xdr:to>
      <xdr:col>13</xdr:col>
      <xdr:colOff>600075</xdr:colOff>
      <xdr:row>18</xdr:row>
      <xdr:rowOff>133350</xdr:rowOff>
    </xdr:to>
    <xdr:graphicFrame>
      <xdr:nvGraphicFramePr>
        <xdr:cNvPr id="2" name="Chart 12"/>
        <xdr:cNvGraphicFramePr/>
      </xdr:nvGraphicFramePr>
      <xdr:xfrm>
        <a:off x="4857750" y="628650"/>
        <a:ext cx="36671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23</xdr:row>
      <xdr:rowOff>9525</xdr:rowOff>
    </xdr:from>
    <xdr:to>
      <xdr:col>10</xdr:col>
      <xdr:colOff>323850</xdr:colOff>
      <xdr:row>38</xdr:row>
      <xdr:rowOff>0</xdr:rowOff>
    </xdr:to>
    <xdr:graphicFrame>
      <xdr:nvGraphicFramePr>
        <xdr:cNvPr id="3" name="Chart 13"/>
        <xdr:cNvGraphicFramePr/>
      </xdr:nvGraphicFramePr>
      <xdr:xfrm>
        <a:off x="2028825" y="3790950"/>
        <a:ext cx="43910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7</xdr:col>
      <xdr:colOff>933450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24000" y="0"/>
        <a:ext cx="368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9</xdr:col>
      <xdr:colOff>66675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200150" y="0"/>
        <a:ext cx="4752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238125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124575" y="0"/>
        <a:ext cx="3743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28575</xdr:colOff>
      <xdr:row>0</xdr:row>
      <xdr:rowOff>0</xdr:rowOff>
    </xdr:from>
    <xdr:to>
      <xdr:col>19</xdr:col>
      <xdr:colOff>342900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34225" y="0"/>
        <a:ext cx="5191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304800</xdr:colOff>
      <xdr:row>0</xdr:row>
      <xdr:rowOff>0</xdr:rowOff>
    </xdr:from>
    <xdr:to>
      <xdr:col>7</xdr:col>
      <xdr:colOff>933450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524000" y="0"/>
        <a:ext cx="3686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9</xdr:col>
      <xdr:colOff>66675</xdr:colOff>
      <xdr:row>0</xdr:row>
      <xdr:rowOff>0</xdr:rowOff>
    </xdr:to>
    <xdr:graphicFrame>
      <xdr:nvGraphicFramePr>
        <xdr:cNvPr id="6" name="Chart 8"/>
        <xdr:cNvGraphicFramePr/>
      </xdr:nvGraphicFramePr>
      <xdr:xfrm>
        <a:off x="1200150" y="0"/>
        <a:ext cx="4752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238125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7" name="Chart 9"/>
        <xdr:cNvGraphicFramePr/>
      </xdr:nvGraphicFramePr>
      <xdr:xfrm>
        <a:off x="6124575" y="0"/>
        <a:ext cx="37433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342900</xdr:colOff>
      <xdr:row>0</xdr:row>
      <xdr:rowOff>0</xdr:rowOff>
    </xdr:to>
    <xdr:graphicFrame>
      <xdr:nvGraphicFramePr>
        <xdr:cNvPr id="8" name="Chart 10"/>
        <xdr:cNvGraphicFramePr/>
      </xdr:nvGraphicFramePr>
      <xdr:xfrm>
        <a:off x="7105650" y="0"/>
        <a:ext cx="52197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14</xdr:col>
      <xdr:colOff>19050</xdr:colOff>
      <xdr:row>0</xdr:row>
      <xdr:rowOff>0</xdr:rowOff>
    </xdr:to>
    <xdr:graphicFrame>
      <xdr:nvGraphicFramePr>
        <xdr:cNvPr id="9" name="Chart 11"/>
        <xdr:cNvGraphicFramePr/>
      </xdr:nvGraphicFramePr>
      <xdr:xfrm>
        <a:off x="3695700" y="0"/>
        <a:ext cx="5257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304800</xdr:colOff>
      <xdr:row>0</xdr:row>
      <xdr:rowOff>0</xdr:rowOff>
    </xdr:from>
    <xdr:to>
      <xdr:col>7</xdr:col>
      <xdr:colOff>933450</xdr:colOff>
      <xdr:row>0</xdr:row>
      <xdr:rowOff>0</xdr:rowOff>
    </xdr:to>
    <xdr:graphicFrame>
      <xdr:nvGraphicFramePr>
        <xdr:cNvPr id="10" name="Chart 12"/>
        <xdr:cNvGraphicFramePr/>
      </xdr:nvGraphicFramePr>
      <xdr:xfrm>
        <a:off x="1524000" y="0"/>
        <a:ext cx="36861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590550</xdr:colOff>
      <xdr:row>0</xdr:row>
      <xdr:rowOff>0</xdr:rowOff>
    </xdr:from>
    <xdr:to>
      <xdr:col>9</xdr:col>
      <xdr:colOff>66675</xdr:colOff>
      <xdr:row>0</xdr:row>
      <xdr:rowOff>0</xdr:rowOff>
    </xdr:to>
    <xdr:graphicFrame>
      <xdr:nvGraphicFramePr>
        <xdr:cNvPr id="11" name="Chart 13"/>
        <xdr:cNvGraphicFramePr/>
      </xdr:nvGraphicFramePr>
      <xdr:xfrm>
        <a:off x="1200150" y="0"/>
        <a:ext cx="47529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238125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12" name="Chart 14"/>
        <xdr:cNvGraphicFramePr/>
      </xdr:nvGraphicFramePr>
      <xdr:xfrm>
        <a:off x="6124575" y="0"/>
        <a:ext cx="37433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342900</xdr:colOff>
      <xdr:row>0</xdr:row>
      <xdr:rowOff>0</xdr:rowOff>
    </xdr:to>
    <xdr:graphicFrame>
      <xdr:nvGraphicFramePr>
        <xdr:cNvPr id="13" name="Chart 15"/>
        <xdr:cNvGraphicFramePr/>
      </xdr:nvGraphicFramePr>
      <xdr:xfrm>
        <a:off x="7105650" y="0"/>
        <a:ext cx="5219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38100</xdr:colOff>
      <xdr:row>0</xdr:row>
      <xdr:rowOff>0</xdr:rowOff>
    </xdr:from>
    <xdr:to>
      <xdr:col>14</xdr:col>
      <xdr:colOff>19050</xdr:colOff>
      <xdr:row>0</xdr:row>
      <xdr:rowOff>0</xdr:rowOff>
    </xdr:to>
    <xdr:graphicFrame>
      <xdr:nvGraphicFramePr>
        <xdr:cNvPr id="14" name="Chart 16"/>
        <xdr:cNvGraphicFramePr/>
      </xdr:nvGraphicFramePr>
      <xdr:xfrm>
        <a:off x="3695700" y="0"/>
        <a:ext cx="5257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304800</xdr:colOff>
      <xdr:row>0</xdr:row>
      <xdr:rowOff>0</xdr:rowOff>
    </xdr:from>
    <xdr:to>
      <xdr:col>7</xdr:col>
      <xdr:colOff>933450</xdr:colOff>
      <xdr:row>0</xdr:row>
      <xdr:rowOff>0</xdr:rowOff>
    </xdr:to>
    <xdr:graphicFrame>
      <xdr:nvGraphicFramePr>
        <xdr:cNvPr id="15" name="Chart 17"/>
        <xdr:cNvGraphicFramePr/>
      </xdr:nvGraphicFramePr>
      <xdr:xfrm>
        <a:off x="1524000" y="0"/>
        <a:ext cx="36861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590550</xdr:colOff>
      <xdr:row>3</xdr:row>
      <xdr:rowOff>19050</xdr:rowOff>
    </xdr:from>
    <xdr:to>
      <xdr:col>9</xdr:col>
      <xdr:colOff>66675</xdr:colOff>
      <xdr:row>21</xdr:row>
      <xdr:rowOff>123825</xdr:rowOff>
    </xdr:to>
    <xdr:graphicFrame>
      <xdr:nvGraphicFramePr>
        <xdr:cNvPr id="16" name="Chart 18"/>
        <xdr:cNvGraphicFramePr/>
      </xdr:nvGraphicFramePr>
      <xdr:xfrm>
        <a:off x="1200150" y="676275"/>
        <a:ext cx="4752975" cy="3019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238125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17" name="Chart 19"/>
        <xdr:cNvGraphicFramePr/>
      </xdr:nvGraphicFramePr>
      <xdr:xfrm>
        <a:off x="6124575" y="0"/>
        <a:ext cx="37433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0</xdr:colOff>
      <xdr:row>3</xdr:row>
      <xdr:rowOff>19050</xdr:rowOff>
    </xdr:from>
    <xdr:to>
      <xdr:col>19</xdr:col>
      <xdr:colOff>342900</xdr:colOff>
      <xdr:row>22</xdr:row>
      <xdr:rowOff>9525</xdr:rowOff>
    </xdr:to>
    <xdr:graphicFrame>
      <xdr:nvGraphicFramePr>
        <xdr:cNvPr id="18" name="Chart 20"/>
        <xdr:cNvGraphicFramePr/>
      </xdr:nvGraphicFramePr>
      <xdr:xfrm>
        <a:off x="7105650" y="676275"/>
        <a:ext cx="5219700" cy="3067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38100</xdr:colOff>
      <xdr:row>26</xdr:row>
      <xdr:rowOff>123825</xdr:rowOff>
    </xdr:from>
    <xdr:to>
      <xdr:col>14</xdr:col>
      <xdr:colOff>19050</xdr:colOff>
      <xdr:row>46</xdr:row>
      <xdr:rowOff>9525</xdr:rowOff>
    </xdr:to>
    <xdr:graphicFrame>
      <xdr:nvGraphicFramePr>
        <xdr:cNvPr id="19" name="Chart 21"/>
        <xdr:cNvGraphicFramePr/>
      </xdr:nvGraphicFramePr>
      <xdr:xfrm>
        <a:off x="3695700" y="4505325"/>
        <a:ext cx="5257800" cy="3124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7</xdr:col>
      <xdr:colOff>771525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76200" y="0"/>
        <a:ext cx="4962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0</xdr:rowOff>
    </xdr:from>
    <xdr:to>
      <xdr:col>7</xdr:col>
      <xdr:colOff>742950</xdr:colOff>
      <xdr:row>0</xdr:row>
      <xdr:rowOff>0</xdr:rowOff>
    </xdr:to>
    <xdr:graphicFrame>
      <xdr:nvGraphicFramePr>
        <xdr:cNvPr id="2" name="Chart 10"/>
        <xdr:cNvGraphicFramePr/>
      </xdr:nvGraphicFramePr>
      <xdr:xfrm>
        <a:off x="57150" y="0"/>
        <a:ext cx="4953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3" name="Chart 11"/>
        <xdr:cNvGraphicFramePr/>
      </xdr:nvGraphicFramePr>
      <xdr:xfrm>
        <a:off x="5886450" y="0"/>
        <a:ext cx="4905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0</xdr:row>
      <xdr:rowOff>0</xdr:rowOff>
    </xdr:from>
    <xdr:to>
      <xdr:col>17</xdr:col>
      <xdr:colOff>219075</xdr:colOff>
      <xdr:row>0</xdr:row>
      <xdr:rowOff>0</xdr:rowOff>
    </xdr:to>
    <xdr:graphicFrame>
      <xdr:nvGraphicFramePr>
        <xdr:cNvPr id="4" name="Chart 12"/>
        <xdr:cNvGraphicFramePr/>
      </xdr:nvGraphicFramePr>
      <xdr:xfrm>
        <a:off x="6076950" y="0"/>
        <a:ext cx="4895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5" name="Chart 13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6" name="Chart 14"/>
        <xdr:cNvGraphicFramePr/>
      </xdr:nvGraphicFramePr>
      <xdr:xfrm>
        <a:off x="9525" y="4810125"/>
        <a:ext cx="4953000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7" name="Chart 15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8" name="Chart 16"/>
        <xdr:cNvGraphicFramePr/>
      </xdr:nvGraphicFramePr>
      <xdr:xfrm>
        <a:off x="5905500" y="4810125"/>
        <a:ext cx="4895850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3</xdr:row>
      <xdr:rowOff>9525</xdr:rowOff>
    </xdr:from>
    <xdr:to>
      <xdr:col>7</xdr:col>
      <xdr:colOff>704850</xdr:colOff>
      <xdr:row>22</xdr:row>
      <xdr:rowOff>152400</xdr:rowOff>
    </xdr:to>
    <xdr:graphicFrame>
      <xdr:nvGraphicFramePr>
        <xdr:cNvPr id="9" name="Chart 17"/>
        <xdr:cNvGraphicFramePr/>
      </xdr:nvGraphicFramePr>
      <xdr:xfrm>
        <a:off x="9525" y="752475"/>
        <a:ext cx="496252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28</xdr:row>
      <xdr:rowOff>19050</xdr:rowOff>
    </xdr:from>
    <xdr:to>
      <xdr:col>7</xdr:col>
      <xdr:colOff>695325</xdr:colOff>
      <xdr:row>48</xdr:row>
      <xdr:rowOff>0</xdr:rowOff>
    </xdr:to>
    <xdr:graphicFrame>
      <xdr:nvGraphicFramePr>
        <xdr:cNvPr id="10" name="Chart 18"/>
        <xdr:cNvGraphicFramePr/>
      </xdr:nvGraphicFramePr>
      <xdr:xfrm>
        <a:off x="9525" y="4810125"/>
        <a:ext cx="4953000" cy="3219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581025</xdr:colOff>
      <xdr:row>3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1" name="Chart 19"/>
        <xdr:cNvGraphicFramePr/>
      </xdr:nvGraphicFramePr>
      <xdr:xfrm>
        <a:off x="5848350" y="752475"/>
        <a:ext cx="490537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28575</xdr:colOff>
      <xdr:row>28</xdr:row>
      <xdr:rowOff>19050</xdr:rowOff>
    </xdr:from>
    <xdr:to>
      <xdr:col>17</xdr:col>
      <xdr:colOff>47625</xdr:colOff>
      <xdr:row>48</xdr:row>
      <xdr:rowOff>0</xdr:rowOff>
    </xdr:to>
    <xdr:graphicFrame>
      <xdr:nvGraphicFramePr>
        <xdr:cNvPr id="12" name="Chart 20"/>
        <xdr:cNvGraphicFramePr/>
      </xdr:nvGraphicFramePr>
      <xdr:xfrm>
        <a:off x="5905500" y="4810125"/>
        <a:ext cx="4895850" cy="3219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8</xdr:col>
      <xdr:colOff>342900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19125" y="1285875"/>
        <a:ext cx="5000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38100</xdr:rowOff>
    </xdr:from>
    <xdr:to>
      <xdr:col>8</xdr:col>
      <xdr:colOff>381000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609600" y="5181600"/>
        <a:ext cx="50482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3</xdr:row>
      <xdr:rowOff>152400</xdr:rowOff>
    </xdr:from>
    <xdr:to>
      <xdr:col>18</xdr:col>
      <xdr:colOff>190500</xdr:colOff>
      <xdr:row>22</xdr:row>
      <xdr:rowOff>85725</xdr:rowOff>
    </xdr:to>
    <xdr:graphicFrame>
      <xdr:nvGraphicFramePr>
        <xdr:cNvPr id="3" name="Chart 3"/>
        <xdr:cNvGraphicFramePr/>
      </xdr:nvGraphicFramePr>
      <xdr:xfrm>
        <a:off x="6267450" y="1247775"/>
        <a:ext cx="52959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533400</xdr:colOff>
      <xdr:row>27</xdr:row>
      <xdr:rowOff>76200</xdr:rowOff>
    </xdr:from>
    <xdr:to>
      <xdr:col>18</xdr:col>
      <xdr:colOff>95250</xdr:colOff>
      <xdr:row>46</xdr:row>
      <xdr:rowOff>114300</xdr:rowOff>
    </xdr:to>
    <xdr:graphicFrame>
      <xdr:nvGraphicFramePr>
        <xdr:cNvPr id="4" name="Chart 4"/>
        <xdr:cNvGraphicFramePr/>
      </xdr:nvGraphicFramePr>
      <xdr:xfrm>
        <a:off x="6419850" y="5057775"/>
        <a:ext cx="50482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476250</xdr:colOff>
      <xdr:row>27</xdr:row>
      <xdr:rowOff>76200</xdr:rowOff>
    </xdr:from>
    <xdr:to>
      <xdr:col>27</xdr:col>
      <xdr:colOff>342900</xdr:colOff>
      <xdr:row>46</xdr:row>
      <xdr:rowOff>76200</xdr:rowOff>
    </xdr:to>
    <xdr:graphicFrame>
      <xdr:nvGraphicFramePr>
        <xdr:cNvPr id="5" name="Chart 5"/>
        <xdr:cNvGraphicFramePr/>
      </xdr:nvGraphicFramePr>
      <xdr:xfrm>
        <a:off x="12458700" y="5057775"/>
        <a:ext cx="474345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361950</xdr:colOff>
      <xdr:row>3</xdr:row>
      <xdr:rowOff>133350</xdr:rowOff>
    </xdr:from>
    <xdr:to>
      <xdr:col>27</xdr:col>
      <xdr:colOff>285750</xdr:colOff>
      <xdr:row>22</xdr:row>
      <xdr:rowOff>0</xdr:rowOff>
    </xdr:to>
    <xdr:graphicFrame>
      <xdr:nvGraphicFramePr>
        <xdr:cNvPr id="6" name="Chart 6"/>
        <xdr:cNvGraphicFramePr/>
      </xdr:nvGraphicFramePr>
      <xdr:xfrm>
        <a:off x="12344400" y="1228725"/>
        <a:ext cx="4800600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152400</xdr:rowOff>
    </xdr:from>
    <xdr:to>
      <xdr:col>8</xdr:col>
      <xdr:colOff>9525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7625" y="857250"/>
        <a:ext cx="5562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</xdr:row>
      <xdr:rowOff>0</xdr:rowOff>
    </xdr:from>
    <xdr:to>
      <xdr:col>17</xdr:col>
      <xdr:colOff>9525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6286500" y="866775"/>
        <a:ext cx="52006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27</xdr:row>
      <xdr:rowOff>133350</xdr:rowOff>
    </xdr:from>
    <xdr:to>
      <xdr:col>8</xdr:col>
      <xdr:colOff>0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19050" y="4562475"/>
        <a:ext cx="55816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27</xdr:row>
      <xdr:rowOff>133350</xdr:rowOff>
    </xdr:from>
    <xdr:to>
      <xdr:col>17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6276975" y="4562475"/>
        <a:ext cx="520065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NewMonthlyReport\Portfilio%20Data%20P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TRPT\Mthly200803\Mthly20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Title_Page"/>
      <sheetName val="MF_Insured_Portfolio"/>
      <sheetName val="MF_Notes_Properties"/>
      <sheetName val="SFInsured_Portfolio"/>
      <sheetName val="SFNotes_Properties"/>
      <sheetName val="SFDetail"/>
      <sheetName val="Title_I_Portfolio"/>
      <sheetName val="COMMITMENTS_CreditSubsidy"/>
      <sheetName val="SFMarket_Comparis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_IIF_Chart"/>
      <sheetName val="MF_IIF"/>
      <sheetName val="MF_Notes_Chart"/>
      <sheetName val="MF_Notes"/>
      <sheetName val="SF_IIF_Chart"/>
      <sheetName val="SF_IIF"/>
      <sheetName val="SF_Notes_Chart"/>
      <sheetName val="SF_Notes"/>
      <sheetName val="SF_Detail_Chart"/>
      <sheetName val="SF_Detail"/>
      <sheetName val="SF_Detail(Cont'd)"/>
      <sheetName val="Title_1_Chart"/>
      <sheetName val="Title_1"/>
      <sheetName val="CommitmentCharts"/>
      <sheetName val="Commitments "/>
      <sheetName val="SFMarketShare_Chart"/>
      <sheetName val="SFMarketShare"/>
      <sheetName val="Buff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14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8" ht="12.75" customHeight="1">
      <c r="A8" s="553"/>
    </row>
    <row r="9" spans="1:13" ht="55.5" customHeight="1">
      <c r="A9" s="642" t="s">
        <v>393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</row>
    <row r="10" ht="12.75" customHeight="1">
      <c r="A10" s="553"/>
    </row>
    <row r="11" ht="12.75" customHeight="1">
      <c r="A11" s="553"/>
    </row>
    <row r="12" ht="12.75" customHeight="1">
      <c r="A12" s="553"/>
    </row>
    <row r="13" spans="1:13" ht="12.75" customHeight="1">
      <c r="A13" s="643" t="s">
        <v>394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</row>
    <row r="14" spans="1:13" ht="22.5" customHeight="1">
      <c r="A14" s="643"/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</row>
  </sheetData>
  <mergeCells count="2">
    <mergeCell ref="A9:M9"/>
    <mergeCell ref="A13:M14"/>
  </mergeCells>
  <printOptions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45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71.57421875" style="0" customWidth="1"/>
    <col min="2" max="2" width="15.57421875" style="0" customWidth="1"/>
    <col min="3" max="3" width="16.8515625" style="0" customWidth="1"/>
    <col min="4" max="4" width="2.28125" style="0" customWidth="1"/>
    <col min="5" max="5" width="2.00390625" style="0" customWidth="1"/>
    <col min="6" max="6" width="15.57421875" style="0" customWidth="1"/>
    <col min="7" max="7" width="16.8515625" style="0" customWidth="1"/>
    <col min="8" max="9" width="2.140625" style="0" customWidth="1"/>
    <col min="10" max="10" width="15.57421875" style="0" customWidth="1"/>
    <col min="11" max="11" width="16.8515625" style="0" customWidth="1"/>
    <col min="12" max="12" width="2.00390625" style="0" customWidth="1"/>
    <col min="13" max="13" width="10.28125" style="0" customWidth="1"/>
    <col min="16" max="16" width="10.00390625" style="0" customWidth="1"/>
    <col min="19" max="20" width="11.140625" style="0" bestFit="1" customWidth="1"/>
  </cols>
  <sheetData>
    <row r="1" spans="1:13" ht="15.75">
      <c r="A1" s="296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1"/>
      <c r="L1" s="1"/>
      <c r="M1" s="13"/>
    </row>
    <row r="2" spans="1:13" ht="22.5" customHeight="1">
      <c r="A2" s="297" t="s">
        <v>256</v>
      </c>
      <c r="B2" s="385"/>
      <c r="C2" s="385"/>
      <c r="D2" s="385"/>
      <c r="E2" s="385"/>
      <c r="F2" s="385"/>
      <c r="G2" s="385"/>
      <c r="H2" s="385"/>
      <c r="I2" s="385"/>
      <c r="J2" s="385"/>
      <c r="K2" s="1"/>
      <c r="L2" s="1"/>
      <c r="M2" s="13"/>
    </row>
    <row r="3" spans="1:13" ht="22.5" customHeight="1">
      <c r="A3" s="3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373"/>
      <c r="B5" s="273" t="s">
        <v>16</v>
      </c>
      <c r="C5" s="273"/>
      <c r="D5" s="274"/>
      <c r="E5" s="275"/>
      <c r="F5" s="273" t="s">
        <v>141</v>
      </c>
      <c r="G5" s="273"/>
      <c r="H5" s="274"/>
      <c r="I5" s="275"/>
      <c r="J5" s="273" t="s">
        <v>17</v>
      </c>
      <c r="K5" s="273"/>
      <c r="L5" s="274"/>
      <c r="M5" s="276" t="s">
        <v>18</v>
      </c>
    </row>
    <row r="6" spans="1:13" s="4" customFormat="1" ht="12.75">
      <c r="A6" s="275"/>
      <c r="B6" s="650" t="s">
        <v>331</v>
      </c>
      <c r="C6" s="650"/>
      <c r="D6" s="273"/>
      <c r="E6" s="277"/>
      <c r="F6" s="650" t="s">
        <v>332</v>
      </c>
      <c r="G6" s="650"/>
      <c r="H6" s="275"/>
      <c r="I6" s="520"/>
      <c r="J6" s="650" t="s">
        <v>333</v>
      </c>
      <c r="K6" s="650"/>
      <c r="L6" s="530"/>
      <c r="M6" s="501" t="s">
        <v>19</v>
      </c>
    </row>
    <row r="7" spans="1:13" s="5" customFormat="1" ht="12.75">
      <c r="A7" s="370"/>
      <c r="B7" s="370" t="s">
        <v>20</v>
      </c>
      <c r="C7" s="370" t="s">
        <v>22</v>
      </c>
      <c r="D7" s="370"/>
      <c r="E7" s="280"/>
      <c r="F7" s="371" t="s">
        <v>20</v>
      </c>
      <c r="G7" s="370" t="s">
        <v>22</v>
      </c>
      <c r="H7" s="370"/>
      <c r="I7" s="280"/>
      <c r="J7" s="371" t="s">
        <v>20</v>
      </c>
      <c r="K7" s="370" t="s">
        <v>22</v>
      </c>
      <c r="L7" s="372"/>
      <c r="M7" s="371" t="s">
        <v>63</v>
      </c>
    </row>
    <row r="8" spans="1:12" s="5" customFormat="1" ht="12.75">
      <c r="A8"/>
      <c r="E8" s="16"/>
      <c r="I8" s="16"/>
      <c r="L8" s="24"/>
    </row>
    <row r="9" spans="2:13" ht="12.75">
      <c r="B9" s="37"/>
      <c r="C9" s="38"/>
      <c r="D9" s="35"/>
      <c r="E9" s="33"/>
      <c r="F9" s="37"/>
      <c r="G9" s="38"/>
      <c r="H9" s="35"/>
      <c r="I9" s="33"/>
      <c r="J9" s="37"/>
      <c r="K9" s="38"/>
      <c r="L9" s="34"/>
      <c r="M9" s="32"/>
    </row>
    <row r="10" spans="1:13" ht="12.75">
      <c r="A10" s="256" t="s">
        <v>361</v>
      </c>
      <c r="B10" s="37"/>
      <c r="C10" s="38"/>
      <c r="D10" s="35"/>
      <c r="E10" s="33"/>
      <c r="F10" s="37"/>
      <c r="G10" s="38"/>
      <c r="H10" s="35"/>
      <c r="I10" s="33"/>
      <c r="J10" s="37"/>
      <c r="K10" s="38"/>
      <c r="L10" s="34"/>
      <c r="M10" s="32"/>
    </row>
    <row r="11" spans="1:13" ht="12.75">
      <c r="A11" s="156" t="s">
        <v>340</v>
      </c>
      <c r="B11" s="294">
        <v>212</v>
      </c>
      <c r="C11" s="161">
        <v>7.15036265</v>
      </c>
      <c r="D11" s="388"/>
      <c r="E11" s="389"/>
      <c r="F11" s="294">
        <v>256</v>
      </c>
      <c r="G11" s="161">
        <v>8.80598576</v>
      </c>
      <c r="H11" s="29"/>
      <c r="I11" s="18"/>
      <c r="J11" s="285">
        <v>284</v>
      </c>
      <c r="K11" s="390">
        <v>9.952595129999999</v>
      </c>
      <c r="L11" s="163"/>
      <c r="M11" s="164">
        <v>-0.09859154929577464</v>
      </c>
    </row>
    <row r="12" spans="1:13" ht="12.75">
      <c r="A12" s="282" t="s">
        <v>68</v>
      </c>
      <c r="B12" s="285">
        <v>-3</v>
      </c>
      <c r="C12" s="532">
        <v>-0.0007851900000000001</v>
      </c>
      <c r="D12" s="163"/>
      <c r="E12" s="4"/>
      <c r="F12" s="285">
        <v>-54</v>
      </c>
      <c r="G12" s="161">
        <v>-1.23459287</v>
      </c>
      <c r="H12" s="163"/>
      <c r="I12" s="4"/>
      <c r="J12" s="285">
        <v>-93</v>
      </c>
      <c r="K12" s="392">
        <v>-2.56222141</v>
      </c>
      <c r="L12" s="163"/>
      <c r="M12" s="165">
        <v>-0.41935483870967744</v>
      </c>
    </row>
    <row r="13" spans="1:13" ht="12.75">
      <c r="A13" s="282" t="s">
        <v>69</v>
      </c>
      <c r="B13" s="393">
        <v>0</v>
      </c>
      <c r="C13" s="161">
        <v>0</v>
      </c>
      <c r="D13" s="163"/>
      <c r="E13" s="4"/>
      <c r="F13" s="393">
        <v>-6</v>
      </c>
      <c r="G13" s="161">
        <v>0</v>
      </c>
      <c r="H13" s="163"/>
      <c r="I13" s="4"/>
      <c r="J13" s="285">
        <v>-10</v>
      </c>
      <c r="K13" s="395">
        <v>0</v>
      </c>
      <c r="L13" s="163"/>
      <c r="M13" s="165">
        <v>-0.4</v>
      </c>
    </row>
    <row r="14" spans="1:13" ht="12.75">
      <c r="A14" s="282" t="s">
        <v>70</v>
      </c>
      <c r="B14" s="393">
        <v>0</v>
      </c>
      <c r="C14" s="161">
        <v>0</v>
      </c>
      <c r="D14" s="163"/>
      <c r="E14" s="4"/>
      <c r="F14" s="393">
        <v>0</v>
      </c>
      <c r="G14" s="161">
        <v>0</v>
      </c>
      <c r="H14" s="533"/>
      <c r="I14" s="390">
        <v>0</v>
      </c>
      <c r="J14" s="393">
        <v>0</v>
      </c>
      <c r="K14" s="161">
        <v>0</v>
      </c>
      <c r="L14" s="163"/>
      <c r="M14" s="165">
        <v>0</v>
      </c>
    </row>
    <row r="15" spans="1:13" ht="12.75">
      <c r="A15" s="282" t="s">
        <v>71</v>
      </c>
      <c r="B15" s="393">
        <v>0</v>
      </c>
      <c r="C15" s="161">
        <v>0</v>
      </c>
      <c r="D15" s="163"/>
      <c r="E15" s="4"/>
      <c r="F15" s="393">
        <v>0</v>
      </c>
      <c r="G15" s="161">
        <v>0</v>
      </c>
      <c r="H15" s="163"/>
      <c r="I15" s="4"/>
      <c r="J15" s="393">
        <v>0</v>
      </c>
      <c r="K15" s="161">
        <v>0</v>
      </c>
      <c r="L15" s="163"/>
      <c r="M15" s="165">
        <v>0</v>
      </c>
    </row>
    <row r="16" spans="1:13" ht="12.75">
      <c r="A16" s="282" t="s">
        <v>72</v>
      </c>
      <c r="B16" s="393">
        <v>2</v>
      </c>
      <c r="C16" s="161">
        <v>0.09888327000000001</v>
      </c>
      <c r="D16" s="163"/>
      <c r="E16" s="4"/>
      <c r="F16" s="393">
        <v>2</v>
      </c>
      <c r="G16" s="161">
        <v>0.09888327000000001</v>
      </c>
      <c r="H16" s="163"/>
      <c r="I16" s="4"/>
      <c r="J16" s="393">
        <v>63</v>
      </c>
      <c r="K16" s="161">
        <v>2.27534846</v>
      </c>
      <c r="L16" s="163"/>
      <c r="M16" s="164">
        <v>-0.9682539682539683</v>
      </c>
    </row>
    <row r="17" spans="1:13" ht="12.75">
      <c r="A17" s="282" t="s">
        <v>66</v>
      </c>
      <c r="B17" s="27">
        <v>1</v>
      </c>
      <c r="C17" s="390">
        <v>-0.043176390000000175</v>
      </c>
      <c r="D17" s="29"/>
      <c r="E17" s="18"/>
      <c r="F17" s="27">
        <v>14</v>
      </c>
      <c r="G17" s="390">
        <v>-0.4649918200000007</v>
      </c>
      <c r="H17" s="29"/>
      <c r="I17" s="18"/>
      <c r="J17" s="27">
        <v>14</v>
      </c>
      <c r="K17" s="390">
        <v>-0.8274515700000009</v>
      </c>
      <c r="L17" s="163"/>
      <c r="M17" s="164"/>
    </row>
    <row r="18" spans="1:13" ht="12.75">
      <c r="A18" s="156" t="s">
        <v>73</v>
      </c>
      <c r="B18" s="294">
        <v>212</v>
      </c>
      <c r="C18" s="161">
        <v>7.2052843399999995</v>
      </c>
      <c r="D18" s="388"/>
      <c r="E18" s="389"/>
      <c r="F18" s="294">
        <v>212</v>
      </c>
      <c r="G18" s="161">
        <v>7.2052843399999995</v>
      </c>
      <c r="H18" s="388"/>
      <c r="I18" s="389"/>
      <c r="J18" s="285">
        <v>258</v>
      </c>
      <c r="K18" s="390">
        <v>8.838270609999999</v>
      </c>
      <c r="L18" s="163"/>
      <c r="M18" s="165">
        <v>-0.17829457364341086</v>
      </c>
    </row>
    <row r="19" spans="1:13" ht="12.75">
      <c r="A19" s="15"/>
      <c r="B19" s="285"/>
      <c r="C19" s="388"/>
      <c r="D19" s="388"/>
      <c r="E19" s="389"/>
      <c r="F19" s="285"/>
      <c r="G19" s="388"/>
      <c r="H19" s="388"/>
      <c r="I19" s="389"/>
      <c r="J19" s="285"/>
      <c r="K19" s="388"/>
      <c r="L19" s="163"/>
      <c r="M19" s="165"/>
    </row>
    <row r="20" spans="1:13" ht="12.75">
      <c r="A20" s="15"/>
      <c r="B20" s="285"/>
      <c r="C20" s="388"/>
      <c r="D20" s="388"/>
      <c r="E20" s="389"/>
      <c r="F20" s="285"/>
      <c r="G20" s="388"/>
      <c r="H20" s="388"/>
      <c r="I20" s="389"/>
      <c r="J20" s="285"/>
      <c r="K20" s="388"/>
      <c r="L20" s="163"/>
      <c r="M20" s="165"/>
    </row>
    <row r="21" spans="1:13" ht="12.75">
      <c r="A21" t="s">
        <v>74</v>
      </c>
      <c r="B21" s="4"/>
      <c r="C21" s="4"/>
      <c r="D21" s="4"/>
      <c r="E21" s="162"/>
      <c r="F21" s="4"/>
      <c r="G21" s="4"/>
      <c r="H21" s="4"/>
      <c r="I21" s="162"/>
      <c r="J21" s="4"/>
      <c r="K21" s="4"/>
      <c r="L21" s="163"/>
      <c r="M21" s="28"/>
    </row>
    <row r="22" spans="1:13" ht="12.75">
      <c r="A22" s="256" t="s">
        <v>313</v>
      </c>
      <c r="B22" s="4"/>
      <c r="C22" s="4"/>
      <c r="D22" s="4"/>
      <c r="E22" s="162"/>
      <c r="F22" s="4"/>
      <c r="G22" s="4"/>
      <c r="H22" s="4"/>
      <c r="I22" s="162"/>
      <c r="J22" s="4"/>
      <c r="K22" s="4"/>
      <c r="L22" s="163"/>
      <c r="M22" s="28"/>
    </row>
    <row r="23" spans="1:13" ht="12.75">
      <c r="A23" s="256" t="s">
        <v>276</v>
      </c>
      <c r="B23" s="294">
        <v>935</v>
      </c>
      <c r="C23" s="161">
        <v>97.51854900000001</v>
      </c>
      <c r="D23" s="4"/>
      <c r="E23" s="162"/>
      <c r="F23" s="294">
        <v>1378</v>
      </c>
      <c r="G23" s="161">
        <v>145.667067</v>
      </c>
      <c r="H23" s="4"/>
      <c r="I23" s="162"/>
      <c r="J23" s="393">
        <v>3029</v>
      </c>
      <c r="K23" s="161">
        <v>317.167529</v>
      </c>
      <c r="L23" s="163"/>
      <c r="M23" s="165"/>
    </row>
    <row r="24" spans="1:13" ht="12.75">
      <c r="A24" s="281" t="s">
        <v>172</v>
      </c>
      <c r="B24" s="285">
        <v>-42</v>
      </c>
      <c r="C24" s="161">
        <v>-4.272289</v>
      </c>
      <c r="D24" s="4"/>
      <c r="E24" s="162"/>
      <c r="F24" s="285">
        <v>-322</v>
      </c>
      <c r="G24" s="161">
        <v>-31.308173</v>
      </c>
      <c r="H24" s="4"/>
      <c r="I24" s="162"/>
      <c r="J24" s="285">
        <v>-1057</v>
      </c>
      <c r="K24" s="161">
        <v>-110.599796</v>
      </c>
      <c r="L24" s="163"/>
      <c r="M24" s="165">
        <v>-0.695364238410596</v>
      </c>
    </row>
    <row r="25" spans="1:13" ht="12.75">
      <c r="A25" s="281" t="s">
        <v>173</v>
      </c>
      <c r="B25" s="285">
        <v>-2</v>
      </c>
      <c r="C25" s="161">
        <v>-9.702982</v>
      </c>
      <c r="D25" s="4"/>
      <c r="E25" s="162"/>
      <c r="F25" s="285">
        <v>-219</v>
      </c>
      <c r="G25" s="161">
        <v>-35.82148</v>
      </c>
      <c r="H25" s="4"/>
      <c r="I25" s="162"/>
      <c r="J25" s="285">
        <v>-346</v>
      </c>
      <c r="K25" s="161">
        <v>-33.317133</v>
      </c>
      <c r="L25" s="163"/>
      <c r="M25" s="165">
        <v>-0.3670520231213873</v>
      </c>
    </row>
    <row r="26" spans="1:13" ht="12.75">
      <c r="A26" s="281" t="s">
        <v>174</v>
      </c>
      <c r="B26" s="393">
        <v>0</v>
      </c>
      <c r="C26" s="161">
        <v>0</v>
      </c>
      <c r="D26" s="4"/>
      <c r="E26" s="162"/>
      <c r="F26" s="393">
        <v>0</v>
      </c>
      <c r="G26" s="161">
        <v>0</v>
      </c>
      <c r="H26" s="4"/>
      <c r="I26" s="162"/>
      <c r="J26" s="393">
        <v>0</v>
      </c>
      <c r="K26" s="161">
        <v>0</v>
      </c>
      <c r="L26" s="163"/>
      <c r="M26" s="165">
        <v>0</v>
      </c>
    </row>
    <row r="27" spans="1:13" ht="12.75">
      <c r="A27" s="281" t="s">
        <v>175</v>
      </c>
      <c r="B27" s="393">
        <v>0</v>
      </c>
      <c r="C27" s="161">
        <v>-1E-06</v>
      </c>
      <c r="D27" s="4"/>
      <c r="E27" s="162"/>
      <c r="F27" s="393">
        <v>-3</v>
      </c>
      <c r="G27" s="161">
        <v>-1E-06</v>
      </c>
      <c r="H27" s="4"/>
      <c r="I27" s="162"/>
      <c r="J27" s="393">
        <v>-14</v>
      </c>
      <c r="K27" s="161">
        <v>0.41369</v>
      </c>
      <c r="L27" s="163"/>
      <c r="M27" s="165">
        <v>0</v>
      </c>
    </row>
    <row r="28" spans="1:14" ht="12.75">
      <c r="A28" s="271" t="s">
        <v>341</v>
      </c>
      <c r="B28" s="534">
        <v>891</v>
      </c>
      <c r="C28" s="161">
        <v>83.543277</v>
      </c>
      <c r="D28" s="4"/>
      <c r="E28" s="162"/>
      <c r="F28" s="294">
        <v>891</v>
      </c>
      <c r="G28" s="161">
        <v>83.543277</v>
      </c>
      <c r="H28" s="4"/>
      <c r="I28" s="162"/>
      <c r="J28" s="534">
        <v>1612</v>
      </c>
      <c r="K28" s="161">
        <v>173.66429000000002</v>
      </c>
      <c r="L28" s="163"/>
      <c r="M28" s="165">
        <v>-0.4472704714640198</v>
      </c>
      <c r="N28" s="107"/>
    </row>
    <row r="29" spans="2:13" ht="12.75">
      <c r="B29" s="4"/>
      <c r="C29" s="4"/>
      <c r="D29" s="4"/>
      <c r="E29" s="162"/>
      <c r="F29" s="4"/>
      <c r="G29" s="4"/>
      <c r="H29" s="4"/>
      <c r="I29" s="162"/>
      <c r="J29" s="4"/>
      <c r="K29" s="4"/>
      <c r="L29" s="163"/>
      <c r="M29" s="28"/>
    </row>
    <row r="30" spans="2:13" ht="12.75">
      <c r="B30" s="4"/>
      <c r="C30" s="4"/>
      <c r="D30" s="4"/>
      <c r="E30" s="162"/>
      <c r="F30" s="4"/>
      <c r="G30" s="4"/>
      <c r="H30" s="4"/>
      <c r="I30" s="162"/>
      <c r="J30" s="4"/>
      <c r="K30" s="4"/>
      <c r="L30" s="163"/>
      <c r="M30" s="28"/>
    </row>
    <row r="31" spans="2:13" ht="12.75">
      <c r="B31" s="4"/>
      <c r="C31" s="4"/>
      <c r="D31" s="4"/>
      <c r="E31" s="162"/>
      <c r="F31" s="535"/>
      <c r="G31" s="535"/>
      <c r="H31" s="535"/>
      <c r="I31" s="536"/>
      <c r="J31" s="535"/>
      <c r="K31" s="535"/>
      <c r="L31" s="163"/>
      <c r="M31" s="28"/>
    </row>
    <row r="32" spans="1:13" ht="12.75">
      <c r="A32" s="28" t="s">
        <v>288</v>
      </c>
      <c r="B32" s="4"/>
      <c r="C32" s="4"/>
      <c r="D32" s="4"/>
      <c r="E32" s="162"/>
      <c r="F32" s="535"/>
      <c r="G32" s="535"/>
      <c r="H32" s="535"/>
      <c r="I32" s="536"/>
      <c r="J32" s="535"/>
      <c r="K32" s="535"/>
      <c r="L32" s="163"/>
      <c r="M32" s="28"/>
    </row>
    <row r="33" spans="1:13" ht="12.75">
      <c r="A33" s="272" t="s">
        <v>362</v>
      </c>
      <c r="B33" s="294">
        <v>36570</v>
      </c>
      <c r="C33" s="537">
        <v>4164.70131</v>
      </c>
      <c r="D33" s="538"/>
      <c r="E33" s="536"/>
      <c r="F33" s="539">
        <v>28755</v>
      </c>
      <c r="G33" s="537">
        <v>3101.830605</v>
      </c>
      <c r="H33" s="538"/>
      <c r="I33" s="536"/>
      <c r="J33" s="539">
        <v>29750</v>
      </c>
      <c r="K33" s="537">
        <v>3138.3</v>
      </c>
      <c r="L33" s="540"/>
      <c r="M33" s="541">
        <v>-0.0334453781512605</v>
      </c>
    </row>
    <row r="34" spans="1:13" ht="12.75">
      <c r="A34" s="531" t="s">
        <v>338</v>
      </c>
      <c r="B34" s="542">
        <v>-3879</v>
      </c>
      <c r="C34" s="537">
        <v>-4320.752157</v>
      </c>
      <c r="D34" s="538"/>
      <c r="E34" s="536"/>
      <c r="F34" s="542">
        <v>-33583</v>
      </c>
      <c r="G34" s="537">
        <v>-3693.156093</v>
      </c>
      <c r="H34" s="538"/>
      <c r="I34" s="536"/>
      <c r="J34" s="542">
        <v>-38317</v>
      </c>
      <c r="K34" s="537">
        <v>-4103.3</v>
      </c>
      <c r="L34" s="540"/>
      <c r="M34" s="541">
        <v>-0.12354829449069604</v>
      </c>
    </row>
    <row r="35" spans="1:13" ht="12.75">
      <c r="A35" s="531" t="s">
        <v>339</v>
      </c>
      <c r="B35" s="543">
        <v>0</v>
      </c>
      <c r="C35" s="537">
        <v>0</v>
      </c>
      <c r="D35" s="538"/>
      <c r="E35" s="536"/>
      <c r="F35" s="543">
        <v>6</v>
      </c>
      <c r="G35" s="537">
        <v>0</v>
      </c>
      <c r="H35" s="538"/>
      <c r="I35" s="536"/>
      <c r="J35" s="543">
        <v>12</v>
      </c>
      <c r="K35" s="537">
        <v>0</v>
      </c>
      <c r="L35" s="540"/>
      <c r="M35" s="541">
        <v>-0.5</v>
      </c>
    </row>
    <row r="36" spans="1:13" ht="12.75">
      <c r="A36" s="531" t="s">
        <v>325</v>
      </c>
      <c r="B36" s="542">
        <v>4636</v>
      </c>
      <c r="C36" s="537">
        <v>527.961588</v>
      </c>
      <c r="D36" s="538"/>
      <c r="E36" s="536"/>
      <c r="F36" s="542">
        <v>41941</v>
      </c>
      <c r="G36" s="537">
        <v>4612.953537</v>
      </c>
      <c r="H36" s="538"/>
      <c r="I36" s="536"/>
      <c r="J36" s="542">
        <v>37910</v>
      </c>
      <c r="K36" s="537">
        <v>4061.3</v>
      </c>
      <c r="L36" s="540"/>
      <c r="M36" s="541">
        <v>0.10633078343445002</v>
      </c>
    </row>
    <row r="37" spans="1:13" ht="12.75">
      <c r="A37" s="531" t="s">
        <v>66</v>
      </c>
      <c r="B37" s="544">
        <v>-48</v>
      </c>
      <c r="C37" s="537">
        <v>3873.5336159999997</v>
      </c>
      <c r="D37" s="545"/>
      <c r="E37" s="542"/>
      <c r="F37" s="544">
        <v>160</v>
      </c>
      <c r="G37" s="537">
        <v>223.81630799999994</v>
      </c>
      <c r="H37" s="545"/>
      <c r="I37" s="542"/>
      <c r="J37" s="542">
        <v>-1926</v>
      </c>
      <c r="K37" s="537">
        <v>-159</v>
      </c>
      <c r="L37" s="540"/>
      <c r="M37" s="541"/>
    </row>
    <row r="38" spans="1:13" ht="12.75">
      <c r="A38" s="272" t="s">
        <v>326</v>
      </c>
      <c r="B38" s="294">
        <v>37279</v>
      </c>
      <c r="C38" s="537">
        <v>4245.444357</v>
      </c>
      <c r="D38" s="538"/>
      <c r="E38" s="536"/>
      <c r="F38" s="539">
        <v>37279</v>
      </c>
      <c r="G38" s="537">
        <v>4245.444357</v>
      </c>
      <c r="H38" s="538"/>
      <c r="I38" s="536"/>
      <c r="J38" s="539">
        <v>27429</v>
      </c>
      <c r="K38" s="537">
        <v>2937.3</v>
      </c>
      <c r="L38" s="540"/>
      <c r="M38" s="546">
        <v>0.3591089722556418</v>
      </c>
    </row>
    <row r="39" spans="2:13" ht="12.75">
      <c r="B39" s="397"/>
      <c r="C39" s="161"/>
      <c r="D39" s="397"/>
      <c r="E39" s="397"/>
      <c r="F39" s="397"/>
      <c r="G39" s="397"/>
      <c r="H39" s="397"/>
      <c r="I39" s="397"/>
      <c r="J39" s="397"/>
      <c r="K39" s="547"/>
      <c r="L39" s="4"/>
      <c r="M39" s="4"/>
    </row>
    <row r="40" spans="1:13" ht="12.75">
      <c r="A40" t="s">
        <v>67</v>
      </c>
      <c r="B40" s="397"/>
      <c r="C40" s="161"/>
      <c r="D40" s="4"/>
      <c r="E40" s="4"/>
      <c r="F40" s="397"/>
      <c r="G40" s="397"/>
      <c r="H40" s="4"/>
      <c r="I40" s="4"/>
      <c r="J40" s="397"/>
      <c r="K40" s="397"/>
      <c r="L40" s="4"/>
      <c r="M40" s="4"/>
    </row>
    <row r="42" ht="12.75">
      <c r="A42" s="57" t="s">
        <v>74</v>
      </c>
    </row>
    <row r="43" ht="12.75">
      <c r="A43" s="57" t="s">
        <v>273</v>
      </c>
    </row>
    <row r="44" ht="12.75">
      <c r="A44" t="s">
        <v>274</v>
      </c>
    </row>
    <row r="45" ht="12.75">
      <c r="A45" s="14" t="s">
        <v>75</v>
      </c>
    </row>
  </sheetData>
  <mergeCells count="3">
    <mergeCell ref="B6:C6"/>
    <mergeCell ref="F6:G6"/>
    <mergeCell ref="J6:K6"/>
  </mergeCells>
  <printOptions/>
  <pageMargins left="0.75" right="0.75" top="1" bottom="1" header="0.5" footer="0.5"/>
  <pageSetup fitToHeight="1" fitToWidth="1" horizontalDpi="1200" verticalDpi="1200" orientation="landscape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T56"/>
  <sheetViews>
    <sheetView zoomScale="50" zoomScaleNormal="50" workbookViewId="0" topLeftCell="A1">
      <selection activeCell="A1" sqref="A1:R1"/>
    </sheetView>
  </sheetViews>
  <sheetFormatPr defaultColWidth="9.140625" defaultRowHeight="12.75"/>
  <cols>
    <col min="7" max="7" width="9.28125" style="0" customWidth="1"/>
    <col min="8" max="8" width="15.00390625" style="0" customWidth="1"/>
  </cols>
  <sheetData>
    <row r="1" spans="1:20" ht="20.25">
      <c r="A1" s="647" t="s">
        <v>268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474"/>
      <c r="T1" s="474"/>
    </row>
    <row r="2" spans="1:20" ht="18.75">
      <c r="A2" s="653" t="s">
        <v>280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</row>
    <row r="10" ht="12.75">
      <c r="C10" s="56"/>
    </row>
    <row r="24" spans="3:20" ht="12.75" customHeight="1">
      <c r="C24" s="28" t="s">
        <v>389</v>
      </c>
      <c r="D24" s="28"/>
      <c r="E24" s="28"/>
      <c r="F24" s="28"/>
      <c r="L24" s="28" t="s">
        <v>391</v>
      </c>
      <c r="M24" s="28"/>
      <c r="N24" s="28"/>
      <c r="O24" s="28"/>
      <c r="P24" s="28"/>
      <c r="Q24" s="28"/>
      <c r="R24" s="28"/>
      <c r="S24" s="28"/>
      <c r="T24" s="28"/>
    </row>
    <row r="25" spans="3:20" ht="12.75">
      <c r="C25" s="28" t="s">
        <v>301</v>
      </c>
      <c r="D25" s="28"/>
      <c r="E25" s="28"/>
      <c r="F25" s="28"/>
      <c r="G25" s="28"/>
      <c r="H25" s="28"/>
      <c r="I25" s="28"/>
      <c r="L25" s="28" t="s">
        <v>39</v>
      </c>
      <c r="M25" s="28"/>
      <c r="N25" s="28"/>
      <c r="O25" s="28"/>
      <c r="P25" s="28"/>
      <c r="Q25" s="28"/>
      <c r="R25" s="28"/>
      <c r="S25" s="28"/>
      <c r="T25" s="28"/>
    </row>
    <row r="27" ht="12.75">
      <c r="I27" t="s">
        <v>267</v>
      </c>
    </row>
    <row r="48" ht="12.75">
      <c r="G48" s="28" t="s">
        <v>390</v>
      </c>
    </row>
    <row r="49" spans="7:8" ht="12.75">
      <c r="G49" s="28" t="s">
        <v>307</v>
      </c>
      <c r="H49" s="28"/>
    </row>
    <row r="50" spans="7:8" ht="12.75">
      <c r="G50" s="28"/>
      <c r="H50" s="28"/>
    </row>
    <row r="56" ht="12.75">
      <c r="A56" s="6" t="s">
        <v>264</v>
      </c>
    </row>
  </sheetData>
  <mergeCells count="2">
    <mergeCell ref="A1:R1"/>
    <mergeCell ref="A2:T2"/>
  </mergeCells>
  <printOptions/>
  <pageMargins left="0.75" right="0.75" top="1" bottom="1" header="0.5" footer="0.5"/>
  <pageSetup fitToHeight="1" fitToWidth="1" horizontalDpi="1200" verticalDpi="1200" orientation="landscape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5.421875" style="0" customWidth="1"/>
    <col min="2" max="2" width="3.00390625" style="0" customWidth="1"/>
    <col min="3" max="3" width="18.7109375" style="0" customWidth="1"/>
    <col min="4" max="4" width="5.140625" style="0" customWidth="1"/>
    <col min="5" max="5" width="1.57421875" style="0" customWidth="1"/>
    <col min="6" max="6" width="4.140625" style="0" customWidth="1"/>
    <col min="7" max="7" width="18.7109375" style="0" customWidth="1"/>
    <col min="8" max="8" width="5.140625" style="0" customWidth="1"/>
    <col min="9" max="9" width="1.57421875" style="0" customWidth="1"/>
    <col min="10" max="10" width="3.8515625" style="0" customWidth="1"/>
    <col min="11" max="11" width="18.7109375" style="0" customWidth="1"/>
    <col min="12" max="12" width="4.8515625" style="0" customWidth="1"/>
    <col min="13" max="13" width="0.71875" style="0" customWidth="1"/>
    <col min="14" max="14" width="13.8515625" style="0" bestFit="1" customWidth="1"/>
  </cols>
  <sheetData>
    <row r="1" spans="1:14" ht="21" customHeight="1">
      <c r="A1" s="2" t="s">
        <v>14</v>
      </c>
      <c r="B1" s="2"/>
      <c r="C1" s="1"/>
      <c r="D1" s="1"/>
      <c r="E1" s="1"/>
      <c r="F1" s="1"/>
      <c r="G1" s="1"/>
      <c r="H1" s="1"/>
      <c r="I1" s="1"/>
      <c r="J1" s="1"/>
      <c r="K1" s="1"/>
      <c r="L1" s="13"/>
      <c r="M1" s="13"/>
      <c r="N1" s="13"/>
    </row>
    <row r="2" spans="1:14" ht="23.25" customHeight="1">
      <c r="A2" s="3" t="s">
        <v>152</v>
      </c>
      <c r="B2" s="3"/>
      <c r="C2" s="1"/>
      <c r="D2" s="1"/>
      <c r="E2" s="1"/>
      <c r="F2" s="1"/>
      <c r="G2" s="1"/>
      <c r="H2" s="1"/>
      <c r="I2" s="1"/>
      <c r="J2" s="1"/>
      <c r="K2" s="1"/>
      <c r="L2" s="13"/>
      <c r="M2" s="13"/>
      <c r="N2" s="13"/>
    </row>
    <row r="3" spans="1:14" ht="23.25" customHeight="1">
      <c r="A3" s="3" t="s">
        <v>74</v>
      </c>
      <c r="B3" s="3"/>
      <c r="C3" s="1"/>
      <c r="D3" s="1"/>
      <c r="E3" s="1"/>
      <c r="F3" s="1"/>
      <c r="G3" s="1"/>
      <c r="H3" s="1"/>
      <c r="I3" s="1"/>
      <c r="J3" s="1"/>
      <c r="K3" s="1"/>
      <c r="L3" s="13"/>
      <c r="M3" s="13"/>
      <c r="N3" s="13"/>
    </row>
    <row r="4" spans="1:14" ht="30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s="4" customFormat="1" ht="12.75">
      <c r="B5" s="26"/>
      <c r="C5" s="273" t="s">
        <v>16</v>
      </c>
      <c r="D5" s="273"/>
      <c r="E5" s="274"/>
      <c r="F5" s="275"/>
      <c r="G5" s="276" t="s">
        <v>141</v>
      </c>
      <c r="H5" s="273"/>
      <c r="I5" s="277"/>
      <c r="J5" s="275"/>
      <c r="K5" s="276" t="s">
        <v>17</v>
      </c>
      <c r="L5" s="273"/>
      <c r="M5" s="278"/>
      <c r="N5" s="207" t="s">
        <v>18</v>
      </c>
    </row>
    <row r="6" spans="2:14" s="4" customFormat="1" ht="12.75">
      <c r="B6" s="87"/>
      <c r="C6" s="650" t="s">
        <v>331</v>
      </c>
      <c r="D6" s="650"/>
      <c r="E6" s="273"/>
      <c r="F6" s="277"/>
      <c r="G6" s="659" t="s">
        <v>348</v>
      </c>
      <c r="H6" s="660"/>
      <c r="I6" s="295"/>
      <c r="J6" s="295"/>
      <c r="K6" s="661" t="s">
        <v>349</v>
      </c>
      <c r="L6" s="660"/>
      <c r="M6" s="279"/>
      <c r="N6" s="269" t="s">
        <v>19</v>
      </c>
    </row>
    <row r="7" spans="1:14" s="5" customFormat="1" ht="12.75">
      <c r="A7" s="7"/>
      <c r="B7" s="7"/>
      <c r="C7" s="654" t="s">
        <v>20</v>
      </c>
      <c r="D7" s="655"/>
      <c r="E7" s="656"/>
      <c r="F7" s="657" t="s">
        <v>20</v>
      </c>
      <c r="G7" s="654"/>
      <c r="H7" s="658"/>
      <c r="I7" s="657" t="s">
        <v>20</v>
      </c>
      <c r="J7" s="654"/>
      <c r="K7" s="654"/>
      <c r="L7" s="658"/>
      <c r="M7" s="280"/>
      <c r="N7" s="155" t="s">
        <v>63</v>
      </c>
    </row>
    <row r="8" spans="4:14" s="5" customFormat="1" ht="12.75">
      <c r="D8" s="10"/>
      <c r="E8" s="10"/>
      <c r="F8" s="16"/>
      <c r="I8" s="16"/>
      <c r="J8" s="10"/>
      <c r="K8" s="10"/>
      <c r="M8" s="16"/>
      <c r="N8" s="88"/>
    </row>
    <row r="9" spans="1:14" ht="12.75">
      <c r="A9" s="156" t="s">
        <v>153</v>
      </c>
      <c r="B9" s="4"/>
      <c r="C9" s="20"/>
      <c r="D9" s="9"/>
      <c r="E9" s="9"/>
      <c r="F9" s="11"/>
      <c r="I9" s="11"/>
      <c r="M9" s="11"/>
      <c r="N9" s="32"/>
    </row>
    <row r="10" spans="1:14" ht="12.75">
      <c r="A10" s="281" t="s">
        <v>154</v>
      </c>
      <c r="C10" s="283">
        <v>3716430</v>
      </c>
      <c r="D10" s="4"/>
      <c r="E10" s="284"/>
      <c r="F10" s="4"/>
      <c r="G10" s="283">
        <v>3716430</v>
      </c>
      <c r="H10" s="4"/>
      <c r="I10" s="18"/>
      <c r="J10" s="4"/>
      <c r="K10" s="283">
        <v>3524207</v>
      </c>
      <c r="L10" s="4"/>
      <c r="M10" s="11"/>
      <c r="N10" s="89">
        <f>(G10-K10)/K10</f>
        <v>0.054543617897586605</v>
      </c>
    </row>
    <row r="11" spans="1:14" ht="12.75">
      <c r="A11" s="282" t="s">
        <v>155</v>
      </c>
      <c r="C11" s="283">
        <v>259462</v>
      </c>
      <c r="D11" s="26"/>
      <c r="E11" s="26"/>
      <c r="F11" s="18"/>
      <c r="G11" s="283">
        <v>259462</v>
      </c>
      <c r="H11" s="4"/>
      <c r="I11" s="18"/>
      <c r="J11" s="4"/>
      <c r="K11" s="283">
        <v>239483</v>
      </c>
      <c r="L11" s="4"/>
      <c r="M11" s="11"/>
      <c r="N11" s="89">
        <f>(G11-K11)/K11</f>
        <v>0.0834255458633807</v>
      </c>
    </row>
    <row r="12" spans="1:14" ht="12.75">
      <c r="A12" s="282" t="s">
        <v>258</v>
      </c>
      <c r="C12" s="285">
        <v>3975892</v>
      </c>
      <c r="D12" s="26"/>
      <c r="E12" s="26"/>
      <c r="F12" s="18"/>
      <c r="G12" s="285">
        <v>3975892</v>
      </c>
      <c r="H12" s="284"/>
      <c r="I12" s="26"/>
      <c r="J12" s="4"/>
      <c r="K12" s="286">
        <v>3763690</v>
      </c>
      <c r="L12" s="4"/>
      <c r="M12" s="11"/>
      <c r="N12" s="89">
        <f>(G12-K12)/K12</f>
        <v>0.05638137041042169</v>
      </c>
    </row>
    <row r="13" spans="1:14" ht="12.75">
      <c r="A13" s="281" t="s">
        <v>156</v>
      </c>
      <c r="C13" s="287">
        <f>C11/C12</f>
        <v>0.06525881487726527</v>
      </c>
      <c r="D13" s="4"/>
      <c r="E13" s="288"/>
      <c r="F13" s="289"/>
      <c r="G13" s="287">
        <f>G11/G12</f>
        <v>0.06525881487726527</v>
      </c>
      <c r="H13" s="289"/>
      <c r="I13" s="290"/>
      <c r="J13" s="289"/>
      <c r="K13" s="291">
        <v>0.064</v>
      </c>
      <c r="L13" s="4"/>
      <c r="M13" s="11"/>
      <c r="N13" s="89"/>
    </row>
    <row r="14" spans="3:14" ht="12.75">
      <c r="C14" s="292"/>
      <c r="D14" s="26"/>
      <c r="E14" s="26"/>
      <c r="F14" s="18"/>
      <c r="G14" s="4"/>
      <c r="H14" s="4"/>
      <c r="I14" s="18"/>
      <c r="J14" s="4"/>
      <c r="K14" s="4"/>
      <c r="L14" s="4"/>
      <c r="M14" s="11"/>
      <c r="N14" s="89"/>
    </row>
    <row r="15" spans="1:14" ht="12.75">
      <c r="A15" s="156" t="s">
        <v>157</v>
      </c>
      <c r="B15" s="4"/>
      <c r="C15" s="283"/>
      <c r="D15" s="26"/>
      <c r="E15" s="26"/>
      <c r="F15" s="18"/>
      <c r="G15" s="4"/>
      <c r="H15" s="4"/>
      <c r="I15" s="18"/>
      <c r="J15" s="4"/>
      <c r="K15" s="4"/>
      <c r="L15" s="4"/>
      <c r="M15" s="11"/>
      <c r="N15" s="89"/>
    </row>
    <row r="16" spans="1:14" ht="12.75">
      <c r="A16" s="282" t="s">
        <v>158</v>
      </c>
      <c r="C16" s="283">
        <v>1509</v>
      </c>
      <c r="D16" s="26"/>
      <c r="E16" s="26"/>
      <c r="F16" s="18"/>
      <c r="G16" s="283">
        <v>16656</v>
      </c>
      <c r="H16" s="4"/>
      <c r="I16" s="18"/>
      <c r="J16" s="4"/>
      <c r="K16" s="283">
        <v>18107</v>
      </c>
      <c r="L16" s="4"/>
      <c r="M16" s="11"/>
      <c r="N16" s="89">
        <f>(G16-K16)/K16</f>
        <v>-0.08013475451482852</v>
      </c>
    </row>
    <row r="17" spans="1:14" ht="12.75">
      <c r="A17" s="281" t="s">
        <v>159</v>
      </c>
      <c r="C17" s="283">
        <v>5628</v>
      </c>
      <c r="D17" s="26"/>
      <c r="E17" s="26"/>
      <c r="F17" s="18"/>
      <c r="G17" s="283">
        <v>42974</v>
      </c>
      <c r="H17" s="4"/>
      <c r="I17" s="18"/>
      <c r="J17" s="4"/>
      <c r="K17" s="283">
        <v>34082</v>
      </c>
      <c r="L17" s="4"/>
      <c r="M17" s="11"/>
      <c r="N17" s="89">
        <f>(G17-K17)/K17</f>
        <v>0.2609001819142069</v>
      </c>
    </row>
    <row r="18" spans="1:14" ht="12.75">
      <c r="A18" s="281" t="s">
        <v>160</v>
      </c>
      <c r="C18" s="283">
        <v>1569</v>
      </c>
      <c r="D18" s="26"/>
      <c r="E18" s="26"/>
      <c r="F18" s="18"/>
      <c r="G18" s="283">
        <v>11127</v>
      </c>
      <c r="H18" s="4"/>
      <c r="I18" s="18"/>
      <c r="J18" s="4"/>
      <c r="K18" s="283">
        <v>12194</v>
      </c>
      <c r="L18" s="4"/>
      <c r="M18" s="11"/>
      <c r="N18" s="89">
        <f>(G18-K18)/K18</f>
        <v>-0.08750205018861736</v>
      </c>
    </row>
    <row r="19" spans="1:14" ht="12.75">
      <c r="A19" s="281" t="s">
        <v>161</v>
      </c>
      <c r="C19" s="283">
        <v>8706</v>
      </c>
      <c r="D19" s="26"/>
      <c r="E19" s="26"/>
      <c r="F19" s="18"/>
      <c r="G19" s="283">
        <v>70757</v>
      </c>
      <c r="H19" s="4"/>
      <c r="I19" s="18"/>
      <c r="J19" s="4"/>
      <c r="K19" s="283">
        <v>64383</v>
      </c>
      <c r="L19" s="4"/>
      <c r="M19" s="11"/>
      <c r="N19" s="89">
        <f>(G19-K19)/K19</f>
        <v>0.09900128916018204</v>
      </c>
    </row>
    <row r="20" spans="3:14" ht="12.75">
      <c r="C20" s="283"/>
      <c r="D20" s="26"/>
      <c r="E20" s="26"/>
      <c r="F20" s="18"/>
      <c r="G20" s="4"/>
      <c r="H20" s="4"/>
      <c r="I20" s="18"/>
      <c r="J20" s="4"/>
      <c r="K20" s="283"/>
      <c r="L20" s="4"/>
      <c r="M20" s="11"/>
      <c r="N20" s="89"/>
    </row>
    <row r="21" spans="1:14" ht="12.75">
      <c r="A21" s="156" t="s">
        <v>213</v>
      </c>
      <c r="B21" s="4"/>
      <c r="C21" s="283"/>
      <c r="D21" s="26"/>
      <c r="E21" s="26"/>
      <c r="F21" s="18"/>
      <c r="G21" s="283"/>
      <c r="H21" s="4"/>
      <c r="I21" s="18"/>
      <c r="J21" s="4"/>
      <c r="K21" s="283"/>
      <c r="L21" s="4"/>
      <c r="M21" s="11"/>
      <c r="N21" s="89"/>
    </row>
    <row r="22" spans="1:14" ht="12.75">
      <c r="A22" s="282" t="s">
        <v>162</v>
      </c>
      <c r="C22" s="293">
        <v>4808</v>
      </c>
      <c r="D22" s="26"/>
      <c r="E22" s="26"/>
      <c r="F22" s="18"/>
      <c r="G22" s="293">
        <v>41760</v>
      </c>
      <c r="H22" s="4"/>
      <c r="I22" s="18"/>
      <c r="J22" s="4"/>
      <c r="K22" s="283">
        <v>37388</v>
      </c>
      <c r="L22" s="4"/>
      <c r="M22" s="11"/>
      <c r="N22" s="98">
        <f>(G22-K22)/K22</f>
        <v>0.11693591526693056</v>
      </c>
    </row>
    <row r="23" spans="1:14" ht="12.75">
      <c r="A23" s="281" t="s">
        <v>163</v>
      </c>
      <c r="C23" s="293">
        <v>418</v>
      </c>
      <c r="D23" s="26"/>
      <c r="E23" s="26"/>
      <c r="F23" s="18"/>
      <c r="G23" s="293">
        <v>2836</v>
      </c>
      <c r="H23" s="4"/>
      <c r="I23" s="18"/>
      <c r="J23" s="4"/>
      <c r="K23" s="283">
        <v>3047</v>
      </c>
      <c r="L23" s="4"/>
      <c r="M23" s="11"/>
      <c r="N23" s="89">
        <f>(G23-K23)/K23</f>
        <v>-0.06924844108959632</v>
      </c>
    </row>
    <row r="24" spans="1:14" ht="12.75">
      <c r="A24" s="282" t="s">
        <v>164</v>
      </c>
      <c r="C24" s="283">
        <v>48</v>
      </c>
      <c r="D24" s="26"/>
      <c r="E24" s="26"/>
      <c r="F24" s="18"/>
      <c r="G24" s="283">
        <v>402</v>
      </c>
      <c r="H24" s="4"/>
      <c r="I24" s="18"/>
      <c r="J24" s="4"/>
      <c r="K24" s="283">
        <v>286</v>
      </c>
      <c r="L24" s="4"/>
      <c r="M24" s="11"/>
      <c r="N24" s="89">
        <f>(G24-K24)/K24</f>
        <v>0.40559440559440557</v>
      </c>
    </row>
    <row r="25" spans="1:14" ht="12.75">
      <c r="A25" s="281" t="s">
        <v>165</v>
      </c>
      <c r="C25" s="283">
        <v>2</v>
      </c>
      <c r="D25" s="26"/>
      <c r="E25" s="26"/>
      <c r="F25" s="18"/>
      <c r="G25" s="283">
        <v>17</v>
      </c>
      <c r="H25" s="4"/>
      <c r="I25" s="18"/>
      <c r="J25" s="4"/>
      <c r="K25" s="283">
        <v>13</v>
      </c>
      <c r="L25" s="4"/>
      <c r="M25" s="11"/>
      <c r="N25" s="89">
        <v>0.15</v>
      </c>
    </row>
    <row r="26" spans="1:14" ht="12.75">
      <c r="A26" s="281" t="s">
        <v>166</v>
      </c>
      <c r="C26" s="294">
        <v>5276</v>
      </c>
      <c r="D26" s="4"/>
      <c r="E26" s="284"/>
      <c r="F26" s="4"/>
      <c r="G26" s="283">
        <v>45015</v>
      </c>
      <c r="H26" s="4"/>
      <c r="I26" s="18"/>
      <c r="J26" s="4"/>
      <c r="K26" s="283">
        <v>40734</v>
      </c>
      <c r="L26" s="4"/>
      <c r="M26" s="11"/>
      <c r="N26" s="89">
        <v>0.1</v>
      </c>
    </row>
    <row r="27" spans="1:14" ht="12.75">
      <c r="A27" s="6"/>
      <c r="B27" s="6"/>
      <c r="C27" s="4"/>
      <c r="D27" s="4"/>
      <c r="E27" s="4"/>
      <c r="F27" s="4"/>
      <c r="G27" s="20"/>
      <c r="H27" s="4"/>
      <c r="I27" s="4"/>
      <c r="J27" s="4"/>
      <c r="K27" s="20"/>
      <c r="L27" s="4"/>
      <c r="N27" s="90"/>
    </row>
    <row r="28" spans="1:14" ht="12.75">
      <c r="A28" s="6"/>
      <c r="B28" s="6"/>
      <c r="G28" s="20"/>
      <c r="K28" s="20"/>
      <c r="N28" s="90"/>
    </row>
    <row r="29" spans="1:11" ht="12.75">
      <c r="A29" s="91" t="s">
        <v>39</v>
      </c>
      <c r="B29" s="6"/>
      <c r="K29" s="20"/>
    </row>
    <row r="30" spans="1:11" ht="12.75">
      <c r="A30" s="91"/>
      <c r="B30" s="6"/>
      <c r="K30" s="20"/>
    </row>
    <row r="31" spans="1:2" ht="12.75">
      <c r="A31" s="91" t="s">
        <v>167</v>
      </c>
      <c r="B31" s="4"/>
    </row>
    <row r="32" spans="1:2" ht="12.75">
      <c r="A32" s="6" t="s">
        <v>168</v>
      </c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4"/>
      <c r="B36" s="4"/>
    </row>
    <row r="37" spans="1:2" ht="12.75">
      <c r="A37" s="4"/>
      <c r="B37" s="4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4"/>
      <c r="B41" s="4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4"/>
      <c r="B46" s="4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4"/>
      <c r="B50" s="4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</sheetData>
  <mergeCells count="6">
    <mergeCell ref="C7:E7"/>
    <mergeCell ref="F7:H7"/>
    <mergeCell ref="I7:L7"/>
    <mergeCell ref="C6:D6"/>
    <mergeCell ref="G6:H6"/>
    <mergeCell ref="K6:L6"/>
  </mergeCells>
  <printOptions/>
  <pageMargins left="0.75" right="0.75" top="1" bottom="1" header="0.5" footer="0.5"/>
  <pageSetup fitToHeight="1" fitToWidth="1" horizontalDpi="1200" verticalDpi="12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GH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9" bestFit="1" customWidth="1"/>
    <col min="2" max="2" width="43.57421875" style="9" bestFit="1" customWidth="1"/>
    <col min="3" max="4" width="7.28125" style="9" bestFit="1" customWidth="1"/>
    <col min="5" max="5" width="6.421875" style="9" bestFit="1" customWidth="1"/>
    <col min="6" max="7" width="5.7109375" style="9" customWidth="1"/>
    <col min="8" max="8" width="7.00390625" style="9" customWidth="1"/>
    <col min="9" max="10" width="11.28125" style="9" bestFit="1" customWidth="1"/>
    <col min="11" max="11" width="7.57421875" style="9" bestFit="1" customWidth="1"/>
    <col min="12" max="12" width="9.7109375" style="9" bestFit="1" customWidth="1"/>
    <col min="13" max="13" width="10.00390625" style="9" bestFit="1" customWidth="1"/>
    <col min="14" max="14" width="7.57421875" style="9" bestFit="1" customWidth="1"/>
    <col min="15" max="16384" width="9.140625" style="9" customWidth="1"/>
  </cols>
  <sheetData>
    <row r="1" spans="1:14" ht="12.75">
      <c r="A1" s="405" t="s">
        <v>14</v>
      </c>
      <c r="B1" s="405"/>
      <c r="C1" s="405"/>
      <c r="D1" s="405"/>
      <c r="E1" s="405"/>
      <c r="F1" s="405"/>
      <c r="G1" s="405"/>
      <c r="H1" s="405"/>
      <c r="I1" s="405"/>
      <c r="J1" s="405"/>
      <c r="K1" s="73"/>
      <c r="L1" s="73"/>
      <c r="M1" s="73"/>
      <c r="N1" s="73"/>
    </row>
    <row r="2" spans="1:14" s="79" customFormat="1" ht="20.25">
      <c r="A2" s="407" t="s">
        <v>296</v>
      </c>
      <c r="B2" s="407"/>
      <c r="C2" s="407"/>
      <c r="D2" s="407"/>
      <c r="E2" s="407"/>
      <c r="F2" s="407"/>
      <c r="G2" s="407"/>
      <c r="H2" s="407"/>
      <c r="I2" s="407"/>
      <c r="J2" s="407"/>
      <c r="K2" s="78"/>
      <c r="L2" s="78"/>
      <c r="M2" s="78"/>
      <c r="N2" s="78"/>
    </row>
    <row r="3" spans="1:14" ht="12.7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73"/>
      <c r="L3" s="73"/>
      <c r="M3" s="73"/>
      <c r="N3" s="73"/>
    </row>
    <row r="4" spans="1:14" ht="12.75">
      <c r="A4" s="405" t="s">
        <v>76</v>
      </c>
      <c r="B4" s="405"/>
      <c r="C4" s="405"/>
      <c r="D4" s="405"/>
      <c r="E4" s="405"/>
      <c r="F4" s="405"/>
      <c r="G4" s="405"/>
      <c r="H4" s="405"/>
      <c r="I4" s="405"/>
      <c r="J4" s="405"/>
      <c r="K4" s="73"/>
      <c r="L4" s="73"/>
      <c r="M4" s="73"/>
      <c r="N4" s="73"/>
    </row>
    <row r="5" spans="1:14" ht="12.75">
      <c r="A5" s="405" t="s">
        <v>363</v>
      </c>
      <c r="B5" s="405"/>
      <c r="C5" s="405"/>
      <c r="D5" s="405"/>
      <c r="E5" s="405"/>
      <c r="F5" s="405"/>
      <c r="G5" s="405"/>
      <c r="H5" s="405"/>
      <c r="I5" s="405"/>
      <c r="J5" s="405"/>
      <c r="K5" s="73"/>
      <c r="L5" s="73"/>
      <c r="M5" s="73"/>
      <c r="N5" s="73"/>
    </row>
    <row r="6" spans="1:14" ht="12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s="80" customFormat="1" ht="12">
      <c r="A8" s="408"/>
      <c r="B8" s="408"/>
      <c r="C8" s="409" t="s">
        <v>77</v>
      </c>
      <c r="D8" s="410"/>
      <c r="E8" s="410"/>
      <c r="F8" s="410"/>
      <c r="G8" s="410"/>
      <c r="H8" s="411"/>
      <c r="I8" s="409" t="s">
        <v>78</v>
      </c>
      <c r="J8" s="410"/>
      <c r="K8" s="411"/>
      <c r="L8" s="409" t="s">
        <v>79</v>
      </c>
      <c r="M8" s="410"/>
      <c r="N8" s="411"/>
    </row>
    <row r="9" spans="1:14" s="80" customFormat="1" ht="12">
      <c r="A9" s="412"/>
      <c r="B9" s="413"/>
      <c r="C9" s="414" t="s">
        <v>80</v>
      </c>
      <c r="D9" s="415"/>
      <c r="E9" s="416"/>
      <c r="F9" s="415" t="s">
        <v>81</v>
      </c>
      <c r="G9" s="415"/>
      <c r="H9" s="416"/>
      <c r="I9" s="417" t="s">
        <v>82</v>
      </c>
      <c r="J9" s="417" t="s">
        <v>83</v>
      </c>
      <c r="K9" s="417"/>
      <c r="L9" s="417" t="s">
        <v>82</v>
      </c>
      <c r="M9" s="417" t="s">
        <v>83</v>
      </c>
      <c r="N9" s="408"/>
    </row>
    <row r="10" spans="1:190" s="80" customFormat="1" ht="12">
      <c r="A10" s="412"/>
      <c r="B10" s="412"/>
      <c r="C10" s="662" t="s">
        <v>364</v>
      </c>
      <c r="D10" s="663"/>
      <c r="E10" s="664"/>
      <c r="F10" s="662" t="s">
        <v>365</v>
      </c>
      <c r="G10" s="663"/>
      <c r="H10" s="664"/>
      <c r="I10" s="480" t="s">
        <v>214</v>
      </c>
      <c r="J10" s="480" t="s">
        <v>214</v>
      </c>
      <c r="K10" s="480" t="s">
        <v>18</v>
      </c>
      <c r="L10" s="480" t="s">
        <v>214</v>
      </c>
      <c r="M10" s="480" t="s">
        <v>214</v>
      </c>
      <c r="N10" s="480" t="s">
        <v>18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</row>
    <row r="11" spans="1:190" s="81" customFormat="1" ht="12">
      <c r="A11" s="418" t="s">
        <v>84</v>
      </c>
      <c r="B11" s="419" t="s">
        <v>215</v>
      </c>
      <c r="C11" s="420" t="s">
        <v>85</v>
      </c>
      <c r="D11" s="421" t="s">
        <v>216</v>
      </c>
      <c r="E11" s="422" t="s">
        <v>217</v>
      </c>
      <c r="F11" s="423" t="s">
        <v>85</v>
      </c>
      <c r="G11" s="424" t="s">
        <v>216</v>
      </c>
      <c r="H11" s="425" t="s">
        <v>217</v>
      </c>
      <c r="I11" s="426" t="s">
        <v>364</v>
      </c>
      <c r="J11" s="426" t="s">
        <v>365</v>
      </c>
      <c r="K11" s="427" t="s">
        <v>19</v>
      </c>
      <c r="L11" s="426" t="s">
        <v>364</v>
      </c>
      <c r="M11" s="428" t="s">
        <v>365</v>
      </c>
      <c r="N11" s="429" t="s">
        <v>19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</row>
    <row r="12" spans="1:14" s="82" customFormat="1" ht="12.75">
      <c r="A12" s="430">
        <v>1</v>
      </c>
      <c r="B12" s="478" t="s">
        <v>224</v>
      </c>
      <c r="C12" s="481">
        <v>13.713</v>
      </c>
      <c r="D12" s="431">
        <v>13.258</v>
      </c>
      <c r="E12" s="431">
        <v>18.862</v>
      </c>
      <c r="F12" s="431">
        <v>13.482</v>
      </c>
      <c r="G12" s="431">
        <v>13.341</v>
      </c>
      <c r="H12" s="431">
        <v>14.646</v>
      </c>
      <c r="I12" s="285">
        <v>68138</v>
      </c>
      <c r="J12" s="285">
        <v>64781</v>
      </c>
      <c r="K12" s="432">
        <f aca="true" t="shared" si="0" ref="K12:K48">(I12-J12)/J12</f>
        <v>0.05182074991123941</v>
      </c>
      <c r="L12" s="285">
        <v>9344</v>
      </c>
      <c r="M12" s="285">
        <v>8734</v>
      </c>
      <c r="N12" s="432">
        <f aca="true" t="shared" si="1" ref="N12:N48">(L12-M12)/M12</f>
        <v>0.06984199679413786</v>
      </c>
    </row>
    <row r="13" spans="1:14" s="82" customFormat="1" ht="12.75">
      <c r="A13" s="430">
        <v>2</v>
      </c>
      <c r="B13" s="479" t="s">
        <v>230</v>
      </c>
      <c r="C13" s="431">
        <v>13.417</v>
      </c>
      <c r="D13" s="431">
        <v>13.293</v>
      </c>
      <c r="E13" s="431">
        <v>16.533</v>
      </c>
      <c r="F13" s="431">
        <v>12.386</v>
      </c>
      <c r="G13" s="431">
        <v>12.138</v>
      </c>
      <c r="H13" s="431">
        <v>17.058</v>
      </c>
      <c r="I13" s="285">
        <v>9756</v>
      </c>
      <c r="J13" s="285">
        <v>9309</v>
      </c>
      <c r="K13" s="432">
        <f t="shared" si="0"/>
        <v>0.048018047051240735</v>
      </c>
      <c r="L13" s="285">
        <v>1309</v>
      </c>
      <c r="M13" s="283">
        <v>1153</v>
      </c>
      <c r="N13" s="432">
        <f t="shared" si="1"/>
        <v>0.13529921942758022</v>
      </c>
    </row>
    <row r="14" spans="1:14" s="82" customFormat="1" ht="12.75">
      <c r="A14" s="430">
        <v>3</v>
      </c>
      <c r="B14" s="479" t="s">
        <v>289</v>
      </c>
      <c r="C14" s="431">
        <v>12.69</v>
      </c>
      <c r="D14" s="431">
        <v>12.611</v>
      </c>
      <c r="E14" s="431">
        <v>14.493</v>
      </c>
      <c r="F14" s="431">
        <v>4.911</v>
      </c>
      <c r="G14" s="431">
        <v>4.845</v>
      </c>
      <c r="H14" s="431">
        <v>6.098</v>
      </c>
      <c r="I14" s="285">
        <v>1647</v>
      </c>
      <c r="J14" s="285">
        <v>1568</v>
      </c>
      <c r="K14" s="432">
        <f t="shared" si="0"/>
        <v>0.05038265306122449</v>
      </c>
      <c r="L14" s="285">
        <v>209</v>
      </c>
      <c r="M14" s="283">
        <v>77</v>
      </c>
      <c r="N14" s="432">
        <f t="shared" si="1"/>
        <v>1.7142857142857142</v>
      </c>
    </row>
    <row r="15" spans="1:14" s="82" customFormat="1" ht="12.75">
      <c r="A15" s="430">
        <v>4</v>
      </c>
      <c r="B15" s="479" t="s">
        <v>223</v>
      </c>
      <c r="C15" s="431">
        <v>11.318</v>
      </c>
      <c r="D15" s="431">
        <v>11.183</v>
      </c>
      <c r="E15" s="431">
        <v>17.568</v>
      </c>
      <c r="F15" s="431">
        <v>10.752</v>
      </c>
      <c r="G15" s="431">
        <v>10.588</v>
      </c>
      <c r="H15" s="431">
        <v>16.129</v>
      </c>
      <c r="I15" s="285">
        <v>6980</v>
      </c>
      <c r="J15" s="285">
        <v>6306</v>
      </c>
      <c r="K15" s="432">
        <f t="shared" si="0"/>
        <v>0.10688233428480812</v>
      </c>
      <c r="L15" s="285">
        <v>790</v>
      </c>
      <c r="M15" s="283">
        <v>678</v>
      </c>
      <c r="N15" s="432">
        <f t="shared" si="1"/>
        <v>0.16519174041297935</v>
      </c>
    </row>
    <row r="16" spans="1:14" s="82" customFormat="1" ht="12.75">
      <c r="A16" s="430">
        <v>5</v>
      </c>
      <c r="B16" s="479" t="s">
        <v>297</v>
      </c>
      <c r="C16" s="431">
        <v>10.66</v>
      </c>
      <c r="D16" s="431">
        <v>10.4</v>
      </c>
      <c r="E16" s="431">
        <v>14.409</v>
      </c>
      <c r="F16" s="431">
        <v>4.329</v>
      </c>
      <c r="G16" s="431">
        <v>4.385</v>
      </c>
      <c r="H16" s="431">
        <v>3.73</v>
      </c>
      <c r="I16" s="285">
        <v>5347</v>
      </c>
      <c r="J16" s="285">
        <v>4990</v>
      </c>
      <c r="K16" s="432">
        <f t="shared" si="0"/>
        <v>0.07154308617234469</v>
      </c>
      <c r="L16" s="285">
        <v>570</v>
      </c>
      <c r="M16" s="283">
        <v>216</v>
      </c>
      <c r="N16" s="432">
        <f t="shared" si="1"/>
        <v>1.6388888888888888</v>
      </c>
    </row>
    <row r="17" spans="1:14" s="82" customFormat="1" ht="12.75">
      <c r="A17" s="430">
        <v>6</v>
      </c>
      <c r="B17" s="479" t="s">
        <v>225</v>
      </c>
      <c r="C17" s="431">
        <v>10.537</v>
      </c>
      <c r="D17" s="431">
        <v>10.367</v>
      </c>
      <c r="E17" s="431">
        <v>14.41</v>
      </c>
      <c r="F17" s="431">
        <v>10.226</v>
      </c>
      <c r="G17" s="431">
        <v>10.157</v>
      </c>
      <c r="H17" s="431">
        <v>11.307</v>
      </c>
      <c r="I17" s="285">
        <v>5457</v>
      </c>
      <c r="J17" s="285">
        <v>4743</v>
      </c>
      <c r="K17" s="432">
        <f t="shared" si="0"/>
        <v>0.15053763440860216</v>
      </c>
      <c r="L17" s="285">
        <v>575</v>
      </c>
      <c r="M17" s="283">
        <v>485</v>
      </c>
      <c r="N17" s="432">
        <f t="shared" si="1"/>
        <v>0.18556701030927836</v>
      </c>
    </row>
    <row r="18" spans="1:14" s="82" customFormat="1" ht="12.75">
      <c r="A18" s="430">
        <v>7</v>
      </c>
      <c r="B18" s="479" t="s">
        <v>219</v>
      </c>
      <c r="C18" s="431">
        <v>10.536</v>
      </c>
      <c r="D18" s="431">
        <v>10.21</v>
      </c>
      <c r="E18" s="431">
        <v>17.971</v>
      </c>
      <c r="F18" s="431">
        <v>11.387</v>
      </c>
      <c r="G18" s="431">
        <v>11.151</v>
      </c>
      <c r="H18" s="431">
        <v>15.456</v>
      </c>
      <c r="I18" s="285">
        <v>35858</v>
      </c>
      <c r="J18" s="285">
        <v>33354</v>
      </c>
      <c r="K18" s="432">
        <f t="shared" si="0"/>
        <v>0.07507345445823589</v>
      </c>
      <c r="L18" s="285">
        <v>3778</v>
      </c>
      <c r="M18" s="283">
        <v>3798</v>
      </c>
      <c r="N18" s="432">
        <f t="shared" si="1"/>
        <v>-0.0052659294365455505</v>
      </c>
    </row>
    <row r="19" spans="1:14" s="82" customFormat="1" ht="12.75">
      <c r="A19" s="430">
        <v>8</v>
      </c>
      <c r="B19" s="479" t="s">
        <v>187</v>
      </c>
      <c r="C19" s="431">
        <v>9.885</v>
      </c>
      <c r="D19" s="431">
        <v>9.666</v>
      </c>
      <c r="E19" s="431">
        <v>16.194</v>
      </c>
      <c r="F19" s="431">
        <v>10.032</v>
      </c>
      <c r="G19" s="431">
        <v>9.82</v>
      </c>
      <c r="H19" s="431">
        <v>14.286</v>
      </c>
      <c r="I19" s="285">
        <v>7365</v>
      </c>
      <c r="J19" s="285">
        <v>6639</v>
      </c>
      <c r="K19" s="432">
        <f t="shared" si="0"/>
        <v>0.10935381834613647</v>
      </c>
      <c r="L19" s="285">
        <v>728</v>
      </c>
      <c r="M19" s="283">
        <v>666</v>
      </c>
      <c r="N19" s="432">
        <f t="shared" si="1"/>
        <v>0.09309309309309309</v>
      </c>
    </row>
    <row r="20" spans="1:14" s="82" customFormat="1" ht="12.75">
      <c r="A20" s="430">
        <v>9</v>
      </c>
      <c r="B20" s="479" t="s">
        <v>245</v>
      </c>
      <c r="C20" s="431">
        <v>9.39</v>
      </c>
      <c r="D20" s="431">
        <v>9.228</v>
      </c>
      <c r="E20" s="431">
        <v>12.069</v>
      </c>
      <c r="F20" s="431">
        <v>8.658</v>
      </c>
      <c r="G20" s="431">
        <v>8.549</v>
      </c>
      <c r="H20" s="431">
        <v>10.169</v>
      </c>
      <c r="I20" s="285">
        <v>2034</v>
      </c>
      <c r="J20" s="285">
        <v>1744</v>
      </c>
      <c r="K20" s="432">
        <f t="shared" si="0"/>
        <v>0.16628440366972477</v>
      </c>
      <c r="L20" s="285">
        <v>191</v>
      </c>
      <c r="M20" s="283">
        <v>151</v>
      </c>
      <c r="N20" s="432">
        <f t="shared" si="1"/>
        <v>0.26490066225165565</v>
      </c>
    </row>
    <row r="21" spans="1:14" s="82" customFormat="1" ht="12.75">
      <c r="A21" s="430">
        <v>10</v>
      </c>
      <c r="B21" s="479" t="s">
        <v>222</v>
      </c>
      <c r="C21" s="431">
        <v>9.374</v>
      </c>
      <c r="D21" s="431">
        <v>9.25</v>
      </c>
      <c r="E21" s="431">
        <v>12.712</v>
      </c>
      <c r="F21" s="431">
        <v>9.784</v>
      </c>
      <c r="G21" s="431">
        <v>9.697</v>
      </c>
      <c r="H21" s="431">
        <v>11.756</v>
      </c>
      <c r="I21" s="285">
        <v>49552</v>
      </c>
      <c r="J21" s="285">
        <v>49642</v>
      </c>
      <c r="K21" s="432">
        <f t="shared" si="0"/>
        <v>-0.00181298094355586</v>
      </c>
      <c r="L21" s="285">
        <v>4645</v>
      </c>
      <c r="M21" s="283">
        <v>4857</v>
      </c>
      <c r="N21" s="432">
        <f t="shared" si="1"/>
        <v>-0.04364834259831171</v>
      </c>
    </row>
    <row r="22" spans="1:14" s="82" customFormat="1" ht="12.75">
      <c r="A22" s="430">
        <v>11</v>
      </c>
      <c r="B22" s="479" t="s">
        <v>260</v>
      </c>
      <c r="C22" s="431">
        <v>9.284</v>
      </c>
      <c r="D22" s="431">
        <v>9.011</v>
      </c>
      <c r="E22" s="431">
        <v>15.182</v>
      </c>
      <c r="F22" s="431">
        <v>8.241</v>
      </c>
      <c r="G22" s="431">
        <v>8.073</v>
      </c>
      <c r="H22" s="431">
        <v>10.757</v>
      </c>
      <c r="I22" s="285">
        <v>18009</v>
      </c>
      <c r="J22" s="285">
        <v>15968</v>
      </c>
      <c r="K22" s="432">
        <f t="shared" si="0"/>
        <v>0.1278181362725451</v>
      </c>
      <c r="L22" s="285">
        <v>1672</v>
      </c>
      <c r="M22" s="283">
        <v>1316</v>
      </c>
      <c r="N22" s="432">
        <f t="shared" si="1"/>
        <v>0.270516717325228</v>
      </c>
    </row>
    <row r="23" spans="1:14" s="82" customFormat="1" ht="12.75">
      <c r="A23" s="430">
        <v>12</v>
      </c>
      <c r="B23" s="479" t="s">
        <v>220</v>
      </c>
      <c r="C23" s="431">
        <v>9.209</v>
      </c>
      <c r="D23" s="431">
        <v>9.021</v>
      </c>
      <c r="E23" s="431">
        <v>17.333</v>
      </c>
      <c r="F23" s="431">
        <v>9.186</v>
      </c>
      <c r="G23" s="431">
        <v>8.935</v>
      </c>
      <c r="H23" s="431">
        <v>16.667</v>
      </c>
      <c r="I23" s="285">
        <v>3323</v>
      </c>
      <c r="J23" s="285">
        <v>2961</v>
      </c>
      <c r="K23" s="432">
        <f t="shared" si="0"/>
        <v>0.12225599459642013</v>
      </c>
      <c r="L23" s="285">
        <v>306</v>
      </c>
      <c r="M23" s="283">
        <v>272</v>
      </c>
      <c r="N23" s="432">
        <f t="shared" si="1"/>
        <v>0.125</v>
      </c>
    </row>
    <row r="24" spans="1:14" s="82" customFormat="1" ht="12.75">
      <c r="A24" s="430">
        <v>13</v>
      </c>
      <c r="B24" s="479" t="s">
        <v>221</v>
      </c>
      <c r="C24" s="431">
        <v>9.063</v>
      </c>
      <c r="D24" s="431">
        <v>8.844</v>
      </c>
      <c r="E24" s="431">
        <v>14.906</v>
      </c>
      <c r="F24" s="431">
        <v>9.765</v>
      </c>
      <c r="G24" s="431">
        <v>9.546</v>
      </c>
      <c r="H24" s="431">
        <v>14.174</v>
      </c>
      <c r="I24" s="285">
        <v>14664</v>
      </c>
      <c r="J24" s="285">
        <v>13517</v>
      </c>
      <c r="K24" s="432">
        <f t="shared" si="0"/>
        <v>0.08485610712436191</v>
      </c>
      <c r="L24" s="285">
        <v>1329</v>
      </c>
      <c r="M24" s="283">
        <v>1320</v>
      </c>
      <c r="N24" s="432">
        <f t="shared" si="1"/>
        <v>0.006818181818181818</v>
      </c>
    </row>
    <row r="25" spans="1:14" s="82" customFormat="1" ht="12.75">
      <c r="A25" s="430">
        <v>14</v>
      </c>
      <c r="B25" s="479" t="s">
        <v>247</v>
      </c>
      <c r="C25" s="431">
        <v>9.014</v>
      </c>
      <c r="D25" s="431">
        <v>8.365</v>
      </c>
      <c r="E25" s="431">
        <v>16.265</v>
      </c>
      <c r="F25" s="431">
        <v>9.195</v>
      </c>
      <c r="G25" s="431">
        <v>8.845</v>
      </c>
      <c r="H25" s="431">
        <v>11.502</v>
      </c>
      <c r="I25" s="285">
        <v>4038</v>
      </c>
      <c r="J25" s="285">
        <v>3241</v>
      </c>
      <c r="K25" s="432">
        <f t="shared" si="0"/>
        <v>0.24591175563097808</v>
      </c>
      <c r="L25" s="285">
        <v>364</v>
      </c>
      <c r="M25" s="283">
        <v>298</v>
      </c>
      <c r="N25" s="432">
        <f t="shared" si="1"/>
        <v>0.2214765100671141</v>
      </c>
    </row>
    <row r="26" spans="1:14" s="82" customFormat="1" ht="12.75">
      <c r="A26" s="430">
        <v>15</v>
      </c>
      <c r="B26" s="479" t="s">
        <v>306</v>
      </c>
      <c r="C26" s="431">
        <v>9.004</v>
      </c>
      <c r="D26" s="431">
        <v>8.641</v>
      </c>
      <c r="E26" s="431">
        <v>17.391</v>
      </c>
      <c r="F26" s="431">
        <v>7.654</v>
      </c>
      <c r="G26" s="431">
        <v>7.232</v>
      </c>
      <c r="H26" s="431">
        <v>15.116</v>
      </c>
      <c r="I26" s="285">
        <v>1666</v>
      </c>
      <c r="J26" s="285">
        <v>1607</v>
      </c>
      <c r="K26" s="432">
        <f t="shared" si="0"/>
        <v>0.03671437461107654</v>
      </c>
      <c r="L26" s="285">
        <v>150</v>
      </c>
      <c r="M26" s="283">
        <v>123</v>
      </c>
      <c r="N26" s="432">
        <f t="shared" si="1"/>
        <v>0.21951219512195122</v>
      </c>
    </row>
    <row r="27" spans="1:14" s="82" customFormat="1" ht="12.75">
      <c r="A27" s="430">
        <v>16</v>
      </c>
      <c r="B27" s="479" t="s">
        <v>146</v>
      </c>
      <c r="C27" s="431">
        <v>8.943</v>
      </c>
      <c r="D27" s="431">
        <v>8.582</v>
      </c>
      <c r="E27" s="431">
        <v>17.822</v>
      </c>
      <c r="F27" s="431">
        <v>7.397</v>
      </c>
      <c r="G27" s="431">
        <v>6.997</v>
      </c>
      <c r="H27" s="431">
        <v>13.636</v>
      </c>
      <c r="I27" s="285">
        <v>2583</v>
      </c>
      <c r="J27" s="285">
        <v>2190</v>
      </c>
      <c r="K27" s="432">
        <f t="shared" si="0"/>
        <v>0.17945205479452056</v>
      </c>
      <c r="L27" s="285">
        <v>231</v>
      </c>
      <c r="M27" s="283">
        <v>162</v>
      </c>
      <c r="N27" s="432">
        <f t="shared" si="1"/>
        <v>0.42592592592592593</v>
      </c>
    </row>
    <row r="28" spans="1:14" s="82" customFormat="1" ht="12.75">
      <c r="A28" s="430">
        <v>17</v>
      </c>
      <c r="B28" s="479" t="s">
        <v>147</v>
      </c>
      <c r="C28" s="431">
        <v>8.797</v>
      </c>
      <c r="D28" s="431">
        <v>8.571</v>
      </c>
      <c r="E28" s="431">
        <v>11.951</v>
      </c>
      <c r="F28" s="431">
        <v>8.061</v>
      </c>
      <c r="G28" s="431">
        <v>7.823</v>
      </c>
      <c r="H28" s="431">
        <v>10.589</v>
      </c>
      <c r="I28" s="285">
        <v>63143</v>
      </c>
      <c r="J28" s="285">
        <v>61382</v>
      </c>
      <c r="K28" s="432">
        <f t="shared" si="0"/>
        <v>0.028689192271349907</v>
      </c>
      <c r="L28" s="285">
        <v>5555</v>
      </c>
      <c r="M28" s="283">
        <v>4948</v>
      </c>
      <c r="N28" s="432">
        <f t="shared" si="1"/>
        <v>0.12267582861762329</v>
      </c>
    </row>
    <row r="29" spans="1:14" s="82" customFormat="1" ht="12.75">
      <c r="A29" s="430">
        <v>18</v>
      </c>
      <c r="B29" s="479" t="s">
        <v>190</v>
      </c>
      <c r="C29" s="431">
        <v>8.78</v>
      </c>
      <c r="D29" s="431">
        <v>8.455</v>
      </c>
      <c r="E29" s="431">
        <v>14.506</v>
      </c>
      <c r="F29" s="431">
        <v>7.701</v>
      </c>
      <c r="G29" s="431">
        <v>7.166</v>
      </c>
      <c r="H29" s="431">
        <v>13.93</v>
      </c>
      <c r="I29" s="285">
        <v>6025</v>
      </c>
      <c r="J29" s="285">
        <v>5077</v>
      </c>
      <c r="K29" s="432">
        <f t="shared" si="0"/>
        <v>0.18672444356903684</v>
      </c>
      <c r="L29" s="285">
        <v>529</v>
      </c>
      <c r="M29" s="283">
        <v>391</v>
      </c>
      <c r="N29" s="432">
        <f t="shared" si="1"/>
        <v>0.35294117647058826</v>
      </c>
    </row>
    <row r="30" spans="1:14" s="82" customFormat="1" ht="12.75">
      <c r="A30" s="430">
        <v>19</v>
      </c>
      <c r="B30" s="479" t="s">
        <v>87</v>
      </c>
      <c r="C30" s="431">
        <v>8.775</v>
      </c>
      <c r="D30" s="431">
        <v>8.366</v>
      </c>
      <c r="E30" s="431">
        <v>14.824</v>
      </c>
      <c r="F30" s="431">
        <v>8.877</v>
      </c>
      <c r="G30" s="431">
        <v>8.476</v>
      </c>
      <c r="H30" s="431">
        <v>13.027</v>
      </c>
      <c r="I30" s="285">
        <v>6724</v>
      </c>
      <c r="J30" s="285">
        <v>5937</v>
      </c>
      <c r="K30" s="432">
        <f t="shared" si="0"/>
        <v>0.1325585312447364</v>
      </c>
      <c r="L30" s="285">
        <v>590</v>
      </c>
      <c r="M30" s="283">
        <v>527</v>
      </c>
      <c r="N30" s="432">
        <f t="shared" si="1"/>
        <v>0.11954459203036052</v>
      </c>
    </row>
    <row r="31" spans="1:14" s="82" customFormat="1" ht="12.75">
      <c r="A31" s="430">
        <v>20</v>
      </c>
      <c r="B31" s="479" t="s">
        <v>259</v>
      </c>
      <c r="C31" s="433">
        <v>8.763</v>
      </c>
      <c r="D31" s="433">
        <v>8.763</v>
      </c>
      <c r="E31" s="433">
        <v>0</v>
      </c>
      <c r="F31" s="433">
        <v>11.629</v>
      </c>
      <c r="G31" s="433">
        <v>11.629</v>
      </c>
      <c r="H31" s="433">
        <v>0</v>
      </c>
      <c r="I31" s="285">
        <v>59874</v>
      </c>
      <c r="J31" s="285">
        <v>62767</v>
      </c>
      <c r="K31" s="432">
        <f t="shared" si="0"/>
        <v>-0.046091098825816114</v>
      </c>
      <c r="L31" s="195">
        <v>5247</v>
      </c>
      <c r="M31" s="195">
        <v>7299</v>
      </c>
      <c r="N31" s="432">
        <f t="shared" si="1"/>
        <v>-0.281134401972873</v>
      </c>
    </row>
    <row r="32" spans="1:14" s="82" customFormat="1" ht="12.75">
      <c r="A32" s="430">
        <v>21</v>
      </c>
      <c r="B32" s="479" t="s">
        <v>186</v>
      </c>
      <c r="C32" s="433">
        <v>8.73</v>
      </c>
      <c r="D32" s="433">
        <v>8.254</v>
      </c>
      <c r="E32" s="433">
        <v>14.933</v>
      </c>
      <c r="F32" s="433">
        <v>7.877</v>
      </c>
      <c r="G32" s="433">
        <v>7.586</v>
      </c>
      <c r="H32" s="433">
        <v>10.643</v>
      </c>
      <c r="I32" s="285">
        <v>148065</v>
      </c>
      <c r="J32" s="285">
        <v>137572</v>
      </c>
      <c r="K32" s="432">
        <f t="shared" si="0"/>
        <v>0.07627278806733928</v>
      </c>
      <c r="L32" s="285">
        <v>12926</v>
      </c>
      <c r="M32" s="285">
        <v>10837</v>
      </c>
      <c r="N32" s="432">
        <f t="shared" si="1"/>
        <v>0.19276552551444126</v>
      </c>
    </row>
    <row r="33" spans="1:14" s="82" customFormat="1" ht="12.75">
      <c r="A33" s="430">
        <v>22</v>
      </c>
      <c r="B33" s="479" t="s">
        <v>261</v>
      </c>
      <c r="C33" s="431">
        <v>8.73</v>
      </c>
      <c r="D33" s="431">
        <v>8.492</v>
      </c>
      <c r="E33" s="431">
        <v>14.607</v>
      </c>
      <c r="F33" s="431">
        <v>8.166</v>
      </c>
      <c r="G33" s="431">
        <v>7.821</v>
      </c>
      <c r="H33" s="431">
        <v>13.889</v>
      </c>
      <c r="I33" s="285">
        <v>2291</v>
      </c>
      <c r="J33" s="285">
        <v>1898</v>
      </c>
      <c r="K33" s="432">
        <f t="shared" si="0"/>
        <v>0.20706006322444678</v>
      </c>
      <c r="L33" s="285">
        <v>200</v>
      </c>
      <c r="M33" s="285">
        <v>155</v>
      </c>
      <c r="N33" s="432">
        <f t="shared" si="1"/>
        <v>0.2903225806451613</v>
      </c>
    </row>
    <row r="34" spans="1:14" s="82" customFormat="1" ht="12.75">
      <c r="A34" s="430">
        <v>23</v>
      </c>
      <c r="B34" s="479" t="s">
        <v>227</v>
      </c>
      <c r="C34" s="431">
        <v>8.727</v>
      </c>
      <c r="D34" s="431">
        <v>8.58</v>
      </c>
      <c r="E34" s="431">
        <v>12.516</v>
      </c>
      <c r="F34" s="431">
        <v>8.877</v>
      </c>
      <c r="G34" s="431">
        <v>8.781</v>
      </c>
      <c r="H34" s="431">
        <v>10.718</v>
      </c>
      <c r="I34" s="285">
        <v>20764</v>
      </c>
      <c r="J34" s="285">
        <v>19489</v>
      </c>
      <c r="K34" s="432">
        <f t="shared" si="0"/>
        <v>0.06542151983169993</v>
      </c>
      <c r="L34" s="434">
        <v>1812</v>
      </c>
      <c r="M34" s="434">
        <v>1730</v>
      </c>
      <c r="N34" s="432">
        <f t="shared" si="1"/>
        <v>0.047398843930635835</v>
      </c>
    </row>
    <row r="35" spans="1:14" s="82" customFormat="1" ht="12.75">
      <c r="A35" s="430">
        <v>24</v>
      </c>
      <c r="B35" s="479" t="s">
        <v>148</v>
      </c>
      <c r="C35" s="431">
        <v>8.68</v>
      </c>
      <c r="D35" s="431">
        <v>8.329</v>
      </c>
      <c r="E35" s="431">
        <v>14.373</v>
      </c>
      <c r="F35" s="431">
        <v>8.401</v>
      </c>
      <c r="G35" s="431">
        <v>8.164</v>
      </c>
      <c r="H35" s="431">
        <v>11.333</v>
      </c>
      <c r="I35" s="285">
        <v>47929</v>
      </c>
      <c r="J35" s="285">
        <v>45554</v>
      </c>
      <c r="K35" s="432">
        <f t="shared" si="0"/>
        <v>0.05213592659261536</v>
      </c>
      <c r="L35" s="285">
        <v>4160</v>
      </c>
      <c r="M35" s="285">
        <v>3827</v>
      </c>
      <c r="N35" s="432">
        <f t="shared" si="1"/>
        <v>0.0870133263652992</v>
      </c>
    </row>
    <row r="36" spans="1:14" s="82" customFormat="1" ht="12.75">
      <c r="A36" s="430">
        <v>25</v>
      </c>
      <c r="B36" s="479" t="s">
        <v>312</v>
      </c>
      <c r="C36" s="431">
        <v>8.602</v>
      </c>
      <c r="D36" s="431">
        <v>8.688</v>
      </c>
      <c r="E36" s="431">
        <v>7.229</v>
      </c>
      <c r="F36" s="431">
        <v>4.846</v>
      </c>
      <c r="G36" s="431">
        <v>4.714</v>
      </c>
      <c r="H36" s="431">
        <v>6.388</v>
      </c>
      <c r="I36" s="285">
        <v>5638</v>
      </c>
      <c r="J36" s="285">
        <v>5138</v>
      </c>
      <c r="K36" s="432">
        <f t="shared" si="0"/>
        <v>0.0973141300116777</v>
      </c>
      <c r="L36" s="285">
        <v>485</v>
      </c>
      <c r="M36" s="285">
        <v>249</v>
      </c>
      <c r="N36" s="432">
        <f t="shared" si="1"/>
        <v>0.9477911646586346</v>
      </c>
    </row>
    <row r="37" spans="1:14" s="82" customFormat="1" ht="12.75">
      <c r="A37" s="430">
        <v>26</v>
      </c>
      <c r="B37" s="479" t="s">
        <v>150</v>
      </c>
      <c r="C37" s="431">
        <v>8.447</v>
      </c>
      <c r="D37" s="431">
        <v>8.236</v>
      </c>
      <c r="E37" s="431">
        <v>13.519</v>
      </c>
      <c r="F37" s="431">
        <v>8.386</v>
      </c>
      <c r="G37" s="431">
        <v>8.083</v>
      </c>
      <c r="H37" s="431">
        <v>13.799</v>
      </c>
      <c r="I37" s="285">
        <v>11649</v>
      </c>
      <c r="J37" s="285">
        <v>10529</v>
      </c>
      <c r="K37" s="432">
        <f t="shared" si="0"/>
        <v>0.10637287491689619</v>
      </c>
      <c r="L37" s="285">
        <v>984</v>
      </c>
      <c r="M37" s="285">
        <v>883</v>
      </c>
      <c r="N37" s="432">
        <f t="shared" si="1"/>
        <v>0.1143827859569649</v>
      </c>
    </row>
    <row r="38" spans="1:14" s="82" customFormat="1" ht="12.75">
      <c r="A38" s="430">
        <v>27</v>
      </c>
      <c r="B38" s="479" t="s">
        <v>218</v>
      </c>
      <c r="C38" s="431">
        <v>8.406</v>
      </c>
      <c r="D38" s="431">
        <v>8.272</v>
      </c>
      <c r="E38" s="431">
        <v>17.718</v>
      </c>
      <c r="F38" s="431">
        <v>10.876</v>
      </c>
      <c r="G38" s="431">
        <v>10.685</v>
      </c>
      <c r="H38" s="431">
        <v>21.981</v>
      </c>
      <c r="I38" s="285">
        <v>23447</v>
      </c>
      <c r="J38" s="285">
        <v>24383</v>
      </c>
      <c r="K38" s="432">
        <f t="shared" si="0"/>
        <v>-0.03838740105811426</v>
      </c>
      <c r="L38" s="285">
        <v>1971</v>
      </c>
      <c r="M38" s="285">
        <v>2652</v>
      </c>
      <c r="N38" s="432">
        <f t="shared" si="1"/>
        <v>-0.25678733031674206</v>
      </c>
    </row>
    <row r="39" spans="1:14" s="82" customFormat="1" ht="12.75">
      <c r="A39" s="430">
        <v>28</v>
      </c>
      <c r="B39" s="479" t="s">
        <v>86</v>
      </c>
      <c r="C39" s="431">
        <v>8.399</v>
      </c>
      <c r="D39" s="431">
        <v>8.087</v>
      </c>
      <c r="E39" s="431">
        <v>15.569</v>
      </c>
      <c r="F39" s="431">
        <v>7.603</v>
      </c>
      <c r="G39" s="431">
        <v>7.384</v>
      </c>
      <c r="H39" s="431">
        <v>11.018</v>
      </c>
      <c r="I39" s="285">
        <v>16001</v>
      </c>
      <c r="J39" s="285">
        <v>13823</v>
      </c>
      <c r="K39" s="432">
        <f t="shared" si="0"/>
        <v>0.15756348115459742</v>
      </c>
      <c r="L39" s="285">
        <v>1344</v>
      </c>
      <c r="M39" s="285">
        <v>1051</v>
      </c>
      <c r="N39" s="432">
        <f t="shared" si="1"/>
        <v>0.2787821122740247</v>
      </c>
    </row>
    <row r="40" spans="1:14" s="82" customFormat="1" ht="12.75">
      <c r="A40" s="430">
        <v>29</v>
      </c>
      <c r="B40" s="479" t="s">
        <v>229</v>
      </c>
      <c r="C40" s="431">
        <v>8.398</v>
      </c>
      <c r="D40" s="431">
        <v>8.289</v>
      </c>
      <c r="E40" s="431">
        <v>11.239</v>
      </c>
      <c r="F40" s="431">
        <v>7.356</v>
      </c>
      <c r="G40" s="431">
        <v>7.166</v>
      </c>
      <c r="H40" s="431">
        <v>11.111</v>
      </c>
      <c r="I40" s="285">
        <v>9443</v>
      </c>
      <c r="J40" s="285">
        <v>8619</v>
      </c>
      <c r="K40" s="432">
        <f t="shared" si="0"/>
        <v>0.09560273813667479</v>
      </c>
      <c r="L40" s="285">
        <v>793</v>
      </c>
      <c r="M40" s="285">
        <v>634</v>
      </c>
      <c r="N40" s="432">
        <f t="shared" si="1"/>
        <v>0.250788643533123</v>
      </c>
    </row>
    <row r="41" spans="1:14" s="82" customFormat="1" ht="12.75">
      <c r="A41" s="430">
        <v>30</v>
      </c>
      <c r="B41" s="479" t="s">
        <v>188</v>
      </c>
      <c r="C41" s="431">
        <v>8.322</v>
      </c>
      <c r="D41" s="431">
        <v>8.206</v>
      </c>
      <c r="E41" s="431">
        <v>17.323</v>
      </c>
      <c r="F41" s="431">
        <v>8.362</v>
      </c>
      <c r="G41" s="431">
        <v>8.281</v>
      </c>
      <c r="H41" s="431">
        <v>13.605</v>
      </c>
      <c r="I41" s="285">
        <v>9986</v>
      </c>
      <c r="J41" s="285">
        <v>9759</v>
      </c>
      <c r="K41" s="432">
        <f t="shared" si="0"/>
        <v>0.023260579977456706</v>
      </c>
      <c r="L41" s="285">
        <v>831</v>
      </c>
      <c r="M41" s="285">
        <v>816</v>
      </c>
      <c r="N41" s="432">
        <f t="shared" si="1"/>
        <v>0.01838235294117647</v>
      </c>
    </row>
    <row r="42" spans="1:14" s="82" customFormat="1" ht="12.75">
      <c r="A42" s="430">
        <v>31</v>
      </c>
      <c r="B42" s="479" t="s">
        <v>151</v>
      </c>
      <c r="C42" s="431">
        <v>8.284</v>
      </c>
      <c r="D42" s="431">
        <v>7.938</v>
      </c>
      <c r="E42" s="431">
        <v>14.894</v>
      </c>
      <c r="F42" s="431">
        <v>7.864</v>
      </c>
      <c r="G42" s="431">
        <v>7.596</v>
      </c>
      <c r="H42" s="431">
        <v>11.32</v>
      </c>
      <c r="I42" s="285">
        <v>30203</v>
      </c>
      <c r="J42" s="285">
        <v>26640</v>
      </c>
      <c r="K42" s="432">
        <f t="shared" si="0"/>
        <v>0.13374624624624626</v>
      </c>
      <c r="L42" s="285">
        <v>2502</v>
      </c>
      <c r="M42" s="285">
        <v>2095</v>
      </c>
      <c r="N42" s="432">
        <f t="shared" si="1"/>
        <v>0.19427207637231503</v>
      </c>
    </row>
    <row r="43" spans="1:14" s="82" customFormat="1" ht="12.75">
      <c r="A43" s="430">
        <v>32</v>
      </c>
      <c r="B43" s="479" t="s">
        <v>290</v>
      </c>
      <c r="C43" s="433">
        <v>8.225</v>
      </c>
      <c r="D43" s="433">
        <v>7.934</v>
      </c>
      <c r="E43" s="433">
        <v>18.254</v>
      </c>
      <c r="F43" s="433">
        <v>6.591</v>
      </c>
      <c r="G43" s="433">
        <v>6.531</v>
      </c>
      <c r="H43" s="433">
        <v>7.975</v>
      </c>
      <c r="I43" s="166">
        <v>4462</v>
      </c>
      <c r="J43" s="166">
        <v>3899</v>
      </c>
      <c r="K43" s="432">
        <f t="shared" si="0"/>
        <v>0.1443959989740959</v>
      </c>
      <c r="L43" s="166">
        <v>367</v>
      </c>
      <c r="M43" s="166">
        <v>257</v>
      </c>
      <c r="N43" s="432">
        <f t="shared" si="1"/>
        <v>0.4280155642023346</v>
      </c>
    </row>
    <row r="44" spans="1:14" s="82" customFormat="1" ht="12.75">
      <c r="A44" s="430">
        <v>33</v>
      </c>
      <c r="B44" s="479" t="s">
        <v>169</v>
      </c>
      <c r="C44" s="431">
        <v>8.165</v>
      </c>
      <c r="D44" s="431">
        <v>7.859</v>
      </c>
      <c r="E44" s="431">
        <v>14.409</v>
      </c>
      <c r="F44" s="431">
        <v>7.777</v>
      </c>
      <c r="G44" s="431">
        <v>7.463</v>
      </c>
      <c r="H44" s="431">
        <v>12.5</v>
      </c>
      <c r="I44" s="285">
        <v>22303</v>
      </c>
      <c r="J44" s="285">
        <v>20791</v>
      </c>
      <c r="K44" s="432">
        <f t="shared" si="0"/>
        <v>0.07272377471021114</v>
      </c>
      <c r="L44" s="285">
        <v>1821</v>
      </c>
      <c r="M44" s="285">
        <v>1617</v>
      </c>
      <c r="N44" s="432">
        <f t="shared" si="1"/>
        <v>0.1261595547309833</v>
      </c>
    </row>
    <row r="45" spans="1:14" s="82" customFormat="1" ht="12.75">
      <c r="A45" s="430">
        <v>34</v>
      </c>
      <c r="B45" s="479" t="s">
        <v>262</v>
      </c>
      <c r="C45" s="433">
        <v>8.029</v>
      </c>
      <c r="D45" s="433">
        <v>8.029</v>
      </c>
      <c r="E45" s="433">
        <v>0</v>
      </c>
      <c r="F45" s="433">
        <v>10.598</v>
      </c>
      <c r="G45" s="433">
        <v>10.598</v>
      </c>
      <c r="H45" s="433">
        <v>0</v>
      </c>
      <c r="I45" s="166">
        <v>8320</v>
      </c>
      <c r="J45" s="166">
        <v>8634</v>
      </c>
      <c r="K45" s="432">
        <f t="shared" si="0"/>
        <v>-0.03636784804262219</v>
      </c>
      <c r="L45" s="166">
        <v>668</v>
      </c>
      <c r="M45" s="166">
        <v>915</v>
      </c>
      <c r="N45" s="432">
        <f t="shared" si="1"/>
        <v>-0.26994535519125684</v>
      </c>
    </row>
    <row r="46" spans="1:14" s="82" customFormat="1" ht="12.75">
      <c r="A46" s="430">
        <v>35</v>
      </c>
      <c r="B46" s="479" t="s">
        <v>366</v>
      </c>
      <c r="C46" s="431">
        <v>7.875</v>
      </c>
      <c r="D46" s="431">
        <v>7.887</v>
      </c>
      <c r="E46" s="26">
        <v>7.551</v>
      </c>
      <c r="F46" s="431">
        <v>3.893</v>
      </c>
      <c r="G46" s="431">
        <v>3.899</v>
      </c>
      <c r="H46" s="431">
        <v>3.77</v>
      </c>
      <c r="I46" s="285">
        <v>13677</v>
      </c>
      <c r="J46" s="285">
        <v>13742</v>
      </c>
      <c r="K46" s="432">
        <f t="shared" si="0"/>
        <v>-0.004730024741667879</v>
      </c>
      <c r="L46" s="285">
        <v>1077</v>
      </c>
      <c r="M46" s="285">
        <v>535</v>
      </c>
      <c r="N46" s="432">
        <f t="shared" si="1"/>
        <v>1.0130841121495326</v>
      </c>
    </row>
    <row r="47" spans="1:14" s="82" customFormat="1" ht="12.75">
      <c r="A47" s="430">
        <v>36</v>
      </c>
      <c r="B47" s="479" t="s">
        <v>367</v>
      </c>
      <c r="C47" s="431">
        <v>7.872</v>
      </c>
      <c r="D47" s="431">
        <v>7.649</v>
      </c>
      <c r="E47" s="431">
        <v>11.443</v>
      </c>
      <c r="F47" s="431">
        <v>6.905</v>
      </c>
      <c r="G47" s="431">
        <v>6.641</v>
      </c>
      <c r="H47" s="431">
        <v>9.96</v>
      </c>
      <c r="I47" s="285">
        <v>3417</v>
      </c>
      <c r="J47" s="285">
        <v>3157</v>
      </c>
      <c r="K47" s="432">
        <f t="shared" si="0"/>
        <v>0.08235666772252138</v>
      </c>
      <c r="L47" s="285">
        <v>269</v>
      </c>
      <c r="M47" s="285">
        <v>218</v>
      </c>
      <c r="N47" s="432">
        <f t="shared" si="1"/>
        <v>0.23394495412844038</v>
      </c>
    </row>
    <row r="48" spans="1:14" s="82" customFormat="1" ht="12.75">
      <c r="A48" s="430">
        <v>37</v>
      </c>
      <c r="B48" s="479" t="s">
        <v>263</v>
      </c>
      <c r="C48" s="431">
        <v>7.871</v>
      </c>
      <c r="D48" s="431">
        <v>7.702</v>
      </c>
      <c r="E48" s="431">
        <v>11.799</v>
      </c>
      <c r="F48" s="431">
        <v>7.336</v>
      </c>
      <c r="G48" s="431">
        <v>7.199</v>
      </c>
      <c r="H48" s="431">
        <v>9.569</v>
      </c>
      <c r="I48" s="285">
        <v>8233</v>
      </c>
      <c r="J48" s="285">
        <v>7252</v>
      </c>
      <c r="K48" s="432">
        <f t="shared" si="0"/>
        <v>0.13527302813017097</v>
      </c>
      <c r="L48" s="285">
        <v>648</v>
      </c>
      <c r="M48" s="285">
        <v>532</v>
      </c>
      <c r="N48" s="432">
        <f t="shared" si="1"/>
        <v>0.21804511278195488</v>
      </c>
    </row>
    <row r="49" spans="1:14" s="82" customFormat="1" ht="12.75">
      <c r="A49" s="430">
        <v>38</v>
      </c>
      <c r="B49" s="479" t="s">
        <v>310</v>
      </c>
      <c r="C49" s="435">
        <v>7.853</v>
      </c>
      <c r="D49" s="435">
        <v>7.006</v>
      </c>
      <c r="E49" s="435">
        <v>20.313</v>
      </c>
      <c r="F49" s="435">
        <v>0</v>
      </c>
      <c r="G49" s="435">
        <v>0</v>
      </c>
      <c r="H49" s="435">
        <v>0</v>
      </c>
      <c r="I49" s="436">
        <v>1006</v>
      </c>
      <c r="J49" s="437">
        <v>0</v>
      </c>
      <c r="K49" s="432">
        <v>0</v>
      </c>
      <c r="L49" s="436">
        <v>79</v>
      </c>
      <c r="M49" s="437">
        <v>0</v>
      </c>
      <c r="N49" s="432">
        <v>0</v>
      </c>
    </row>
    <row r="50" spans="1:14" s="82" customFormat="1" ht="12.75">
      <c r="A50" s="430">
        <v>39</v>
      </c>
      <c r="B50" s="479" t="s">
        <v>275</v>
      </c>
      <c r="C50" s="435">
        <v>7.801</v>
      </c>
      <c r="D50" s="435">
        <v>7.338</v>
      </c>
      <c r="E50" s="435">
        <v>12.08</v>
      </c>
      <c r="F50" s="435">
        <v>6.917</v>
      </c>
      <c r="G50" s="435">
        <v>6.547</v>
      </c>
      <c r="H50" s="435">
        <v>9.485</v>
      </c>
      <c r="I50" s="436">
        <v>91485</v>
      </c>
      <c r="J50" s="436">
        <v>87026</v>
      </c>
      <c r="K50" s="432">
        <f aca="true" t="shared" si="2" ref="K50:K61">(I50-J50)/J50</f>
        <v>0.0512375611886103</v>
      </c>
      <c r="L50" s="436">
        <v>7137</v>
      </c>
      <c r="M50" s="436">
        <v>6020</v>
      </c>
      <c r="N50" s="432">
        <f aca="true" t="shared" si="3" ref="N50:N61">(L50-M50)/M50</f>
        <v>0.1855481727574751</v>
      </c>
    </row>
    <row r="51" spans="1:14" s="82" customFormat="1" ht="12.75">
      <c r="A51" s="430">
        <v>40</v>
      </c>
      <c r="B51" s="479" t="s">
        <v>298</v>
      </c>
      <c r="C51" s="431">
        <v>7.793</v>
      </c>
      <c r="D51" s="431">
        <v>7.692</v>
      </c>
      <c r="E51" s="431">
        <v>9.639</v>
      </c>
      <c r="F51" s="431">
        <v>6.295</v>
      </c>
      <c r="G51" s="431">
        <v>5.955</v>
      </c>
      <c r="H51" s="431">
        <v>10.476</v>
      </c>
      <c r="I51" s="285">
        <v>1604</v>
      </c>
      <c r="J51" s="285">
        <v>1398</v>
      </c>
      <c r="K51" s="432">
        <f t="shared" si="2"/>
        <v>0.1473533619456366</v>
      </c>
      <c r="L51" s="285">
        <v>125</v>
      </c>
      <c r="M51" s="285">
        <v>88</v>
      </c>
      <c r="N51" s="432">
        <f t="shared" si="3"/>
        <v>0.42045454545454547</v>
      </c>
    </row>
    <row r="52" spans="1:14" s="82" customFormat="1" ht="12.75">
      <c r="A52" s="430">
        <v>41</v>
      </c>
      <c r="B52" s="479" t="s">
        <v>226</v>
      </c>
      <c r="C52" s="431">
        <v>7.79</v>
      </c>
      <c r="D52" s="431">
        <v>7.81</v>
      </c>
      <c r="E52" s="431">
        <v>6.667</v>
      </c>
      <c r="F52" s="431">
        <v>7.799</v>
      </c>
      <c r="G52" s="431">
        <v>7.9</v>
      </c>
      <c r="H52" s="431">
        <v>3.03</v>
      </c>
      <c r="I52" s="285">
        <v>1733</v>
      </c>
      <c r="J52" s="285">
        <v>1590</v>
      </c>
      <c r="K52" s="432">
        <f t="shared" si="2"/>
        <v>0.08993710691823899</v>
      </c>
      <c r="L52" s="285">
        <v>135</v>
      </c>
      <c r="M52" s="285">
        <v>124</v>
      </c>
      <c r="N52" s="432">
        <f t="shared" si="3"/>
        <v>0.08870967741935484</v>
      </c>
    </row>
    <row r="53" spans="1:14" s="82" customFormat="1" ht="12.75">
      <c r="A53" s="430">
        <v>42</v>
      </c>
      <c r="B53" s="479" t="s">
        <v>318</v>
      </c>
      <c r="C53" s="435">
        <v>7.728</v>
      </c>
      <c r="D53" s="435">
        <v>7.554</v>
      </c>
      <c r="E53" s="435">
        <v>14.549</v>
      </c>
      <c r="F53" s="435">
        <v>6.185</v>
      </c>
      <c r="G53" s="435">
        <v>6.104</v>
      </c>
      <c r="H53" s="435">
        <v>8.507</v>
      </c>
      <c r="I53" s="436">
        <v>21844</v>
      </c>
      <c r="J53" s="436">
        <v>19756</v>
      </c>
      <c r="K53" s="432">
        <f t="shared" si="2"/>
        <v>0.10568941081190525</v>
      </c>
      <c r="L53" s="436">
        <v>1688</v>
      </c>
      <c r="M53" s="436">
        <v>1222</v>
      </c>
      <c r="N53" s="432">
        <f t="shared" si="3"/>
        <v>0.381342062193126</v>
      </c>
    </row>
    <row r="54" spans="1:14" s="82" customFormat="1" ht="12.75">
      <c r="A54" s="430">
        <v>43</v>
      </c>
      <c r="B54" s="479" t="s">
        <v>368</v>
      </c>
      <c r="C54" s="431">
        <v>7.664</v>
      </c>
      <c r="D54" s="431">
        <v>7.28</v>
      </c>
      <c r="E54" s="431">
        <v>15.385</v>
      </c>
      <c r="F54" s="431">
        <v>6.25</v>
      </c>
      <c r="G54" s="431">
        <v>5.639</v>
      </c>
      <c r="H54" s="431">
        <v>13.636</v>
      </c>
      <c r="I54" s="285">
        <v>1096</v>
      </c>
      <c r="J54" s="285">
        <v>864</v>
      </c>
      <c r="K54" s="432">
        <f t="shared" si="2"/>
        <v>0.26851851851851855</v>
      </c>
      <c r="L54" s="285">
        <v>84</v>
      </c>
      <c r="M54" s="285">
        <v>54</v>
      </c>
      <c r="N54" s="432">
        <f t="shared" si="3"/>
        <v>0.5555555555555556</v>
      </c>
    </row>
    <row r="55" spans="1:14" s="82" customFormat="1" ht="12.75">
      <c r="A55" s="430">
        <v>44</v>
      </c>
      <c r="B55" s="479" t="s">
        <v>299</v>
      </c>
      <c r="C55" s="431">
        <v>7.59</v>
      </c>
      <c r="D55" s="431">
        <v>7.563</v>
      </c>
      <c r="E55" s="431">
        <v>8.333</v>
      </c>
      <c r="F55" s="431">
        <v>7.807</v>
      </c>
      <c r="G55" s="431">
        <v>7.838</v>
      </c>
      <c r="H55" s="431">
        <v>7.292</v>
      </c>
      <c r="I55" s="285">
        <v>2029</v>
      </c>
      <c r="J55" s="285">
        <v>1678</v>
      </c>
      <c r="K55" s="432">
        <f t="shared" si="2"/>
        <v>0.20917759237187128</v>
      </c>
      <c r="L55" s="438">
        <v>154</v>
      </c>
      <c r="M55" s="438">
        <v>131</v>
      </c>
      <c r="N55" s="432">
        <f t="shared" si="3"/>
        <v>0.17557251908396945</v>
      </c>
    </row>
    <row r="56" spans="1:14" s="82" customFormat="1" ht="12.75">
      <c r="A56" s="430">
        <v>45</v>
      </c>
      <c r="B56" s="479" t="s">
        <v>314</v>
      </c>
      <c r="C56" s="431">
        <v>7.583</v>
      </c>
      <c r="D56" s="431">
        <v>7.431</v>
      </c>
      <c r="E56" s="431">
        <v>13.187</v>
      </c>
      <c r="F56" s="431">
        <v>4.868</v>
      </c>
      <c r="G56" s="431">
        <v>4.739</v>
      </c>
      <c r="H56" s="431">
        <v>8.333</v>
      </c>
      <c r="I56" s="285">
        <v>3442</v>
      </c>
      <c r="J56" s="285">
        <v>2999</v>
      </c>
      <c r="K56" s="432">
        <f t="shared" si="2"/>
        <v>0.14771590530176726</v>
      </c>
      <c r="L56" s="438">
        <v>261</v>
      </c>
      <c r="M56" s="438">
        <v>146</v>
      </c>
      <c r="N56" s="432">
        <f t="shared" si="3"/>
        <v>0.7876712328767124</v>
      </c>
    </row>
    <row r="57" spans="1:14" s="82" customFormat="1" ht="12.75">
      <c r="A57" s="430">
        <v>46</v>
      </c>
      <c r="B57" s="479" t="s">
        <v>319</v>
      </c>
      <c r="C57" s="431">
        <v>7.568</v>
      </c>
      <c r="D57" s="431">
        <v>7.436</v>
      </c>
      <c r="E57" s="431">
        <v>13.834</v>
      </c>
      <c r="F57" s="431">
        <v>6.392</v>
      </c>
      <c r="G57" s="431">
        <v>6.24</v>
      </c>
      <c r="H57" s="431">
        <v>11.563</v>
      </c>
      <c r="I57" s="438">
        <v>12235</v>
      </c>
      <c r="J57" s="438">
        <v>11249</v>
      </c>
      <c r="K57" s="432">
        <f t="shared" si="2"/>
        <v>0.08765223575428926</v>
      </c>
      <c r="L57" s="438">
        <v>926</v>
      </c>
      <c r="M57" s="438">
        <v>719</v>
      </c>
      <c r="N57" s="432">
        <f t="shared" si="3"/>
        <v>0.28789986091794156</v>
      </c>
    </row>
    <row r="58" spans="1:14" s="82" customFormat="1" ht="12.75">
      <c r="A58" s="430">
        <v>47</v>
      </c>
      <c r="B58" s="479" t="s">
        <v>228</v>
      </c>
      <c r="C58" s="431">
        <v>7.48</v>
      </c>
      <c r="D58" s="431">
        <v>7.371</v>
      </c>
      <c r="E58" s="431">
        <v>10.818</v>
      </c>
      <c r="F58" s="431">
        <v>8.084</v>
      </c>
      <c r="G58" s="431">
        <v>7.997</v>
      </c>
      <c r="H58" s="431">
        <v>10.086</v>
      </c>
      <c r="I58" s="293">
        <v>77711</v>
      </c>
      <c r="J58" s="293">
        <v>72749</v>
      </c>
      <c r="K58" s="432">
        <f t="shared" si="2"/>
        <v>0.0682071231219673</v>
      </c>
      <c r="L58" s="293">
        <v>5813</v>
      </c>
      <c r="M58" s="293">
        <v>5881</v>
      </c>
      <c r="N58" s="432">
        <f t="shared" si="3"/>
        <v>-0.011562659411664683</v>
      </c>
    </row>
    <row r="59" spans="1:14" s="82" customFormat="1" ht="12.75">
      <c r="A59" s="430">
        <v>48</v>
      </c>
      <c r="B59" s="479" t="s">
        <v>369</v>
      </c>
      <c r="C59" s="431">
        <v>7.401</v>
      </c>
      <c r="D59" s="431">
        <v>7.186</v>
      </c>
      <c r="E59" s="431">
        <v>15.217</v>
      </c>
      <c r="F59" s="431">
        <v>7.12</v>
      </c>
      <c r="G59" s="431">
        <v>7.075</v>
      </c>
      <c r="H59" s="431">
        <v>8.197</v>
      </c>
      <c r="I59" s="293">
        <v>1716</v>
      </c>
      <c r="J59" s="293">
        <v>1545</v>
      </c>
      <c r="K59" s="432">
        <f t="shared" si="2"/>
        <v>0.11067961165048544</v>
      </c>
      <c r="L59" s="293">
        <v>127</v>
      </c>
      <c r="M59" s="293">
        <v>110</v>
      </c>
      <c r="N59" s="432">
        <f t="shared" si="3"/>
        <v>0.15454545454545454</v>
      </c>
    </row>
    <row r="60" spans="1:14" s="82" customFormat="1" ht="12.75">
      <c r="A60" s="430">
        <v>49</v>
      </c>
      <c r="B60" s="479" t="s">
        <v>311</v>
      </c>
      <c r="C60" s="431">
        <v>7.362</v>
      </c>
      <c r="D60" s="431">
        <v>6.189</v>
      </c>
      <c r="E60" s="431">
        <v>14.384</v>
      </c>
      <c r="F60" s="431">
        <v>7.207</v>
      </c>
      <c r="G60" s="431">
        <v>6.257</v>
      </c>
      <c r="H60" s="431">
        <v>11.043</v>
      </c>
      <c r="I60" s="293">
        <v>63226</v>
      </c>
      <c r="J60" s="293">
        <v>62468</v>
      </c>
      <c r="K60" s="432">
        <f t="shared" si="2"/>
        <v>0.012134212716911058</v>
      </c>
      <c r="L60" s="293">
        <v>4655</v>
      </c>
      <c r="M60" s="293">
        <v>4502</v>
      </c>
      <c r="N60" s="432">
        <f t="shared" si="3"/>
        <v>0.03398489560195469</v>
      </c>
    </row>
    <row r="61" spans="1:14" s="82" customFormat="1" ht="12.75">
      <c r="A61" s="430">
        <v>50</v>
      </c>
      <c r="B61" s="479" t="s">
        <v>370</v>
      </c>
      <c r="C61" s="431">
        <v>7.329</v>
      </c>
      <c r="D61" s="431">
        <v>7.092</v>
      </c>
      <c r="E61" s="431">
        <v>11.667</v>
      </c>
      <c r="F61" s="431">
        <v>6.486</v>
      </c>
      <c r="G61" s="431">
        <v>6.531</v>
      </c>
      <c r="H61" s="431">
        <v>5.896</v>
      </c>
      <c r="I61" s="293">
        <v>6931</v>
      </c>
      <c r="J61" s="293">
        <v>6275</v>
      </c>
      <c r="K61" s="432">
        <f t="shared" si="2"/>
        <v>0.10454183266932271</v>
      </c>
      <c r="L61" s="293">
        <v>508</v>
      </c>
      <c r="M61" s="293">
        <v>407</v>
      </c>
      <c r="N61" s="432">
        <f t="shared" si="3"/>
        <v>0.24815724815724816</v>
      </c>
    </row>
    <row r="62" ht="12.75">
      <c r="A62" s="83" t="s">
        <v>142</v>
      </c>
    </row>
    <row r="63" ht="12.75">
      <c r="A63" s="83" t="s">
        <v>371</v>
      </c>
    </row>
  </sheetData>
  <mergeCells count="2">
    <mergeCell ref="C10:E10"/>
    <mergeCell ref="F10:H10"/>
  </mergeCells>
  <printOptions/>
  <pageMargins left="0.75" right="0.75" top="1" bottom="1" header="0.5" footer="0.5"/>
  <pageSetup fitToHeight="1" fitToWidth="1" horizontalDpi="1200" verticalDpi="1200" orientation="landscape" scale="50" r:id="rId1"/>
  <rowBreaks count="1" manualBreakCount="1">
    <brk id="3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58"/>
  <sheetViews>
    <sheetView zoomScale="50" zoomScaleNormal="50" workbookViewId="0" topLeftCell="A1">
      <selection activeCell="A1" sqref="A1:R1"/>
    </sheetView>
  </sheetViews>
  <sheetFormatPr defaultColWidth="9.140625" defaultRowHeight="12.75"/>
  <cols>
    <col min="8" max="8" width="15.00390625" style="0" customWidth="1"/>
  </cols>
  <sheetData>
    <row r="1" spans="1:18" s="6" customFormat="1" ht="19.5" customHeight="1">
      <c r="A1" s="647" t="s">
        <v>302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</row>
    <row r="2" spans="1:18" s="6" customFormat="1" ht="19.5" customHeight="1">
      <c r="A2" s="648" t="s">
        <v>280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3" spans="1:18" s="6" customFormat="1" ht="19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12" ht="12.75">
      <c r="C12" s="56"/>
    </row>
    <row r="25" spans="2:14" ht="12.75">
      <c r="B25" s="28" t="s">
        <v>392</v>
      </c>
      <c r="J25" s="28"/>
      <c r="K25" s="28"/>
      <c r="L25" s="28"/>
      <c r="M25" s="28"/>
      <c r="N25" s="28"/>
    </row>
    <row r="26" spans="4:11" ht="12.75">
      <c r="D26" s="28"/>
      <c r="E26" s="28"/>
      <c r="J26" s="28"/>
      <c r="K26" s="28"/>
    </row>
    <row r="51" spans="2:11" ht="12.75">
      <c r="B51" s="28"/>
      <c r="C51" s="28"/>
      <c r="D51" s="28"/>
      <c r="E51" s="28"/>
      <c r="K51" s="28"/>
    </row>
    <row r="52" spans="11:13" ht="12.75">
      <c r="K52" s="28"/>
      <c r="L52" s="28"/>
      <c r="M52" s="28"/>
    </row>
    <row r="57" ht="12.75">
      <c r="A57" s="6" t="s">
        <v>279</v>
      </c>
    </row>
    <row r="58" ht="12.75">
      <c r="A58" t="s">
        <v>303</v>
      </c>
    </row>
  </sheetData>
  <mergeCells count="2">
    <mergeCell ref="A1:R1"/>
    <mergeCell ref="A2:R2"/>
  </mergeCells>
  <printOptions/>
  <pageMargins left="0.75" right="0.75" top="1" bottom="1" header="0.5" footer="0.5"/>
  <pageSetup fitToHeight="1" fitToWidth="1" horizontalDpi="1200" verticalDpi="1200" orientation="landscape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11.28125" style="0" customWidth="1"/>
    <col min="3" max="3" width="17.00390625" style="0" customWidth="1"/>
    <col min="4" max="5" width="2.140625" style="0" customWidth="1"/>
    <col min="6" max="6" width="11.28125" style="0" customWidth="1"/>
    <col min="7" max="7" width="17.00390625" style="0" customWidth="1"/>
    <col min="8" max="8" width="2.7109375" style="0" customWidth="1"/>
    <col min="9" max="9" width="2.140625" style="0" customWidth="1"/>
    <col min="10" max="10" width="11.28125" style="0" customWidth="1"/>
    <col min="11" max="11" width="17.00390625" style="0" customWidth="1"/>
    <col min="12" max="12" width="2.28125" style="0" customWidth="1"/>
    <col min="13" max="13" width="10.421875" style="0" customWidth="1"/>
  </cols>
  <sheetData>
    <row r="1" spans="1:13" ht="18.75" customHeight="1">
      <c r="A1" s="296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6"/>
      <c r="M1" s="386"/>
    </row>
    <row r="2" spans="1:13" ht="23.25">
      <c r="A2" s="297" t="s">
        <v>88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6"/>
      <c r="M2" s="386"/>
    </row>
    <row r="3" spans="1:13" ht="23.25">
      <c r="A3" s="3" t="s">
        <v>74</v>
      </c>
      <c r="B3" s="1"/>
      <c r="C3" s="1"/>
      <c r="D3" s="1"/>
      <c r="E3" s="1"/>
      <c r="F3" s="1"/>
      <c r="G3" s="1"/>
      <c r="H3" s="1"/>
      <c r="I3" s="1"/>
      <c r="J3" s="1"/>
      <c r="K3" s="1"/>
      <c r="L3" s="13"/>
      <c r="M3" s="13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373"/>
      <c r="B5" s="273" t="s">
        <v>16</v>
      </c>
      <c r="C5" s="273"/>
      <c r="D5" s="273"/>
      <c r="E5" s="277"/>
      <c r="F5" s="273" t="s">
        <v>141</v>
      </c>
      <c r="G5" s="273"/>
      <c r="H5" s="374"/>
      <c r="I5" s="277"/>
      <c r="J5" s="273" t="s">
        <v>17</v>
      </c>
      <c r="K5" s="273"/>
      <c r="L5" s="375"/>
      <c r="M5" s="276" t="s">
        <v>18</v>
      </c>
    </row>
    <row r="6" spans="1:13" s="4" customFormat="1" ht="12.75">
      <c r="A6" s="377"/>
      <c r="B6" s="649" t="s">
        <v>331</v>
      </c>
      <c r="C6" s="649"/>
      <c r="D6" s="378"/>
      <c r="E6" s="379"/>
      <c r="F6" s="659" t="s">
        <v>355</v>
      </c>
      <c r="G6" s="659"/>
      <c r="H6" s="380"/>
      <c r="I6" s="295"/>
      <c r="J6" s="659" t="s">
        <v>357</v>
      </c>
      <c r="K6" s="659"/>
      <c r="L6" s="380"/>
      <c r="M6" s="381" t="s">
        <v>19</v>
      </c>
    </row>
    <row r="7" spans="1:15" s="5" customFormat="1" ht="14.25">
      <c r="A7" s="370"/>
      <c r="B7" s="370" t="s">
        <v>20</v>
      </c>
      <c r="C7" s="376" t="s">
        <v>358</v>
      </c>
      <c r="D7" s="370"/>
      <c r="E7" s="280"/>
      <c r="F7" s="370" t="s">
        <v>359</v>
      </c>
      <c r="G7" s="376" t="s">
        <v>22</v>
      </c>
      <c r="H7" s="370"/>
      <c r="I7" s="280"/>
      <c r="J7" s="370" t="s">
        <v>359</v>
      </c>
      <c r="K7" s="376" t="s">
        <v>22</v>
      </c>
      <c r="L7" s="372"/>
      <c r="M7" s="371" t="s">
        <v>63</v>
      </c>
      <c r="O7"/>
    </row>
    <row r="8" spans="5:15" s="5" customFormat="1" ht="12.75">
      <c r="E8" s="16"/>
      <c r="I8" s="16"/>
      <c r="L8" s="12"/>
      <c r="O8" s="56"/>
    </row>
    <row r="9" spans="1:12" ht="12.75">
      <c r="A9" s="156" t="s">
        <v>64</v>
      </c>
      <c r="B9" s="20"/>
      <c r="C9" s="21"/>
      <c r="D9" s="19"/>
      <c r="E9" s="22"/>
      <c r="F9" s="20"/>
      <c r="G9" s="21"/>
      <c r="H9" s="19"/>
      <c r="I9" s="22"/>
      <c r="J9" s="20"/>
      <c r="K9" s="21"/>
      <c r="L9" s="12"/>
    </row>
    <row r="10" spans="1:13" ht="12.75">
      <c r="A10" s="281" t="s">
        <v>89</v>
      </c>
      <c r="B10" s="283">
        <v>22167</v>
      </c>
      <c r="C10" s="387">
        <v>338.12687886000003</v>
      </c>
      <c r="D10" s="388"/>
      <c r="E10" s="389"/>
      <c r="F10" s="285">
        <v>24406</v>
      </c>
      <c r="G10" s="161">
        <v>365.78155361</v>
      </c>
      <c r="H10" s="29"/>
      <c r="I10" s="18"/>
      <c r="J10" s="285">
        <v>29265</v>
      </c>
      <c r="K10" s="390">
        <v>428.52097156</v>
      </c>
      <c r="L10" s="163"/>
      <c r="M10" s="391">
        <f>(F10-J10)/J10</f>
        <v>-0.16603451221595764</v>
      </c>
    </row>
    <row r="11" spans="1:13" ht="12.75">
      <c r="A11" s="281" t="s">
        <v>90</v>
      </c>
      <c r="B11" s="283">
        <v>20864</v>
      </c>
      <c r="C11" s="387">
        <v>655.43298637</v>
      </c>
      <c r="D11" s="163"/>
      <c r="E11" s="4"/>
      <c r="F11" s="285">
        <v>22131</v>
      </c>
      <c r="G11" s="161">
        <v>678.09562026</v>
      </c>
      <c r="H11" s="163"/>
      <c r="I11" s="4"/>
      <c r="J11" s="285">
        <v>24329</v>
      </c>
      <c r="K11" s="392">
        <v>715.24476462</v>
      </c>
      <c r="L11" s="163"/>
      <c r="M11" s="391">
        <f>(F11-J11)/J11</f>
        <v>-0.09034485593324838</v>
      </c>
    </row>
    <row r="12" spans="1:13" ht="12.75">
      <c r="A12" s="282" t="s">
        <v>65</v>
      </c>
      <c r="B12" s="393"/>
      <c r="C12" s="394"/>
      <c r="D12" s="163"/>
      <c r="E12" s="4"/>
      <c r="F12" s="393"/>
      <c r="G12" s="161"/>
      <c r="H12" s="163"/>
      <c r="I12" s="4"/>
      <c r="J12" s="285"/>
      <c r="K12" s="395"/>
      <c r="L12" s="163"/>
      <c r="M12" s="4"/>
    </row>
    <row r="13" spans="1:13" ht="12.75">
      <c r="A13" s="281" t="s">
        <v>89</v>
      </c>
      <c r="B13" s="396">
        <v>-448</v>
      </c>
      <c r="C13" s="396">
        <v>-5.789252030000001</v>
      </c>
      <c r="D13" s="4"/>
      <c r="E13" s="18"/>
      <c r="F13" s="396">
        <v>-4189</v>
      </c>
      <c r="G13" s="396">
        <v>-55.03318124000001</v>
      </c>
      <c r="H13" s="4"/>
      <c r="I13" s="18"/>
      <c r="J13" s="283">
        <v>-5976</v>
      </c>
      <c r="K13" s="387">
        <v>-79.19276391</v>
      </c>
      <c r="L13" s="163"/>
      <c r="M13" s="391">
        <f>(F13-J13)/J13</f>
        <v>-0.29902945113788487</v>
      </c>
    </row>
    <row r="14" spans="1:13" ht="12.75">
      <c r="A14" s="281" t="s">
        <v>90</v>
      </c>
      <c r="B14" s="396">
        <v>-278</v>
      </c>
      <c r="C14" s="396">
        <v>-7.20834475</v>
      </c>
      <c r="D14" s="4"/>
      <c r="E14" s="18"/>
      <c r="F14" s="396">
        <v>-2197</v>
      </c>
      <c r="G14" s="396">
        <v>-55.54644114</v>
      </c>
      <c r="H14" s="4"/>
      <c r="I14" s="18"/>
      <c r="J14" s="283">
        <v>-2667</v>
      </c>
      <c r="K14" s="387">
        <v>-64.29139099</v>
      </c>
      <c r="L14" s="163"/>
      <c r="M14" s="391">
        <f>(F14-J14)/J14</f>
        <v>-0.17622797150356206</v>
      </c>
    </row>
    <row r="15" spans="1:13" ht="12.75">
      <c r="A15" s="282" t="s">
        <v>91</v>
      </c>
      <c r="B15" s="283"/>
      <c r="C15" s="387"/>
      <c r="D15" s="4"/>
      <c r="E15" s="18"/>
      <c r="F15" s="283"/>
      <c r="G15" s="387"/>
      <c r="H15" s="4"/>
      <c r="I15" s="18"/>
      <c r="J15" s="283"/>
      <c r="K15" s="387"/>
      <c r="L15" s="163"/>
      <c r="M15" s="387"/>
    </row>
    <row r="16" spans="1:13" ht="12.75">
      <c r="A16" s="282" t="s">
        <v>89</v>
      </c>
      <c r="B16" s="396">
        <v>-15</v>
      </c>
      <c r="C16" s="396">
        <v>-0.19634323</v>
      </c>
      <c r="D16" s="4"/>
      <c r="E16" s="18"/>
      <c r="F16" s="396">
        <v>-187</v>
      </c>
      <c r="G16" s="396">
        <v>-2.8309158099999996</v>
      </c>
      <c r="H16" s="4"/>
      <c r="I16" s="18"/>
      <c r="J16" s="283">
        <v>-220</v>
      </c>
      <c r="K16" s="387">
        <v>-3.00254541</v>
      </c>
      <c r="L16" s="163"/>
      <c r="M16" s="391">
        <f>(F16-J16)/J16</f>
        <v>-0.15</v>
      </c>
    </row>
    <row r="17" spans="1:13" ht="12.75">
      <c r="A17" s="281" t="s">
        <v>90</v>
      </c>
      <c r="B17" s="396">
        <v>-18</v>
      </c>
      <c r="C17" s="396">
        <v>-0.6157529399999999</v>
      </c>
      <c r="D17" s="4"/>
      <c r="E17" s="18"/>
      <c r="F17" s="396">
        <v>-253</v>
      </c>
      <c r="G17" s="396">
        <v>-8.48209854</v>
      </c>
      <c r="H17" s="4"/>
      <c r="I17" s="18"/>
      <c r="J17" s="283">
        <v>-248</v>
      </c>
      <c r="K17" s="387">
        <v>-8.06135134</v>
      </c>
      <c r="L17" s="163"/>
      <c r="M17" s="391">
        <f>(F17-J17)/J17</f>
        <v>0.020161290322580645</v>
      </c>
    </row>
    <row r="18" spans="1:13" ht="12.75">
      <c r="A18" s="282" t="s">
        <v>92</v>
      </c>
      <c r="B18" s="283"/>
      <c r="C18" s="387"/>
      <c r="D18" s="4"/>
      <c r="E18" s="18"/>
      <c r="F18" s="283"/>
      <c r="G18" s="387"/>
      <c r="H18" s="4"/>
      <c r="I18" s="18"/>
      <c r="J18" s="283"/>
      <c r="K18" s="387"/>
      <c r="L18" s="163"/>
      <c r="M18" s="387"/>
    </row>
    <row r="19" spans="1:13" ht="12.75">
      <c r="A19" s="281" t="s">
        <v>89</v>
      </c>
      <c r="B19" s="396">
        <v>306</v>
      </c>
      <c r="C19" s="387">
        <v>4.43469096</v>
      </c>
      <c r="D19" s="4"/>
      <c r="E19" s="18"/>
      <c r="F19" s="396">
        <v>1920</v>
      </c>
      <c r="G19" s="387">
        <v>28.046593929999997</v>
      </c>
      <c r="H19" s="4"/>
      <c r="I19" s="18"/>
      <c r="J19" s="283">
        <v>2183</v>
      </c>
      <c r="K19" s="387">
        <v>31.041749849999995</v>
      </c>
      <c r="L19" s="163"/>
      <c r="M19" s="391">
        <f>(F19-J19)/J19</f>
        <v>-0.12047640861200183</v>
      </c>
    </row>
    <row r="20" spans="1:13" ht="12.75">
      <c r="A20" s="281" t="s">
        <v>90</v>
      </c>
      <c r="B20" s="396">
        <v>199</v>
      </c>
      <c r="C20" s="387">
        <v>7.47884375</v>
      </c>
      <c r="D20" s="4"/>
      <c r="E20" s="18"/>
      <c r="F20" s="396">
        <v>1053</v>
      </c>
      <c r="G20" s="387">
        <v>39.877091160000006</v>
      </c>
      <c r="H20" s="4"/>
      <c r="I20" s="18"/>
      <c r="J20" s="283">
        <v>1034</v>
      </c>
      <c r="K20" s="387">
        <v>39.22593771</v>
      </c>
      <c r="L20" s="163"/>
      <c r="M20" s="391">
        <f>(F20-J20)/J20</f>
        <v>0.0183752417794971</v>
      </c>
    </row>
    <row r="21" spans="1:13" ht="12.75">
      <c r="A21" s="383" t="s">
        <v>239</v>
      </c>
      <c r="B21" s="294"/>
      <c r="C21" s="161"/>
      <c r="D21" s="4"/>
      <c r="E21" s="162"/>
      <c r="F21" s="294"/>
      <c r="G21" s="161"/>
      <c r="H21" s="4"/>
      <c r="I21" s="162"/>
      <c r="J21" s="393"/>
      <c r="K21" s="161"/>
      <c r="L21" s="163"/>
      <c r="M21" s="391"/>
    </row>
    <row r="22" spans="1:13" ht="12.75">
      <c r="A22" s="281" t="s">
        <v>89</v>
      </c>
      <c r="B22" s="283">
        <f>+B25-B10-B13-B16-B19</f>
        <v>-63</v>
      </c>
      <c r="C22" s="387">
        <f>+C25-C10-C13-C16-C19</f>
        <v>-0.7649021200000572</v>
      </c>
      <c r="D22" s="4"/>
      <c r="E22" s="18"/>
      <c r="F22" s="283">
        <f>+F25-F10-F13-F16-F19</f>
        <v>-3</v>
      </c>
      <c r="G22" s="387">
        <f>+G25-G10-G13-G16-G19</f>
        <v>-0.1529780500000122</v>
      </c>
      <c r="H22" s="4"/>
      <c r="I22" s="18"/>
      <c r="J22" s="283">
        <f>+J25-J10-J13-J16-J19</f>
        <v>440</v>
      </c>
      <c r="K22" s="387">
        <f>+K25-K10-K13-K16-K19</f>
        <v>4.906667410000011</v>
      </c>
      <c r="L22" s="163"/>
      <c r="M22" s="391"/>
    </row>
    <row r="23" spans="1:13" ht="12.75">
      <c r="A23" s="281" t="s">
        <v>90</v>
      </c>
      <c r="B23" s="283">
        <f>+B26-B11-B14-B17-B20</f>
        <v>-38</v>
      </c>
      <c r="C23" s="387">
        <f>+C26-C11-C14-C17-C20</f>
        <v>-1.304222489999936</v>
      </c>
      <c r="D23" s="4"/>
      <c r="E23" s="18"/>
      <c r="F23" s="283">
        <f>+F26-F11-F14-F17-F20</f>
        <v>-5</v>
      </c>
      <c r="G23" s="387">
        <f>+G26-G11-G14-G17-G20</f>
        <v>-0.16066179999999264</v>
      </c>
      <c r="H23" s="4"/>
      <c r="I23" s="18"/>
      <c r="J23" s="283">
        <f>+J26-J11-J14-J17-J20</f>
        <v>328</v>
      </c>
      <c r="K23" s="387">
        <f>+K26-K11-K14-K17-K20</f>
        <v>7.534640450000069</v>
      </c>
      <c r="L23" s="163"/>
      <c r="M23" s="391"/>
    </row>
    <row r="24" spans="1:13" ht="12.75">
      <c r="A24" s="156" t="s">
        <v>93</v>
      </c>
      <c r="B24" s="393"/>
      <c r="C24" s="161"/>
      <c r="D24" s="4"/>
      <c r="E24" s="162"/>
      <c r="F24" s="393"/>
      <c r="G24" s="161"/>
      <c r="H24" s="4"/>
      <c r="I24" s="162"/>
      <c r="J24" s="397"/>
      <c r="K24" s="161"/>
      <c r="L24" s="163"/>
      <c r="M24" s="4"/>
    </row>
    <row r="25" spans="1:14" ht="12.75">
      <c r="A25" s="282" t="s">
        <v>89</v>
      </c>
      <c r="B25" s="283">
        <v>21947</v>
      </c>
      <c r="C25" s="387">
        <v>335.81107244</v>
      </c>
      <c r="D25" s="4"/>
      <c r="E25" s="18"/>
      <c r="F25" s="283">
        <v>21947</v>
      </c>
      <c r="G25" s="387">
        <v>335.81107244</v>
      </c>
      <c r="H25" s="4"/>
      <c r="I25" s="18"/>
      <c r="J25" s="283">
        <v>25692</v>
      </c>
      <c r="K25" s="387">
        <v>382.2740795</v>
      </c>
      <c r="L25" s="163"/>
      <c r="M25" s="391">
        <f>(F25-J25)/J25</f>
        <v>-0.14576521874513468</v>
      </c>
      <c r="N25" s="36"/>
    </row>
    <row r="26" spans="1:14" ht="12.75">
      <c r="A26" s="281" t="s">
        <v>90</v>
      </c>
      <c r="B26" s="283">
        <v>20729</v>
      </c>
      <c r="C26" s="387">
        <v>653.78350994</v>
      </c>
      <c r="D26" s="4"/>
      <c r="E26" s="18"/>
      <c r="F26" s="283">
        <v>20729</v>
      </c>
      <c r="G26" s="387">
        <v>653.78350994</v>
      </c>
      <c r="H26" s="4"/>
      <c r="I26" s="18"/>
      <c r="J26" s="283">
        <v>22776</v>
      </c>
      <c r="K26" s="387">
        <v>689.65260045</v>
      </c>
      <c r="L26" s="163"/>
      <c r="M26" s="391">
        <f>(F26-J26)/J26</f>
        <v>-0.08987530734106076</v>
      </c>
      <c r="N26" s="36"/>
    </row>
    <row r="27" spans="2:13" ht="12.75">
      <c r="B27" s="4"/>
      <c r="C27" s="4"/>
      <c r="D27" s="4"/>
      <c r="E27" s="162"/>
      <c r="F27" s="4"/>
      <c r="G27" s="4"/>
      <c r="H27" s="4"/>
      <c r="I27" s="162"/>
      <c r="J27" s="4"/>
      <c r="K27" s="4"/>
      <c r="L27" s="163"/>
      <c r="M27" s="28"/>
    </row>
    <row r="28" spans="2:13" ht="12.75">
      <c r="B28" s="4"/>
      <c r="C28" s="4"/>
      <c r="D28" s="4"/>
      <c r="E28" s="162"/>
      <c r="F28" s="4"/>
      <c r="G28" s="4"/>
      <c r="H28" s="4"/>
      <c r="I28" s="162"/>
      <c r="J28" s="4"/>
      <c r="K28" s="4"/>
      <c r="L28" s="163"/>
      <c r="M28" s="28"/>
    </row>
    <row r="29" spans="1:13" ht="12.75">
      <c r="A29" s="94"/>
      <c r="B29" s="4"/>
      <c r="C29" s="4"/>
      <c r="D29" s="4"/>
      <c r="E29" s="162"/>
      <c r="F29" s="4"/>
      <c r="G29" s="4"/>
      <c r="H29" s="4"/>
      <c r="I29" s="162"/>
      <c r="J29" s="4"/>
      <c r="K29" s="4"/>
      <c r="L29" s="163"/>
      <c r="M29" s="28"/>
    </row>
    <row r="30" spans="1:16" ht="12.75">
      <c r="A30" s="382" t="s">
        <v>94</v>
      </c>
      <c r="B30" s="48">
        <v>17543</v>
      </c>
      <c r="C30" s="398">
        <v>266.4</v>
      </c>
      <c r="D30" s="283"/>
      <c r="E30" s="399"/>
      <c r="F30" s="400">
        <v>19858</v>
      </c>
      <c r="G30" s="401">
        <v>297.2</v>
      </c>
      <c r="H30" s="285"/>
      <c r="I30" s="399"/>
      <c r="J30" s="293">
        <v>22680</v>
      </c>
      <c r="K30" s="390">
        <v>313.3</v>
      </c>
      <c r="L30" s="284"/>
      <c r="M30" s="391">
        <f>(F30-J30)/J30</f>
        <v>-0.12442680776014109</v>
      </c>
      <c r="P30" s="23"/>
    </row>
    <row r="31" spans="1:17" ht="12.75">
      <c r="A31" s="384" t="s">
        <v>95</v>
      </c>
      <c r="B31" s="400">
        <v>52</v>
      </c>
      <c r="C31" s="398">
        <v>0.6</v>
      </c>
      <c r="D31" s="283"/>
      <c r="E31" s="399"/>
      <c r="F31" s="285">
        <v>501</v>
      </c>
      <c r="G31" s="401">
        <v>6.4</v>
      </c>
      <c r="H31" s="285"/>
      <c r="I31" s="399"/>
      <c r="J31" s="402">
        <v>479</v>
      </c>
      <c r="K31" s="401">
        <v>5.5</v>
      </c>
      <c r="L31" s="284"/>
      <c r="M31" s="391">
        <f>(F31-J31)/J31</f>
        <v>0.04592901878914405</v>
      </c>
      <c r="Q31" s="93"/>
    </row>
    <row r="32" spans="1:16" ht="12.75">
      <c r="A32" s="384" t="s">
        <v>277</v>
      </c>
      <c r="B32" s="403" t="s">
        <v>43</v>
      </c>
      <c r="C32" s="398">
        <v>1</v>
      </c>
      <c r="D32" s="285"/>
      <c r="E32" s="399"/>
      <c r="F32" s="403" t="s">
        <v>43</v>
      </c>
      <c r="G32" s="401">
        <v>10</v>
      </c>
      <c r="H32" s="285"/>
      <c r="I32" s="399"/>
      <c r="J32" s="403" t="s">
        <v>43</v>
      </c>
      <c r="K32" s="401">
        <v>9.5</v>
      </c>
      <c r="L32" s="284"/>
      <c r="M32" s="404"/>
      <c r="P32" s="62"/>
    </row>
    <row r="33" spans="1:16" ht="12.75">
      <c r="A33" s="384" t="s">
        <v>96</v>
      </c>
      <c r="B33" s="403" t="s">
        <v>43</v>
      </c>
      <c r="C33" s="398">
        <v>-1.4</v>
      </c>
      <c r="D33" s="283"/>
      <c r="E33" s="399"/>
      <c r="F33" s="403" t="s">
        <v>43</v>
      </c>
      <c r="G33" s="398">
        <v>-11</v>
      </c>
      <c r="H33" s="285"/>
      <c r="I33" s="399"/>
      <c r="J33" s="403" t="s">
        <v>43</v>
      </c>
      <c r="K33" s="390">
        <v>-13.2</v>
      </c>
      <c r="L33" s="284"/>
      <c r="M33" s="391"/>
      <c r="P33" s="62"/>
    </row>
    <row r="34" spans="1:13" ht="12.75">
      <c r="A34" s="384" t="s">
        <v>249</v>
      </c>
      <c r="B34" s="400">
        <v>-519</v>
      </c>
      <c r="C34" s="398">
        <v>-5.4</v>
      </c>
      <c r="D34" s="283"/>
      <c r="E34" s="399"/>
      <c r="F34" s="285">
        <v>-3365</v>
      </c>
      <c r="G34" s="398">
        <v>-37.8</v>
      </c>
      <c r="H34" s="285"/>
      <c r="I34" s="399"/>
      <c r="J34" s="285">
        <v>-2524</v>
      </c>
      <c r="K34" s="390">
        <v>-17</v>
      </c>
      <c r="L34" s="284"/>
      <c r="M34" s="391">
        <f>(F34-J34)/J34</f>
        <v>0.33320126782884313</v>
      </c>
    </row>
    <row r="35" spans="1:13" ht="12.75">
      <c r="A35" s="384" t="s">
        <v>66</v>
      </c>
      <c r="B35" s="403">
        <f>+B36-(SUM(B30:B34))</f>
        <v>-4</v>
      </c>
      <c r="C35" s="398">
        <f>+C36-(SUM(C30:C34))</f>
        <v>-0.6000000000000227</v>
      </c>
      <c r="D35" s="283"/>
      <c r="E35" s="399"/>
      <c r="F35" s="403">
        <f>+F36-(SUM(F30:F34))</f>
        <v>78</v>
      </c>
      <c r="G35" s="398">
        <f>+G36-(SUM(G30:G34))</f>
        <v>-4.199999999999932</v>
      </c>
      <c r="H35" s="285"/>
      <c r="I35" s="399"/>
      <c r="J35" s="403">
        <f>+J36-(SUM(J30:J34))</f>
        <v>-175</v>
      </c>
      <c r="K35" s="398">
        <f>+K36-(SUM(K30:K34))</f>
        <v>-3.400000000000034</v>
      </c>
      <c r="L35" s="284"/>
      <c r="M35" s="391"/>
    </row>
    <row r="36" spans="1:13" ht="14.25">
      <c r="A36" s="382" t="s">
        <v>360</v>
      </c>
      <c r="B36" s="48">
        <v>17072</v>
      </c>
      <c r="C36" s="398">
        <v>260.6</v>
      </c>
      <c r="D36" s="283"/>
      <c r="E36" s="399"/>
      <c r="F36" s="48">
        <v>17072</v>
      </c>
      <c r="G36" s="398">
        <v>260.6</v>
      </c>
      <c r="H36" s="285"/>
      <c r="I36" s="399"/>
      <c r="J36" s="48">
        <v>20460</v>
      </c>
      <c r="K36" s="398">
        <v>294.7</v>
      </c>
      <c r="L36" s="284"/>
      <c r="M36" s="391">
        <f>(F36-J36)/J36</f>
        <v>-0.16559139784946236</v>
      </c>
    </row>
    <row r="37" spans="2:13" ht="12.75">
      <c r="B37" s="31"/>
      <c r="D37" s="25"/>
      <c r="E37" s="25"/>
      <c r="F37" s="20"/>
      <c r="G37" s="55"/>
      <c r="H37" s="25"/>
      <c r="I37" s="25"/>
      <c r="J37" s="30"/>
      <c r="L37" s="25"/>
      <c r="M37" s="25"/>
    </row>
    <row r="38" spans="2:13" ht="12.75">
      <c r="B38" s="31"/>
      <c r="D38" s="25"/>
      <c r="E38" s="25"/>
      <c r="F38" s="20"/>
      <c r="G38" s="55"/>
      <c r="H38" s="25"/>
      <c r="I38" s="25"/>
      <c r="J38" s="30"/>
      <c r="L38" s="25"/>
      <c r="M38" s="25"/>
    </row>
    <row r="39" spans="2:13" ht="12.75">
      <c r="B39" s="29"/>
      <c r="C39" s="29"/>
      <c r="D39" s="28"/>
      <c r="E39" s="28"/>
      <c r="F39" s="28"/>
      <c r="G39" s="27"/>
      <c r="H39" s="28"/>
      <c r="I39" s="28"/>
      <c r="J39" s="28"/>
      <c r="K39" s="28"/>
      <c r="L39" s="28"/>
      <c r="M39" s="28"/>
    </row>
    <row r="40" spans="1:13" ht="14.25">
      <c r="A40" s="14" t="s">
        <v>248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4.25">
      <c r="A41" s="6" t="s">
        <v>356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ht="12.75" customHeight="1">
      <c r="A42" s="6" t="s">
        <v>316</v>
      </c>
    </row>
    <row r="43" ht="12.75">
      <c r="A43" s="6" t="s">
        <v>317</v>
      </c>
    </row>
  </sheetData>
  <mergeCells count="3">
    <mergeCell ref="F6:G6"/>
    <mergeCell ref="J6:K6"/>
    <mergeCell ref="B6:C6"/>
  </mergeCells>
  <printOptions/>
  <pageMargins left="0.75" right="0.75" top="1" bottom="1" header="0.5" footer="0.5"/>
  <pageSetup fitToHeight="1" fitToWidth="1" horizontalDpi="1200" verticalDpi="120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B55"/>
  <sheetViews>
    <sheetView zoomScale="50" zoomScaleNormal="50" workbookViewId="0" topLeftCell="A1">
      <selection activeCell="A1" sqref="A1:AA1"/>
    </sheetView>
  </sheetViews>
  <sheetFormatPr defaultColWidth="9.140625" defaultRowHeight="12.75"/>
  <cols>
    <col min="7" max="7" width="9.28125" style="0" customWidth="1"/>
    <col min="8" max="8" width="15.00390625" style="0" customWidth="1"/>
  </cols>
  <sheetData>
    <row r="1" spans="1:28" s="6" customFormat="1" ht="45" customHeight="1">
      <c r="A1" s="666" t="s">
        <v>320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474"/>
    </row>
    <row r="2" spans="1:28" s="6" customFormat="1" ht="21.75" customHeight="1">
      <c r="A2" s="667" t="s">
        <v>329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</row>
    <row r="3" spans="1:22" s="6" customFormat="1" ht="19.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</row>
    <row r="9" ht="12.75">
      <c r="C9" s="56"/>
    </row>
    <row r="25" spans="2:21" ht="12.75">
      <c r="B25" t="s">
        <v>422</v>
      </c>
      <c r="K25" t="s">
        <v>423</v>
      </c>
      <c r="U25" t="s">
        <v>424</v>
      </c>
    </row>
    <row r="26" spans="2:28" ht="12.75">
      <c r="B26" s="665"/>
      <c r="C26" s="665"/>
      <c r="D26" s="665"/>
      <c r="E26" s="665"/>
      <c r="F26" s="665"/>
      <c r="G26" s="665"/>
      <c r="H26" s="665"/>
      <c r="J26" s="146"/>
      <c r="K26" s="28"/>
      <c r="U26" s="665"/>
      <c r="V26" s="665"/>
      <c r="W26" s="665"/>
      <c r="X26" s="665"/>
      <c r="Y26" s="665"/>
      <c r="Z26" s="665"/>
      <c r="AA26" s="665"/>
      <c r="AB26" s="665"/>
    </row>
    <row r="50" spans="2:21" ht="12.75">
      <c r="B50" t="s">
        <v>425</v>
      </c>
      <c r="K50" t="s">
        <v>426</v>
      </c>
      <c r="U50" t="s">
        <v>427</v>
      </c>
    </row>
    <row r="51" spans="2:28" ht="12.75">
      <c r="B51" s="146"/>
      <c r="J51" s="28"/>
      <c r="K51" s="28"/>
      <c r="U51" s="665"/>
      <c r="V51" s="665"/>
      <c r="W51" s="665"/>
      <c r="X51" s="665"/>
      <c r="Y51" s="665"/>
      <c r="Z51" s="665"/>
      <c r="AA51" s="665"/>
      <c r="AB51" s="665"/>
    </row>
    <row r="53" ht="11.25" customHeight="1"/>
    <row r="55" ht="12.75">
      <c r="A55" t="s">
        <v>321</v>
      </c>
    </row>
  </sheetData>
  <mergeCells count="5">
    <mergeCell ref="U26:AB26"/>
    <mergeCell ref="U51:AB51"/>
    <mergeCell ref="B26:H26"/>
    <mergeCell ref="A1:AA1"/>
    <mergeCell ref="A2:AB2"/>
  </mergeCells>
  <printOptions/>
  <pageMargins left="0.75" right="0.75" top="1" bottom="1" header="0.5" footer="0.5"/>
  <pageSetup fitToHeight="1" fitToWidth="1" horizontalDpi="1200" verticalDpi="1200" orientation="landscape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>
    <outlinePr summaryRight="0"/>
    <pageSetUpPr fitToPage="1"/>
  </sheetPr>
  <dimension ref="A1:M49"/>
  <sheetViews>
    <sheetView zoomScale="75" zoomScaleNormal="75" workbookViewId="0" topLeftCell="A1">
      <selection activeCell="A1" sqref="A1"/>
    </sheetView>
  </sheetViews>
  <sheetFormatPr defaultColWidth="9.140625" defaultRowHeight="12.75" outlineLevelRow="1" outlineLevelCol="2"/>
  <cols>
    <col min="1" max="1" width="24.00390625" style="0" customWidth="1"/>
    <col min="2" max="2" width="20.140625" style="0" customWidth="1"/>
    <col min="3" max="3" width="19.00390625" style="0" customWidth="1"/>
    <col min="4" max="5" width="16.8515625" style="0" customWidth="1" outlineLevel="1"/>
    <col min="6" max="6" width="18.140625" style="0" customWidth="1" outlineLevel="1"/>
    <col min="7" max="7" width="15.8515625" style="0" customWidth="1" outlineLevel="1"/>
    <col min="8" max="9" width="13.28125" style="0" customWidth="1" outlineLevel="1"/>
    <col min="10" max="10" width="14.8515625" style="0" customWidth="1" outlineLevel="1"/>
    <col min="11" max="11" width="9.140625" style="0" customWidth="1" outlineLevel="2"/>
    <col min="12" max="12" width="28.7109375" style="0" customWidth="1" outlineLevel="2"/>
    <col min="14" max="14" width="10.421875" style="0" customWidth="1"/>
    <col min="16" max="16" width="11.421875" style="0" customWidth="1"/>
  </cols>
  <sheetData>
    <row r="1" spans="1:10" ht="15.75">
      <c r="A1" s="296" t="s">
        <v>14</v>
      </c>
      <c r="B1" s="296"/>
      <c r="C1" s="296"/>
      <c r="D1" s="296"/>
      <c r="E1" s="296"/>
      <c r="F1" s="296"/>
      <c r="G1" s="296"/>
      <c r="H1" s="2"/>
      <c r="I1" s="2"/>
      <c r="J1" s="2"/>
    </row>
    <row r="2" spans="1:10" ht="23.25">
      <c r="A2" s="297" t="s">
        <v>97</v>
      </c>
      <c r="B2" s="297"/>
      <c r="C2" s="297"/>
      <c r="D2" s="297"/>
      <c r="E2" s="297"/>
      <c r="F2" s="297"/>
      <c r="G2" s="298"/>
      <c r="H2" s="3"/>
      <c r="I2" s="3"/>
      <c r="J2" s="3"/>
    </row>
    <row r="3" spans="1:10" ht="23.25">
      <c r="A3" s="297" t="s">
        <v>284</v>
      </c>
      <c r="B3" s="297"/>
      <c r="C3" s="297"/>
      <c r="D3" s="297"/>
      <c r="E3" s="297"/>
      <c r="F3" s="297"/>
      <c r="G3" s="297"/>
      <c r="H3" s="3"/>
      <c r="I3" s="3"/>
      <c r="J3" s="3"/>
    </row>
    <row r="4" spans="1:10" ht="23.25">
      <c r="A4" s="299" t="s">
        <v>98</v>
      </c>
      <c r="B4" s="297"/>
      <c r="C4" s="297"/>
      <c r="D4" s="297"/>
      <c r="E4" s="297"/>
      <c r="F4" s="297"/>
      <c r="G4" s="297"/>
      <c r="H4" s="3"/>
      <c r="I4" s="3"/>
      <c r="J4" s="3"/>
    </row>
    <row r="5" spans="1:10" ht="24" thickBot="1">
      <c r="A5" s="8"/>
      <c r="B5" s="59"/>
      <c r="C5" s="59"/>
      <c r="D5" s="59"/>
      <c r="E5" s="59"/>
      <c r="F5" s="59"/>
      <c r="G5" s="59"/>
      <c r="H5" s="59"/>
      <c r="I5" s="59"/>
      <c r="J5" s="59"/>
    </row>
    <row r="6" spans="1:10" ht="24.75" customHeight="1">
      <c r="A6" s="668" t="s">
        <v>257</v>
      </c>
      <c r="B6" s="668"/>
      <c r="C6" s="668"/>
      <c r="D6" s="668"/>
      <c r="E6" s="668"/>
      <c r="F6" s="668"/>
      <c r="G6" s="668"/>
      <c r="H6" s="668"/>
      <c r="I6" s="668"/>
      <c r="J6" s="668"/>
    </row>
    <row r="7" spans="1:10" s="54" customFormat="1" ht="51">
      <c r="A7" s="301" t="s">
        <v>282</v>
      </c>
      <c r="B7" s="302" t="s">
        <v>99</v>
      </c>
      <c r="C7" s="303" t="s">
        <v>100</v>
      </c>
      <c r="D7" s="302" t="s">
        <v>101</v>
      </c>
      <c r="E7" s="302" t="s">
        <v>102</v>
      </c>
      <c r="F7" s="304" t="s">
        <v>240</v>
      </c>
      <c r="G7" s="304" t="s">
        <v>244</v>
      </c>
      <c r="H7" s="305" t="s">
        <v>171</v>
      </c>
      <c r="I7" s="306" t="s">
        <v>170</v>
      </c>
      <c r="J7" s="307" t="s">
        <v>242</v>
      </c>
    </row>
    <row r="8" spans="1:12" ht="12.75" outlineLevel="1">
      <c r="A8" s="348" t="s">
        <v>104</v>
      </c>
      <c r="B8" s="312">
        <v>6973.359464769999</v>
      </c>
      <c r="C8" s="313">
        <f aca="true" t="shared" si="0" ref="C8:C16">SUM(D8:J8)</f>
        <v>2223.02160941</v>
      </c>
      <c r="D8" s="314">
        <v>318.42281844</v>
      </c>
      <c r="E8" s="315">
        <v>43.9412689</v>
      </c>
      <c r="F8" s="316">
        <v>14.53790485</v>
      </c>
      <c r="G8" s="628">
        <v>1837.597766</v>
      </c>
      <c r="H8" s="316">
        <v>4.29914883</v>
      </c>
      <c r="I8" s="315">
        <v>3.77270239</v>
      </c>
      <c r="J8" s="317">
        <v>0.45</v>
      </c>
      <c r="L8" s="104"/>
    </row>
    <row r="9" spans="1:12" ht="12.75" outlineLevel="1">
      <c r="A9" s="349" t="s">
        <v>105</v>
      </c>
      <c r="B9" s="318">
        <v>6879.8410359</v>
      </c>
      <c r="C9" s="319">
        <f t="shared" si="0"/>
        <v>2173.2716951400007</v>
      </c>
      <c r="D9" s="320">
        <v>297.34252919</v>
      </c>
      <c r="E9" s="321">
        <v>43.629067920000004</v>
      </c>
      <c r="F9" s="316">
        <v>11.63067658</v>
      </c>
      <c r="G9" s="328">
        <v>1810.598682</v>
      </c>
      <c r="H9" s="316">
        <v>2.9723385899999997</v>
      </c>
      <c r="I9" s="321">
        <v>2.3094008599999998</v>
      </c>
      <c r="J9" s="323">
        <v>4.789</v>
      </c>
      <c r="L9" s="104"/>
    </row>
    <row r="10" spans="1:12" ht="12.75" outlineLevel="1">
      <c r="A10" s="349" t="s">
        <v>106</v>
      </c>
      <c r="B10" s="318">
        <v>6631.527323100001</v>
      </c>
      <c r="C10" s="319">
        <f t="shared" si="0"/>
        <v>2117.8936068</v>
      </c>
      <c r="D10" s="320">
        <v>289.06417611999996</v>
      </c>
      <c r="E10" s="321">
        <v>42.90231493</v>
      </c>
      <c r="F10" s="316">
        <v>6.22888167</v>
      </c>
      <c r="G10" s="328">
        <v>1773.090884</v>
      </c>
      <c r="H10" s="316">
        <v>2.6009834300000003</v>
      </c>
      <c r="I10" s="321">
        <v>4.0063666499999995</v>
      </c>
      <c r="J10" s="323">
        <v>0</v>
      </c>
      <c r="L10" s="104"/>
    </row>
    <row r="11" spans="1:12" ht="12.75" outlineLevel="1">
      <c r="A11" s="349" t="s">
        <v>107</v>
      </c>
      <c r="B11" s="318">
        <v>9415.207017060002</v>
      </c>
      <c r="C11" s="319">
        <f t="shared" si="0"/>
        <v>2658.46884227</v>
      </c>
      <c r="D11" s="320">
        <v>410.55220894</v>
      </c>
      <c r="E11" s="321">
        <v>60.50828615</v>
      </c>
      <c r="F11" s="316">
        <v>12.33050003</v>
      </c>
      <c r="G11" s="328">
        <v>2169.224188</v>
      </c>
      <c r="H11" s="316">
        <v>2.3117562599999997</v>
      </c>
      <c r="I11" s="321">
        <v>3.5419028900000002</v>
      </c>
      <c r="J11" s="323">
        <v>0</v>
      </c>
      <c r="L11" s="104"/>
    </row>
    <row r="12" spans="1:12" ht="12.75" outlineLevel="1">
      <c r="A12" s="349" t="s">
        <v>108</v>
      </c>
      <c r="B12" s="318">
        <v>9460.08525939</v>
      </c>
      <c r="C12" s="319">
        <f t="shared" si="0"/>
        <v>2848.98910917</v>
      </c>
      <c r="D12" s="320">
        <v>406.92229554000005</v>
      </c>
      <c r="E12" s="321">
        <v>58.36042551</v>
      </c>
      <c r="F12" s="316">
        <v>12.2623033</v>
      </c>
      <c r="G12" s="328">
        <v>2366.772647</v>
      </c>
      <c r="H12" s="316">
        <v>2.64171341</v>
      </c>
      <c r="I12" s="321">
        <v>2.02972441</v>
      </c>
      <c r="J12" s="323">
        <v>0</v>
      </c>
      <c r="L12" s="104"/>
    </row>
    <row r="13" spans="1:12" ht="12.75" outlineLevel="1">
      <c r="A13" s="349" t="s">
        <v>109</v>
      </c>
      <c r="B13" s="318">
        <v>11950.766600410001</v>
      </c>
      <c r="C13" s="319">
        <f t="shared" si="0"/>
        <v>2666.6374325999996</v>
      </c>
      <c r="D13" s="320">
        <v>515.3207622</v>
      </c>
      <c r="E13" s="321">
        <v>59.203231640000006</v>
      </c>
      <c r="F13" s="316">
        <v>7.9344889</v>
      </c>
      <c r="G13" s="328">
        <v>2075.92318</v>
      </c>
      <c r="H13" s="316">
        <v>2.50286844</v>
      </c>
      <c r="I13" s="321">
        <v>5.75290142</v>
      </c>
      <c r="J13" s="323">
        <v>0</v>
      </c>
      <c r="L13" s="104"/>
    </row>
    <row r="14" spans="1:12" ht="12.75" outlineLevel="1">
      <c r="A14" s="349" t="s">
        <v>145</v>
      </c>
      <c r="B14" s="318">
        <v>14553.024252350002</v>
      </c>
      <c r="C14" s="319">
        <f t="shared" si="0"/>
        <v>2834.9860790000002</v>
      </c>
      <c r="D14" s="320">
        <v>652.07066377</v>
      </c>
      <c r="E14" s="321">
        <v>72.76576177999999</v>
      </c>
      <c r="F14" s="316">
        <v>16.58293219</v>
      </c>
      <c r="G14" s="328">
        <v>2085.339358</v>
      </c>
      <c r="H14" s="316">
        <v>3.14552607</v>
      </c>
      <c r="I14" s="321">
        <v>5.081837190000001</v>
      </c>
      <c r="J14" s="323">
        <v>0</v>
      </c>
      <c r="L14" s="104"/>
    </row>
    <row r="15" spans="1:12" ht="12.75" outlineLevel="1">
      <c r="A15" s="350" t="s">
        <v>111</v>
      </c>
      <c r="B15" s="324">
        <v>16933.364196330003</v>
      </c>
      <c r="C15" s="323">
        <f t="shared" si="0"/>
        <v>2814.1834484299993</v>
      </c>
      <c r="D15" s="320">
        <v>756.38238527</v>
      </c>
      <c r="E15" s="316">
        <v>64.17055956</v>
      </c>
      <c r="F15" s="316">
        <v>11.087747060000002</v>
      </c>
      <c r="G15" s="328">
        <v>1973.501777</v>
      </c>
      <c r="H15" s="316">
        <v>3.13756794</v>
      </c>
      <c r="I15" s="316">
        <v>5.903411599999999</v>
      </c>
      <c r="J15" s="323">
        <v>0</v>
      </c>
      <c r="L15" s="104"/>
    </row>
    <row r="16" spans="1:10" ht="12.75" outlineLevel="1">
      <c r="A16" s="349" t="s">
        <v>112</v>
      </c>
      <c r="B16" s="328">
        <v>20010.22942883</v>
      </c>
      <c r="C16" s="323">
        <f t="shared" si="0"/>
        <v>3148.2721692000005</v>
      </c>
      <c r="D16" s="326">
        <v>965.66582131</v>
      </c>
      <c r="E16" s="327">
        <v>96.45488523</v>
      </c>
      <c r="F16" s="327">
        <v>9.664771949999999</v>
      </c>
      <c r="G16" s="328">
        <v>2058.938156</v>
      </c>
      <c r="H16" s="328">
        <v>4.43469096</v>
      </c>
      <c r="I16" s="327">
        <v>7.47884375</v>
      </c>
      <c r="J16" s="323">
        <v>5.635</v>
      </c>
    </row>
    <row r="17" spans="1:10" ht="12.75" outlineLevel="1">
      <c r="A17" s="349" t="s">
        <v>113</v>
      </c>
      <c r="B17" s="325"/>
      <c r="C17" s="319"/>
      <c r="D17" s="326"/>
      <c r="E17" s="327"/>
      <c r="F17" s="327"/>
      <c r="G17" s="328"/>
      <c r="H17" s="328"/>
      <c r="I17" s="327"/>
      <c r="J17" s="323"/>
    </row>
    <row r="18" spans="1:10" ht="12.75" outlineLevel="1">
      <c r="A18" s="349" t="s">
        <v>114</v>
      </c>
      <c r="B18" s="325"/>
      <c r="C18" s="319"/>
      <c r="D18" s="326"/>
      <c r="E18" s="327"/>
      <c r="F18" s="327"/>
      <c r="G18" s="328"/>
      <c r="H18" s="328"/>
      <c r="I18" s="327"/>
      <c r="J18" s="323"/>
    </row>
    <row r="19" spans="1:10" ht="13.5" outlineLevel="1" thickBot="1">
      <c r="A19" s="351" t="s">
        <v>115</v>
      </c>
      <c r="B19" s="329"/>
      <c r="C19" s="330"/>
      <c r="D19" s="331"/>
      <c r="E19" s="332"/>
      <c r="F19" s="332"/>
      <c r="G19" s="332"/>
      <c r="H19" s="332"/>
      <c r="I19" s="332"/>
      <c r="J19" s="333"/>
    </row>
    <row r="20" spans="1:10" ht="13.5" thickTop="1">
      <c r="A20" s="352" t="s">
        <v>283</v>
      </c>
      <c r="B20" s="343">
        <f>SUM(B8:B19)</f>
        <v>102807.40457814002</v>
      </c>
      <c r="C20" s="344">
        <f>SUM(C8:C19)</f>
        <v>23485.723992020005</v>
      </c>
      <c r="D20" s="345">
        <f aca="true" t="shared" si="1" ref="D20:I20">SUM(D8:D19)</f>
        <v>4611.74366078</v>
      </c>
      <c r="E20" s="344">
        <f t="shared" si="1"/>
        <v>541.93580162</v>
      </c>
      <c r="F20" s="344">
        <f>SUM(F8:F19)</f>
        <v>102.26020652999999</v>
      </c>
      <c r="G20" s="344">
        <f t="shared" si="1"/>
        <v>18150.986638000002</v>
      </c>
      <c r="H20" s="344">
        <f t="shared" si="1"/>
        <v>28.046593929999997</v>
      </c>
      <c r="I20" s="344">
        <f t="shared" si="1"/>
        <v>39.877091160000006</v>
      </c>
      <c r="J20" s="346">
        <f>SUM(J8:J19)</f>
        <v>10.873999999999999</v>
      </c>
    </row>
    <row r="21" spans="1:11" ht="12.75">
      <c r="A21" s="335"/>
      <c r="B21" s="336"/>
      <c r="C21" s="337"/>
      <c r="D21" s="338"/>
      <c r="E21" s="336"/>
      <c r="F21" s="336"/>
      <c r="G21" s="336"/>
      <c r="H21" s="336"/>
      <c r="I21" s="336"/>
      <c r="J21" s="339"/>
      <c r="K21" s="9"/>
    </row>
    <row r="22" spans="1:10" ht="12.75">
      <c r="A22" s="353" t="s">
        <v>330</v>
      </c>
      <c r="B22" s="313">
        <v>56192.859</v>
      </c>
      <c r="C22" s="313">
        <v>20090.72</v>
      </c>
      <c r="D22" s="328">
        <v>2743.185</v>
      </c>
      <c r="E22" s="328">
        <v>438.419</v>
      </c>
      <c r="F22" s="328">
        <v>116.629</v>
      </c>
      <c r="G22" s="328">
        <v>16672.652</v>
      </c>
      <c r="H22" s="328">
        <v>42.268</v>
      </c>
      <c r="I22" s="328">
        <v>53.157</v>
      </c>
      <c r="J22" s="323">
        <v>24.411</v>
      </c>
    </row>
    <row r="23" spans="1:10" ht="12.75">
      <c r="A23" s="353" t="s">
        <v>285</v>
      </c>
      <c r="B23" s="319">
        <f aca="true" t="shared" si="2" ref="B23:J23">B20*$L$43</f>
        <v>137076.53943752003</v>
      </c>
      <c r="C23" s="319">
        <f t="shared" si="2"/>
        <v>31314.298656026673</v>
      </c>
      <c r="D23" s="328">
        <f t="shared" si="2"/>
        <v>6148.991547706666</v>
      </c>
      <c r="E23" s="328">
        <f t="shared" si="2"/>
        <v>722.5810688266666</v>
      </c>
      <c r="F23" s="328">
        <f t="shared" si="2"/>
        <v>136.34694204</v>
      </c>
      <c r="G23" s="328">
        <f t="shared" si="2"/>
        <v>24201.315517333336</v>
      </c>
      <c r="H23" s="328">
        <f t="shared" si="2"/>
        <v>37.39545857333333</v>
      </c>
      <c r="I23" s="328">
        <f t="shared" si="2"/>
        <v>53.16945488</v>
      </c>
      <c r="J23" s="323">
        <f t="shared" si="2"/>
        <v>14.498666666666665</v>
      </c>
    </row>
    <row r="24" spans="1:10" ht="12.75">
      <c r="A24" s="354" t="s">
        <v>315</v>
      </c>
      <c r="B24" s="340">
        <v>185000</v>
      </c>
      <c r="C24" s="340">
        <v>45000</v>
      </c>
      <c r="D24" s="344"/>
      <c r="E24" s="344"/>
      <c r="F24" s="344"/>
      <c r="G24" s="344"/>
      <c r="H24" s="344"/>
      <c r="I24" s="344"/>
      <c r="J24" s="347"/>
    </row>
    <row r="25" spans="1:10" ht="24" thickBot="1">
      <c r="A25" s="342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20.25">
      <c r="A26" s="300" t="s">
        <v>116</v>
      </c>
      <c r="B26" s="97"/>
      <c r="C26" s="97"/>
      <c r="D26" s="60"/>
      <c r="E26" s="60"/>
      <c r="F26" s="97"/>
      <c r="G26" s="13"/>
      <c r="H26" s="13"/>
      <c r="I26" s="13"/>
      <c r="J26" s="13"/>
    </row>
    <row r="27" spans="1:10" ht="39">
      <c r="A27" s="308" t="s">
        <v>282</v>
      </c>
      <c r="B27" s="309" t="s">
        <v>99</v>
      </c>
      <c r="C27" s="310" t="s">
        <v>100</v>
      </c>
      <c r="D27" s="309" t="s">
        <v>101</v>
      </c>
      <c r="E27" s="304" t="s">
        <v>102</v>
      </c>
      <c r="F27" s="304" t="s">
        <v>240</v>
      </c>
      <c r="G27" s="304" t="s">
        <v>241</v>
      </c>
      <c r="H27" s="305" t="s">
        <v>231</v>
      </c>
      <c r="I27" s="305" t="s">
        <v>232</v>
      </c>
      <c r="J27" s="311" t="s">
        <v>242</v>
      </c>
    </row>
    <row r="28" spans="1:10" ht="14.25">
      <c r="A28" s="357" t="s">
        <v>117</v>
      </c>
      <c r="B28" s="358" t="s">
        <v>43</v>
      </c>
      <c r="C28" s="359" t="s">
        <v>43</v>
      </c>
      <c r="D28" s="358" t="s">
        <v>43</v>
      </c>
      <c r="E28" s="358" t="s">
        <v>43</v>
      </c>
      <c r="F28" s="358" t="s">
        <v>43</v>
      </c>
      <c r="G28" s="358" t="s">
        <v>43</v>
      </c>
      <c r="H28" s="360" t="s">
        <v>43</v>
      </c>
      <c r="I28" s="360">
        <v>0.0014</v>
      </c>
      <c r="J28" s="359" t="s">
        <v>233</v>
      </c>
    </row>
    <row r="29" spans="1:13" ht="12.75" outlineLevel="1">
      <c r="A29" s="349" t="s">
        <v>104</v>
      </c>
      <c r="B29" s="361" t="s">
        <v>43</v>
      </c>
      <c r="C29" s="323">
        <f aca="true" t="shared" si="3" ref="C29:C40">SUM(D29:J29)</f>
        <v>0.023281783346</v>
      </c>
      <c r="D29" s="361" t="s">
        <v>43</v>
      </c>
      <c r="E29" s="361" t="s">
        <v>43</v>
      </c>
      <c r="F29" s="361" t="s">
        <v>43</v>
      </c>
      <c r="G29" s="361" t="s">
        <v>43</v>
      </c>
      <c r="H29" s="361" t="s">
        <v>43</v>
      </c>
      <c r="I29" s="328">
        <f aca="true" t="shared" si="4" ref="I29:I40">I$28*(I8)</f>
        <v>0.005281783346</v>
      </c>
      <c r="J29" s="323">
        <v>0.018</v>
      </c>
      <c r="K29" s="11"/>
      <c r="L29" s="58"/>
      <c r="M29" s="9"/>
    </row>
    <row r="30" spans="1:12" ht="12.75" outlineLevel="1">
      <c r="A30" s="349" t="s">
        <v>105</v>
      </c>
      <c r="B30" s="361" t="s">
        <v>43</v>
      </c>
      <c r="C30" s="323">
        <f t="shared" si="3"/>
        <v>0.27523316120400004</v>
      </c>
      <c r="D30" s="361" t="s">
        <v>43</v>
      </c>
      <c r="E30" s="361" t="s">
        <v>43</v>
      </c>
      <c r="F30" s="361" t="s">
        <v>43</v>
      </c>
      <c r="G30" s="361" t="s">
        <v>43</v>
      </c>
      <c r="H30" s="361" t="s">
        <v>43</v>
      </c>
      <c r="I30" s="328">
        <f t="shared" si="4"/>
        <v>0.0032331612039999996</v>
      </c>
      <c r="J30" s="323">
        <v>0.272</v>
      </c>
      <c r="L30" s="58"/>
    </row>
    <row r="31" spans="1:12" ht="12.75" outlineLevel="1">
      <c r="A31" s="349" t="s">
        <v>106</v>
      </c>
      <c r="B31" s="361" t="s">
        <v>43</v>
      </c>
      <c r="C31" s="323">
        <f t="shared" si="3"/>
        <v>0.005608913309999999</v>
      </c>
      <c r="D31" s="361" t="s">
        <v>43</v>
      </c>
      <c r="E31" s="361" t="s">
        <v>43</v>
      </c>
      <c r="F31" s="361" t="s">
        <v>43</v>
      </c>
      <c r="G31" s="361" t="s">
        <v>43</v>
      </c>
      <c r="H31" s="361" t="s">
        <v>43</v>
      </c>
      <c r="I31" s="328">
        <f t="shared" si="4"/>
        <v>0.005608913309999999</v>
      </c>
      <c r="J31" s="362">
        <v>0</v>
      </c>
      <c r="L31" s="58"/>
    </row>
    <row r="32" spans="1:10" ht="12.75" outlineLevel="1">
      <c r="A32" s="349" t="s">
        <v>107</v>
      </c>
      <c r="B32" s="361" t="s">
        <v>43</v>
      </c>
      <c r="C32" s="323">
        <f t="shared" si="3"/>
        <v>0.0049586640460000005</v>
      </c>
      <c r="D32" s="361" t="s">
        <v>43</v>
      </c>
      <c r="E32" s="361" t="s">
        <v>43</v>
      </c>
      <c r="F32" s="361" t="s">
        <v>43</v>
      </c>
      <c r="G32" s="361" t="s">
        <v>43</v>
      </c>
      <c r="H32" s="361" t="s">
        <v>43</v>
      </c>
      <c r="I32" s="328">
        <f t="shared" si="4"/>
        <v>0.0049586640460000005</v>
      </c>
      <c r="J32" s="323">
        <v>0</v>
      </c>
    </row>
    <row r="33" spans="1:10" ht="12.75" outlineLevel="1">
      <c r="A33" s="349" t="s">
        <v>108</v>
      </c>
      <c r="B33" s="361" t="s">
        <v>43</v>
      </c>
      <c r="C33" s="323">
        <f t="shared" si="3"/>
        <v>0.002841614174</v>
      </c>
      <c r="D33" s="361" t="s">
        <v>43</v>
      </c>
      <c r="E33" s="361" t="s">
        <v>43</v>
      </c>
      <c r="F33" s="361" t="s">
        <v>43</v>
      </c>
      <c r="G33" s="361" t="s">
        <v>43</v>
      </c>
      <c r="H33" s="361" t="s">
        <v>43</v>
      </c>
      <c r="I33" s="328">
        <f t="shared" si="4"/>
        <v>0.002841614174</v>
      </c>
      <c r="J33" s="323">
        <v>0</v>
      </c>
    </row>
    <row r="34" spans="1:10" ht="12.75" outlineLevel="1">
      <c r="A34" s="349" t="s">
        <v>109</v>
      </c>
      <c r="B34" s="361" t="s">
        <v>43</v>
      </c>
      <c r="C34" s="323">
        <f t="shared" si="3"/>
        <v>0.008054061987999999</v>
      </c>
      <c r="D34" s="361" t="s">
        <v>43</v>
      </c>
      <c r="E34" s="361" t="s">
        <v>43</v>
      </c>
      <c r="F34" s="361" t="s">
        <v>43</v>
      </c>
      <c r="G34" s="361" t="s">
        <v>43</v>
      </c>
      <c r="H34" s="361" t="s">
        <v>43</v>
      </c>
      <c r="I34" s="328">
        <f t="shared" si="4"/>
        <v>0.008054061987999999</v>
      </c>
      <c r="J34" s="323">
        <v>0</v>
      </c>
    </row>
    <row r="35" spans="1:10" ht="12.75" outlineLevel="1">
      <c r="A35" s="349" t="s">
        <v>110</v>
      </c>
      <c r="B35" s="361" t="s">
        <v>43</v>
      </c>
      <c r="C35" s="323">
        <f t="shared" si="3"/>
        <v>0.007114572066000001</v>
      </c>
      <c r="D35" s="361" t="s">
        <v>43</v>
      </c>
      <c r="E35" s="361" t="s">
        <v>43</v>
      </c>
      <c r="F35" s="361" t="s">
        <v>43</v>
      </c>
      <c r="G35" s="361" t="s">
        <v>43</v>
      </c>
      <c r="H35" s="361" t="s">
        <v>43</v>
      </c>
      <c r="I35" s="328">
        <f t="shared" si="4"/>
        <v>0.007114572066000001</v>
      </c>
      <c r="J35" s="323">
        <v>0</v>
      </c>
    </row>
    <row r="36" spans="1:11" ht="12.75" outlineLevel="1">
      <c r="A36" s="349" t="s">
        <v>111</v>
      </c>
      <c r="B36" s="361" t="s">
        <v>43</v>
      </c>
      <c r="C36" s="323">
        <f t="shared" si="3"/>
        <v>0.008264776239999999</v>
      </c>
      <c r="D36" s="361" t="s">
        <v>43</v>
      </c>
      <c r="E36" s="361" t="s">
        <v>43</v>
      </c>
      <c r="F36" s="361" t="s">
        <v>43</v>
      </c>
      <c r="G36" s="361" t="s">
        <v>43</v>
      </c>
      <c r="H36" s="361" t="s">
        <v>43</v>
      </c>
      <c r="I36" s="328">
        <f t="shared" si="4"/>
        <v>0.008264776239999999</v>
      </c>
      <c r="J36" s="323">
        <v>0</v>
      </c>
      <c r="K36" s="11"/>
    </row>
    <row r="37" spans="1:10" ht="12.75" outlineLevel="1">
      <c r="A37" s="349" t="s">
        <v>112</v>
      </c>
      <c r="B37" s="361" t="s">
        <v>43</v>
      </c>
      <c r="C37" s="323">
        <f t="shared" si="3"/>
        <v>0.33047038125</v>
      </c>
      <c r="D37" s="361" t="s">
        <v>43</v>
      </c>
      <c r="E37" s="361" t="s">
        <v>43</v>
      </c>
      <c r="F37" s="361" t="s">
        <v>43</v>
      </c>
      <c r="G37" s="361" t="s">
        <v>43</v>
      </c>
      <c r="H37" s="361" t="s">
        <v>43</v>
      </c>
      <c r="I37" s="328">
        <f>I$28*(I16)</f>
        <v>0.01047038125</v>
      </c>
      <c r="J37" s="323">
        <v>0.32</v>
      </c>
    </row>
    <row r="38" spans="1:10" ht="12.75" outlineLevel="1">
      <c r="A38" s="349" t="s">
        <v>113</v>
      </c>
      <c r="B38" s="361" t="s">
        <v>43</v>
      </c>
      <c r="C38" s="323">
        <f t="shared" si="3"/>
        <v>0</v>
      </c>
      <c r="D38" s="361" t="s">
        <v>43</v>
      </c>
      <c r="E38" s="361" t="s">
        <v>43</v>
      </c>
      <c r="F38" s="361" t="s">
        <v>43</v>
      </c>
      <c r="G38" s="361" t="s">
        <v>43</v>
      </c>
      <c r="H38" s="361" t="s">
        <v>43</v>
      </c>
      <c r="I38" s="328">
        <f>I$28*(I17)</f>
        <v>0</v>
      </c>
      <c r="J38" s="323">
        <v>0</v>
      </c>
    </row>
    <row r="39" spans="1:10" ht="12.75" outlineLevel="1">
      <c r="A39" s="349" t="s">
        <v>114</v>
      </c>
      <c r="B39" s="361" t="s">
        <v>43</v>
      </c>
      <c r="C39" s="323">
        <f t="shared" si="3"/>
        <v>0</v>
      </c>
      <c r="D39" s="361" t="s">
        <v>43</v>
      </c>
      <c r="E39" s="361" t="s">
        <v>43</v>
      </c>
      <c r="F39" s="361" t="s">
        <v>43</v>
      </c>
      <c r="G39" s="361" t="s">
        <v>43</v>
      </c>
      <c r="H39" s="361" t="s">
        <v>43</v>
      </c>
      <c r="I39" s="328">
        <f t="shared" si="4"/>
        <v>0</v>
      </c>
      <c r="J39" s="323">
        <v>0</v>
      </c>
    </row>
    <row r="40" spans="1:10" ht="13.5" outlineLevel="1" thickBot="1">
      <c r="A40" s="351" t="s">
        <v>115</v>
      </c>
      <c r="B40" s="363" t="s">
        <v>43</v>
      </c>
      <c r="C40" s="333">
        <f t="shared" si="3"/>
        <v>0</v>
      </c>
      <c r="D40" s="363" t="s">
        <v>43</v>
      </c>
      <c r="E40" s="363" t="s">
        <v>43</v>
      </c>
      <c r="F40" s="363" t="s">
        <v>43</v>
      </c>
      <c r="G40" s="363" t="s">
        <v>43</v>
      </c>
      <c r="H40" s="363" t="s">
        <v>43</v>
      </c>
      <c r="I40" s="332">
        <f t="shared" si="4"/>
        <v>0</v>
      </c>
      <c r="J40" s="333">
        <v>0</v>
      </c>
    </row>
    <row r="41" spans="1:10" ht="13.5" thickTop="1">
      <c r="A41" s="355" t="s">
        <v>287</v>
      </c>
      <c r="B41" s="361" t="s">
        <v>43</v>
      </c>
      <c r="C41" s="323">
        <f>SUM(C29:C40)</f>
        <v>0.665827927624</v>
      </c>
      <c r="D41" s="364" t="s">
        <v>43</v>
      </c>
      <c r="E41" s="364" t="s">
        <v>43</v>
      </c>
      <c r="F41" s="364" t="s">
        <v>43</v>
      </c>
      <c r="G41" s="364" t="s">
        <v>43</v>
      </c>
      <c r="H41" s="364" t="s">
        <v>43</v>
      </c>
      <c r="I41" s="334">
        <f>SUM(I29:I40)</f>
        <v>0.055827927624000004</v>
      </c>
      <c r="J41" s="341">
        <f>SUM(J29:J40)</f>
        <v>0.6100000000000001</v>
      </c>
    </row>
    <row r="42" spans="1:10" ht="12.75">
      <c r="A42" s="163"/>
      <c r="B42" s="338"/>
      <c r="C42" s="337"/>
      <c r="D42" s="169"/>
      <c r="E42" s="169"/>
      <c r="F42" s="169"/>
      <c r="G42" s="169"/>
      <c r="H42" s="169"/>
      <c r="I42" s="169"/>
      <c r="J42" s="365"/>
    </row>
    <row r="43" spans="1:12" ht="12.75">
      <c r="A43" s="356" t="s">
        <v>281</v>
      </c>
      <c r="B43" s="361" t="s">
        <v>43</v>
      </c>
      <c r="C43" s="323">
        <v>2.449</v>
      </c>
      <c r="D43" s="366" t="s">
        <v>43</v>
      </c>
      <c r="E43" s="366" t="s">
        <v>43</v>
      </c>
      <c r="F43" s="366" t="s">
        <v>43</v>
      </c>
      <c r="G43" s="366" t="s">
        <v>43</v>
      </c>
      <c r="H43" s="366" t="s">
        <v>43</v>
      </c>
      <c r="I43" s="367">
        <v>0.074</v>
      </c>
      <c r="J43" s="317">
        <v>2.375</v>
      </c>
      <c r="L43" s="108">
        <f>12/9</f>
        <v>1.3333333333333333</v>
      </c>
    </row>
    <row r="44" spans="1:12" ht="12.75">
      <c r="A44" s="353" t="s">
        <v>285</v>
      </c>
      <c r="B44" s="361" t="s">
        <v>43</v>
      </c>
      <c r="C44" s="323">
        <f>C41*$L$43</f>
        <v>0.8877705701653333</v>
      </c>
      <c r="D44" s="368" t="s">
        <v>43</v>
      </c>
      <c r="E44" s="368" t="s">
        <v>43</v>
      </c>
      <c r="F44" s="368" t="s">
        <v>43</v>
      </c>
      <c r="G44" s="368" t="s">
        <v>43</v>
      </c>
      <c r="H44" s="368" t="s">
        <v>43</v>
      </c>
      <c r="I44" s="334">
        <f>I41*$L$43</f>
        <v>0.074437236832</v>
      </c>
      <c r="J44" s="341">
        <f>J41*$L$43</f>
        <v>0.8133333333333335</v>
      </c>
      <c r="L44" s="61"/>
    </row>
    <row r="45" spans="1:10" ht="12.75">
      <c r="A45" s="354" t="s">
        <v>286</v>
      </c>
      <c r="B45" s="369" t="s">
        <v>43</v>
      </c>
      <c r="C45" s="341">
        <v>32.258</v>
      </c>
      <c r="D45" s="328"/>
      <c r="E45" s="328"/>
      <c r="F45" s="328"/>
      <c r="G45" s="328"/>
      <c r="H45" s="328"/>
      <c r="I45" s="328"/>
      <c r="J45" s="28"/>
    </row>
    <row r="48" ht="12.75">
      <c r="A48" s="57" t="s">
        <v>243</v>
      </c>
    </row>
    <row r="49" ht="12.75">
      <c r="A49" s="57" t="s">
        <v>322</v>
      </c>
    </row>
  </sheetData>
  <mergeCells count="1">
    <mergeCell ref="A6:J6"/>
  </mergeCells>
  <printOptions/>
  <pageMargins left="0.75" right="0.75" top="1" bottom="1" header="0.5" footer="0.5"/>
  <pageSetup fitToHeight="1" fitToWidth="1" horizontalDpi="1200" verticalDpi="1200" orientation="landscape" scale="6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R55"/>
  <sheetViews>
    <sheetView zoomScale="50" zoomScaleNormal="50" workbookViewId="0" topLeftCell="A1">
      <selection activeCell="A1" sqref="A1:Q2"/>
    </sheetView>
  </sheetViews>
  <sheetFormatPr defaultColWidth="9.140625" defaultRowHeight="12.75"/>
  <cols>
    <col min="3" max="3" width="11.421875" style="0" bestFit="1" customWidth="1"/>
    <col min="6" max="6" width="16.7109375" style="0" bestFit="1" customWidth="1"/>
    <col min="8" max="9" width="10.140625" style="0" bestFit="1" customWidth="1"/>
    <col min="10" max="10" width="9.421875" style="0" bestFit="1" customWidth="1"/>
    <col min="11" max="15" width="9.28125" style="0" bestFit="1" customWidth="1"/>
    <col min="17" max="17" width="13.00390625" style="0" customWidth="1"/>
  </cols>
  <sheetData>
    <row r="1" spans="1:17" ht="12.75">
      <c r="A1" s="669" t="s">
        <v>278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</row>
    <row r="2" spans="1:17" ht="12.75">
      <c r="A2" s="669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</row>
    <row r="3" spans="1:17" ht="17.25" customHeight="1">
      <c r="A3" s="648" t="s">
        <v>375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</row>
    <row r="6" ht="12.75">
      <c r="H6" t="s">
        <v>39</v>
      </c>
    </row>
    <row r="7" ht="12.75">
      <c r="A7" t="s">
        <v>376</v>
      </c>
    </row>
    <row r="26" spans="1:18" ht="12.75">
      <c r="A26" t="s">
        <v>377</v>
      </c>
      <c r="J26" s="144" t="s">
        <v>378</v>
      </c>
      <c r="K26" s="144"/>
      <c r="L26" s="144"/>
      <c r="M26" s="144"/>
      <c r="N26" s="144"/>
      <c r="O26" s="144"/>
      <c r="P26" s="144"/>
      <c r="Q26" s="144"/>
      <c r="R26" s="144"/>
    </row>
    <row r="27" spans="1:10" ht="12.75">
      <c r="A27" s="670" t="s">
        <v>379</v>
      </c>
      <c r="B27" s="670"/>
      <c r="C27" s="670"/>
      <c r="D27" s="670"/>
      <c r="E27" s="670"/>
      <c r="F27" s="670"/>
      <c r="G27" s="670"/>
      <c r="H27" s="670"/>
      <c r="J27" t="s">
        <v>380</v>
      </c>
    </row>
    <row r="28" ht="10.5" customHeight="1"/>
    <row r="48" spans="1:10" ht="12.75">
      <c r="A48" t="s">
        <v>381</v>
      </c>
      <c r="J48" t="s">
        <v>382</v>
      </c>
    </row>
    <row r="49" spans="1:10" ht="12.75">
      <c r="A49" t="s">
        <v>383</v>
      </c>
      <c r="J49" t="s">
        <v>384</v>
      </c>
    </row>
    <row r="54" ht="12.75">
      <c r="Q54" s="32"/>
    </row>
    <row r="55" ht="12.75">
      <c r="A55" t="s">
        <v>293</v>
      </c>
    </row>
  </sheetData>
  <sheetProtection/>
  <mergeCells count="3">
    <mergeCell ref="A1:Q2"/>
    <mergeCell ref="A27:H27"/>
    <mergeCell ref="A3:Q3"/>
  </mergeCells>
  <printOptions/>
  <pageMargins left="0.75" right="0.75" top="1" bottom="1" header="0.5" footer="0.5"/>
  <pageSetup fitToHeight="1" fitToWidth="1" horizontalDpi="1200" verticalDpi="1200" orientation="landscape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U73"/>
  <sheetViews>
    <sheetView zoomScale="50" zoomScaleNormal="50" workbookViewId="0" topLeftCell="A1">
      <selection activeCell="A2" sqref="A2"/>
    </sheetView>
  </sheetViews>
  <sheetFormatPr defaultColWidth="9.140625" defaultRowHeight="12.75"/>
  <cols>
    <col min="1" max="1" width="12.140625" style="111" customWidth="1"/>
    <col min="3" max="3" width="4.421875" style="111" customWidth="1"/>
    <col min="4" max="4" width="2.8515625" style="111" customWidth="1"/>
    <col min="5" max="5" width="13.7109375" style="111" customWidth="1"/>
    <col min="6" max="6" width="18.28125" style="111" customWidth="1"/>
    <col min="7" max="7" width="10.7109375" style="111" customWidth="1"/>
    <col min="8" max="8" width="9.00390625" style="111" customWidth="1"/>
    <col min="9" max="9" width="2.7109375" style="111" customWidth="1"/>
    <col min="10" max="10" width="13.8515625" style="111" customWidth="1"/>
    <col min="11" max="11" width="15.7109375" style="111" customWidth="1"/>
    <col min="12" max="12" width="0" style="111" hidden="1" customWidth="1"/>
    <col min="13" max="13" width="10.7109375" style="111" customWidth="1"/>
    <col min="14" max="14" width="2.421875" style="111" customWidth="1"/>
    <col min="15" max="15" width="0" style="111" hidden="1" customWidth="1"/>
    <col min="16" max="16" width="13.00390625" style="111" customWidth="1"/>
    <col min="17" max="17" width="16.57421875" style="111" customWidth="1"/>
    <col min="18" max="18" width="15.28125" style="111" customWidth="1"/>
    <col min="19" max="19" width="5.28125" style="111" customWidth="1"/>
    <col min="20" max="20" width="0.71875" style="111" customWidth="1"/>
    <col min="21" max="21" width="11.8515625" style="111" customWidth="1"/>
    <col min="24" max="24" width="10.7109375" style="111" customWidth="1"/>
    <col min="25" max="25" width="16.7109375" style="111" customWidth="1"/>
    <col min="26" max="26" width="10.8515625" style="111" customWidth="1"/>
    <col min="27" max="27" width="16.7109375" style="111" customWidth="1"/>
    <col min="28" max="28" width="9.28125" style="111" customWidth="1"/>
    <col min="29" max="29" width="15.8515625" style="111" customWidth="1"/>
    <col min="30" max="30" width="16.7109375" style="111" customWidth="1"/>
    <col min="31" max="31" width="10.8515625" style="111" customWidth="1"/>
    <col min="32" max="33" width="15.140625" style="111" customWidth="1"/>
    <col min="34" max="34" width="10.8515625" style="111" customWidth="1"/>
    <col min="35" max="35" width="14.140625" style="111" customWidth="1"/>
    <col min="36" max="36" width="10.8515625" style="111" customWidth="1"/>
    <col min="37" max="37" width="12.57421875" style="111" customWidth="1"/>
    <col min="38" max="38" width="10.7109375" style="111" customWidth="1"/>
    <col min="39" max="40" width="14.140625" style="111" customWidth="1"/>
    <col min="41" max="41" width="10.7109375" style="111" customWidth="1"/>
    <col min="42" max="42" width="15.28125" style="111" customWidth="1"/>
    <col min="43" max="43" width="14.140625" style="111" customWidth="1"/>
    <col min="44" max="44" width="10.140625" style="111" customWidth="1"/>
    <col min="45" max="45" width="16.8515625" style="111" customWidth="1"/>
    <col min="46" max="46" width="10.28125" style="0" bestFit="1" customWidth="1"/>
    <col min="47" max="47" width="16.57421875" style="111" customWidth="1"/>
  </cols>
  <sheetData>
    <row r="1" spans="1:21" ht="15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31" ht="23.25">
      <c r="A2" s="439" t="s">
        <v>118</v>
      </c>
      <c r="B2" s="110"/>
      <c r="C2" s="110"/>
      <c r="D2" s="110"/>
      <c r="E2" s="110"/>
      <c r="F2" s="110"/>
      <c r="G2" s="110"/>
      <c r="H2" s="110"/>
      <c r="I2" s="110"/>
      <c r="J2" s="110"/>
      <c r="K2" s="112"/>
      <c r="L2" s="112"/>
      <c r="M2" s="112"/>
      <c r="N2" s="112"/>
      <c r="O2" s="112"/>
      <c r="P2" s="112"/>
      <c r="Q2" s="112"/>
      <c r="R2" s="110"/>
      <c r="S2" s="110"/>
      <c r="T2" s="110"/>
      <c r="U2" s="110"/>
      <c r="AB2" s="113"/>
      <c r="AC2" s="113"/>
      <c r="AE2" s="113"/>
    </row>
    <row r="3" spans="1:43" ht="13.5" customHeight="1">
      <c r="A3" s="440" t="s">
        <v>191</v>
      </c>
      <c r="B3" s="110"/>
      <c r="C3" s="110"/>
      <c r="D3" s="110"/>
      <c r="E3" s="110"/>
      <c r="F3" s="110"/>
      <c r="G3" s="110"/>
      <c r="H3" s="110"/>
      <c r="I3" s="110"/>
      <c r="J3" s="110"/>
      <c r="K3" s="112"/>
      <c r="L3" s="112"/>
      <c r="M3" s="112"/>
      <c r="N3" s="112"/>
      <c r="O3" s="112"/>
      <c r="P3" s="112"/>
      <c r="Q3" s="112"/>
      <c r="R3" s="110"/>
      <c r="S3" s="110"/>
      <c r="T3" s="110"/>
      <c r="U3" s="110"/>
      <c r="X3" s="113"/>
      <c r="Y3" s="113" t="s">
        <v>39</v>
      </c>
      <c r="Z3" s="113"/>
      <c r="AA3" s="113" t="s">
        <v>39</v>
      </c>
      <c r="AB3" s="113"/>
      <c r="AC3" s="113"/>
      <c r="AD3" s="115" t="s">
        <v>119</v>
      </c>
      <c r="AE3" s="113"/>
      <c r="AF3" s="113"/>
      <c r="AG3" s="115" t="s">
        <v>119</v>
      </c>
      <c r="AL3" s="113"/>
      <c r="AM3" s="113"/>
      <c r="AN3" s="115" t="s">
        <v>120</v>
      </c>
      <c r="AO3" s="113"/>
      <c r="AP3" s="113"/>
      <c r="AQ3" s="115" t="s">
        <v>120</v>
      </c>
    </row>
    <row r="4" spans="1:43" ht="15">
      <c r="A4" s="114"/>
      <c r="B4" s="110"/>
      <c r="C4" s="110"/>
      <c r="D4" s="110"/>
      <c r="E4" s="110"/>
      <c r="F4" s="110"/>
      <c r="G4" s="110"/>
      <c r="H4" s="110"/>
      <c r="I4" s="110"/>
      <c r="J4" s="110"/>
      <c r="K4" s="112"/>
      <c r="L4" s="112"/>
      <c r="M4" s="112"/>
      <c r="N4" s="112"/>
      <c r="O4" s="112"/>
      <c r="P4" s="112"/>
      <c r="Q4" s="112"/>
      <c r="R4" s="110"/>
      <c r="S4" s="110"/>
      <c r="T4" s="110"/>
      <c r="U4" s="110"/>
      <c r="X4" s="113"/>
      <c r="Y4" s="113"/>
      <c r="Z4" s="113"/>
      <c r="AA4" s="113"/>
      <c r="AB4" s="113"/>
      <c r="AC4" s="113"/>
      <c r="AD4" s="115"/>
      <c r="AE4" s="113"/>
      <c r="AF4" s="113"/>
      <c r="AG4" s="115"/>
      <c r="AL4" s="113"/>
      <c r="AM4" s="113"/>
      <c r="AN4" s="115"/>
      <c r="AO4" s="113"/>
      <c r="AP4" s="113"/>
      <c r="AQ4" s="115"/>
    </row>
    <row r="5" spans="1:43" ht="15">
      <c r="A5" s="114"/>
      <c r="B5" s="110"/>
      <c r="C5" s="110"/>
      <c r="D5" s="110"/>
      <c r="E5" s="110"/>
      <c r="F5" s="110"/>
      <c r="G5" s="110"/>
      <c r="H5" s="110"/>
      <c r="I5" s="110"/>
      <c r="J5" s="110"/>
      <c r="K5" s="112"/>
      <c r="L5" s="112"/>
      <c r="M5" s="112"/>
      <c r="N5" s="112"/>
      <c r="O5" s="112"/>
      <c r="P5" s="112"/>
      <c r="Q5" s="112"/>
      <c r="R5" s="110"/>
      <c r="S5" s="110"/>
      <c r="T5" s="110"/>
      <c r="U5" s="110"/>
      <c r="X5" s="113"/>
      <c r="Y5" s="113"/>
      <c r="Z5" s="113"/>
      <c r="AA5" s="113"/>
      <c r="AB5" s="113"/>
      <c r="AC5" s="113"/>
      <c r="AD5" s="115"/>
      <c r="AE5" s="113"/>
      <c r="AF5" s="113"/>
      <c r="AG5" s="115"/>
      <c r="AL5" s="113"/>
      <c r="AM5" s="113"/>
      <c r="AN5" s="115"/>
      <c r="AO5" s="113"/>
      <c r="AP5" s="113"/>
      <c r="AQ5" s="115"/>
    </row>
    <row r="6" spans="10:43" ht="12.75">
      <c r="J6" s="113"/>
      <c r="K6" s="113"/>
      <c r="L6" s="113"/>
      <c r="M6" s="113"/>
      <c r="N6" s="113"/>
      <c r="O6" s="113"/>
      <c r="P6" s="113"/>
      <c r="Q6" s="113"/>
      <c r="X6" s="113"/>
      <c r="Y6" s="115"/>
      <c r="Z6" s="115"/>
      <c r="AA6" s="115"/>
      <c r="AB6" s="113"/>
      <c r="AC6" s="115"/>
      <c r="AD6" s="115"/>
      <c r="AE6" s="113"/>
      <c r="AF6" s="115"/>
      <c r="AG6" s="115"/>
      <c r="AH6" s="113"/>
      <c r="AI6" s="115"/>
      <c r="AJ6" s="113"/>
      <c r="AK6" s="115"/>
      <c r="AL6" s="113"/>
      <c r="AM6" s="115"/>
      <c r="AN6" s="115"/>
      <c r="AO6" s="113"/>
      <c r="AP6" s="115"/>
      <c r="AQ6" s="115"/>
    </row>
    <row r="7" spans="1:47" ht="12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X7" s="113"/>
      <c r="Y7" s="115"/>
      <c r="Z7" s="115"/>
      <c r="AA7" s="115"/>
      <c r="AB7" s="113"/>
      <c r="AC7" s="115"/>
      <c r="AD7" s="117"/>
      <c r="AE7" s="113"/>
      <c r="AF7" s="115"/>
      <c r="AG7" s="113"/>
      <c r="AH7" s="113"/>
      <c r="AI7" s="117"/>
      <c r="AJ7" s="113"/>
      <c r="AK7" s="115"/>
      <c r="AL7" s="113"/>
      <c r="AM7" s="117"/>
      <c r="AN7" s="115"/>
      <c r="AO7" s="113"/>
      <c r="AP7" s="115"/>
      <c r="AQ7" s="115"/>
      <c r="AR7" s="113"/>
      <c r="AS7" s="117"/>
      <c r="AT7" s="113"/>
      <c r="AU7" s="113"/>
    </row>
    <row r="8" spans="2:47" ht="12.75">
      <c r="B8" s="111"/>
      <c r="F8" s="441" t="s">
        <v>16</v>
      </c>
      <c r="I8" s="118"/>
      <c r="K8" s="441" t="s">
        <v>141</v>
      </c>
      <c r="O8" s="118"/>
      <c r="Q8" s="441" t="s">
        <v>17</v>
      </c>
      <c r="T8" s="118"/>
      <c r="X8" s="117"/>
      <c r="Y8" s="117"/>
      <c r="Z8" s="117"/>
      <c r="AA8" s="117"/>
      <c r="AB8" s="117"/>
      <c r="AC8" s="117"/>
      <c r="AD8" s="115"/>
      <c r="AE8" s="117"/>
      <c r="AF8" s="113"/>
      <c r="AG8" s="115"/>
      <c r="AH8" s="117"/>
      <c r="AI8" s="115"/>
      <c r="AJ8" s="117"/>
      <c r="AK8" s="115"/>
      <c r="AL8" s="117"/>
      <c r="AM8" s="115"/>
      <c r="AN8" s="115"/>
      <c r="AO8" s="117"/>
      <c r="AP8" s="115"/>
      <c r="AQ8" s="115"/>
      <c r="AR8" s="115"/>
      <c r="AS8" s="115"/>
      <c r="AT8" s="117"/>
      <c r="AU8" s="117"/>
    </row>
    <row r="9" spans="6:47" ht="12.75">
      <c r="F9" s="442">
        <v>39569</v>
      </c>
      <c r="I9" s="118"/>
      <c r="K9" s="443" t="s">
        <v>372</v>
      </c>
      <c r="O9" s="118"/>
      <c r="Q9" s="443" t="s">
        <v>373</v>
      </c>
      <c r="T9" s="118"/>
      <c r="U9" s="444" t="s">
        <v>18</v>
      </c>
      <c r="X9" s="119"/>
      <c r="Y9" s="120"/>
      <c r="Z9" s="119"/>
      <c r="AA9" s="113"/>
      <c r="AB9" s="119"/>
      <c r="AC9" s="120"/>
      <c r="AD9" s="120"/>
      <c r="AE9" s="119"/>
      <c r="AF9" s="113"/>
      <c r="AG9" s="121"/>
      <c r="AH9" s="119"/>
      <c r="AI9" s="120"/>
      <c r="AJ9" s="119"/>
      <c r="AK9" s="113"/>
      <c r="AL9" s="119"/>
      <c r="AM9" s="120"/>
      <c r="AN9" s="120"/>
      <c r="AO9" s="119"/>
      <c r="AP9" s="113"/>
      <c r="AQ9" s="121"/>
      <c r="AR9" s="122"/>
      <c r="AS9" s="120"/>
      <c r="AT9" s="122"/>
      <c r="AU9" s="113"/>
    </row>
    <row r="10" spans="5:47" ht="12.75">
      <c r="E10" s="115"/>
      <c r="G10" s="441" t="s">
        <v>121</v>
      </c>
      <c r="H10" s="115"/>
      <c r="I10" s="123"/>
      <c r="J10" s="124"/>
      <c r="M10" s="441" t="s">
        <v>121</v>
      </c>
      <c r="N10" s="115"/>
      <c r="O10" s="123"/>
      <c r="P10" s="117"/>
      <c r="R10" s="441" t="s">
        <v>121</v>
      </c>
      <c r="T10" s="118"/>
      <c r="U10" s="444" t="s">
        <v>19</v>
      </c>
      <c r="X10" s="125"/>
      <c r="Y10" s="120"/>
      <c r="Z10" s="125"/>
      <c r="AA10" s="113"/>
      <c r="AB10" s="125"/>
      <c r="AC10" s="120"/>
      <c r="AD10" s="120"/>
      <c r="AE10" s="125"/>
      <c r="AF10" s="113"/>
      <c r="AG10" s="121"/>
      <c r="AH10" s="125"/>
      <c r="AI10" s="120"/>
      <c r="AJ10" s="125"/>
      <c r="AK10" s="113"/>
      <c r="AL10" s="125"/>
      <c r="AM10" s="120"/>
      <c r="AN10" s="120"/>
      <c r="AO10" s="125"/>
      <c r="AP10" s="113"/>
      <c r="AQ10" s="121"/>
      <c r="AR10" s="119"/>
      <c r="AS10" s="120"/>
      <c r="AT10" s="119"/>
      <c r="AU10" s="113"/>
    </row>
    <row r="11" spans="1:47" ht="12.75">
      <c r="A11" s="126"/>
      <c r="B11" s="126"/>
      <c r="C11" s="126"/>
      <c r="D11" s="126"/>
      <c r="E11" s="445" t="s">
        <v>20</v>
      </c>
      <c r="F11" s="126"/>
      <c r="G11" s="445" t="s">
        <v>234</v>
      </c>
      <c r="H11" s="128"/>
      <c r="I11" s="127"/>
      <c r="J11" s="445" t="s">
        <v>20</v>
      </c>
      <c r="K11" s="126"/>
      <c r="L11" s="126"/>
      <c r="M11" s="445" t="s">
        <v>122</v>
      </c>
      <c r="N11" s="127"/>
      <c r="O11" s="129"/>
      <c r="P11" s="445" t="s">
        <v>20</v>
      </c>
      <c r="Q11" s="126"/>
      <c r="R11" s="445" t="s">
        <v>122</v>
      </c>
      <c r="S11" s="126"/>
      <c r="T11" s="130"/>
      <c r="U11" s="446" t="s">
        <v>63</v>
      </c>
      <c r="X11" s="125"/>
      <c r="Y11" s="120"/>
      <c r="Z11" s="125"/>
      <c r="AA11" s="113"/>
      <c r="AB11" s="125"/>
      <c r="AC11" s="120"/>
      <c r="AD11" s="120"/>
      <c r="AE11" s="125"/>
      <c r="AF11" s="113"/>
      <c r="AG11" s="121"/>
      <c r="AH11" s="125"/>
      <c r="AI11" s="120"/>
      <c r="AJ11" s="125"/>
      <c r="AK11" s="113"/>
      <c r="AL11" s="125"/>
      <c r="AM11" s="120"/>
      <c r="AN11" s="120"/>
      <c r="AO11" s="125"/>
      <c r="AP11" s="113"/>
      <c r="AQ11" s="121"/>
      <c r="AR11" s="125"/>
      <c r="AS11" s="120"/>
      <c r="AT11" s="125"/>
      <c r="AU11" s="113"/>
    </row>
    <row r="12" spans="1:47" ht="12.75">
      <c r="A12" s="447" t="s">
        <v>123</v>
      </c>
      <c r="B12" s="111"/>
      <c r="E12" s="115"/>
      <c r="G12" s="115"/>
      <c r="H12" s="115"/>
      <c r="I12" s="123"/>
      <c r="J12" s="115"/>
      <c r="M12" s="115"/>
      <c r="N12" s="115"/>
      <c r="O12" s="123"/>
      <c r="P12" s="115"/>
      <c r="R12" s="115"/>
      <c r="T12" s="118"/>
      <c r="U12" s="113"/>
      <c r="X12" s="125"/>
      <c r="Y12" s="120"/>
      <c r="Z12" s="125"/>
      <c r="AA12" s="113"/>
      <c r="AB12" s="125"/>
      <c r="AC12" s="120"/>
      <c r="AD12" s="120"/>
      <c r="AE12" s="125"/>
      <c r="AF12" s="131"/>
      <c r="AG12" s="121"/>
      <c r="AH12" s="125"/>
      <c r="AI12" s="120"/>
      <c r="AJ12" s="125"/>
      <c r="AK12" s="113"/>
      <c r="AL12" s="125"/>
      <c r="AM12" s="120"/>
      <c r="AN12" s="120"/>
      <c r="AO12" s="125"/>
      <c r="AP12" s="113"/>
      <c r="AQ12" s="121"/>
      <c r="AR12" s="125"/>
      <c r="AS12" s="120"/>
      <c r="AT12" s="125"/>
      <c r="AU12" s="113"/>
    </row>
    <row r="13" spans="1:47" ht="12.75">
      <c r="A13" s="447" t="s">
        <v>124</v>
      </c>
      <c r="E13" s="115"/>
      <c r="G13" s="115"/>
      <c r="H13" s="115"/>
      <c r="I13" s="123"/>
      <c r="J13" s="115"/>
      <c r="M13" s="115"/>
      <c r="N13" s="115"/>
      <c r="O13" s="123"/>
      <c r="P13" s="115"/>
      <c r="R13" s="115"/>
      <c r="T13" s="118"/>
      <c r="X13" s="125"/>
      <c r="Y13" s="120"/>
      <c r="Z13" s="125"/>
      <c r="AA13" s="113"/>
      <c r="AB13" s="125"/>
      <c r="AC13" s="132"/>
      <c r="AD13" s="120"/>
      <c r="AE13" s="125"/>
      <c r="AF13" s="113"/>
      <c r="AG13" s="121"/>
      <c r="AH13" s="125"/>
      <c r="AI13" s="120"/>
      <c r="AJ13" s="125"/>
      <c r="AK13" s="113"/>
      <c r="AL13" s="125"/>
      <c r="AM13" s="120"/>
      <c r="AN13" s="120"/>
      <c r="AO13" s="125"/>
      <c r="AP13" s="113"/>
      <c r="AQ13" s="121"/>
      <c r="AR13" s="125"/>
      <c r="AS13" s="120"/>
      <c r="AT13" s="125"/>
      <c r="AU13" s="113"/>
    </row>
    <row r="14" spans="2:47" ht="12.75">
      <c r="B14" s="113"/>
      <c r="C14" s="113"/>
      <c r="I14" s="118"/>
      <c r="O14" s="118"/>
      <c r="T14" s="118"/>
      <c r="X14" s="125"/>
      <c r="Y14" s="120"/>
      <c r="Z14" s="125"/>
      <c r="AA14" s="113"/>
      <c r="AB14" s="125"/>
      <c r="AC14" s="120"/>
      <c r="AD14" s="120"/>
      <c r="AE14" s="125"/>
      <c r="AF14" s="113"/>
      <c r="AG14" s="121"/>
      <c r="AH14" s="125"/>
      <c r="AI14" s="120"/>
      <c r="AJ14" s="125"/>
      <c r="AK14" s="113"/>
      <c r="AL14" s="125"/>
      <c r="AM14" s="120"/>
      <c r="AN14" s="120"/>
      <c r="AO14" s="125"/>
      <c r="AP14" s="113"/>
      <c r="AQ14" s="121"/>
      <c r="AR14" s="125"/>
      <c r="AS14" s="120"/>
      <c r="AT14" s="125"/>
      <c r="AU14" s="113"/>
    </row>
    <row r="15" spans="1:47" ht="12.75">
      <c r="A15" s="448" t="s">
        <v>125</v>
      </c>
      <c r="E15" s="449">
        <v>109210</v>
      </c>
      <c r="F15" s="120"/>
      <c r="G15" s="450">
        <v>0.3011426932706837</v>
      </c>
      <c r="H15" s="450"/>
      <c r="I15" s="451"/>
      <c r="J15" s="452">
        <v>1200612</v>
      </c>
      <c r="K15" s="120"/>
      <c r="L15" s="453">
        <v>0.48797570144281827</v>
      </c>
      <c r="M15" s="450">
        <v>0.48797570144281827</v>
      </c>
      <c r="N15" s="450"/>
      <c r="O15" s="451"/>
      <c r="P15" s="452">
        <v>1203851</v>
      </c>
      <c r="Q15" s="120"/>
      <c r="R15" s="450">
        <v>0.6964985047149643</v>
      </c>
      <c r="S15" s="120"/>
      <c r="T15" s="454"/>
      <c r="U15" s="453">
        <v>-0.0026905323000936164</v>
      </c>
      <c r="W15" s="134"/>
      <c r="X15" s="125"/>
      <c r="Y15" s="120"/>
      <c r="Z15" s="125"/>
      <c r="AA15" s="120"/>
      <c r="AB15" s="125"/>
      <c r="AC15" s="120"/>
      <c r="AD15" s="120"/>
      <c r="AE15" s="125"/>
      <c r="AF15" s="113"/>
      <c r="AG15" s="121"/>
      <c r="AH15" s="125"/>
      <c r="AI15" s="120"/>
      <c r="AJ15" s="125"/>
      <c r="AK15" s="113"/>
      <c r="AL15" s="125"/>
      <c r="AM15" s="120"/>
      <c r="AN15" s="120"/>
      <c r="AO15" s="125"/>
      <c r="AP15" s="113"/>
      <c r="AQ15" s="121"/>
      <c r="AR15" s="125"/>
      <c r="AS15" s="120"/>
      <c r="AT15" s="125"/>
      <c r="AU15" s="113"/>
    </row>
    <row r="16" spans="1:47" ht="12.75">
      <c r="A16" s="455" t="s">
        <v>126</v>
      </c>
      <c r="E16" s="452">
        <v>236662</v>
      </c>
      <c r="F16" s="120"/>
      <c r="G16" s="450">
        <v>0.6525870531528849</v>
      </c>
      <c r="H16" s="450"/>
      <c r="I16" s="451"/>
      <c r="J16" s="452">
        <v>1155448</v>
      </c>
      <c r="K16" s="456"/>
      <c r="L16" s="453">
        <v>0.22431131937052332</v>
      </c>
      <c r="M16" s="450">
        <v>0.4696192843988745</v>
      </c>
      <c r="N16" s="450"/>
      <c r="O16" s="451"/>
      <c r="P16" s="452">
        <v>440048</v>
      </c>
      <c r="Q16" s="456"/>
      <c r="R16" s="450">
        <v>0.2545936116702238</v>
      </c>
      <c r="S16" s="120"/>
      <c r="T16" s="454"/>
      <c r="U16" s="450">
        <v>1.6257317383558156</v>
      </c>
      <c r="X16" s="125"/>
      <c r="Y16" s="120"/>
      <c r="Z16" s="125"/>
      <c r="AA16" s="113"/>
      <c r="AB16" s="125"/>
      <c r="AC16" s="120"/>
      <c r="AD16" s="120"/>
      <c r="AE16" s="125"/>
      <c r="AF16" s="113"/>
      <c r="AG16" s="121"/>
      <c r="AH16" s="125"/>
      <c r="AI16" s="120"/>
      <c r="AJ16" s="125"/>
      <c r="AK16" s="113"/>
      <c r="AL16" s="125"/>
      <c r="AM16" s="120"/>
      <c r="AN16" s="120"/>
      <c r="AO16" s="125"/>
      <c r="AP16" s="113"/>
      <c r="AQ16" s="121"/>
      <c r="AR16" s="125"/>
      <c r="AS16" s="120"/>
      <c r="AT16" s="125"/>
      <c r="AU16" s="113"/>
    </row>
    <row r="17" spans="1:47" ht="15">
      <c r="A17" s="448" t="s">
        <v>127</v>
      </c>
      <c r="E17" s="449">
        <v>16780</v>
      </c>
      <c r="F17" s="135" t="s">
        <v>235</v>
      </c>
      <c r="G17" s="450">
        <v>0.0462702535764314</v>
      </c>
      <c r="H17" s="450"/>
      <c r="I17" s="451"/>
      <c r="J17" s="452">
        <v>104333</v>
      </c>
      <c r="K17" s="456"/>
      <c r="L17" s="453">
        <v>0.04240501415830723</v>
      </c>
      <c r="M17" s="450">
        <v>0.04240501415830723</v>
      </c>
      <c r="N17" s="450"/>
      <c r="O17" s="451"/>
      <c r="P17" s="452">
        <v>84534</v>
      </c>
      <c r="Q17" s="456"/>
      <c r="R17" s="450">
        <v>0.0489078836148118</v>
      </c>
      <c r="S17" s="120"/>
      <c r="T17" s="454"/>
      <c r="U17" s="453">
        <v>0.23421345257529516</v>
      </c>
      <c r="X17" s="125"/>
      <c r="Y17" s="120"/>
      <c r="Z17" s="125"/>
      <c r="AA17" s="120"/>
      <c r="AB17" s="125"/>
      <c r="AC17" s="120"/>
      <c r="AD17" s="120"/>
      <c r="AE17" s="125"/>
      <c r="AF17" s="120"/>
      <c r="AG17" s="120"/>
      <c r="AH17" s="125"/>
      <c r="AI17" s="120"/>
      <c r="AJ17" s="125"/>
      <c r="AL17" s="125"/>
      <c r="AM17" s="120"/>
      <c r="AO17" s="125"/>
      <c r="AR17" s="125"/>
      <c r="AS17" s="120"/>
      <c r="AT17" s="125"/>
      <c r="AU17" s="120"/>
    </row>
    <row r="18" spans="1:47" ht="12.75">
      <c r="A18" s="448" t="s">
        <v>128</v>
      </c>
      <c r="E18" s="449">
        <v>362652</v>
      </c>
      <c r="F18" s="457" t="s">
        <v>74</v>
      </c>
      <c r="G18" s="450">
        <v>1</v>
      </c>
      <c r="H18" s="120"/>
      <c r="I18" s="454"/>
      <c r="J18" s="452">
        <v>2460393</v>
      </c>
      <c r="K18" s="457" t="s">
        <v>74</v>
      </c>
      <c r="L18" s="453">
        <v>1</v>
      </c>
      <c r="M18" s="450">
        <v>1</v>
      </c>
      <c r="N18" s="120"/>
      <c r="O18" s="454"/>
      <c r="P18" s="452">
        <v>1728433</v>
      </c>
      <c r="Q18" s="120"/>
      <c r="R18" s="450">
        <v>1</v>
      </c>
      <c r="S18" s="120"/>
      <c r="T18" s="454"/>
      <c r="U18" s="453">
        <v>0.42348184743059175</v>
      </c>
      <c r="X18" s="125"/>
      <c r="Y18" s="120"/>
      <c r="Z18" s="125"/>
      <c r="AA18" s="120"/>
      <c r="AB18" s="125"/>
      <c r="AC18" s="120"/>
      <c r="AD18" s="120"/>
      <c r="AE18" s="125"/>
      <c r="AF18" s="120"/>
      <c r="AG18" s="120"/>
      <c r="AH18" s="125"/>
      <c r="AI18" s="120"/>
      <c r="AJ18" s="125"/>
      <c r="AL18" s="125"/>
      <c r="AM18" s="120"/>
      <c r="AO18" s="125"/>
      <c r="AR18" s="125"/>
      <c r="AS18" s="120"/>
      <c r="AT18" s="125"/>
      <c r="AU18" s="120"/>
    </row>
    <row r="19" spans="3:47" ht="12.75">
      <c r="C19" s="136" t="s">
        <v>39</v>
      </c>
      <c r="I19" s="118"/>
      <c r="O19" s="118"/>
      <c r="T19" s="118"/>
      <c r="X19" s="125"/>
      <c r="Y19" s="120"/>
      <c r="Z19" s="125"/>
      <c r="AA19" s="120"/>
      <c r="AB19" s="125"/>
      <c r="AC19" s="120"/>
      <c r="AD19" s="120"/>
      <c r="AE19" s="125"/>
      <c r="AF19" s="120"/>
      <c r="AG19" s="120"/>
      <c r="AH19" s="125"/>
      <c r="AI19" s="120"/>
      <c r="AJ19" s="125"/>
      <c r="AL19" s="125"/>
      <c r="AM19" s="120"/>
      <c r="AO19" s="125"/>
      <c r="AR19" s="125"/>
      <c r="AS19" s="120"/>
      <c r="AT19" s="125"/>
      <c r="AU19" s="120"/>
    </row>
    <row r="20" spans="1:47" ht="12.75">
      <c r="A20" s="126"/>
      <c r="B20" s="126"/>
      <c r="C20" s="126"/>
      <c r="D20" s="126"/>
      <c r="E20" s="126"/>
      <c r="F20" s="126"/>
      <c r="G20" s="126"/>
      <c r="H20" s="126"/>
      <c r="I20" s="130"/>
      <c r="J20" s="126"/>
      <c r="K20" s="126"/>
      <c r="L20" s="126"/>
      <c r="M20" s="126"/>
      <c r="N20" s="126"/>
      <c r="O20" s="130"/>
      <c r="P20" s="126"/>
      <c r="Q20" s="126"/>
      <c r="R20" s="126"/>
      <c r="S20" s="126"/>
      <c r="T20" s="130"/>
      <c r="U20" s="126"/>
      <c r="X20" s="125"/>
      <c r="Y20" s="120"/>
      <c r="Z20" s="125"/>
      <c r="AA20" s="120"/>
      <c r="AB20" s="125"/>
      <c r="AC20" s="120"/>
      <c r="AD20" s="120"/>
      <c r="AE20" s="125"/>
      <c r="AF20" s="120"/>
      <c r="AG20" s="120"/>
      <c r="AH20" s="125"/>
      <c r="AI20" s="120"/>
      <c r="AJ20" s="125"/>
      <c r="AL20" s="125"/>
      <c r="AM20" s="120"/>
      <c r="AO20" s="125"/>
      <c r="AR20" s="125"/>
      <c r="AS20" s="120"/>
      <c r="AT20" s="125"/>
      <c r="AU20" s="120"/>
    </row>
    <row r="21" spans="5:47" ht="12.75">
      <c r="E21" s="458"/>
      <c r="F21" s="458"/>
      <c r="G21" s="448"/>
      <c r="H21" s="448"/>
      <c r="I21" s="459"/>
      <c r="J21" s="458"/>
      <c r="K21" s="458"/>
      <c r="L21" s="448"/>
      <c r="M21" s="448"/>
      <c r="N21" s="448"/>
      <c r="O21" s="459"/>
      <c r="P21" s="455"/>
      <c r="Q21" s="458"/>
      <c r="R21" s="448"/>
      <c r="S21" s="448"/>
      <c r="T21" s="459"/>
      <c r="U21" s="460" t="s">
        <v>18</v>
      </c>
      <c r="X21" s="113"/>
      <c r="Y21" s="138"/>
      <c r="Z21" s="113"/>
      <c r="AA21" s="138"/>
      <c r="AB21" s="113"/>
      <c r="AC21" s="138"/>
      <c r="AD21" s="139"/>
      <c r="AE21" s="113"/>
      <c r="AF21" s="138"/>
      <c r="AG21" s="139"/>
      <c r="AH21" s="113"/>
      <c r="AI21" s="138"/>
      <c r="AJ21" s="113"/>
      <c r="AK21" s="138"/>
      <c r="AL21" s="113"/>
      <c r="AM21" s="138"/>
      <c r="AN21" s="139"/>
      <c r="AO21" s="113"/>
      <c r="AP21" s="138"/>
      <c r="AQ21" s="139"/>
      <c r="AR21" s="113"/>
      <c r="AS21" s="138"/>
      <c r="AT21" s="113"/>
      <c r="AU21" s="138"/>
    </row>
    <row r="22" spans="5:47" ht="12.75">
      <c r="E22" s="461"/>
      <c r="F22" s="461"/>
      <c r="G22" s="461" t="s">
        <v>129</v>
      </c>
      <c r="H22" s="461"/>
      <c r="I22" s="462"/>
      <c r="J22" s="461"/>
      <c r="K22" s="461"/>
      <c r="L22" s="461"/>
      <c r="M22" s="461" t="s">
        <v>129</v>
      </c>
      <c r="N22" s="461"/>
      <c r="O22" s="462"/>
      <c r="P22" s="461"/>
      <c r="Q22" s="461"/>
      <c r="R22" s="461" t="s">
        <v>129</v>
      </c>
      <c r="S22" s="448"/>
      <c r="T22" s="459"/>
      <c r="U22" s="463" t="s">
        <v>130</v>
      </c>
      <c r="X22" s="113"/>
      <c r="Y22" s="113"/>
      <c r="Z22" s="113"/>
      <c r="AA22" s="113"/>
      <c r="AE22" s="113"/>
      <c r="AF22" s="113"/>
      <c r="AG22" s="113"/>
      <c r="AJ22" s="113"/>
      <c r="AK22" s="113"/>
      <c r="AL22" s="113"/>
      <c r="AM22" s="113"/>
      <c r="AN22" s="113"/>
      <c r="AQ22" s="113"/>
      <c r="AR22" s="113"/>
      <c r="AS22" s="138"/>
      <c r="AT22" s="113"/>
      <c r="AU22" s="138"/>
    </row>
    <row r="23" spans="1:35" ht="12.75">
      <c r="A23" s="126"/>
      <c r="B23" s="126"/>
      <c r="C23" s="126"/>
      <c r="D23" s="126"/>
      <c r="E23" s="464" t="s">
        <v>20</v>
      </c>
      <c r="F23" s="464" t="s">
        <v>22</v>
      </c>
      <c r="G23" s="464" t="s">
        <v>131</v>
      </c>
      <c r="H23" s="464"/>
      <c r="I23" s="465"/>
      <c r="J23" s="464" t="s">
        <v>20</v>
      </c>
      <c r="K23" s="464" t="s">
        <v>22</v>
      </c>
      <c r="L23" s="464"/>
      <c r="M23" s="464" t="s">
        <v>131</v>
      </c>
      <c r="N23" s="464"/>
      <c r="O23" s="465"/>
      <c r="P23" s="464" t="s">
        <v>20</v>
      </c>
      <c r="Q23" s="464" t="s">
        <v>22</v>
      </c>
      <c r="R23" s="464" t="s">
        <v>131</v>
      </c>
      <c r="S23" s="466"/>
      <c r="T23" s="467"/>
      <c r="U23" s="468" t="s">
        <v>132</v>
      </c>
      <c r="AB23" s="113"/>
      <c r="AC23" s="113"/>
      <c r="AD23" s="113"/>
      <c r="AH23" s="113"/>
      <c r="AI23" s="113"/>
    </row>
    <row r="24" spans="1:45" ht="12.75">
      <c r="A24" s="447" t="s">
        <v>123</v>
      </c>
      <c r="I24" s="118"/>
      <c r="O24" s="118"/>
      <c r="T24" s="118"/>
      <c r="AS24" s="140"/>
    </row>
    <row r="25" spans="1:26" ht="12.75">
      <c r="A25" s="447" t="s">
        <v>133</v>
      </c>
      <c r="I25" s="118"/>
      <c r="O25" s="118"/>
      <c r="T25" s="118"/>
      <c r="Z25" s="141"/>
    </row>
    <row r="26" spans="9:46" ht="12.75">
      <c r="I26" s="118"/>
      <c r="O26" s="118"/>
      <c r="T26" s="118"/>
      <c r="Z26" s="142"/>
      <c r="AE26" s="142"/>
      <c r="AJ26" s="120"/>
      <c r="AO26" s="119"/>
      <c r="AT26" s="105"/>
    </row>
    <row r="27" spans="1:46" ht="12.75">
      <c r="A27" s="448" t="s">
        <v>125</v>
      </c>
      <c r="E27" s="449">
        <v>89365</v>
      </c>
      <c r="F27" s="469">
        <v>15479.2</v>
      </c>
      <c r="G27" s="450">
        <v>0.4221124164185129</v>
      </c>
      <c r="H27" s="450"/>
      <c r="I27" s="451"/>
      <c r="J27" s="452">
        <v>1085690</v>
      </c>
      <c r="K27" s="470">
        <v>173328.3</v>
      </c>
      <c r="L27" s="453"/>
      <c r="M27" s="450">
        <v>0.6161432318670003</v>
      </c>
      <c r="N27" s="450"/>
      <c r="O27" s="451"/>
      <c r="P27" s="452">
        <v>1102665</v>
      </c>
      <c r="Q27" s="470">
        <v>174444.5</v>
      </c>
      <c r="R27" s="450">
        <v>0.7723482207095025</v>
      </c>
      <c r="S27" s="120"/>
      <c r="T27" s="454"/>
      <c r="U27" s="450">
        <v>-0.006398596688344904</v>
      </c>
      <c r="Z27" s="142"/>
      <c r="AE27" s="142"/>
      <c r="AJ27" s="120"/>
      <c r="AO27" s="125"/>
      <c r="AT27" s="28"/>
    </row>
    <row r="28" spans="1:46" ht="12.75">
      <c r="A28" s="448" t="s">
        <v>134</v>
      </c>
      <c r="E28" s="452">
        <v>105550</v>
      </c>
      <c r="F28" s="470">
        <v>17807.5</v>
      </c>
      <c r="G28" s="450">
        <v>0.48560435005508473</v>
      </c>
      <c r="H28" s="450"/>
      <c r="I28" s="451"/>
      <c r="J28" s="452">
        <v>551894</v>
      </c>
      <c r="K28" s="471">
        <v>87412.8</v>
      </c>
      <c r="L28" s="453"/>
      <c r="M28" s="450">
        <v>0.3107328987738512</v>
      </c>
      <c r="N28" s="120"/>
      <c r="O28" s="451">
        <v>621021</v>
      </c>
      <c r="P28" s="452">
        <v>258843</v>
      </c>
      <c r="Q28" s="470">
        <v>35814.1</v>
      </c>
      <c r="R28" s="450">
        <v>0.15856594166805024</v>
      </c>
      <c r="S28" s="120"/>
      <c r="T28" s="454"/>
      <c r="U28" s="450">
        <v>1.4407370281537162</v>
      </c>
      <c r="Z28" s="142"/>
      <c r="AE28" s="142"/>
      <c r="AJ28" s="120"/>
      <c r="AO28" s="125"/>
      <c r="AT28" s="28"/>
    </row>
    <row r="29" spans="1:46" ht="12.75">
      <c r="A29" s="448" t="s">
        <v>127</v>
      </c>
      <c r="E29" s="449">
        <v>16780</v>
      </c>
      <c r="F29" s="470">
        <v>3384.1</v>
      </c>
      <c r="G29" s="450">
        <v>0.09228323352640248</v>
      </c>
      <c r="H29" s="450"/>
      <c r="I29" s="451"/>
      <c r="J29" s="452">
        <v>104333</v>
      </c>
      <c r="K29" s="470">
        <v>20570.6</v>
      </c>
      <c r="L29" s="453"/>
      <c r="M29" s="450">
        <v>0.07312386935914858</v>
      </c>
      <c r="N29" s="450"/>
      <c r="O29" s="451"/>
      <c r="P29" s="452">
        <v>84534</v>
      </c>
      <c r="Q29" s="470">
        <v>15603.9</v>
      </c>
      <c r="R29" s="450">
        <v>0.06908583762244729</v>
      </c>
      <c r="S29" s="120"/>
      <c r="T29" s="454"/>
      <c r="U29" s="450">
        <v>0.31829863047058726</v>
      </c>
      <c r="Z29" s="142"/>
      <c r="AE29" s="142"/>
      <c r="AJ29" s="120"/>
      <c r="AO29" s="125"/>
      <c r="AT29" s="28"/>
    </row>
    <row r="30" spans="1:46" ht="13.5" customHeight="1">
      <c r="A30" s="455" t="s">
        <v>128</v>
      </c>
      <c r="E30" s="449">
        <v>211695</v>
      </c>
      <c r="F30" s="470">
        <v>36670.8</v>
      </c>
      <c r="G30" s="450">
        <v>1</v>
      </c>
      <c r="H30" s="120"/>
      <c r="I30" s="454"/>
      <c r="J30" s="452">
        <v>1741917</v>
      </c>
      <c r="K30" s="470">
        <v>281311.7</v>
      </c>
      <c r="L30" s="453"/>
      <c r="M30" s="450">
        <v>1</v>
      </c>
      <c r="N30" s="120"/>
      <c r="O30" s="454"/>
      <c r="P30" s="452">
        <v>1446042</v>
      </c>
      <c r="Q30" s="470">
        <v>225862.5</v>
      </c>
      <c r="R30" s="450">
        <v>1</v>
      </c>
      <c r="S30" s="120"/>
      <c r="T30" s="454"/>
      <c r="U30" s="450">
        <v>0.24549980629807963</v>
      </c>
      <c r="Z30" s="142"/>
      <c r="AE30" s="142"/>
      <c r="AJ30" s="120"/>
      <c r="AO30" s="125"/>
      <c r="AT30" s="28"/>
    </row>
    <row r="31" spans="5:46" ht="12.75">
      <c r="E31" s="133"/>
      <c r="F31" s="143"/>
      <c r="I31" s="118"/>
      <c r="J31" s="133"/>
      <c r="K31" s="143"/>
      <c r="O31" s="118"/>
      <c r="P31" s="133"/>
      <c r="Q31" s="143"/>
      <c r="T31" s="118"/>
      <c r="Z31" s="142"/>
      <c r="AE31" s="142"/>
      <c r="AJ31" s="120"/>
      <c r="AO31" s="125"/>
      <c r="AT31" s="28"/>
    </row>
    <row r="32" spans="1:46" ht="12.75">
      <c r="A32" s="126"/>
      <c r="B32" s="126"/>
      <c r="C32" s="126"/>
      <c r="D32" s="126"/>
      <c r="E32" s="126"/>
      <c r="F32" s="126"/>
      <c r="G32" s="126"/>
      <c r="H32" s="126"/>
      <c r="I32" s="130"/>
      <c r="J32" s="126"/>
      <c r="K32" s="126"/>
      <c r="L32" s="126"/>
      <c r="M32" s="126"/>
      <c r="N32" s="126"/>
      <c r="O32" s="130"/>
      <c r="P32" s="126"/>
      <c r="Q32" s="126"/>
      <c r="R32" s="126"/>
      <c r="S32" s="126"/>
      <c r="T32" s="130"/>
      <c r="U32" s="126"/>
      <c r="Z32" s="142"/>
      <c r="AA32" s="113"/>
      <c r="AE32" s="142"/>
      <c r="AJ32" s="120"/>
      <c r="AO32" s="125"/>
      <c r="AT32" s="28"/>
    </row>
    <row r="33" spans="2:46" ht="12.75">
      <c r="B33" s="111"/>
      <c r="E33" s="448"/>
      <c r="F33" s="448"/>
      <c r="G33" s="448"/>
      <c r="H33" s="448"/>
      <c r="I33" s="459"/>
      <c r="J33" s="448"/>
      <c r="K33" s="448"/>
      <c r="L33" s="448"/>
      <c r="M33" s="448"/>
      <c r="N33" s="448"/>
      <c r="O33" s="459"/>
      <c r="P33" s="448"/>
      <c r="Q33" s="448"/>
      <c r="R33" s="448"/>
      <c r="S33" s="448"/>
      <c r="T33" s="459"/>
      <c r="U33" s="460" t="s">
        <v>18</v>
      </c>
      <c r="Z33" s="142"/>
      <c r="AE33" s="142"/>
      <c r="AJ33" s="120"/>
      <c r="AO33" s="125"/>
      <c r="AT33" s="28"/>
    </row>
    <row r="34" spans="5:47" ht="12.75">
      <c r="E34" s="448"/>
      <c r="F34" s="458"/>
      <c r="G34" s="448"/>
      <c r="H34" s="448"/>
      <c r="I34" s="459"/>
      <c r="J34" s="448"/>
      <c r="K34" s="458"/>
      <c r="L34" s="448"/>
      <c r="M34" s="448"/>
      <c r="N34" s="448"/>
      <c r="O34" s="459"/>
      <c r="P34" s="448"/>
      <c r="Q34" s="458"/>
      <c r="R34" s="448"/>
      <c r="S34" s="448"/>
      <c r="T34" s="459"/>
      <c r="U34" s="460" t="s">
        <v>19</v>
      </c>
      <c r="Z34" s="142"/>
      <c r="AA34" s="113"/>
      <c r="AE34" s="142"/>
      <c r="AF34" s="113"/>
      <c r="AG34" s="121"/>
      <c r="AJ34" s="120"/>
      <c r="AK34" s="113"/>
      <c r="AO34" s="125"/>
      <c r="AP34" s="113"/>
      <c r="AQ34" s="121"/>
      <c r="AT34" s="28"/>
      <c r="AU34" s="113"/>
    </row>
    <row r="35" spans="1:47" ht="12.75">
      <c r="A35" s="126"/>
      <c r="B35" s="126"/>
      <c r="C35" s="126"/>
      <c r="D35" s="126"/>
      <c r="E35" s="464" t="s">
        <v>20</v>
      </c>
      <c r="F35" s="464"/>
      <c r="G35" s="464" t="s">
        <v>135</v>
      </c>
      <c r="H35" s="464"/>
      <c r="I35" s="465"/>
      <c r="J35" s="464" t="s">
        <v>20</v>
      </c>
      <c r="K35" s="464"/>
      <c r="L35" s="464"/>
      <c r="M35" s="464" t="s">
        <v>135</v>
      </c>
      <c r="N35" s="464"/>
      <c r="O35" s="465"/>
      <c r="P35" s="464" t="s">
        <v>20</v>
      </c>
      <c r="Q35" s="464"/>
      <c r="R35" s="464" t="s">
        <v>135</v>
      </c>
      <c r="S35" s="466"/>
      <c r="T35" s="467"/>
      <c r="U35" s="472" t="s">
        <v>63</v>
      </c>
      <c r="Z35" s="142"/>
      <c r="AA35" s="113"/>
      <c r="AE35" s="142"/>
      <c r="AF35" s="113"/>
      <c r="AG35" s="121"/>
      <c r="AJ35" s="120"/>
      <c r="AK35" s="113"/>
      <c r="AO35" s="125"/>
      <c r="AP35" s="113"/>
      <c r="AQ35" s="121"/>
      <c r="AT35" s="28"/>
      <c r="AU35" s="113"/>
    </row>
    <row r="36" spans="1:47" ht="12.75">
      <c r="A36" s="473" t="s">
        <v>136</v>
      </c>
      <c r="I36" s="118"/>
      <c r="O36" s="118"/>
      <c r="T36" s="118"/>
      <c r="Z36" s="142"/>
      <c r="AA36" s="113"/>
      <c r="AE36" s="142"/>
      <c r="AF36" s="113"/>
      <c r="AG36" s="121"/>
      <c r="AJ36" s="120"/>
      <c r="AK36" s="113"/>
      <c r="AO36" s="125"/>
      <c r="AP36" s="113"/>
      <c r="AQ36" s="121"/>
      <c r="AT36" s="28"/>
      <c r="AU36" s="113"/>
    </row>
    <row r="37" spans="9:47" ht="12.75">
      <c r="I37" s="118"/>
      <c r="O37" s="118"/>
      <c r="T37" s="118"/>
      <c r="Z37" s="142"/>
      <c r="AA37" s="113"/>
      <c r="AE37" s="142"/>
      <c r="AF37" s="113"/>
      <c r="AG37" s="121"/>
      <c r="AJ37" s="120"/>
      <c r="AK37" s="113"/>
      <c r="AO37" s="125"/>
      <c r="AP37" s="113"/>
      <c r="AQ37" s="121"/>
      <c r="AT37" s="28"/>
      <c r="AU37" s="113"/>
    </row>
    <row r="38" spans="1:21" ht="12.75">
      <c r="A38" s="455" t="s">
        <v>236</v>
      </c>
      <c r="B38" s="474"/>
      <c r="E38" s="452">
        <v>55870</v>
      </c>
      <c r="F38" s="475" t="s">
        <v>39</v>
      </c>
      <c r="G38" s="453">
        <v>0.12381163434903047</v>
      </c>
      <c r="H38" s="120"/>
      <c r="I38" s="476"/>
      <c r="J38" s="477">
        <v>282362</v>
      </c>
      <c r="K38" s="475"/>
      <c r="L38" s="453"/>
      <c r="M38" s="453">
        <v>0.07574765268711438</v>
      </c>
      <c r="N38" s="457"/>
      <c r="O38" s="476"/>
      <c r="P38" s="452">
        <v>171356</v>
      </c>
      <c r="Q38" s="475"/>
      <c r="R38" s="453">
        <v>0.03561939406537442</v>
      </c>
      <c r="S38" s="120"/>
      <c r="T38" s="454"/>
      <c r="U38" s="450">
        <v>0.6478092392446135</v>
      </c>
    </row>
    <row r="39" spans="1:38" ht="12.75">
      <c r="A39" s="455" t="s">
        <v>137</v>
      </c>
      <c r="B39" s="474"/>
      <c r="E39" s="452">
        <v>451250</v>
      </c>
      <c r="F39" s="475"/>
      <c r="G39" s="453"/>
      <c r="H39" s="120"/>
      <c r="I39" s="454"/>
      <c r="J39" s="452">
        <v>3727666.6666666665</v>
      </c>
      <c r="K39" s="475"/>
      <c r="L39" s="120"/>
      <c r="M39" s="453"/>
      <c r="N39" s="120"/>
      <c r="O39" s="454"/>
      <c r="P39" s="452">
        <v>4810750</v>
      </c>
      <c r="Q39" s="475"/>
      <c r="R39" s="453"/>
      <c r="S39" s="120"/>
      <c r="T39" s="454"/>
      <c r="U39" s="450">
        <v>-0.22513814547281266</v>
      </c>
      <c r="AK39" s="140"/>
      <c r="AL39" s="133"/>
    </row>
    <row r="40" ht="12.75">
      <c r="F40" s="137"/>
    </row>
    <row r="41" ht="32.25" customHeight="1"/>
    <row r="42" spans="1:2" ht="14.25" customHeight="1">
      <c r="A42" s="124" t="s">
        <v>374</v>
      </c>
      <c r="B42" s="111"/>
    </row>
    <row r="43" spans="1:2" ht="12.75" customHeight="1">
      <c r="A43" s="124" t="s">
        <v>138</v>
      </c>
      <c r="B43" s="111"/>
    </row>
    <row r="44" spans="1:2" ht="12.75">
      <c r="A44" s="124" t="s">
        <v>139</v>
      </c>
      <c r="B44" s="111"/>
    </row>
    <row r="45" spans="1:2" ht="12.75">
      <c r="A45" s="124" t="s">
        <v>140</v>
      </c>
      <c r="B45" s="111"/>
    </row>
    <row r="46" ht="12.75">
      <c r="A46" s="117" t="s">
        <v>292</v>
      </c>
    </row>
    <row r="47" ht="12.75">
      <c r="B47" s="111"/>
    </row>
    <row r="73" ht="12.75">
      <c r="F73" s="137"/>
    </row>
  </sheetData>
  <sheetProtection/>
  <printOptions/>
  <pageMargins left="0.75" right="0.75" top="1" bottom="1" header="0.5" footer="0.5"/>
  <pageSetup fitToHeight="1" fitToWidth="1" horizontalDpi="1200" verticalDpi="1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75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1" max="1" width="52.57421875" style="0" customWidth="1"/>
    <col min="2" max="2" width="6.00390625" style="0" customWidth="1"/>
    <col min="3" max="3" width="15.8515625" style="0" customWidth="1"/>
    <col min="4" max="4" width="10.00390625" style="0" customWidth="1"/>
    <col min="5" max="5" width="18.8515625" style="0" customWidth="1"/>
    <col min="6" max="6" width="7.00390625" style="0" customWidth="1"/>
    <col min="7" max="7" width="14.8515625" style="0" customWidth="1"/>
    <col min="9" max="9" width="12.7109375" style="0" bestFit="1" customWidth="1"/>
    <col min="16" max="16" width="12.28125" style="0" customWidth="1"/>
    <col min="18" max="18" width="20.00390625" style="0" customWidth="1"/>
  </cols>
  <sheetData>
    <row r="1" spans="1:8" ht="18">
      <c r="A1" s="644" t="s">
        <v>14</v>
      </c>
      <c r="B1" s="644"/>
      <c r="C1" s="644"/>
      <c r="D1" s="644"/>
      <c r="E1" s="644"/>
      <c r="F1" s="644"/>
      <c r="G1" s="644"/>
      <c r="H1" s="644"/>
    </row>
    <row r="2" spans="1:8" ht="18">
      <c r="A2" s="644" t="s">
        <v>428</v>
      </c>
      <c r="B2" s="644"/>
      <c r="C2" s="644"/>
      <c r="D2" s="644"/>
      <c r="E2" s="644"/>
      <c r="F2" s="644"/>
      <c r="G2" s="644"/>
      <c r="H2" s="644"/>
    </row>
    <row r="3" spans="1:8" ht="18">
      <c r="A3" s="645" t="s">
        <v>429</v>
      </c>
      <c r="B3" s="646"/>
      <c r="C3" s="646"/>
      <c r="D3" s="646"/>
      <c r="E3" s="646"/>
      <c r="F3" s="646"/>
      <c r="G3" s="646"/>
      <c r="H3" s="646"/>
    </row>
    <row r="4" spans="1:14" ht="12.75" customHeight="1" thickBot="1">
      <c r="A4" s="8" t="s">
        <v>39</v>
      </c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</row>
    <row r="5" spans="1:1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9" ht="18">
      <c r="A6" s="63" t="s">
        <v>74</v>
      </c>
      <c r="B6" s="63"/>
      <c r="C6" s="487"/>
      <c r="D6" s="487"/>
      <c r="E6" s="488" t="s">
        <v>0</v>
      </c>
      <c r="F6" s="487"/>
      <c r="G6" s="406" t="s">
        <v>1</v>
      </c>
      <c r="H6" s="474"/>
      <c r="I6" s="406" t="s">
        <v>254</v>
      </c>
    </row>
    <row r="7" spans="1:9" ht="18">
      <c r="A7" s="486" t="s">
        <v>2</v>
      </c>
      <c r="B7" s="69"/>
      <c r="C7" s="487" t="s">
        <v>3</v>
      </c>
      <c r="D7" s="487"/>
      <c r="E7" s="487" t="s">
        <v>4</v>
      </c>
      <c r="F7" s="487"/>
      <c r="G7" s="406" t="s">
        <v>5</v>
      </c>
      <c r="H7" s="474"/>
      <c r="I7" s="406" t="s">
        <v>255</v>
      </c>
    </row>
    <row r="8" spans="1:7" ht="18">
      <c r="A8" s="63"/>
      <c r="B8" s="63"/>
      <c r="C8" s="63"/>
      <c r="D8" s="63"/>
      <c r="E8" s="63"/>
      <c r="F8" s="63"/>
      <c r="G8" s="63"/>
    </row>
    <row r="9" spans="1:7" ht="23.25">
      <c r="A9" s="220" t="s">
        <v>251</v>
      </c>
      <c r="B9" s="63"/>
      <c r="C9" s="63"/>
      <c r="D9" s="63"/>
      <c r="E9" s="63"/>
      <c r="F9" s="63"/>
      <c r="G9" s="63"/>
    </row>
    <row r="11" spans="1:19" ht="18">
      <c r="A11" s="485" t="s">
        <v>7</v>
      </c>
      <c r="B11" s="63"/>
      <c r="C11" s="74">
        <f>MF_IIF!B39</f>
        <v>11974</v>
      </c>
      <c r="D11" s="64"/>
      <c r="E11" s="76">
        <f>MF_IIF!D39/1000</f>
        <v>56.4238476</v>
      </c>
      <c r="F11" s="64"/>
      <c r="G11" s="67">
        <f>MF_IIF!K39</f>
        <v>0.00035594073894119514</v>
      </c>
      <c r="I11" s="63">
        <v>2</v>
      </c>
      <c r="O11" s="70" t="s">
        <v>177</v>
      </c>
      <c r="P11" s="63"/>
      <c r="Q11" s="71" t="s">
        <v>178</v>
      </c>
      <c r="R11" s="63"/>
      <c r="S11" s="72" t="s">
        <v>179</v>
      </c>
    </row>
    <row r="12" spans="1:9" ht="18">
      <c r="A12" s="485"/>
      <c r="B12" s="63"/>
      <c r="C12" s="63"/>
      <c r="D12" s="63"/>
      <c r="E12" s="66"/>
      <c r="F12" s="63"/>
      <c r="G12" s="63"/>
      <c r="I12" s="63"/>
    </row>
    <row r="13" spans="1:19" ht="18">
      <c r="A13" s="485" t="s">
        <v>308</v>
      </c>
      <c r="B13" s="63"/>
      <c r="C13" s="74">
        <f>MF_Notes!B22</f>
        <v>2907</v>
      </c>
      <c r="D13" s="64"/>
      <c r="E13" s="76">
        <f>MF_Notes!D22/1000</f>
        <v>3.5554443</v>
      </c>
      <c r="F13" s="64"/>
      <c r="G13" s="75">
        <f>MF_Notes!K22</f>
        <v>-0.08349899607348371</v>
      </c>
      <c r="I13" s="63">
        <v>4</v>
      </c>
      <c r="O13" s="70" t="s">
        <v>180</v>
      </c>
      <c r="P13" s="63"/>
      <c r="Q13" s="71" t="s">
        <v>181</v>
      </c>
      <c r="R13" s="63"/>
      <c r="S13" s="72" t="s">
        <v>182</v>
      </c>
    </row>
    <row r="14" spans="1:9" ht="18">
      <c r="A14" s="485"/>
      <c r="B14" s="63"/>
      <c r="C14" s="63"/>
      <c r="D14" s="63"/>
      <c r="E14" s="66"/>
      <c r="F14" s="63"/>
      <c r="G14" s="63"/>
      <c r="I14" s="63"/>
    </row>
    <row r="15" spans="1:19" ht="18">
      <c r="A15" s="485" t="s">
        <v>13</v>
      </c>
      <c r="B15" s="63"/>
      <c r="C15" s="552">
        <f>MF_Notes!B34</f>
        <v>0</v>
      </c>
      <c r="D15" s="64"/>
      <c r="E15" s="92">
        <f>MF_Notes!D34/1000</f>
        <v>0</v>
      </c>
      <c r="F15" s="64"/>
      <c r="G15" s="75" t="str">
        <f>MF_Notes!K34</f>
        <v>N/A</v>
      </c>
      <c r="I15" s="63">
        <v>4</v>
      </c>
      <c r="O15" s="70" t="s">
        <v>183</v>
      </c>
      <c r="P15" s="64"/>
      <c r="Q15" s="71" t="s">
        <v>184</v>
      </c>
      <c r="R15" s="64"/>
      <c r="S15" s="72" t="s">
        <v>185</v>
      </c>
    </row>
    <row r="16" spans="1:9" ht="18">
      <c r="A16" s="485"/>
      <c r="B16" s="63"/>
      <c r="C16" s="63"/>
      <c r="D16" s="63"/>
      <c r="E16" s="66"/>
      <c r="F16" s="63"/>
      <c r="G16" s="63"/>
      <c r="I16" s="63"/>
    </row>
    <row r="17" spans="1:9" ht="23.25">
      <c r="A17" s="220" t="s">
        <v>252</v>
      </c>
      <c r="B17" s="63"/>
      <c r="C17" s="63"/>
      <c r="D17" s="63"/>
      <c r="E17" s="66"/>
      <c r="F17" s="63"/>
      <c r="G17" s="63"/>
      <c r="I17" s="63"/>
    </row>
    <row r="18" spans="1:9" ht="18">
      <c r="A18" s="63"/>
      <c r="B18" s="63"/>
      <c r="C18" s="63"/>
      <c r="D18" s="63"/>
      <c r="E18" s="66"/>
      <c r="F18" s="63"/>
      <c r="G18" s="63"/>
      <c r="I18" s="63"/>
    </row>
    <row r="19" spans="1:9" ht="18">
      <c r="A19" s="485" t="s">
        <v>6</v>
      </c>
      <c r="B19" s="63"/>
      <c r="C19" s="65">
        <f>SF_IIF!B35</f>
        <v>4061034</v>
      </c>
      <c r="D19" s="63"/>
      <c r="E19" s="66">
        <f>SF_IIF!C35/1000</f>
        <v>412.22920409175003</v>
      </c>
      <c r="F19" s="63"/>
      <c r="G19" s="67">
        <f>SF_IIF!M35</f>
        <v>0.08860488718116152</v>
      </c>
      <c r="I19" s="63">
        <v>6</v>
      </c>
    </row>
    <row r="20" spans="1:9" ht="18">
      <c r="A20" s="485"/>
      <c r="B20" s="63"/>
      <c r="C20" s="63"/>
      <c r="D20" s="63"/>
      <c r="E20" s="66"/>
      <c r="F20" s="63"/>
      <c r="G20" s="63"/>
      <c r="I20" s="63" t="s">
        <v>39</v>
      </c>
    </row>
    <row r="21" spans="1:9" ht="18">
      <c r="A21" s="485" t="s">
        <v>10</v>
      </c>
      <c r="B21" s="63"/>
      <c r="C21" s="65">
        <v>212</v>
      </c>
      <c r="D21" s="63"/>
      <c r="E21" s="85">
        <v>0.00720528434</v>
      </c>
      <c r="F21" s="63"/>
      <c r="G21" s="67">
        <v>-0.17829457364341086</v>
      </c>
      <c r="I21" s="63">
        <v>8</v>
      </c>
    </row>
    <row r="22" spans="1:9" ht="18">
      <c r="A22" s="485"/>
      <c r="B22" s="63"/>
      <c r="C22" s="63"/>
      <c r="D22" s="63"/>
      <c r="E22" s="66"/>
      <c r="F22" s="63"/>
      <c r="G22" s="63"/>
      <c r="I22" s="63" t="s">
        <v>39</v>
      </c>
    </row>
    <row r="23" spans="1:9" ht="18">
      <c r="A23" s="485" t="s">
        <v>12</v>
      </c>
      <c r="B23" s="63"/>
      <c r="C23" s="65">
        <v>37279</v>
      </c>
      <c r="D23" s="63"/>
      <c r="E23" s="66">
        <v>4.245444357</v>
      </c>
      <c r="F23" s="63"/>
      <c r="G23" s="67">
        <v>0.3591089722556418</v>
      </c>
      <c r="I23" s="63">
        <v>8</v>
      </c>
    </row>
    <row r="24" spans="1:9" ht="18">
      <c r="A24" s="485"/>
      <c r="B24" s="63"/>
      <c r="C24" s="63"/>
      <c r="D24" s="63"/>
      <c r="E24" s="66"/>
      <c r="F24" s="63"/>
      <c r="G24" s="63"/>
      <c r="I24" s="63"/>
    </row>
    <row r="25" spans="1:9" ht="18">
      <c r="A25" s="485" t="s">
        <v>176</v>
      </c>
      <c r="B25" s="63"/>
      <c r="C25" s="65">
        <v>891</v>
      </c>
      <c r="D25" s="63"/>
      <c r="E25" s="66">
        <v>0.083543277</v>
      </c>
      <c r="F25" s="63"/>
      <c r="G25" s="67">
        <v>-0.4472704714640198</v>
      </c>
      <c r="I25" s="63">
        <v>8</v>
      </c>
    </row>
    <row r="26" spans="1:9" ht="18">
      <c r="A26" s="63"/>
      <c r="B26" s="63"/>
      <c r="C26" s="63"/>
      <c r="D26" s="63"/>
      <c r="E26" s="66"/>
      <c r="F26" s="63"/>
      <c r="G26" s="63"/>
      <c r="I26" s="63"/>
    </row>
    <row r="27" spans="1:9" ht="23.25">
      <c r="A27" s="220" t="s">
        <v>253</v>
      </c>
      <c r="B27" s="63"/>
      <c r="C27" s="63"/>
      <c r="D27" s="63"/>
      <c r="E27" s="66"/>
      <c r="F27" s="63"/>
      <c r="G27" s="63"/>
      <c r="I27" s="63"/>
    </row>
    <row r="28" spans="1:9" ht="18">
      <c r="A28" s="63"/>
      <c r="B28" s="63"/>
      <c r="C28" s="63"/>
      <c r="D28" s="63"/>
      <c r="E28" s="66"/>
      <c r="F28" s="63"/>
      <c r="G28" s="63"/>
      <c r="I28" s="63"/>
    </row>
    <row r="29" spans="1:9" ht="18">
      <c r="A29" s="485" t="s">
        <v>8</v>
      </c>
      <c r="B29" s="63"/>
      <c r="C29" s="65">
        <f>Title_1!B25</f>
        <v>21947</v>
      </c>
      <c r="D29" s="63"/>
      <c r="E29" s="66">
        <f>Title_1!C25/1000</f>
        <v>0.33581107243999997</v>
      </c>
      <c r="F29" s="63"/>
      <c r="G29" s="67">
        <f>Title_1!M25</f>
        <v>-0.14576521874513468</v>
      </c>
      <c r="I29" s="63">
        <v>14</v>
      </c>
    </row>
    <row r="30" spans="1:9" ht="18">
      <c r="A30" s="485"/>
      <c r="B30" s="63"/>
      <c r="C30" s="63"/>
      <c r="D30" s="63"/>
      <c r="E30" s="66"/>
      <c r="F30" s="63"/>
      <c r="G30" s="63"/>
      <c r="I30" s="63" t="s">
        <v>39</v>
      </c>
    </row>
    <row r="31" spans="1:9" ht="18">
      <c r="A31" s="485" t="s">
        <v>9</v>
      </c>
      <c r="B31" s="63"/>
      <c r="C31" s="65">
        <f>Title_1!B26</f>
        <v>20729</v>
      </c>
      <c r="D31" s="63"/>
      <c r="E31" s="66">
        <f>Title_1!C26/1000</f>
        <v>0.65378350994</v>
      </c>
      <c r="F31" s="63"/>
      <c r="G31" s="67">
        <f>Title_1!M26</f>
        <v>-0.08987530734106076</v>
      </c>
      <c r="I31" s="63">
        <v>14</v>
      </c>
    </row>
    <row r="32" spans="1:9" ht="18">
      <c r="A32" s="474"/>
      <c r="I32" s="63"/>
    </row>
    <row r="33" spans="1:9" ht="18">
      <c r="A33" s="485" t="s">
        <v>11</v>
      </c>
      <c r="B33" s="63"/>
      <c r="C33" s="65">
        <f>Title_1!B36</f>
        <v>17072</v>
      </c>
      <c r="D33" s="63"/>
      <c r="E33" s="66">
        <f>Title_1!C36/1000</f>
        <v>0.2606</v>
      </c>
      <c r="F33" s="63"/>
      <c r="G33" s="67">
        <f>Title_1!M36</f>
        <v>-0.16559139784946236</v>
      </c>
      <c r="I33" s="63">
        <v>14</v>
      </c>
    </row>
    <row r="34" ht="12.75">
      <c r="A34" s="219"/>
    </row>
    <row r="35" spans="1:7" ht="18">
      <c r="A35" s="63"/>
      <c r="B35" s="63"/>
      <c r="C35" s="63"/>
      <c r="D35" s="63"/>
      <c r="E35" s="66"/>
      <c r="F35" s="63"/>
      <c r="G35" s="63"/>
    </row>
    <row r="37" spans="1:7" ht="18">
      <c r="A37" s="63"/>
      <c r="B37" s="63"/>
      <c r="C37" s="63"/>
      <c r="D37" s="63"/>
      <c r="E37" s="66"/>
      <c r="F37" s="63"/>
      <c r="G37" s="63"/>
    </row>
    <row r="39" spans="1:7" ht="18">
      <c r="A39" s="63"/>
      <c r="B39" s="63"/>
      <c r="C39" s="63"/>
      <c r="D39" s="63"/>
      <c r="E39" s="66"/>
      <c r="F39" s="63"/>
      <c r="G39" s="63"/>
    </row>
    <row r="41" spans="1:7" ht="18">
      <c r="A41" s="63"/>
      <c r="B41" s="63"/>
      <c r="C41" s="63"/>
      <c r="D41" s="63"/>
      <c r="E41" s="66"/>
      <c r="F41" s="63"/>
      <c r="G41" s="63"/>
    </row>
    <row r="43" spans="1:7" ht="18">
      <c r="A43" s="63"/>
      <c r="B43" s="63"/>
      <c r="C43" s="63"/>
      <c r="D43" s="63"/>
      <c r="E43" s="66"/>
      <c r="F43" s="63"/>
      <c r="G43" s="63"/>
    </row>
    <row r="45" spans="1:7" ht="18">
      <c r="A45" s="63"/>
      <c r="B45" s="63"/>
      <c r="C45" s="63"/>
      <c r="D45" s="63"/>
      <c r="E45" s="66"/>
      <c r="F45" s="63"/>
      <c r="G45" s="63"/>
    </row>
    <row r="47" spans="1:7" ht="18">
      <c r="A47" s="63"/>
      <c r="B47" s="63"/>
      <c r="C47" s="63"/>
      <c r="D47" s="63"/>
      <c r="E47" s="66"/>
      <c r="F47" s="63"/>
      <c r="G47" s="63"/>
    </row>
    <row r="49" spans="1:7" ht="18">
      <c r="A49" s="63"/>
      <c r="B49" s="63"/>
      <c r="C49" s="63"/>
      <c r="D49" s="63"/>
      <c r="E49" s="66"/>
      <c r="F49" s="63"/>
      <c r="G49" s="63"/>
    </row>
    <row r="51" spans="1:7" ht="18">
      <c r="A51" s="63"/>
      <c r="B51" s="63"/>
      <c r="C51" s="63"/>
      <c r="D51" s="63"/>
      <c r="E51" s="63"/>
      <c r="F51" s="63"/>
      <c r="G51" s="63"/>
    </row>
    <row r="52" spans="1:7" ht="18">
      <c r="A52" s="68"/>
      <c r="B52" s="68"/>
      <c r="C52" s="68" t="s">
        <v>39</v>
      </c>
      <c r="D52" s="68"/>
      <c r="E52" s="68"/>
      <c r="F52" s="68"/>
      <c r="G52" s="68"/>
    </row>
    <row r="54" ht="12.75">
      <c r="O54" s="86" t="s">
        <v>103</v>
      </c>
    </row>
    <row r="75" ht="12.75">
      <c r="A75" t="s">
        <v>143</v>
      </c>
    </row>
  </sheetData>
  <mergeCells count="3">
    <mergeCell ref="A1:H1"/>
    <mergeCell ref="A2:H2"/>
    <mergeCell ref="A3:H3"/>
  </mergeCells>
  <printOptions/>
  <pageMargins left="0.75" right="0.75" top="0.5" bottom="1" header="0" footer="0"/>
  <pageSetup fitToHeight="1" fitToWidth="1" horizontalDpi="1200" verticalDpi="1200" orientation="landscape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2:M7"/>
  <sheetViews>
    <sheetView workbookViewId="0" topLeftCell="A1">
      <selection activeCell="A1" sqref="A1"/>
    </sheetView>
  </sheetViews>
  <sheetFormatPr defaultColWidth="9.140625" defaultRowHeight="12.75"/>
  <cols>
    <col min="13" max="13" width="10.8515625" style="0" customWidth="1"/>
  </cols>
  <sheetData>
    <row r="2" spans="1:13" ht="52.5">
      <c r="A2" s="554" t="s">
        <v>395</v>
      </c>
      <c r="B2" s="555"/>
      <c r="C2" s="555"/>
      <c r="D2" s="556"/>
      <c r="E2" s="556"/>
      <c r="F2" s="556"/>
      <c r="G2" s="556"/>
      <c r="H2" s="556"/>
      <c r="I2" s="556"/>
      <c r="J2" s="556"/>
      <c r="K2" s="556"/>
      <c r="L2" s="556"/>
      <c r="M2" s="557"/>
    </row>
    <row r="3" spans="1:13" ht="52.5">
      <c r="A3" s="671" t="s">
        <v>396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37"/>
    </row>
    <row r="7" ht="12.75">
      <c r="H7" t="s">
        <v>39</v>
      </c>
    </row>
  </sheetData>
  <mergeCells count="1">
    <mergeCell ref="A3:M3"/>
  </mergeCells>
  <printOptions/>
  <pageMargins left="0.75" right="0.75" top="1" bottom="1" header="0.5" footer="0.5"/>
  <pageSetup horizontalDpi="1200" verticalDpi="12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2:M23"/>
  <sheetViews>
    <sheetView workbookViewId="0" topLeftCell="A1">
      <selection activeCell="A1" sqref="A1"/>
    </sheetView>
  </sheetViews>
  <sheetFormatPr defaultColWidth="9.140625" defaultRowHeight="12.75"/>
  <sheetData>
    <row r="2" spans="1:13" ht="30">
      <c r="A2" s="638" t="s">
        <v>397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40"/>
    </row>
    <row r="4" spans="1:13" ht="30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</row>
    <row r="6" spans="3:11" ht="12.75">
      <c r="C6" s="559"/>
      <c r="D6" s="641" t="s">
        <v>398</v>
      </c>
      <c r="E6" s="629"/>
      <c r="F6" s="641" t="s">
        <v>399</v>
      </c>
      <c r="G6" s="629"/>
      <c r="H6" s="641" t="s">
        <v>400</v>
      </c>
      <c r="I6" s="629"/>
      <c r="J6" s="630" t="s">
        <v>401</v>
      </c>
      <c r="K6" s="629"/>
    </row>
    <row r="7" spans="3:11" ht="12.75">
      <c r="C7" s="561" t="s">
        <v>402</v>
      </c>
      <c r="D7" s="562" t="s">
        <v>250</v>
      </c>
      <c r="E7" s="563" t="s">
        <v>295</v>
      </c>
      <c r="F7" s="562" t="s">
        <v>250</v>
      </c>
      <c r="G7" s="563" t="s">
        <v>295</v>
      </c>
      <c r="H7" s="562" t="s">
        <v>250</v>
      </c>
      <c r="I7" s="563" t="s">
        <v>295</v>
      </c>
      <c r="J7" s="562" t="s">
        <v>250</v>
      </c>
      <c r="K7" s="563" t="s">
        <v>295</v>
      </c>
    </row>
    <row r="8" spans="3:11" ht="12.75">
      <c r="C8" s="564" t="s">
        <v>104</v>
      </c>
      <c r="D8" s="163">
        <v>15</v>
      </c>
      <c r="E8" s="163">
        <v>19</v>
      </c>
      <c r="F8" s="173">
        <v>10</v>
      </c>
      <c r="G8" s="173">
        <v>1</v>
      </c>
      <c r="H8" s="173">
        <v>44</v>
      </c>
      <c r="I8" s="173">
        <v>26</v>
      </c>
      <c r="J8" s="565">
        <v>12330</v>
      </c>
      <c r="K8" s="565">
        <v>12137</v>
      </c>
    </row>
    <row r="9" spans="3:11" ht="12.75">
      <c r="C9" s="566" t="s">
        <v>105</v>
      </c>
      <c r="D9" s="163">
        <v>58</v>
      </c>
      <c r="E9" s="163">
        <v>47</v>
      </c>
      <c r="F9" s="163">
        <v>8</v>
      </c>
      <c r="G9" s="163">
        <v>6</v>
      </c>
      <c r="H9" s="163">
        <v>76</v>
      </c>
      <c r="I9" s="163">
        <v>45</v>
      </c>
      <c r="J9" s="565">
        <v>12326</v>
      </c>
      <c r="K9" s="565">
        <v>12123</v>
      </c>
    </row>
    <row r="10" spans="3:11" ht="12.75">
      <c r="C10" s="567" t="s">
        <v>106</v>
      </c>
      <c r="D10" s="163">
        <v>102</v>
      </c>
      <c r="E10" s="163">
        <v>69</v>
      </c>
      <c r="F10" s="163">
        <v>11</v>
      </c>
      <c r="G10" s="163">
        <v>10</v>
      </c>
      <c r="H10" s="163">
        <v>119</v>
      </c>
      <c r="I10" s="163">
        <v>94</v>
      </c>
      <c r="J10" s="565">
        <v>12327</v>
      </c>
      <c r="K10" s="565">
        <v>12134</v>
      </c>
    </row>
    <row r="11" spans="3:11" ht="12.75">
      <c r="C11" s="567" t="s">
        <v>107</v>
      </c>
      <c r="D11" s="163">
        <v>100</v>
      </c>
      <c r="E11" s="163">
        <v>82</v>
      </c>
      <c r="F11" s="163">
        <v>8</v>
      </c>
      <c r="G11" s="163">
        <v>6</v>
      </c>
      <c r="H11" s="163">
        <v>87</v>
      </c>
      <c r="I11" s="163">
        <v>49</v>
      </c>
      <c r="J11" s="565">
        <v>12300</v>
      </c>
      <c r="K11" s="565">
        <v>12076</v>
      </c>
    </row>
    <row r="12" spans="3:11" ht="12.75">
      <c r="C12" s="567" t="s">
        <v>108</v>
      </c>
      <c r="D12" s="163">
        <v>68</v>
      </c>
      <c r="E12" s="163">
        <v>52</v>
      </c>
      <c r="F12" s="163">
        <v>10</v>
      </c>
      <c r="G12" s="163">
        <v>11</v>
      </c>
      <c r="H12" s="163">
        <v>54</v>
      </c>
      <c r="I12" s="163">
        <v>52</v>
      </c>
      <c r="J12" s="565">
        <v>12271</v>
      </c>
      <c r="K12" s="565">
        <v>12058</v>
      </c>
    </row>
    <row r="13" spans="3:11" ht="12.75">
      <c r="C13" s="567" t="s">
        <v>109</v>
      </c>
      <c r="D13" s="163">
        <v>65</v>
      </c>
      <c r="E13" s="163">
        <v>61</v>
      </c>
      <c r="F13" s="163">
        <v>9</v>
      </c>
      <c r="G13" s="163">
        <v>6</v>
      </c>
      <c r="H13" s="163">
        <v>59</v>
      </c>
      <c r="I13" s="163">
        <v>45</v>
      </c>
      <c r="J13" s="565">
        <v>12251</v>
      </c>
      <c r="K13" s="565">
        <v>12032</v>
      </c>
    </row>
    <row r="14" spans="3:11" ht="12.75">
      <c r="C14" s="567" t="s">
        <v>110</v>
      </c>
      <c r="D14" s="163">
        <v>82</v>
      </c>
      <c r="E14" s="163">
        <v>62</v>
      </c>
      <c r="F14" s="163">
        <v>10</v>
      </c>
      <c r="G14" s="163">
        <v>5</v>
      </c>
      <c r="H14" s="163">
        <v>71</v>
      </c>
      <c r="I14" s="163">
        <v>45</v>
      </c>
      <c r="J14" s="565">
        <v>12232</v>
      </c>
      <c r="K14" s="565">
        <v>12006</v>
      </c>
    </row>
    <row r="15" spans="3:11" ht="12.75">
      <c r="C15" s="567" t="s">
        <v>111</v>
      </c>
      <c r="D15" s="163">
        <v>66</v>
      </c>
      <c r="E15" s="163">
        <v>51</v>
      </c>
      <c r="F15" s="163">
        <v>13</v>
      </c>
      <c r="G15" s="163">
        <v>4</v>
      </c>
      <c r="H15" s="163">
        <v>68</v>
      </c>
      <c r="I15" s="163">
        <v>39</v>
      </c>
      <c r="J15" s="565">
        <v>12220</v>
      </c>
      <c r="K15" s="565">
        <v>11984</v>
      </c>
    </row>
    <row r="16" spans="3:11" ht="12.75">
      <c r="C16" s="567" t="s">
        <v>112</v>
      </c>
      <c r="D16" s="163">
        <v>68</v>
      </c>
      <c r="E16" s="163">
        <v>43</v>
      </c>
      <c r="F16" s="163">
        <v>13</v>
      </c>
      <c r="G16" s="163">
        <v>6</v>
      </c>
      <c r="H16" s="163">
        <v>52</v>
      </c>
      <c r="I16" s="163">
        <v>44</v>
      </c>
      <c r="J16" s="565">
        <v>12191</v>
      </c>
      <c r="K16" s="565">
        <v>11974</v>
      </c>
    </row>
    <row r="17" spans="3:11" ht="12.75">
      <c r="C17" s="567" t="s">
        <v>113</v>
      </c>
      <c r="D17" s="163">
        <v>78</v>
      </c>
      <c r="E17" s="163"/>
      <c r="F17" s="163">
        <v>6</v>
      </c>
      <c r="G17" s="163"/>
      <c r="H17" s="163">
        <v>57</v>
      </c>
      <c r="I17" s="163"/>
      <c r="J17" s="565">
        <v>12165</v>
      </c>
      <c r="K17" s="565"/>
    </row>
    <row r="18" spans="3:11" ht="12.75">
      <c r="C18" s="567" t="s">
        <v>114</v>
      </c>
      <c r="D18" s="163">
        <v>57</v>
      </c>
      <c r="E18" s="163"/>
      <c r="F18" s="163">
        <v>5</v>
      </c>
      <c r="G18" s="163"/>
      <c r="H18" s="163">
        <v>57</v>
      </c>
      <c r="I18" s="163"/>
      <c r="J18" s="565">
        <v>12160</v>
      </c>
      <c r="K18" s="565"/>
    </row>
    <row r="19" spans="3:11" ht="12.75">
      <c r="C19" s="568" t="s">
        <v>115</v>
      </c>
      <c r="D19" s="185">
        <v>136</v>
      </c>
      <c r="E19" s="185"/>
      <c r="F19" s="185">
        <v>12</v>
      </c>
      <c r="G19" s="185"/>
      <c r="H19" s="185">
        <v>145</v>
      </c>
      <c r="I19" s="185"/>
      <c r="J19" s="569">
        <v>12156</v>
      </c>
      <c r="K19" s="569"/>
    </row>
    <row r="23" ht="12.75">
      <c r="K23" s="101"/>
    </row>
  </sheetData>
  <mergeCells count="5">
    <mergeCell ref="A2:M2"/>
    <mergeCell ref="D6:E6"/>
    <mergeCell ref="F6:G6"/>
    <mergeCell ref="H6:I6"/>
    <mergeCell ref="J6:K6"/>
  </mergeCells>
  <printOptions/>
  <pageMargins left="0.75" right="0.75" top="1" bottom="1" header="0.5" footer="0.5"/>
  <pageSetup horizontalDpi="1200" verticalDpi="12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</sheetPr>
  <dimension ref="A2:M23"/>
  <sheetViews>
    <sheetView workbookViewId="0" topLeftCell="A1">
      <selection activeCell="A1" sqref="A1"/>
    </sheetView>
  </sheetViews>
  <sheetFormatPr defaultColWidth="9.140625" defaultRowHeight="12.75"/>
  <sheetData>
    <row r="2" spans="1:13" ht="30">
      <c r="A2" s="631" t="s">
        <v>49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3"/>
    </row>
    <row r="5" spans="5:9" ht="12.75">
      <c r="E5" s="559"/>
      <c r="F5" s="641" t="s">
        <v>403</v>
      </c>
      <c r="G5" s="629"/>
      <c r="H5" s="634" t="s">
        <v>404</v>
      </c>
      <c r="I5" s="635"/>
    </row>
    <row r="6" spans="5:9" ht="12.75">
      <c r="E6" s="561" t="s">
        <v>402</v>
      </c>
      <c r="F6" s="562" t="s">
        <v>250</v>
      </c>
      <c r="G6" s="563" t="s">
        <v>295</v>
      </c>
      <c r="H6" s="562" t="s">
        <v>250</v>
      </c>
      <c r="I6" s="563" t="s">
        <v>295</v>
      </c>
    </row>
    <row r="7" spans="5:9" ht="12.75">
      <c r="E7" s="564" t="s">
        <v>104</v>
      </c>
      <c r="F7" s="570">
        <v>2988</v>
      </c>
      <c r="G7" s="570">
        <v>2980</v>
      </c>
      <c r="H7" s="571" t="s">
        <v>39</v>
      </c>
      <c r="I7" s="571">
        <v>0</v>
      </c>
    </row>
    <row r="8" spans="5:9" ht="12.75">
      <c r="E8" s="566" t="s">
        <v>105</v>
      </c>
      <c r="F8" s="565">
        <v>3011</v>
      </c>
      <c r="G8" s="565">
        <v>2976</v>
      </c>
      <c r="H8" s="571">
        <v>1</v>
      </c>
      <c r="I8" s="571">
        <v>0</v>
      </c>
    </row>
    <row r="9" spans="5:9" ht="12.75">
      <c r="E9" s="567" t="s">
        <v>106</v>
      </c>
      <c r="F9" s="565">
        <v>3005</v>
      </c>
      <c r="G9" s="565">
        <v>2958</v>
      </c>
      <c r="H9" s="571">
        <v>1</v>
      </c>
      <c r="I9" s="571">
        <v>0</v>
      </c>
    </row>
    <row r="10" spans="5:9" ht="12.75">
      <c r="E10" s="567" t="s">
        <v>107</v>
      </c>
      <c r="F10" s="565">
        <v>2975</v>
      </c>
      <c r="G10" s="565">
        <v>2960</v>
      </c>
      <c r="H10" s="571">
        <v>1</v>
      </c>
      <c r="I10" s="571">
        <v>0</v>
      </c>
    </row>
    <row r="11" spans="5:9" ht="12.75">
      <c r="E11" s="567" t="s">
        <v>108</v>
      </c>
      <c r="F11" s="565">
        <v>2972</v>
      </c>
      <c r="G11" s="565">
        <v>2953</v>
      </c>
      <c r="H11" s="163">
        <v>1</v>
      </c>
      <c r="I11" s="163">
        <v>0</v>
      </c>
    </row>
    <row r="12" spans="5:9" ht="12.75">
      <c r="E12" s="567" t="s">
        <v>109</v>
      </c>
      <c r="F12" s="565">
        <v>2985</v>
      </c>
      <c r="G12" s="565">
        <v>2954</v>
      </c>
      <c r="H12" s="163">
        <v>1</v>
      </c>
      <c r="I12" s="163">
        <v>0</v>
      </c>
    </row>
    <row r="13" spans="5:9" ht="12.75">
      <c r="E13" s="567" t="s">
        <v>110</v>
      </c>
      <c r="F13" s="565">
        <v>2989</v>
      </c>
      <c r="G13" s="565">
        <v>2929</v>
      </c>
      <c r="H13" s="163">
        <v>1</v>
      </c>
      <c r="I13" s="163">
        <v>0</v>
      </c>
    </row>
    <row r="14" spans="5:9" ht="12.75">
      <c r="E14" s="567" t="s">
        <v>111</v>
      </c>
      <c r="F14" s="565">
        <v>3001</v>
      </c>
      <c r="G14" s="565">
        <v>2905</v>
      </c>
      <c r="H14" s="163">
        <v>1</v>
      </c>
      <c r="I14" s="163">
        <v>0</v>
      </c>
    </row>
    <row r="15" spans="5:9" ht="12.75">
      <c r="E15" s="567" t="s">
        <v>112</v>
      </c>
      <c r="F15" s="565">
        <v>3010</v>
      </c>
      <c r="G15" s="565">
        <v>2907</v>
      </c>
      <c r="H15" s="163">
        <v>1</v>
      </c>
      <c r="I15" s="163">
        <v>0</v>
      </c>
    </row>
    <row r="16" spans="5:9" ht="12.75">
      <c r="E16" s="567" t="s">
        <v>113</v>
      </c>
      <c r="F16" s="565">
        <v>3009</v>
      </c>
      <c r="G16" s="565"/>
      <c r="H16" s="163">
        <v>1</v>
      </c>
      <c r="I16" s="163"/>
    </row>
    <row r="17" spans="5:9" ht="12.75">
      <c r="E17" s="567" t="s">
        <v>114</v>
      </c>
      <c r="F17" s="565">
        <v>3012</v>
      </c>
      <c r="G17" s="565"/>
      <c r="H17" s="163">
        <v>1</v>
      </c>
      <c r="I17" s="163"/>
    </row>
    <row r="18" spans="5:9" ht="12.75">
      <c r="E18" s="568" t="s">
        <v>115</v>
      </c>
      <c r="F18" s="569">
        <v>2985</v>
      </c>
      <c r="G18" s="569"/>
      <c r="H18" s="185">
        <v>0</v>
      </c>
      <c r="I18" s="185"/>
    </row>
    <row r="23" ht="12.75">
      <c r="K23" s="101"/>
    </row>
  </sheetData>
  <mergeCells count="3">
    <mergeCell ref="A2:M2"/>
    <mergeCell ref="F5:G5"/>
    <mergeCell ref="H5:I5"/>
  </mergeCells>
  <printOptions/>
  <pageMargins left="0.75" right="0.75" top="1" bottom="1" header="0.5" footer="0.5"/>
  <pageSetup horizontalDpi="1200" verticalDpi="12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M24"/>
  <sheetViews>
    <sheetView workbookViewId="0" topLeftCell="A1">
      <selection activeCell="A1" sqref="A1"/>
    </sheetView>
  </sheetViews>
  <sheetFormatPr defaultColWidth="9.140625" defaultRowHeight="12.75"/>
  <cols>
    <col min="4" max="5" width="10.28125" style="0" bestFit="1" customWidth="1"/>
    <col min="6" max="7" width="9.28125" style="0" bestFit="1" customWidth="1"/>
    <col min="8" max="9" width="10.421875" style="0" bestFit="1" customWidth="1"/>
    <col min="10" max="11" width="12.8515625" style="0" bestFit="1" customWidth="1"/>
    <col min="12" max="12" width="10.28125" style="0" bestFit="1" customWidth="1"/>
  </cols>
  <sheetData>
    <row r="2" spans="1:13" ht="30">
      <c r="A2" s="631" t="s">
        <v>192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3"/>
    </row>
    <row r="7" ht="12.75">
      <c r="H7" t="s">
        <v>39</v>
      </c>
    </row>
    <row r="8" spans="2:12" ht="12.75">
      <c r="B8" s="572"/>
      <c r="C8" s="641" t="s">
        <v>398</v>
      </c>
      <c r="D8" s="629"/>
      <c r="E8" s="641" t="s">
        <v>399</v>
      </c>
      <c r="F8" s="629"/>
      <c r="G8" s="641" t="s">
        <v>400</v>
      </c>
      <c r="H8" s="629"/>
      <c r="I8" s="641" t="s">
        <v>405</v>
      </c>
      <c r="J8" s="629"/>
      <c r="K8" s="641" t="s">
        <v>406</v>
      </c>
      <c r="L8" s="629"/>
    </row>
    <row r="9" spans="2:12" ht="12.75">
      <c r="B9" s="561" t="s">
        <v>402</v>
      </c>
      <c r="C9" s="562" t="s">
        <v>250</v>
      </c>
      <c r="D9" s="563" t="s">
        <v>295</v>
      </c>
      <c r="E9" s="562" t="s">
        <v>250</v>
      </c>
      <c r="F9" s="563" t="s">
        <v>295</v>
      </c>
      <c r="G9" s="562" t="s">
        <v>250</v>
      </c>
      <c r="H9" s="563" t="s">
        <v>295</v>
      </c>
      <c r="I9" s="562" t="s">
        <v>250</v>
      </c>
      <c r="J9" s="563" t="s">
        <v>295</v>
      </c>
      <c r="K9" s="562" t="s">
        <v>250</v>
      </c>
      <c r="L9" s="563" t="s">
        <v>295</v>
      </c>
    </row>
    <row r="10" spans="2:12" ht="12.75">
      <c r="B10" s="564" t="s">
        <v>104</v>
      </c>
      <c r="C10" s="565">
        <v>47797</v>
      </c>
      <c r="D10" s="565">
        <v>32192</v>
      </c>
      <c r="E10" s="565">
        <v>4681</v>
      </c>
      <c r="F10" s="565">
        <v>4954</v>
      </c>
      <c r="G10" s="565">
        <v>36037</v>
      </c>
      <c r="H10" s="565">
        <v>50202</v>
      </c>
      <c r="I10" s="570">
        <v>8346</v>
      </c>
      <c r="J10" s="570">
        <v>8086</v>
      </c>
      <c r="K10" s="565">
        <v>3877353</v>
      </c>
      <c r="L10" s="565">
        <v>3751215</v>
      </c>
    </row>
    <row r="11" spans="2:12" ht="12.75">
      <c r="B11" s="566" t="s">
        <v>105</v>
      </c>
      <c r="C11" s="565">
        <v>45511</v>
      </c>
      <c r="D11" s="565">
        <v>30260</v>
      </c>
      <c r="E11" s="565">
        <v>4440</v>
      </c>
      <c r="F11" s="565">
        <v>4596</v>
      </c>
      <c r="G11" s="565">
        <v>32765</v>
      </c>
      <c r="H11" s="565">
        <v>48440</v>
      </c>
      <c r="I11" s="565">
        <v>7031</v>
      </c>
      <c r="J11" s="565">
        <v>7760</v>
      </c>
      <c r="K11" s="565">
        <v>3860412</v>
      </c>
      <c r="L11" s="565">
        <v>3761423</v>
      </c>
    </row>
    <row r="12" spans="2:12" ht="12.75">
      <c r="B12" s="567" t="s">
        <v>106</v>
      </c>
      <c r="C12" s="565">
        <v>42182</v>
      </c>
      <c r="D12" s="565">
        <v>28648</v>
      </c>
      <c r="E12" s="565">
        <v>4144</v>
      </c>
      <c r="F12" s="565">
        <v>4456</v>
      </c>
      <c r="G12" s="565">
        <v>27605</v>
      </c>
      <c r="H12" s="565">
        <v>46022</v>
      </c>
      <c r="I12" s="565">
        <v>7501</v>
      </c>
      <c r="J12" s="565">
        <v>7576</v>
      </c>
      <c r="K12" s="565">
        <v>3841040</v>
      </c>
      <c r="L12" s="565">
        <v>3774188</v>
      </c>
    </row>
    <row r="13" spans="2:12" ht="12.75">
      <c r="B13" s="567" t="s">
        <v>107</v>
      </c>
      <c r="C13" s="565">
        <v>38406</v>
      </c>
      <c r="D13" s="565">
        <v>30377</v>
      </c>
      <c r="E13" s="565">
        <v>4941</v>
      </c>
      <c r="F13" s="565">
        <v>5022</v>
      </c>
      <c r="G13" s="565">
        <v>34622</v>
      </c>
      <c r="H13" s="565">
        <v>64151</v>
      </c>
      <c r="I13" s="565">
        <v>8825</v>
      </c>
      <c r="J13" s="565">
        <v>9468</v>
      </c>
      <c r="K13" s="565">
        <v>3830646</v>
      </c>
      <c r="L13" s="565">
        <v>3803796</v>
      </c>
    </row>
    <row r="14" spans="2:12" ht="12.75">
      <c r="B14" s="567" t="s">
        <v>108</v>
      </c>
      <c r="C14" s="565">
        <v>36264</v>
      </c>
      <c r="D14" s="565">
        <v>34596</v>
      </c>
      <c r="E14" s="565">
        <v>4158</v>
      </c>
      <c r="F14" s="565">
        <v>5139</v>
      </c>
      <c r="G14" s="565">
        <v>26978</v>
      </c>
      <c r="H14" s="565">
        <v>63700</v>
      </c>
      <c r="I14" s="565">
        <v>9339</v>
      </c>
      <c r="J14" s="565">
        <v>10305</v>
      </c>
      <c r="K14" s="565">
        <v>3814657</v>
      </c>
      <c r="L14" s="565">
        <v>3829121</v>
      </c>
    </row>
    <row r="15" spans="2:12" ht="12.75">
      <c r="B15" s="567" t="s">
        <v>109</v>
      </c>
      <c r="C15" s="565">
        <v>42771</v>
      </c>
      <c r="D15" s="565">
        <v>39427</v>
      </c>
      <c r="E15" s="565">
        <v>4942</v>
      </c>
      <c r="F15" s="565">
        <v>5487</v>
      </c>
      <c r="G15" s="565">
        <v>30185</v>
      </c>
      <c r="H15" s="565">
        <v>79310</v>
      </c>
      <c r="I15" s="565">
        <v>10885</v>
      </c>
      <c r="J15" s="565">
        <v>9159</v>
      </c>
      <c r="K15" s="565">
        <v>3790916</v>
      </c>
      <c r="L15" s="565">
        <v>3864192</v>
      </c>
    </row>
    <row r="16" spans="2:12" ht="12.75">
      <c r="B16" s="567" t="s">
        <v>110</v>
      </c>
      <c r="C16" s="565">
        <v>40454</v>
      </c>
      <c r="D16" s="565">
        <v>41461</v>
      </c>
      <c r="E16" s="565">
        <v>4420</v>
      </c>
      <c r="F16" s="565">
        <v>5146</v>
      </c>
      <c r="G16" s="565">
        <v>32997</v>
      </c>
      <c r="H16" s="565">
        <v>94520</v>
      </c>
      <c r="I16" s="565">
        <v>8041</v>
      </c>
      <c r="J16" s="565">
        <v>8985</v>
      </c>
      <c r="K16" s="565">
        <v>3778460</v>
      </c>
      <c r="L16" s="565">
        <v>3913333</v>
      </c>
    </row>
    <row r="17" spans="2:12" ht="12.75">
      <c r="B17" s="567" t="s">
        <v>111</v>
      </c>
      <c r="C17" s="565">
        <v>44037</v>
      </c>
      <c r="D17" s="565">
        <v>39121</v>
      </c>
      <c r="E17" s="565">
        <v>4526</v>
      </c>
      <c r="F17" s="565">
        <v>4939</v>
      </c>
      <c r="G17" s="565">
        <v>37655</v>
      </c>
      <c r="H17" s="565">
        <v>105550</v>
      </c>
      <c r="I17" s="565">
        <v>10405</v>
      </c>
      <c r="J17" s="565">
        <v>8598</v>
      </c>
      <c r="K17" s="565">
        <v>3763690</v>
      </c>
      <c r="L17" s="565">
        <v>3975892</v>
      </c>
    </row>
    <row r="18" spans="2:12" ht="12.75">
      <c r="B18" s="567" t="s">
        <v>112</v>
      </c>
      <c r="C18" s="565">
        <v>47308</v>
      </c>
      <c r="D18" s="565">
        <v>33077</v>
      </c>
      <c r="E18" s="565">
        <v>4486</v>
      </c>
      <c r="F18" s="565">
        <v>5276</v>
      </c>
      <c r="G18" s="565">
        <v>39728</v>
      </c>
      <c r="H18" s="565">
        <v>122081</v>
      </c>
      <c r="I18" s="565">
        <v>8371</v>
      </c>
      <c r="J18" s="565">
        <v>9613</v>
      </c>
      <c r="K18" s="565">
        <v>3726843</v>
      </c>
      <c r="L18" s="565">
        <v>4061034</v>
      </c>
    </row>
    <row r="19" spans="2:12" ht="12.75">
      <c r="B19" s="567" t="s">
        <v>113</v>
      </c>
      <c r="C19" s="565">
        <v>37231</v>
      </c>
      <c r="D19" s="565"/>
      <c r="E19" s="565">
        <v>4385</v>
      </c>
      <c r="F19" s="565"/>
      <c r="G19" s="565">
        <v>41148</v>
      </c>
      <c r="H19" s="565"/>
      <c r="I19" s="565">
        <v>9956</v>
      </c>
      <c r="J19" s="565"/>
      <c r="K19" s="565">
        <v>3726148</v>
      </c>
      <c r="L19" s="565"/>
    </row>
    <row r="20" spans="2:12" ht="12.75">
      <c r="B20" s="567" t="s">
        <v>114</v>
      </c>
      <c r="C20" s="565">
        <v>36821</v>
      </c>
      <c r="D20" s="565"/>
      <c r="E20" s="565">
        <v>4712</v>
      </c>
      <c r="F20" s="565"/>
      <c r="G20" s="565">
        <v>44588</v>
      </c>
      <c r="H20" s="565"/>
      <c r="I20" s="565">
        <v>8644</v>
      </c>
      <c r="J20" s="565"/>
      <c r="K20" s="565">
        <v>3730043</v>
      </c>
      <c r="L20" s="565"/>
    </row>
    <row r="21" spans="2:12" ht="12.75">
      <c r="B21" s="568" t="s">
        <v>115</v>
      </c>
      <c r="C21" s="569">
        <v>28841</v>
      </c>
      <c r="D21" s="569"/>
      <c r="E21" s="569">
        <v>4007</v>
      </c>
      <c r="F21" s="569"/>
      <c r="G21" s="569">
        <v>40210</v>
      </c>
      <c r="H21" s="569"/>
      <c r="I21" s="569">
        <v>7251</v>
      </c>
      <c r="J21" s="569"/>
      <c r="K21" s="569">
        <v>3737757</v>
      </c>
      <c r="L21" s="569"/>
    </row>
    <row r="24" ht="12.75">
      <c r="K24" s="101"/>
    </row>
  </sheetData>
  <mergeCells count="6">
    <mergeCell ref="A2:M2"/>
    <mergeCell ref="C8:D8"/>
    <mergeCell ref="E8:F8"/>
    <mergeCell ref="G8:H8"/>
    <mergeCell ref="I8:J8"/>
    <mergeCell ref="K8:L8"/>
  </mergeCells>
  <printOptions/>
  <pageMargins left="0.75" right="0.75" top="1" bottom="1" header="0.5" footer="0.5"/>
  <pageSetup fitToHeight="1" fitToWidth="1" horizontalDpi="1200" verticalDpi="1200" orientation="landscape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</sheetPr>
  <dimension ref="A2:I2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9.28125" style="0" customWidth="1"/>
    <col min="5" max="5" width="16.421875" style="0" customWidth="1"/>
    <col min="6" max="6" width="10.421875" style="0" customWidth="1"/>
    <col min="7" max="7" width="12.7109375" style="0" customWidth="1"/>
    <col min="8" max="8" width="10.28125" style="0" bestFit="1" customWidth="1"/>
  </cols>
  <sheetData>
    <row r="2" spans="1:9" ht="30">
      <c r="A2" s="636" t="s">
        <v>256</v>
      </c>
      <c r="B2" s="673"/>
      <c r="C2" s="673"/>
      <c r="D2" s="673"/>
      <c r="E2" s="673"/>
      <c r="F2" s="673"/>
      <c r="G2" s="673"/>
      <c r="H2" s="673"/>
      <c r="I2" s="674"/>
    </row>
    <row r="6" spans="2:8" ht="12.75">
      <c r="B6" s="573"/>
      <c r="C6" s="574"/>
      <c r="D6" s="575"/>
      <c r="E6" s="675" t="s">
        <v>407</v>
      </c>
      <c r="F6" s="676"/>
      <c r="G6" s="574"/>
      <c r="H6" s="575"/>
    </row>
    <row r="7" spans="2:8" ht="12.75">
      <c r="B7" s="576"/>
      <c r="C7" s="677" t="s">
        <v>403</v>
      </c>
      <c r="D7" s="678"/>
      <c r="E7" s="679" t="s">
        <v>408</v>
      </c>
      <c r="F7" s="680"/>
      <c r="G7" s="679" t="s">
        <v>409</v>
      </c>
      <c r="H7" s="680"/>
    </row>
    <row r="8" spans="2:8" ht="12.75">
      <c r="B8" s="561" t="s">
        <v>410</v>
      </c>
      <c r="C8" s="562" t="s">
        <v>250</v>
      </c>
      <c r="D8" s="563" t="s">
        <v>295</v>
      </c>
      <c r="E8" s="562" t="s">
        <v>250</v>
      </c>
      <c r="F8" s="563" t="s">
        <v>295</v>
      </c>
      <c r="G8" s="562" t="s">
        <v>250</v>
      </c>
      <c r="H8" s="563" t="s">
        <v>295</v>
      </c>
    </row>
    <row r="9" spans="2:8" ht="12.75">
      <c r="B9" s="578" t="s">
        <v>104</v>
      </c>
      <c r="C9" s="163">
        <v>291</v>
      </c>
      <c r="D9" s="163">
        <v>251</v>
      </c>
      <c r="E9" s="565">
        <v>2826</v>
      </c>
      <c r="F9" s="565">
        <v>1333</v>
      </c>
      <c r="G9" s="565">
        <v>28920</v>
      </c>
      <c r="H9" s="565">
        <v>29438</v>
      </c>
    </row>
    <row r="10" spans="2:8" ht="12.75">
      <c r="B10" s="578" t="s">
        <v>105</v>
      </c>
      <c r="C10" s="163">
        <v>282</v>
      </c>
      <c r="D10" s="163">
        <v>244</v>
      </c>
      <c r="E10" s="565">
        <v>2481</v>
      </c>
      <c r="F10" s="565">
        <v>1295</v>
      </c>
      <c r="G10" s="565">
        <v>28734</v>
      </c>
      <c r="H10" s="565">
        <v>30374</v>
      </c>
    </row>
    <row r="11" spans="2:8" ht="12.75">
      <c r="B11" s="578" t="s">
        <v>106</v>
      </c>
      <c r="C11" s="163">
        <v>288</v>
      </c>
      <c r="D11" s="163">
        <v>237</v>
      </c>
      <c r="E11" s="565">
        <v>2329</v>
      </c>
      <c r="F11" s="565">
        <v>1077</v>
      </c>
      <c r="G11" s="565">
        <v>28734</v>
      </c>
      <c r="H11" s="565">
        <v>31016</v>
      </c>
    </row>
    <row r="12" spans="2:8" ht="12.75">
      <c r="B12" s="578" t="s">
        <v>107</v>
      </c>
      <c r="C12" s="163">
        <v>285</v>
      </c>
      <c r="D12" s="163">
        <v>227</v>
      </c>
      <c r="E12" s="565">
        <v>2198</v>
      </c>
      <c r="F12" s="565">
        <v>1039</v>
      </c>
      <c r="G12" s="565">
        <v>29632</v>
      </c>
      <c r="H12" s="565">
        <v>32643</v>
      </c>
    </row>
    <row r="13" spans="2:8" ht="12.75">
      <c r="B13" s="578" t="s">
        <v>108</v>
      </c>
      <c r="C13" s="163">
        <v>286</v>
      </c>
      <c r="D13" s="163">
        <v>219</v>
      </c>
      <c r="E13" s="565">
        <v>2067</v>
      </c>
      <c r="F13" s="565">
        <v>1021</v>
      </c>
      <c r="G13" s="565">
        <v>28468</v>
      </c>
      <c r="H13" s="565">
        <v>33946</v>
      </c>
    </row>
    <row r="14" spans="2:8" ht="12.75">
      <c r="B14" s="578" t="s">
        <v>109</v>
      </c>
      <c r="C14" s="163">
        <v>269</v>
      </c>
      <c r="D14" s="163">
        <v>214</v>
      </c>
      <c r="E14" s="565">
        <v>2058</v>
      </c>
      <c r="F14" s="565">
        <v>991</v>
      </c>
      <c r="G14" s="565">
        <v>28645</v>
      </c>
      <c r="H14" s="565">
        <v>35250</v>
      </c>
    </row>
    <row r="15" spans="2:8" ht="12.75">
      <c r="B15" s="578" t="s">
        <v>110</v>
      </c>
      <c r="C15" s="163">
        <v>256</v>
      </c>
      <c r="D15" s="163">
        <v>214</v>
      </c>
      <c r="E15" s="565">
        <v>2058</v>
      </c>
      <c r="F15" s="565">
        <v>935</v>
      </c>
      <c r="G15" s="565">
        <v>28354</v>
      </c>
      <c r="H15" s="565">
        <v>35851</v>
      </c>
    </row>
    <row r="16" spans="2:8" ht="12.75">
      <c r="B16" s="578" t="s">
        <v>111</v>
      </c>
      <c r="C16" s="163">
        <v>255</v>
      </c>
      <c r="D16" s="163">
        <v>212</v>
      </c>
      <c r="E16" s="565">
        <v>2058</v>
      </c>
      <c r="F16" s="565">
        <v>879</v>
      </c>
      <c r="G16" s="565">
        <v>27354</v>
      </c>
      <c r="H16" s="565">
        <v>36570</v>
      </c>
    </row>
    <row r="17" spans="2:8" ht="12.75">
      <c r="B17" s="578" t="s">
        <v>112</v>
      </c>
      <c r="C17" s="163">
        <v>258</v>
      </c>
      <c r="D17" s="163"/>
      <c r="E17" s="565">
        <v>1613</v>
      </c>
      <c r="F17" s="565"/>
      <c r="G17" s="565">
        <v>27429</v>
      </c>
      <c r="H17" s="565"/>
    </row>
    <row r="18" spans="2:8" ht="12.75">
      <c r="B18" s="578" t="s">
        <v>113</v>
      </c>
      <c r="C18" s="163">
        <v>250</v>
      </c>
      <c r="D18" s="163"/>
      <c r="E18" s="565">
        <v>1527</v>
      </c>
      <c r="F18" s="565"/>
      <c r="G18" s="565">
        <v>27550</v>
      </c>
      <c r="H18" s="565"/>
    </row>
    <row r="19" spans="2:8" ht="12.75">
      <c r="B19" s="578" t="s">
        <v>114</v>
      </c>
      <c r="C19" s="163">
        <v>250</v>
      </c>
      <c r="D19" s="163"/>
      <c r="E19" s="565">
        <v>1440</v>
      </c>
      <c r="F19" s="565"/>
      <c r="G19" s="565">
        <v>28087</v>
      </c>
      <c r="H19" s="565"/>
    </row>
    <row r="20" spans="2:8" ht="12.75">
      <c r="B20" s="579" t="s">
        <v>115</v>
      </c>
      <c r="C20" s="185"/>
      <c r="D20" s="185"/>
      <c r="E20" s="569">
        <v>1379</v>
      </c>
      <c r="F20" s="569"/>
      <c r="G20" s="569">
        <v>28087</v>
      </c>
      <c r="H20" s="569"/>
    </row>
    <row r="21" ht="12.75">
      <c r="A21" s="580"/>
    </row>
    <row r="22" ht="12.75">
      <c r="A22" s="580"/>
    </row>
    <row r="23" spans="1:8" ht="12.75">
      <c r="A23" s="580"/>
      <c r="H23" s="101"/>
    </row>
    <row r="24" ht="12.75">
      <c r="A24" s="581"/>
    </row>
  </sheetData>
  <mergeCells count="5">
    <mergeCell ref="A2:I2"/>
    <mergeCell ref="E6:F6"/>
    <mergeCell ref="C7:D7"/>
    <mergeCell ref="E7:F7"/>
    <mergeCell ref="G7:H7"/>
  </mergeCells>
  <printOptions/>
  <pageMargins left="0.75" right="0.75" top="1" bottom="1" header="0.5" footer="0.5"/>
  <pageSetup horizontalDpi="1200" verticalDpi="12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M26"/>
  <sheetViews>
    <sheetView workbookViewId="0" topLeftCell="A1">
      <selection activeCell="A1" sqref="A1"/>
    </sheetView>
  </sheetViews>
  <sheetFormatPr defaultColWidth="9.140625" defaultRowHeight="12.75"/>
  <cols>
    <col min="6" max="6" width="11.28125" style="0" bestFit="1" customWidth="1"/>
    <col min="8" max="8" width="9.28125" style="0" bestFit="1" customWidth="1"/>
    <col min="10" max="10" width="9.28125" style="0" bestFit="1" customWidth="1"/>
  </cols>
  <sheetData>
    <row r="2" spans="1:13" ht="30">
      <c r="A2" s="681" t="s">
        <v>152</v>
      </c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3"/>
    </row>
    <row r="4" spans="3:9" ht="12.75">
      <c r="C4" s="88"/>
      <c r="D4" s="88"/>
      <c r="E4" s="88"/>
      <c r="F4" s="88"/>
      <c r="G4" s="88"/>
      <c r="H4" s="88"/>
      <c r="I4" s="88"/>
    </row>
    <row r="5" spans="4:9" ht="12.75">
      <c r="D5" s="88"/>
      <c r="E5" s="88"/>
      <c r="F5" s="88"/>
      <c r="G5" s="88"/>
      <c r="H5" s="88"/>
      <c r="I5" s="88"/>
    </row>
    <row r="7" spans="4:10" ht="12.75">
      <c r="D7" s="572"/>
      <c r="E7" s="641" t="s">
        <v>79</v>
      </c>
      <c r="F7" s="629"/>
      <c r="G7" s="641" t="s">
        <v>411</v>
      </c>
      <c r="H7" s="629"/>
      <c r="I7" s="641" t="s">
        <v>399</v>
      </c>
      <c r="J7" s="629"/>
    </row>
    <row r="8" spans="4:10" ht="12.75">
      <c r="D8" s="582" t="s">
        <v>402</v>
      </c>
      <c r="E8" s="577" t="s">
        <v>250</v>
      </c>
      <c r="F8" s="560" t="s">
        <v>295</v>
      </c>
      <c r="G8" s="577" t="s">
        <v>250</v>
      </c>
      <c r="H8" s="560" t="s">
        <v>295</v>
      </c>
      <c r="I8" s="577" t="s">
        <v>250</v>
      </c>
      <c r="J8" s="560" t="s">
        <v>295</v>
      </c>
    </row>
    <row r="9" spans="4:10" ht="12.75">
      <c r="D9" s="583" t="s">
        <v>104</v>
      </c>
      <c r="E9" s="584">
        <v>260347</v>
      </c>
      <c r="F9" s="584">
        <v>260486</v>
      </c>
      <c r="G9" s="584">
        <v>7458</v>
      </c>
      <c r="H9" s="584">
        <v>7374</v>
      </c>
      <c r="I9" s="585">
        <v>4681</v>
      </c>
      <c r="J9" s="585">
        <v>4954</v>
      </c>
    </row>
    <row r="10" spans="4:10" ht="12.75">
      <c r="D10" s="566" t="s">
        <v>105</v>
      </c>
      <c r="E10" s="584">
        <v>237637</v>
      </c>
      <c r="F10" s="584">
        <v>269798</v>
      </c>
      <c r="G10" s="584">
        <v>7263</v>
      </c>
      <c r="H10" s="584">
        <v>6832</v>
      </c>
      <c r="I10" s="585">
        <v>4440</v>
      </c>
      <c r="J10" s="585">
        <v>4596</v>
      </c>
    </row>
    <row r="11" spans="4:10" ht="12.75">
      <c r="D11" s="567" t="s">
        <v>106</v>
      </c>
      <c r="E11" s="584">
        <v>270390</v>
      </c>
      <c r="F11" s="584">
        <v>254425</v>
      </c>
      <c r="G11" s="584">
        <v>7581</v>
      </c>
      <c r="H11" s="584">
        <v>6327</v>
      </c>
      <c r="I11" s="585">
        <v>4144</v>
      </c>
      <c r="J11" s="585">
        <v>4456</v>
      </c>
    </row>
    <row r="12" spans="4:10" ht="12.75">
      <c r="D12" s="567" t="s">
        <v>107</v>
      </c>
      <c r="E12" s="584">
        <v>281724</v>
      </c>
      <c r="F12" s="584">
        <v>262349</v>
      </c>
      <c r="G12" s="584">
        <v>8243</v>
      </c>
      <c r="H12" s="584">
        <v>8033</v>
      </c>
      <c r="I12" s="585">
        <v>4941</v>
      </c>
      <c r="J12" s="585">
        <v>5022</v>
      </c>
    </row>
    <row r="13" spans="4:10" ht="12.75">
      <c r="D13" s="567" t="s">
        <v>108</v>
      </c>
      <c r="E13" s="584">
        <v>272441</v>
      </c>
      <c r="F13" s="584">
        <v>277227</v>
      </c>
      <c r="G13" s="584">
        <v>5967</v>
      </c>
      <c r="H13" s="584">
        <v>7660</v>
      </c>
      <c r="I13" s="585">
        <v>4156</v>
      </c>
      <c r="J13" s="585">
        <v>5139</v>
      </c>
    </row>
    <row r="14" spans="4:10" ht="12.75">
      <c r="D14" s="567" t="s">
        <v>109</v>
      </c>
      <c r="E14" s="584">
        <v>260535</v>
      </c>
      <c r="F14" s="584">
        <v>253441</v>
      </c>
      <c r="G14" s="584">
        <v>6473</v>
      </c>
      <c r="H14" s="584">
        <v>7878</v>
      </c>
      <c r="I14" s="585">
        <v>4942</v>
      </c>
      <c r="J14" s="585">
        <v>5487</v>
      </c>
    </row>
    <row r="15" spans="4:10" ht="12.75">
      <c r="D15" s="567" t="s">
        <v>110</v>
      </c>
      <c r="E15" s="584">
        <v>250506</v>
      </c>
      <c r="F15" s="584">
        <v>251819</v>
      </c>
      <c r="G15" s="584">
        <v>6266</v>
      </c>
      <c r="H15" s="584">
        <v>9235</v>
      </c>
      <c r="I15" s="585">
        <v>4681</v>
      </c>
      <c r="J15" s="585">
        <v>5146</v>
      </c>
    </row>
    <row r="16" spans="4:10" ht="12.75">
      <c r="D16" s="567" t="s">
        <v>111</v>
      </c>
      <c r="E16" s="584">
        <v>260535</v>
      </c>
      <c r="F16" s="584">
        <v>253270</v>
      </c>
      <c r="G16" s="584">
        <v>7475</v>
      </c>
      <c r="H16" s="584">
        <v>8712</v>
      </c>
      <c r="I16" s="585">
        <v>4526</v>
      </c>
      <c r="J16" s="585">
        <v>4939</v>
      </c>
    </row>
    <row r="17" spans="4:10" ht="12.75">
      <c r="D17" s="567" t="s">
        <v>112</v>
      </c>
      <c r="E17" s="584">
        <v>239483</v>
      </c>
      <c r="F17" s="584">
        <v>259462</v>
      </c>
      <c r="G17" s="584">
        <v>7657</v>
      </c>
      <c r="H17" s="584">
        <v>8706</v>
      </c>
      <c r="I17" s="585">
        <v>4483</v>
      </c>
      <c r="J17" s="585">
        <v>5276</v>
      </c>
    </row>
    <row r="18" spans="4:10" ht="12.75">
      <c r="D18" s="567" t="s">
        <v>113</v>
      </c>
      <c r="E18" s="584">
        <v>241670</v>
      </c>
      <c r="F18" s="584"/>
      <c r="G18" s="584">
        <v>7178</v>
      </c>
      <c r="H18" s="584"/>
      <c r="I18" s="585">
        <v>4385</v>
      </c>
      <c r="J18" s="585"/>
    </row>
    <row r="19" spans="4:10" ht="12.75">
      <c r="D19" s="567" t="s">
        <v>114</v>
      </c>
      <c r="E19" s="584">
        <v>244360</v>
      </c>
      <c r="F19" s="584"/>
      <c r="G19" s="584">
        <v>7739</v>
      </c>
      <c r="H19" s="584"/>
      <c r="I19" s="585">
        <v>4712</v>
      </c>
      <c r="J19" s="585"/>
    </row>
    <row r="20" spans="4:10" ht="12.75">
      <c r="D20" s="568" t="s">
        <v>115</v>
      </c>
      <c r="E20" s="586">
        <v>244639</v>
      </c>
      <c r="F20" s="586"/>
      <c r="G20" s="586">
        <v>7327</v>
      </c>
      <c r="H20" s="586"/>
      <c r="I20" s="587">
        <v>4007</v>
      </c>
      <c r="J20" s="587"/>
    </row>
    <row r="24" spans="1:10" ht="12.75">
      <c r="A24" s="101"/>
      <c r="B24" s="101"/>
      <c r="C24" s="101"/>
      <c r="J24" s="101"/>
    </row>
    <row r="25" spans="1:3" ht="12.75">
      <c r="A25" s="101"/>
      <c r="B25" s="101"/>
      <c r="C25" s="101"/>
    </row>
    <row r="26" spans="1:3" ht="12.75">
      <c r="A26" s="101"/>
      <c r="B26" s="101"/>
      <c r="C26" s="101"/>
    </row>
  </sheetData>
  <mergeCells count="4">
    <mergeCell ref="A2:M2"/>
    <mergeCell ref="E7:F7"/>
    <mergeCell ref="G7:H7"/>
    <mergeCell ref="I7:J7"/>
  </mergeCells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M24"/>
  <sheetViews>
    <sheetView workbookViewId="0" topLeftCell="A1">
      <selection activeCell="A1" sqref="A1"/>
    </sheetView>
  </sheetViews>
  <sheetFormatPr defaultColWidth="9.140625" defaultRowHeight="12.75"/>
  <cols>
    <col min="11" max="11" width="10.28125" style="0" bestFit="1" customWidth="1"/>
  </cols>
  <sheetData>
    <row r="1" ht="13.5" customHeight="1"/>
    <row r="2" spans="1:13" ht="35.25" customHeight="1">
      <c r="A2" s="636" t="s">
        <v>302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4"/>
    </row>
    <row r="3" ht="13.5" customHeight="1"/>
    <row r="4" spans="3:9" ht="12.75">
      <c r="C4" s="88"/>
      <c r="D4" s="88"/>
      <c r="E4" s="88"/>
      <c r="F4" s="88"/>
      <c r="G4" s="88"/>
      <c r="H4" s="88"/>
      <c r="I4" s="88"/>
    </row>
    <row r="5" spans="4:9" ht="12.75">
      <c r="D5" s="88"/>
      <c r="E5" s="88"/>
      <c r="F5" s="88"/>
      <c r="G5" s="88"/>
      <c r="H5" s="88"/>
      <c r="I5" s="88"/>
    </row>
    <row r="7" spans="3:11" ht="12.75">
      <c r="C7" s="572"/>
      <c r="D7" s="641" t="s">
        <v>398</v>
      </c>
      <c r="E7" s="629"/>
      <c r="F7" s="641" t="s">
        <v>399</v>
      </c>
      <c r="G7" s="629"/>
      <c r="H7" s="641" t="s">
        <v>400</v>
      </c>
      <c r="I7" s="629"/>
      <c r="J7" s="634" t="s">
        <v>412</v>
      </c>
      <c r="K7" s="635"/>
    </row>
    <row r="8" spans="3:11" ht="12.75">
      <c r="C8" s="588" t="s">
        <v>402</v>
      </c>
      <c r="D8" s="562" t="s">
        <v>250</v>
      </c>
      <c r="E8" s="563" t="s">
        <v>295</v>
      </c>
      <c r="F8" s="562" t="s">
        <v>250</v>
      </c>
      <c r="G8" s="563" t="s">
        <v>295</v>
      </c>
      <c r="H8" s="562" t="s">
        <v>250</v>
      </c>
      <c r="I8" s="563" t="s">
        <v>295</v>
      </c>
      <c r="J8" s="562" t="s">
        <v>250</v>
      </c>
      <c r="K8" s="563" t="s">
        <v>295</v>
      </c>
    </row>
    <row r="9" spans="3:11" ht="12.75">
      <c r="C9" s="583" t="s">
        <v>104</v>
      </c>
      <c r="D9" s="565">
        <v>1169</v>
      </c>
      <c r="E9" s="565">
        <v>786</v>
      </c>
      <c r="F9" s="163">
        <v>56</v>
      </c>
      <c r="G9" s="163">
        <v>40</v>
      </c>
      <c r="H9" s="163">
        <v>459</v>
      </c>
      <c r="I9" s="163">
        <v>416</v>
      </c>
      <c r="J9" s="565">
        <v>53818</v>
      </c>
      <c r="K9" s="565">
        <v>46150</v>
      </c>
    </row>
    <row r="10" spans="3:11" ht="12.75">
      <c r="C10" s="566" t="s">
        <v>105</v>
      </c>
      <c r="D10" s="565">
        <v>988</v>
      </c>
      <c r="E10" s="565">
        <v>744</v>
      </c>
      <c r="F10" s="163">
        <v>62</v>
      </c>
      <c r="G10" s="163">
        <v>61</v>
      </c>
      <c r="H10" s="163">
        <v>331</v>
      </c>
      <c r="I10" s="163">
        <v>271</v>
      </c>
      <c r="J10" s="565">
        <v>53108</v>
      </c>
      <c r="K10" s="565">
        <v>19468</v>
      </c>
    </row>
    <row r="11" spans="3:11" ht="12.75">
      <c r="C11" s="567" t="s">
        <v>106</v>
      </c>
      <c r="D11" s="565">
        <v>902</v>
      </c>
      <c r="E11" s="565">
        <v>621</v>
      </c>
      <c r="F11" s="163">
        <v>35</v>
      </c>
      <c r="G11" s="163">
        <v>48</v>
      </c>
      <c r="H11" s="163">
        <v>338</v>
      </c>
      <c r="I11" s="163">
        <v>285</v>
      </c>
      <c r="J11" s="565">
        <v>52426</v>
      </c>
      <c r="K11" s="565">
        <v>19161</v>
      </c>
    </row>
    <row r="12" spans="3:11" ht="12.75">
      <c r="C12" s="567" t="s">
        <v>107</v>
      </c>
      <c r="D12" s="565">
        <v>765</v>
      </c>
      <c r="E12" s="565">
        <v>469</v>
      </c>
      <c r="F12" s="163">
        <v>46</v>
      </c>
      <c r="G12" s="163">
        <v>59</v>
      </c>
      <c r="H12" s="163">
        <v>282</v>
      </c>
      <c r="I12" s="163">
        <v>244</v>
      </c>
      <c r="J12" s="545">
        <v>51851</v>
      </c>
      <c r="K12" s="545">
        <v>44853</v>
      </c>
    </row>
    <row r="13" spans="3:11" ht="12.75">
      <c r="C13" s="567" t="s">
        <v>108</v>
      </c>
      <c r="D13" s="565">
        <v>765</v>
      </c>
      <c r="E13" s="565">
        <v>531</v>
      </c>
      <c r="F13" s="163">
        <v>48</v>
      </c>
      <c r="G13" s="163">
        <v>50</v>
      </c>
      <c r="H13" s="163">
        <v>222</v>
      </c>
      <c r="I13" s="163">
        <v>209</v>
      </c>
      <c r="J13" s="545">
        <v>51282</v>
      </c>
      <c r="K13" s="545">
        <v>44423</v>
      </c>
    </row>
    <row r="14" spans="3:11" ht="12.75">
      <c r="C14" s="567" t="s">
        <v>109</v>
      </c>
      <c r="D14" s="565">
        <v>932</v>
      </c>
      <c r="E14" s="565">
        <v>696</v>
      </c>
      <c r="F14" s="163">
        <v>50</v>
      </c>
      <c r="G14" s="163">
        <v>48</v>
      </c>
      <c r="H14" s="163">
        <v>301</v>
      </c>
      <c r="I14" s="163">
        <v>329</v>
      </c>
      <c r="J14" s="545">
        <v>50645</v>
      </c>
      <c r="K14" s="545">
        <v>43938</v>
      </c>
    </row>
    <row r="15" spans="3:11" ht="12.75">
      <c r="C15" s="567" t="s">
        <v>110</v>
      </c>
      <c r="D15" s="565">
        <v>1068</v>
      </c>
      <c r="E15" s="565">
        <v>782</v>
      </c>
      <c r="F15" s="163">
        <v>76</v>
      </c>
      <c r="G15" s="163">
        <v>22</v>
      </c>
      <c r="H15" s="163">
        <v>454</v>
      </c>
      <c r="I15" s="163">
        <v>352</v>
      </c>
      <c r="J15" s="565">
        <v>49823</v>
      </c>
      <c r="K15" s="565">
        <v>43528</v>
      </c>
    </row>
    <row r="16" spans="3:11" ht="12.75">
      <c r="C16" s="567" t="s">
        <v>111</v>
      </c>
      <c r="D16" s="565">
        <v>1089</v>
      </c>
      <c r="E16" s="565">
        <v>786</v>
      </c>
      <c r="F16" s="163">
        <v>44</v>
      </c>
      <c r="G16" s="163">
        <v>13</v>
      </c>
      <c r="H16" s="163">
        <v>460</v>
      </c>
      <c r="I16" s="163">
        <v>378</v>
      </c>
      <c r="J16" s="565">
        <v>49164</v>
      </c>
      <c r="K16" s="565">
        <v>43031</v>
      </c>
    </row>
    <row r="17" spans="3:11" ht="12.75">
      <c r="C17" s="567" t="s">
        <v>112</v>
      </c>
      <c r="D17" s="565">
        <v>862</v>
      </c>
      <c r="E17" s="565">
        <v>726</v>
      </c>
      <c r="F17" s="163">
        <v>36</v>
      </c>
      <c r="G17" s="163">
        <v>33</v>
      </c>
      <c r="H17" s="163">
        <v>373</v>
      </c>
      <c r="I17" s="163">
        <v>505</v>
      </c>
      <c r="J17" s="565">
        <v>48668</v>
      </c>
      <c r="K17" s="565">
        <v>42676</v>
      </c>
    </row>
    <row r="18" spans="3:11" ht="12.75">
      <c r="C18" s="567" t="s">
        <v>113</v>
      </c>
      <c r="D18" s="565">
        <v>953</v>
      </c>
      <c r="E18" s="565"/>
      <c r="F18" s="163">
        <v>9</v>
      </c>
      <c r="G18" s="163"/>
      <c r="H18" s="163">
        <v>482</v>
      </c>
      <c r="I18" s="163"/>
      <c r="J18" s="565">
        <v>48021</v>
      </c>
      <c r="K18" s="565"/>
    </row>
    <row r="19" spans="3:11" ht="12.75">
      <c r="C19" s="567" t="s">
        <v>114</v>
      </c>
      <c r="D19" s="565">
        <v>871</v>
      </c>
      <c r="E19" s="565"/>
      <c r="F19" s="163">
        <v>10</v>
      </c>
      <c r="G19" s="163"/>
      <c r="H19" s="163">
        <v>327</v>
      </c>
      <c r="I19" s="163"/>
      <c r="J19" s="565">
        <v>47353</v>
      </c>
      <c r="K19" s="565"/>
    </row>
    <row r="20" spans="3:11" ht="12.75">
      <c r="C20" s="568" t="s">
        <v>115</v>
      </c>
      <c r="D20" s="589">
        <v>843</v>
      </c>
      <c r="E20" s="589"/>
      <c r="F20" s="185">
        <v>36</v>
      </c>
      <c r="G20" s="185"/>
      <c r="H20" s="185">
        <v>347</v>
      </c>
      <c r="I20" s="185"/>
      <c r="J20" s="589">
        <v>46537</v>
      </c>
      <c r="K20" s="589"/>
    </row>
    <row r="24" ht="12.75">
      <c r="K24" s="101"/>
    </row>
  </sheetData>
  <mergeCells count="5">
    <mergeCell ref="A2:M2"/>
    <mergeCell ref="D7:E7"/>
    <mergeCell ref="F7:G7"/>
    <mergeCell ref="H7:I7"/>
    <mergeCell ref="J7:K7"/>
  </mergeCells>
  <printOptions/>
  <pageMargins left="0.75" right="0.75" top="1" bottom="1" header="0.5" footer="0.5"/>
  <pageSetup fitToHeight="1" fitToWidth="1" horizontalDpi="1200" verticalDpi="12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Q71"/>
  <sheetViews>
    <sheetView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3" width="11.00390625" style="0" customWidth="1"/>
    <col min="4" max="4" width="8.7109375" style="0" bestFit="1" customWidth="1"/>
    <col min="5" max="5" width="11.140625" style="0" customWidth="1"/>
    <col min="6" max="6" width="11.28125" style="0" bestFit="1" customWidth="1"/>
    <col min="7" max="7" width="11.28125" style="0" customWidth="1"/>
    <col min="8" max="8" width="13.28125" style="0" customWidth="1"/>
    <col min="9" max="9" width="11.28125" style="0" customWidth="1"/>
    <col min="10" max="10" width="15.00390625" style="0" bestFit="1" customWidth="1"/>
    <col min="11" max="11" width="12.00390625" style="0" customWidth="1"/>
    <col min="12" max="12" width="9.7109375" style="0" bestFit="1" customWidth="1"/>
    <col min="13" max="13" width="8.7109375" style="0" bestFit="1" customWidth="1"/>
    <col min="14" max="15" width="11.28125" style="0" bestFit="1" customWidth="1"/>
    <col min="16" max="16" width="12.140625" style="0" bestFit="1" customWidth="1"/>
  </cols>
  <sheetData>
    <row r="1" ht="13.5" thickBot="1"/>
    <row r="2" spans="1:11" ht="27" thickBot="1">
      <c r="A2" s="690" t="s">
        <v>320</v>
      </c>
      <c r="B2" s="691"/>
      <c r="C2" s="691"/>
      <c r="D2" s="691"/>
      <c r="E2" s="691"/>
      <c r="F2" s="691"/>
      <c r="G2" s="691"/>
      <c r="H2" s="691"/>
      <c r="I2" s="691"/>
      <c r="J2" s="691"/>
      <c r="K2" s="692"/>
    </row>
    <row r="3" spans="1:11" ht="4.5" customHeight="1" thickBot="1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0"/>
    </row>
    <row r="4" spans="1:11" ht="23.25">
      <c r="A4" s="693" t="s">
        <v>413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</row>
    <row r="5" spans="12:16" ht="13.5" thickBot="1">
      <c r="L5" s="686"/>
      <c r="M5" s="686"/>
      <c r="N5" s="686"/>
      <c r="O5" s="686"/>
      <c r="P5" s="686"/>
    </row>
    <row r="6" spans="1:11" ht="13.5" thickBot="1">
      <c r="A6" s="591"/>
      <c r="B6" s="684" t="s">
        <v>414</v>
      </c>
      <c r="C6" s="694"/>
      <c r="D6" s="684" t="s">
        <v>415</v>
      </c>
      <c r="E6" s="685"/>
      <c r="F6" s="695" t="s">
        <v>241</v>
      </c>
      <c r="G6" s="694"/>
      <c r="H6" s="684" t="s">
        <v>99</v>
      </c>
      <c r="I6" s="694"/>
      <c r="J6" s="684" t="s">
        <v>416</v>
      </c>
      <c r="K6" s="685"/>
    </row>
    <row r="7" spans="1:11" ht="13.5" thickBot="1">
      <c r="A7" s="593" t="s">
        <v>402</v>
      </c>
      <c r="B7" s="594" t="s">
        <v>250</v>
      </c>
      <c r="C7" s="595" t="s">
        <v>295</v>
      </c>
      <c r="D7" s="596" t="s">
        <v>250</v>
      </c>
      <c r="E7" s="595" t="s">
        <v>295</v>
      </c>
      <c r="F7" s="596" t="s">
        <v>250</v>
      </c>
      <c r="G7" s="595" t="s">
        <v>295</v>
      </c>
      <c r="H7" s="596" t="s">
        <v>250</v>
      </c>
      <c r="I7" s="595" t="s">
        <v>295</v>
      </c>
      <c r="J7" s="596" t="s">
        <v>250</v>
      </c>
      <c r="K7" s="592" t="s">
        <v>295</v>
      </c>
    </row>
    <row r="8" spans="1:11" ht="12.75">
      <c r="A8" s="597" t="s">
        <v>417</v>
      </c>
      <c r="B8" s="319">
        <v>248.29903665</v>
      </c>
      <c r="C8" s="319">
        <v>318.42281844</v>
      </c>
      <c r="D8" s="328">
        <v>37.66241233</v>
      </c>
      <c r="E8" s="319">
        <v>43.9412689</v>
      </c>
      <c r="F8" s="598">
        <v>1347.4165131900002</v>
      </c>
      <c r="G8" s="322">
        <v>1837.597766</v>
      </c>
      <c r="H8" s="599">
        <v>4516.567771</v>
      </c>
      <c r="I8" s="326">
        <v>6973.359464769999</v>
      </c>
      <c r="J8" s="319">
        <v>1662.54849234</v>
      </c>
      <c r="K8" s="319">
        <v>2223.02160941</v>
      </c>
    </row>
    <row r="9" spans="1:11" ht="12.75">
      <c r="A9" s="600" t="s">
        <v>105</v>
      </c>
      <c r="B9" s="319">
        <v>212.90784399</v>
      </c>
      <c r="C9" s="319">
        <v>297.34252919</v>
      </c>
      <c r="D9" s="328">
        <v>37.93864015</v>
      </c>
      <c r="E9" s="319">
        <v>43.629067920000004</v>
      </c>
      <c r="F9" s="319">
        <v>1147.72639473</v>
      </c>
      <c r="G9" s="322">
        <v>1810.598682</v>
      </c>
      <c r="H9" s="599">
        <v>4134.24729047</v>
      </c>
      <c r="I9" s="601">
        <v>6879.8410359</v>
      </c>
      <c r="J9" s="319">
        <v>1410.82122529</v>
      </c>
      <c r="K9" s="319">
        <v>2173.2716951400007</v>
      </c>
    </row>
    <row r="10" spans="1:11" ht="12.75">
      <c r="A10" s="602" t="s">
        <v>106</v>
      </c>
      <c r="B10" s="319">
        <v>191.52557050000001</v>
      </c>
      <c r="C10" s="319">
        <v>289.06417611999996</v>
      </c>
      <c r="D10" s="328">
        <v>25.37404916</v>
      </c>
      <c r="E10" s="319">
        <v>42.90231493</v>
      </c>
      <c r="F10" s="319">
        <v>1205.4928613099999</v>
      </c>
      <c r="G10" s="322">
        <v>1773.090884</v>
      </c>
      <c r="H10" s="599">
        <v>3534.7830497</v>
      </c>
      <c r="I10" s="601">
        <v>6631.527323100001</v>
      </c>
      <c r="J10" s="319">
        <v>1439.0554363699998</v>
      </c>
      <c r="K10" s="319">
        <v>2117.8936068</v>
      </c>
    </row>
    <row r="11" spans="1:11" ht="12.75">
      <c r="A11" s="602" t="s">
        <v>107</v>
      </c>
      <c r="B11" s="319">
        <v>250.32377421999996</v>
      </c>
      <c r="C11" s="319">
        <v>410.55220894</v>
      </c>
      <c r="D11" s="328">
        <v>36.23715311</v>
      </c>
      <c r="E11" s="319">
        <v>60.50828615</v>
      </c>
      <c r="F11" s="319">
        <v>1339.8545202100001</v>
      </c>
      <c r="G11" s="322">
        <v>2169.224188</v>
      </c>
      <c r="H11" s="599">
        <v>4455.36284298</v>
      </c>
      <c r="I11" s="601">
        <v>9415.207017060002</v>
      </c>
      <c r="J11" s="319">
        <v>1639.03528598</v>
      </c>
      <c r="K11" s="319">
        <v>2658.46884227</v>
      </c>
    </row>
    <row r="12" spans="1:11" ht="12.75">
      <c r="A12" s="602" t="s">
        <v>108</v>
      </c>
      <c r="B12" s="319">
        <v>171.07889359</v>
      </c>
      <c r="C12" s="319">
        <v>406.92229554000005</v>
      </c>
      <c r="D12" s="328">
        <v>34.51134588</v>
      </c>
      <c r="E12" s="319">
        <v>58.36042551</v>
      </c>
      <c r="F12" s="319">
        <v>1431.110539</v>
      </c>
      <c r="G12" s="322">
        <v>2366.772647</v>
      </c>
      <c r="H12" s="599">
        <v>3501.118427</v>
      </c>
      <c r="I12" s="599">
        <v>9460.08525939</v>
      </c>
      <c r="J12" s="319">
        <v>1653.69542719</v>
      </c>
      <c r="K12" s="319">
        <v>2848.98910917</v>
      </c>
    </row>
    <row r="13" spans="1:11" ht="12.75">
      <c r="A13" s="602" t="s">
        <v>109</v>
      </c>
      <c r="B13" s="319">
        <v>180.32701569000002</v>
      </c>
      <c r="C13" s="319">
        <v>515.3207622</v>
      </c>
      <c r="D13" s="328">
        <v>28.34498145</v>
      </c>
      <c r="E13" s="319">
        <v>59.203231640000006</v>
      </c>
      <c r="F13" s="319">
        <v>1643.1837601700001</v>
      </c>
      <c r="G13" s="322">
        <v>2075.92318</v>
      </c>
      <c r="H13" s="599">
        <v>3957.8388587500003</v>
      </c>
      <c r="I13" s="603">
        <v>11950.766600410001</v>
      </c>
      <c r="J13" s="319">
        <v>1867.99913239</v>
      </c>
      <c r="K13" s="319">
        <v>2666.6374325999996</v>
      </c>
    </row>
    <row r="14" spans="1:11" ht="12.75">
      <c r="A14" s="602" t="s">
        <v>110</v>
      </c>
      <c r="B14" s="319">
        <v>208.99533537</v>
      </c>
      <c r="C14" s="319">
        <v>652.07066377</v>
      </c>
      <c r="D14" s="327">
        <v>37.06052297</v>
      </c>
      <c r="E14" s="319">
        <v>72.76576177999999</v>
      </c>
      <c r="F14" s="319">
        <v>1263.89130991</v>
      </c>
      <c r="G14" s="322">
        <v>2085.339358</v>
      </c>
      <c r="H14" s="599">
        <v>4352.18885031</v>
      </c>
      <c r="I14" s="603">
        <v>14553.024252350002</v>
      </c>
      <c r="J14" s="319">
        <v>1531.51875983</v>
      </c>
      <c r="K14" s="319">
        <v>2834.9860790000002</v>
      </c>
    </row>
    <row r="15" spans="1:11" ht="12.75">
      <c r="A15" s="602" t="s">
        <v>111</v>
      </c>
      <c r="B15" s="319">
        <v>243.82458140999998</v>
      </c>
      <c r="C15" s="319">
        <v>756.38238527</v>
      </c>
      <c r="D15" s="327">
        <v>34.90926099</v>
      </c>
      <c r="E15" s="319">
        <v>64.17055956</v>
      </c>
      <c r="F15" s="319">
        <v>1674.91502836</v>
      </c>
      <c r="G15" s="322">
        <v>1973.501777</v>
      </c>
      <c r="H15" s="319">
        <v>5044.21070123</v>
      </c>
      <c r="I15" s="604">
        <v>16933.364196330003</v>
      </c>
      <c r="J15" s="319">
        <v>1976.93397799</v>
      </c>
      <c r="K15" s="319">
        <v>2814.1834484299993</v>
      </c>
    </row>
    <row r="16" spans="1:11" ht="12.75">
      <c r="A16" s="602" t="s">
        <v>112</v>
      </c>
      <c r="B16" s="319">
        <v>248.61649914</v>
      </c>
      <c r="C16" s="319">
        <v>965.66582131</v>
      </c>
      <c r="D16" s="328">
        <v>39.39594305000001</v>
      </c>
      <c r="E16" s="319">
        <v>96.45488523</v>
      </c>
      <c r="F16" s="319">
        <v>1441.31206953</v>
      </c>
      <c r="G16" s="325">
        <v>2058.938156</v>
      </c>
      <c r="H16" s="605">
        <v>5387.321860280001</v>
      </c>
      <c r="I16" s="606">
        <v>20010.22942883</v>
      </c>
      <c r="J16" s="319">
        <v>1753.65216603</v>
      </c>
      <c r="K16" s="319">
        <v>3148.2721692000005</v>
      </c>
    </row>
    <row r="17" spans="1:11" ht="12.75">
      <c r="A17" s="602" t="s">
        <v>113</v>
      </c>
      <c r="B17" s="319">
        <v>259.51786275999996</v>
      </c>
      <c r="C17" s="319"/>
      <c r="D17" s="328">
        <v>46.21063211</v>
      </c>
      <c r="E17" s="319"/>
      <c r="F17" s="319">
        <v>1651.502324</v>
      </c>
      <c r="G17" s="362"/>
      <c r="H17" s="605">
        <v>5639.59389964</v>
      </c>
      <c r="I17" s="606"/>
      <c r="J17" s="319">
        <v>1983.0922348100003</v>
      </c>
      <c r="K17" s="319"/>
    </row>
    <row r="18" spans="1:11" ht="12.75">
      <c r="A18" s="602" t="s">
        <v>114</v>
      </c>
      <c r="B18" s="319">
        <v>289.86997282000004</v>
      </c>
      <c r="C18" s="319"/>
      <c r="D18" s="328">
        <v>46.384271580000004</v>
      </c>
      <c r="E18" s="319"/>
      <c r="F18" s="319">
        <v>1409.001235</v>
      </c>
      <c r="G18" s="362"/>
      <c r="H18" s="319">
        <v>6108.584068300001</v>
      </c>
      <c r="I18" s="604"/>
      <c r="J18" s="319">
        <v>1764.19447771</v>
      </c>
      <c r="K18" s="319"/>
    </row>
    <row r="19" spans="1:11" ht="13.5" thickBot="1">
      <c r="A19" s="607" t="s">
        <v>115</v>
      </c>
      <c r="B19" s="608">
        <v>237.89857902</v>
      </c>
      <c r="C19" s="609"/>
      <c r="D19" s="610">
        <v>34.38979433</v>
      </c>
      <c r="E19" s="608"/>
      <c r="F19" s="608">
        <v>1117.245233</v>
      </c>
      <c r="G19" s="611"/>
      <c r="H19" s="608">
        <v>5561.04135197</v>
      </c>
      <c r="I19" s="612"/>
      <c r="J19" s="608">
        <v>1408.1733584700003</v>
      </c>
      <c r="K19" s="608"/>
    </row>
    <row r="20" spans="1:1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2" spans="2:17" ht="12.75">
      <c r="B22" s="686"/>
      <c r="C22" s="686"/>
      <c r="D22" s="686"/>
      <c r="E22" s="686"/>
      <c r="F22" s="686"/>
      <c r="G22" s="686"/>
      <c r="H22" s="686"/>
      <c r="I22" s="686"/>
      <c r="J22" s="686"/>
      <c r="K22" s="686"/>
      <c r="L22" s="686"/>
      <c r="M22" s="686"/>
      <c r="N22" s="686"/>
      <c r="O22" s="686"/>
      <c r="P22" s="686"/>
      <c r="Q22" s="686"/>
    </row>
    <row r="23" spans="5:7" ht="12.75">
      <c r="E23" s="9"/>
      <c r="F23" s="9"/>
      <c r="G23" s="9"/>
    </row>
    <row r="24" spans="5:7" ht="12.75">
      <c r="E24" s="613"/>
      <c r="F24" s="613"/>
      <c r="G24" s="613"/>
    </row>
    <row r="25" spans="5:7" ht="26.25">
      <c r="E25" s="687" t="s">
        <v>418</v>
      </c>
      <c r="F25" s="688"/>
      <c r="G25" s="689"/>
    </row>
    <row r="26" spans="5:7" ht="12.75">
      <c r="E26" s="568" t="s">
        <v>402</v>
      </c>
      <c r="F26" s="562" t="s">
        <v>250</v>
      </c>
      <c r="G26" s="563" t="s">
        <v>295</v>
      </c>
    </row>
    <row r="27" spans="5:7" ht="12.75">
      <c r="E27" s="567" t="s">
        <v>417</v>
      </c>
      <c r="F27" s="328">
        <v>8.24384008</v>
      </c>
      <c r="G27" s="313">
        <v>8.07185122</v>
      </c>
    </row>
    <row r="28" spans="5:7" ht="12.75">
      <c r="E28" s="567" t="s">
        <v>105</v>
      </c>
      <c r="F28" s="328">
        <v>6.95023378</v>
      </c>
      <c r="G28" s="319">
        <v>5.28173945</v>
      </c>
    </row>
    <row r="29" spans="5:7" ht="12.75">
      <c r="E29" s="567" t="s">
        <v>106</v>
      </c>
      <c r="F29" s="328">
        <v>7.10822975</v>
      </c>
      <c r="G29" s="319">
        <v>6.60735008</v>
      </c>
    </row>
    <row r="30" spans="5:7" ht="12.75">
      <c r="E30" s="567" t="s">
        <v>107</v>
      </c>
      <c r="F30" s="328">
        <v>5.6948006499999995</v>
      </c>
      <c r="G30" s="319">
        <v>5.85365915</v>
      </c>
    </row>
    <row r="31" spans="4:7" ht="12.75">
      <c r="D31" s="614"/>
      <c r="E31" s="567" t="s">
        <v>108</v>
      </c>
      <c r="F31" s="328">
        <v>5.21537909</v>
      </c>
      <c r="G31" s="319">
        <v>4.6714378199999995</v>
      </c>
    </row>
    <row r="32" spans="4:7" ht="12.75">
      <c r="D32" s="614"/>
      <c r="E32" s="567" t="s">
        <v>109</v>
      </c>
      <c r="F32" s="328">
        <v>6.72465208</v>
      </c>
      <c r="G32" s="319">
        <v>8.25576986</v>
      </c>
    </row>
    <row r="33" spans="4:7" ht="12.75">
      <c r="D33" s="614"/>
      <c r="E33" s="567" t="s">
        <v>110</v>
      </c>
      <c r="F33" s="328">
        <v>10.78857679</v>
      </c>
      <c r="G33" s="319">
        <v>8.22736326</v>
      </c>
    </row>
    <row r="34" spans="4:7" ht="12.75">
      <c r="D34" s="614"/>
      <c r="E34" s="567" t="s">
        <v>111</v>
      </c>
      <c r="F34" s="328">
        <v>11.989452340000001</v>
      </c>
      <c r="G34" s="319">
        <v>9.040979539999999</v>
      </c>
    </row>
    <row r="35" spans="4:7" ht="12.75">
      <c r="D35" s="615"/>
      <c r="E35" s="567" t="s">
        <v>112</v>
      </c>
      <c r="F35" s="328">
        <v>7.560022999999999</v>
      </c>
      <c r="G35" s="319"/>
    </row>
    <row r="36" spans="5:7" ht="12.75">
      <c r="E36" s="567" t="s">
        <v>113</v>
      </c>
      <c r="F36" s="328">
        <v>10.66895177</v>
      </c>
      <c r="G36" s="319"/>
    </row>
    <row r="37" spans="5:7" ht="12.75">
      <c r="E37" s="567" t="s">
        <v>114</v>
      </c>
      <c r="F37" s="328">
        <v>6.79839064</v>
      </c>
      <c r="G37" s="319"/>
    </row>
    <row r="38" spans="5:11" ht="12.75">
      <c r="E38" s="568" t="s">
        <v>115</v>
      </c>
      <c r="F38" s="334">
        <v>7.6818239</v>
      </c>
      <c r="G38" s="340"/>
      <c r="K38" s="6"/>
    </row>
    <row r="40" spans="3:4" ht="12.75">
      <c r="C40" s="9"/>
      <c r="D40" s="9"/>
    </row>
    <row r="41" spans="3:5" ht="12.75">
      <c r="C41" s="9"/>
      <c r="D41" s="9"/>
      <c r="E41" s="9"/>
    </row>
    <row r="42" spans="3:5" ht="12.75">
      <c r="C42" s="9"/>
      <c r="D42" s="9"/>
      <c r="E42" s="9"/>
    </row>
    <row r="43" spans="3:5" ht="12.75">
      <c r="C43" s="9"/>
      <c r="D43" s="9"/>
      <c r="E43" s="9"/>
    </row>
    <row r="44" spans="3:5" ht="12.75">
      <c r="C44" s="9"/>
      <c r="D44" s="616"/>
      <c r="E44" s="616"/>
    </row>
    <row r="45" spans="3:5" ht="12.75">
      <c r="C45" s="9"/>
      <c r="D45" s="616"/>
      <c r="E45" s="617"/>
    </row>
    <row r="46" spans="3:5" ht="12.75">
      <c r="C46" s="9"/>
      <c r="D46" s="616"/>
      <c r="E46" s="617"/>
    </row>
    <row r="47" spans="3:5" ht="12.75">
      <c r="C47" s="9"/>
      <c r="D47" s="616"/>
      <c r="E47" s="616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12" ht="12.75">
      <c r="C52" s="9"/>
      <c r="D52" s="9"/>
      <c r="J52" s="617"/>
      <c r="K52" s="617"/>
      <c r="L52" s="617"/>
    </row>
    <row r="53" spans="3:12" ht="12.75">
      <c r="C53" s="9"/>
      <c r="D53" s="9"/>
      <c r="J53" s="617"/>
      <c r="K53" s="617"/>
      <c r="L53" s="617"/>
    </row>
    <row r="54" spans="3:12" ht="12.75">
      <c r="C54" s="9"/>
      <c r="D54" s="9"/>
      <c r="J54" s="617"/>
      <c r="K54" s="617"/>
      <c r="L54" s="617"/>
    </row>
    <row r="55" spans="3:12" ht="12.75">
      <c r="C55" s="9"/>
      <c r="D55" s="9"/>
      <c r="J55" s="617"/>
      <c r="K55" s="617"/>
      <c r="L55" s="617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</sheetData>
  <mergeCells count="11">
    <mergeCell ref="A2:K2"/>
    <mergeCell ref="A4:K4"/>
    <mergeCell ref="L5:P5"/>
    <mergeCell ref="B6:C6"/>
    <mergeCell ref="D6:E6"/>
    <mergeCell ref="F6:G6"/>
    <mergeCell ref="H6:I6"/>
    <mergeCell ref="J6:K6"/>
    <mergeCell ref="B22:L22"/>
    <mergeCell ref="M22:Q22"/>
    <mergeCell ref="E25:G25"/>
  </mergeCells>
  <printOptions/>
  <pageMargins left="0.75" right="0.75" top="1" bottom="1" header="0.5" footer="0.5"/>
  <pageSetup fitToHeight="1" fitToWidth="1" horizontalDpi="1200" verticalDpi="1200" orientation="landscape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6"/>
  <sheetViews>
    <sheetView workbookViewId="0" topLeftCell="A1">
      <selection activeCell="A1" sqref="A1:M2"/>
    </sheetView>
  </sheetViews>
  <sheetFormatPr defaultColWidth="9.140625" defaultRowHeight="12.75"/>
  <cols>
    <col min="4" max="4" width="11.28125" style="0" customWidth="1"/>
    <col min="5" max="5" width="10.28125" style="0" customWidth="1"/>
    <col min="6" max="6" width="9.421875" style="0" bestFit="1" customWidth="1"/>
    <col min="7" max="7" width="10.421875" style="0" bestFit="1" customWidth="1"/>
    <col min="8" max="8" width="9.28125" style="0" bestFit="1" customWidth="1"/>
    <col min="9" max="9" width="10.421875" style="0" bestFit="1" customWidth="1"/>
    <col min="10" max="10" width="9.28125" style="0" bestFit="1" customWidth="1"/>
    <col min="11" max="11" width="11.140625" style="0" customWidth="1"/>
  </cols>
  <sheetData>
    <row r="1" spans="1:13" ht="12.75">
      <c r="A1" s="696" t="s">
        <v>278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8"/>
    </row>
    <row r="2" spans="1:13" ht="12.75">
      <c r="A2" s="699"/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1"/>
    </row>
    <row r="5" spans="3:11" ht="12.75">
      <c r="C5" s="618"/>
      <c r="D5" s="675" t="s">
        <v>419</v>
      </c>
      <c r="E5" s="676"/>
      <c r="F5" s="675" t="s">
        <v>420</v>
      </c>
      <c r="G5" s="676"/>
      <c r="H5" s="675" t="s">
        <v>120</v>
      </c>
      <c r="I5" s="676"/>
      <c r="J5" s="702" t="s">
        <v>421</v>
      </c>
      <c r="K5" s="676"/>
    </row>
    <row r="6" spans="3:11" ht="12.75">
      <c r="C6" s="568" t="s">
        <v>402</v>
      </c>
      <c r="D6" s="562" t="s">
        <v>250</v>
      </c>
      <c r="E6" s="619" t="s">
        <v>295</v>
      </c>
      <c r="F6" s="562" t="s">
        <v>250</v>
      </c>
      <c r="G6" s="620" t="s">
        <v>295</v>
      </c>
      <c r="H6" s="562" t="s">
        <v>250</v>
      </c>
      <c r="I6" s="620" t="s">
        <v>295</v>
      </c>
      <c r="J6" s="621" t="s">
        <v>250</v>
      </c>
      <c r="K6" s="620" t="s">
        <v>295</v>
      </c>
    </row>
    <row r="7" spans="3:11" ht="12.75">
      <c r="C7" s="622" t="s">
        <v>104</v>
      </c>
      <c r="D7" s="623">
        <v>123626</v>
      </c>
      <c r="E7" s="570">
        <v>175383</v>
      </c>
      <c r="F7" s="623">
        <v>36037</v>
      </c>
      <c r="G7" s="570">
        <v>50202</v>
      </c>
      <c r="H7" s="623">
        <v>11921</v>
      </c>
      <c r="I7" s="570">
        <v>11150</v>
      </c>
      <c r="J7" s="624">
        <v>4.3</v>
      </c>
      <c r="K7" s="624">
        <v>5.1</v>
      </c>
    </row>
    <row r="8" spans="3:11" ht="12.75">
      <c r="C8" s="567" t="s">
        <v>105</v>
      </c>
      <c r="D8" s="584">
        <v>103934</v>
      </c>
      <c r="E8" s="565">
        <v>161957</v>
      </c>
      <c r="F8" s="584">
        <v>32764</v>
      </c>
      <c r="G8" s="565">
        <v>48440</v>
      </c>
      <c r="H8" s="584">
        <v>10582</v>
      </c>
      <c r="I8" s="565">
        <v>10872</v>
      </c>
      <c r="J8" s="624">
        <v>3.8</v>
      </c>
      <c r="K8" s="624">
        <v>4.5</v>
      </c>
    </row>
    <row r="9" spans="3:11" ht="12.75">
      <c r="C9" s="567" t="s">
        <v>106</v>
      </c>
      <c r="D9" s="584">
        <v>154537</v>
      </c>
      <c r="E9" s="565">
        <v>143602</v>
      </c>
      <c r="F9" s="625">
        <v>27605</v>
      </c>
      <c r="G9" s="545">
        <v>46022</v>
      </c>
      <c r="H9" s="625">
        <v>9428</v>
      </c>
      <c r="I9" s="545">
        <v>9882</v>
      </c>
      <c r="J9" s="624">
        <v>3</v>
      </c>
      <c r="K9" s="624">
        <v>4.1</v>
      </c>
    </row>
    <row r="10" spans="3:11" ht="12.75">
      <c r="C10" s="567" t="s">
        <v>107</v>
      </c>
      <c r="D10" s="584">
        <v>108980</v>
      </c>
      <c r="E10" s="565">
        <v>127338</v>
      </c>
      <c r="F10" s="625">
        <v>34622</v>
      </c>
      <c r="G10" s="545">
        <v>64151</v>
      </c>
      <c r="H10" s="625">
        <v>11429</v>
      </c>
      <c r="I10" s="545">
        <v>12111</v>
      </c>
      <c r="J10" s="624">
        <v>3.6</v>
      </c>
      <c r="K10" s="624">
        <v>6.9</v>
      </c>
    </row>
    <row r="11" spans="3:11" ht="12.75">
      <c r="C11" s="567" t="s">
        <v>108</v>
      </c>
      <c r="D11" s="584">
        <v>118214</v>
      </c>
      <c r="E11" s="565">
        <v>139077</v>
      </c>
      <c r="F11" s="625">
        <v>26978</v>
      </c>
      <c r="G11" s="545">
        <v>63700</v>
      </c>
      <c r="H11" s="625">
        <v>8880</v>
      </c>
      <c r="I11" s="545">
        <v>12243</v>
      </c>
      <c r="J11" s="626">
        <v>2.7</v>
      </c>
      <c r="K11" s="626">
        <v>6.4</v>
      </c>
    </row>
    <row r="12" spans="3:11" ht="12.75">
      <c r="C12" s="567" t="s">
        <v>109</v>
      </c>
      <c r="D12" s="584">
        <v>183919</v>
      </c>
      <c r="E12" s="565">
        <v>139610</v>
      </c>
      <c r="F12" s="625">
        <v>30185</v>
      </c>
      <c r="G12" s="545">
        <v>79310</v>
      </c>
      <c r="H12" s="625">
        <v>10550</v>
      </c>
      <c r="I12" s="545">
        <v>14744</v>
      </c>
      <c r="J12" s="624">
        <v>3.1</v>
      </c>
      <c r="K12" s="624">
        <v>7.6</v>
      </c>
    </row>
    <row r="13" spans="3:11" ht="12.75">
      <c r="C13" s="567" t="s">
        <v>110</v>
      </c>
      <c r="D13" s="584">
        <v>161100</v>
      </c>
      <c r="E13" s="565">
        <v>109358</v>
      </c>
      <c r="F13" s="625">
        <v>32997</v>
      </c>
      <c r="G13" s="545">
        <v>94520</v>
      </c>
      <c r="H13" s="625">
        <v>9964</v>
      </c>
      <c r="I13" s="545">
        <v>16548</v>
      </c>
      <c r="J13" s="624">
        <v>3.7</v>
      </c>
      <c r="K13" s="624">
        <v>7.8</v>
      </c>
    </row>
    <row r="14" spans="3:11" ht="12.75">
      <c r="C14" s="567" t="s">
        <v>111</v>
      </c>
      <c r="D14" s="584">
        <v>198958</v>
      </c>
      <c r="E14" s="565">
        <v>89365</v>
      </c>
      <c r="F14" s="625">
        <v>37655</v>
      </c>
      <c r="G14" s="545">
        <v>105550</v>
      </c>
      <c r="H14" s="625">
        <v>11780</v>
      </c>
      <c r="I14" s="545">
        <v>16780</v>
      </c>
      <c r="J14" s="624">
        <v>4.2</v>
      </c>
      <c r="K14" s="624">
        <v>12.4</v>
      </c>
    </row>
    <row r="15" spans="3:11" ht="12.75">
      <c r="C15" s="567" t="s">
        <v>112</v>
      </c>
      <c r="D15" s="584">
        <v>198258</v>
      </c>
      <c r="E15" s="565"/>
      <c r="F15" s="625">
        <v>39728</v>
      </c>
      <c r="G15" s="545"/>
      <c r="H15" s="625">
        <v>12283</v>
      </c>
      <c r="I15" s="545"/>
      <c r="J15" s="624">
        <v>4.5</v>
      </c>
      <c r="K15" s="624"/>
    </row>
    <row r="16" spans="3:11" ht="12.75">
      <c r="C16" s="567" t="s">
        <v>113</v>
      </c>
      <c r="D16" s="584">
        <v>171186</v>
      </c>
      <c r="E16" s="565"/>
      <c r="F16" s="625">
        <v>41148</v>
      </c>
      <c r="G16" s="545"/>
      <c r="H16" s="625">
        <v>12350</v>
      </c>
      <c r="I16" s="545"/>
      <c r="J16" s="624">
        <v>4.8</v>
      </c>
      <c r="K16" s="624"/>
    </row>
    <row r="17" spans="3:11" ht="12.75">
      <c r="C17" s="567" t="s">
        <v>114</v>
      </c>
      <c r="D17" s="584">
        <v>197399</v>
      </c>
      <c r="E17" s="565"/>
      <c r="F17" s="625">
        <v>44588</v>
      </c>
      <c r="G17" s="545"/>
      <c r="H17" s="625">
        <v>13495</v>
      </c>
      <c r="I17" s="545"/>
      <c r="J17" s="624">
        <v>5.3</v>
      </c>
      <c r="K17" s="624"/>
    </row>
    <row r="18" spans="3:11" ht="12.75">
      <c r="C18" s="568" t="s">
        <v>115</v>
      </c>
      <c r="D18" s="586">
        <v>159717</v>
      </c>
      <c r="E18" s="569"/>
      <c r="F18" s="586">
        <v>40210</v>
      </c>
      <c r="G18" s="569"/>
      <c r="H18" s="586">
        <v>10653</v>
      </c>
      <c r="I18" s="569"/>
      <c r="J18" s="627">
        <v>4.9</v>
      </c>
      <c r="K18" s="627"/>
    </row>
    <row r="26" ht="12.75">
      <c r="L26" s="84"/>
    </row>
  </sheetData>
  <mergeCells count="5">
    <mergeCell ref="A1:M2"/>
    <mergeCell ref="D5:E5"/>
    <mergeCell ref="F5:G5"/>
    <mergeCell ref="H5:I5"/>
    <mergeCell ref="J5:K5"/>
  </mergeCells>
  <printOptions/>
  <pageMargins left="0.75" right="0.75" top="1" bottom="1" header="0.5" footer="0.5"/>
  <pageSetup fitToHeight="1" fitToWidth="1" horizontalDpi="1200" verticalDpi="12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54"/>
  <sheetViews>
    <sheetView zoomScale="50" zoomScaleNormal="50" workbookViewId="0" topLeftCell="A1">
      <selection activeCell="A1" sqref="A1:R1"/>
    </sheetView>
  </sheetViews>
  <sheetFormatPr defaultColWidth="9.140625" defaultRowHeight="12.75"/>
  <cols>
    <col min="8" max="8" width="15.00390625" style="0" customWidth="1"/>
  </cols>
  <sheetData>
    <row r="1" spans="1:18" s="6" customFormat="1" ht="19.5" customHeight="1">
      <c r="A1" s="647" t="s">
        <v>269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</row>
    <row r="2" spans="1:18" s="6" customFormat="1" ht="19.5" customHeight="1">
      <c r="A2" s="648" t="s">
        <v>280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3" spans="1:18" s="6" customFormat="1" ht="19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12" ht="12.75">
      <c r="C12" s="56"/>
    </row>
    <row r="25" spans="1:14" ht="12.75">
      <c r="A25" s="28" t="s">
        <v>385</v>
      </c>
      <c r="C25" s="28"/>
      <c r="D25" s="28"/>
      <c r="E25" s="28"/>
      <c r="J25" s="28" t="s">
        <v>342</v>
      </c>
      <c r="K25" s="28"/>
      <c r="L25" s="28"/>
      <c r="M25" s="28"/>
      <c r="N25" s="28"/>
    </row>
    <row r="26" spans="1:17" ht="12.75">
      <c r="A26" s="28" t="s">
        <v>386</v>
      </c>
      <c r="B26" s="28"/>
      <c r="C26" s="28"/>
      <c r="D26" s="28"/>
      <c r="E26" s="28"/>
      <c r="J26" s="28" t="s">
        <v>343</v>
      </c>
      <c r="K26" s="28"/>
      <c r="L26" s="28"/>
      <c r="M26" s="28"/>
      <c r="N26" s="28"/>
      <c r="O26" s="28"/>
      <c r="P26" s="28"/>
      <c r="Q26" s="28"/>
    </row>
    <row r="27" spans="10:17" ht="12.75">
      <c r="J27" s="28"/>
      <c r="K27" s="28"/>
      <c r="L27" s="28"/>
      <c r="M27" s="28"/>
      <c r="N27" s="28"/>
      <c r="O27" s="28"/>
      <c r="P27" s="28"/>
      <c r="Q27" s="28"/>
    </row>
    <row r="28" ht="12" customHeight="1"/>
    <row r="49" spans="1:16" ht="12.75">
      <c r="A49" s="28" t="s">
        <v>344</v>
      </c>
      <c r="C49" s="28"/>
      <c r="D49" s="28"/>
      <c r="E49" s="28"/>
      <c r="J49" s="28" t="s">
        <v>270</v>
      </c>
      <c r="K49" s="28"/>
      <c r="L49" s="28"/>
      <c r="M49" s="28"/>
      <c r="N49" s="28"/>
      <c r="O49" s="28"/>
      <c r="P49" s="28"/>
    </row>
    <row r="50" spans="1:16" ht="12.75">
      <c r="A50" s="106" t="s">
        <v>345</v>
      </c>
      <c r="B50" s="28"/>
      <c r="C50" s="28"/>
      <c r="D50" s="28"/>
      <c r="E50" s="28"/>
      <c r="F50" s="28"/>
      <c r="G50" s="28"/>
      <c r="H50" s="28"/>
      <c r="J50" s="28"/>
      <c r="K50" s="28"/>
      <c r="L50" s="28"/>
      <c r="M50" s="28"/>
      <c r="N50" s="28"/>
      <c r="O50" s="28"/>
      <c r="P50" s="28"/>
    </row>
    <row r="51" ht="12.75">
      <c r="A51" s="28"/>
    </row>
    <row r="53" ht="12.75">
      <c r="A53" s="6" t="s">
        <v>279</v>
      </c>
    </row>
    <row r="54" ht="12.75">
      <c r="R54" s="32"/>
    </row>
  </sheetData>
  <mergeCells count="2">
    <mergeCell ref="A1:R1"/>
    <mergeCell ref="A2:R2"/>
  </mergeCells>
  <printOptions/>
  <pageMargins left="0.75" right="0.75" top="1" bottom="1" header="0.5" footer="0.5"/>
  <pageSetup fitToHeight="1" fitToWidth="1" horizontalDpi="1200" verticalDpi="12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9.8515625" style="40" customWidth="1"/>
    <col min="3" max="3" width="13.140625" style="40" customWidth="1"/>
    <col min="4" max="4" width="14.28125" style="39" customWidth="1"/>
    <col min="5" max="5" width="9.140625" style="40" customWidth="1"/>
    <col min="6" max="6" width="12.28125" style="40" customWidth="1"/>
    <col min="7" max="7" width="14.28125" style="39" customWidth="1"/>
    <col min="8" max="8" width="9.140625" style="40" customWidth="1"/>
    <col min="9" max="9" width="12.28125" style="40" customWidth="1"/>
    <col min="10" max="10" width="14.28125" style="39" customWidth="1"/>
  </cols>
  <sheetData>
    <row r="1" spans="1:11" ht="15.75">
      <c r="A1" s="296" t="s">
        <v>14</v>
      </c>
      <c r="B1" s="489"/>
      <c r="C1" s="489"/>
      <c r="D1" s="490"/>
      <c r="E1" s="489"/>
      <c r="F1" s="489"/>
      <c r="G1" s="490"/>
      <c r="H1" s="489"/>
      <c r="I1" s="489"/>
      <c r="J1" s="490"/>
      <c r="K1" s="386"/>
    </row>
    <row r="2" spans="1:11" ht="23.25">
      <c r="A2" s="297" t="s">
        <v>15</v>
      </c>
      <c r="B2" s="489"/>
      <c r="C2" s="489"/>
      <c r="D2" s="490"/>
      <c r="E2" s="489"/>
      <c r="F2" s="489"/>
      <c r="G2" s="490"/>
      <c r="H2" s="489"/>
      <c r="I2" s="489"/>
      <c r="J2" s="490"/>
      <c r="K2" s="386"/>
    </row>
    <row r="3" spans="1:11" ht="13.5" thickBot="1">
      <c r="A3" s="8"/>
      <c r="B3" s="46"/>
      <c r="C3" s="46"/>
      <c r="D3" s="53"/>
      <c r="E3" s="46"/>
      <c r="F3" s="46"/>
      <c r="G3" s="53"/>
      <c r="H3" s="46"/>
      <c r="I3" s="46"/>
      <c r="J3" s="53"/>
      <c r="K3" s="8"/>
    </row>
    <row r="4" spans="1:11" ht="12.75">
      <c r="A4" s="9"/>
      <c r="B4" s="491" t="s">
        <v>16</v>
      </c>
      <c r="C4" s="492"/>
      <c r="D4" s="493"/>
      <c r="E4" s="491" t="s">
        <v>141</v>
      </c>
      <c r="F4" s="494"/>
      <c r="G4" s="495"/>
      <c r="H4" s="491" t="s">
        <v>17</v>
      </c>
      <c r="I4" s="494"/>
      <c r="J4" s="495"/>
      <c r="K4" s="276" t="s">
        <v>18</v>
      </c>
    </row>
    <row r="5" spans="2:11" s="4" customFormat="1" ht="12.75">
      <c r="B5" s="496" t="s">
        <v>331</v>
      </c>
      <c r="C5" s="497"/>
      <c r="D5" s="498"/>
      <c r="E5" s="497" t="s">
        <v>332</v>
      </c>
      <c r="F5" s="499"/>
      <c r="G5" s="500"/>
      <c r="H5" s="497" t="s">
        <v>333</v>
      </c>
      <c r="I5" s="499"/>
      <c r="J5" s="500"/>
      <c r="K5" s="501" t="s">
        <v>19</v>
      </c>
    </row>
    <row r="6" spans="1:11" s="5" customFormat="1" ht="13.5" thickBot="1">
      <c r="A6" s="7"/>
      <c r="B6" s="502" t="s">
        <v>20</v>
      </c>
      <c r="C6" s="503" t="s">
        <v>21</v>
      </c>
      <c r="D6" s="504" t="s">
        <v>22</v>
      </c>
      <c r="E6" s="502" t="s">
        <v>20</v>
      </c>
      <c r="F6" s="503" t="s">
        <v>21</v>
      </c>
      <c r="G6" s="504" t="s">
        <v>22</v>
      </c>
      <c r="H6" s="502" t="s">
        <v>20</v>
      </c>
      <c r="I6" s="503" t="s">
        <v>21</v>
      </c>
      <c r="J6" s="504" t="s">
        <v>22</v>
      </c>
      <c r="K6" s="370" t="s">
        <v>210</v>
      </c>
    </row>
    <row r="7" spans="2:10" s="5" customFormat="1" ht="12.75">
      <c r="B7" s="52"/>
      <c r="C7" s="51"/>
      <c r="D7" s="50"/>
      <c r="E7" s="52"/>
      <c r="F7" s="51"/>
      <c r="G7" s="50"/>
      <c r="H7" s="52"/>
      <c r="I7" s="51"/>
      <c r="J7" s="50"/>
    </row>
    <row r="8" spans="1:12" s="4" customFormat="1" ht="12.75">
      <c r="A8" s="223" t="s">
        <v>23</v>
      </c>
      <c r="B8" s="224">
        <v>11984</v>
      </c>
      <c r="C8" s="225">
        <v>1370680</v>
      </c>
      <c r="D8" s="226">
        <v>56453.8815</v>
      </c>
      <c r="E8" s="224">
        <v>12156</v>
      </c>
      <c r="F8" s="225">
        <v>1399533</v>
      </c>
      <c r="G8" s="226">
        <v>56380.4325</v>
      </c>
      <c r="H8" s="224">
        <v>12319</v>
      </c>
      <c r="I8" s="225">
        <v>1448030</v>
      </c>
      <c r="J8" s="226">
        <v>56248.3705</v>
      </c>
      <c r="K8" s="227">
        <v>0.0023478369031153597</v>
      </c>
      <c r="L8" s="548"/>
    </row>
    <row r="9" spans="1:11" ht="12.75">
      <c r="A9" s="222"/>
      <c r="B9" s="45"/>
      <c r="C9" s="44"/>
      <c r="D9" s="43"/>
      <c r="E9" s="45"/>
      <c r="F9" s="44"/>
      <c r="G9" s="43"/>
      <c r="H9" s="45"/>
      <c r="I9" s="44"/>
      <c r="J9" s="43"/>
      <c r="K9" s="42"/>
    </row>
    <row r="10" spans="1:11" ht="12.75">
      <c r="A10" s="505" t="s">
        <v>24</v>
      </c>
      <c r="B10" s="224">
        <v>-43</v>
      </c>
      <c r="C10" s="225">
        <v>-4716</v>
      </c>
      <c r="D10" s="226">
        <v>-149.2351</v>
      </c>
      <c r="E10" s="224">
        <v>-483</v>
      </c>
      <c r="F10" s="225">
        <v>-56929</v>
      </c>
      <c r="G10" s="226">
        <v>-1643.1774</v>
      </c>
      <c r="H10" s="224">
        <v>-615</v>
      </c>
      <c r="I10" s="225">
        <v>-80400</v>
      </c>
      <c r="J10" s="226">
        <v>-2125.943</v>
      </c>
      <c r="K10" s="227">
        <v>-0.22708304032610477</v>
      </c>
    </row>
    <row r="11" spans="1:11" ht="12.75">
      <c r="A11" s="505" t="s">
        <v>25</v>
      </c>
      <c r="B11" s="224">
        <v>-6</v>
      </c>
      <c r="C11" s="225">
        <v>-1224</v>
      </c>
      <c r="D11" s="226">
        <v>-50.1539</v>
      </c>
      <c r="E11" s="224">
        <v>-56</v>
      </c>
      <c r="F11" s="225">
        <v>-7539</v>
      </c>
      <c r="G11" s="226">
        <v>-199.376</v>
      </c>
      <c r="H11" s="224">
        <v>-93</v>
      </c>
      <c r="I11" s="225">
        <v>-10970</v>
      </c>
      <c r="J11" s="226">
        <v>-408.9089</v>
      </c>
      <c r="K11" s="227">
        <v>-0.5124195144688707</v>
      </c>
    </row>
    <row r="12" spans="1:11" ht="12.75">
      <c r="A12" s="505" t="s">
        <v>26</v>
      </c>
      <c r="B12" s="224">
        <v>44</v>
      </c>
      <c r="C12" s="483">
        <v>4895</v>
      </c>
      <c r="D12" s="226">
        <v>287.4486</v>
      </c>
      <c r="E12" s="224">
        <v>439</v>
      </c>
      <c r="F12" s="225">
        <v>44934</v>
      </c>
      <c r="G12" s="226">
        <v>2696.6766</v>
      </c>
      <c r="H12" s="224">
        <v>631</v>
      </c>
      <c r="I12" s="225">
        <v>60966</v>
      </c>
      <c r="J12" s="226">
        <v>3625.9038</v>
      </c>
      <c r="K12" s="227">
        <v>-0.25627464247672543</v>
      </c>
    </row>
    <row r="13" spans="2:11" ht="12.75">
      <c r="B13" s="224"/>
      <c r="C13" s="225"/>
      <c r="D13" s="226"/>
      <c r="E13" s="224"/>
      <c r="F13" s="225"/>
      <c r="G13" s="226"/>
      <c r="H13" s="224"/>
      <c r="I13" s="225"/>
      <c r="J13" s="226"/>
      <c r="K13" s="227"/>
    </row>
    <row r="14" spans="1:11" ht="13.5" thickBot="1">
      <c r="A14" s="221" t="s">
        <v>27</v>
      </c>
      <c r="B14" s="228"/>
      <c r="C14" s="229"/>
      <c r="D14" s="230"/>
      <c r="E14" s="228"/>
      <c r="F14" s="229"/>
      <c r="G14" s="230"/>
      <c r="H14" s="228"/>
      <c r="I14" s="229"/>
      <c r="J14" s="230"/>
      <c r="K14" s="227"/>
    </row>
    <row r="15" spans="1:11" ht="12.75">
      <c r="A15" s="506" t="s">
        <v>28</v>
      </c>
      <c r="B15" s="231">
        <v>14</v>
      </c>
      <c r="C15" s="232">
        <v>1697</v>
      </c>
      <c r="D15" s="233">
        <v>123.2519</v>
      </c>
      <c r="E15" s="231">
        <v>102</v>
      </c>
      <c r="F15" s="232">
        <v>13217</v>
      </c>
      <c r="G15" s="233">
        <v>1100.211</v>
      </c>
      <c r="H15" s="231">
        <v>136</v>
      </c>
      <c r="I15" s="232">
        <v>17434</v>
      </c>
      <c r="J15" s="234">
        <v>1690.6126</v>
      </c>
      <c r="K15" s="235">
        <v>-0.3492234708294496</v>
      </c>
    </row>
    <row r="16" spans="1:11" ht="12.75">
      <c r="A16" s="507" t="s">
        <v>29</v>
      </c>
      <c r="B16" s="236">
        <v>25</v>
      </c>
      <c r="C16" s="237">
        <v>2932</v>
      </c>
      <c r="D16" s="238">
        <v>155.3374</v>
      </c>
      <c r="E16" s="236">
        <v>284</v>
      </c>
      <c r="F16" s="237">
        <v>29231</v>
      </c>
      <c r="G16" s="238">
        <v>1384.8353</v>
      </c>
      <c r="H16" s="236">
        <v>413</v>
      </c>
      <c r="I16" s="237">
        <v>38276</v>
      </c>
      <c r="J16" s="239">
        <v>1657.0313</v>
      </c>
      <c r="K16" s="240">
        <v>-0.16426726519891333</v>
      </c>
    </row>
    <row r="17" spans="1:11" ht="12.75">
      <c r="A17" s="507" t="s">
        <v>30</v>
      </c>
      <c r="B17" s="236">
        <v>0</v>
      </c>
      <c r="C17" s="241">
        <v>0</v>
      </c>
      <c r="D17" s="238">
        <v>0</v>
      </c>
      <c r="E17" s="236">
        <v>19</v>
      </c>
      <c r="F17" s="241">
        <v>0</v>
      </c>
      <c r="G17" s="238">
        <v>176.426</v>
      </c>
      <c r="H17" s="236">
        <v>14</v>
      </c>
      <c r="I17" s="241">
        <v>0</v>
      </c>
      <c r="J17" s="239">
        <v>213.3412</v>
      </c>
      <c r="K17" s="240">
        <v>-0.17303361938528516</v>
      </c>
    </row>
    <row r="18" spans="1:11" ht="12.75">
      <c r="A18" s="507" t="s">
        <v>31</v>
      </c>
      <c r="B18" s="236">
        <v>1</v>
      </c>
      <c r="C18" s="241">
        <v>0</v>
      </c>
      <c r="D18" s="238">
        <v>4.4049</v>
      </c>
      <c r="E18" s="236">
        <v>1</v>
      </c>
      <c r="F18" s="241">
        <v>0</v>
      </c>
      <c r="G18" s="238">
        <v>4.4049</v>
      </c>
      <c r="H18" s="236">
        <v>0</v>
      </c>
      <c r="I18" s="241">
        <v>0</v>
      </c>
      <c r="J18" s="239">
        <v>0</v>
      </c>
      <c r="K18" s="242" t="s">
        <v>43</v>
      </c>
    </row>
    <row r="19" spans="1:11" ht="13.5" thickBot="1">
      <c r="A19" s="508" t="s">
        <v>32</v>
      </c>
      <c r="B19" s="243">
        <v>4</v>
      </c>
      <c r="C19" s="244">
        <v>266</v>
      </c>
      <c r="D19" s="245">
        <v>4.4544</v>
      </c>
      <c r="E19" s="243">
        <v>33</v>
      </c>
      <c r="F19" s="244">
        <v>2486</v>
      </c>
      <c r="G19" s="245">
        <v>30.7994</v>
      </c>
      <c r="H19" s="243">
        <v>68</v>
      </c>
      <c r="I19" s="244">
        <v>5256</v>
      </c>
      <c r="J19" s="246">
        <v>64.9187</v>
      </c>
      <c r="K19" s="247">
        <v>-0.5255696740692589</v>
      </c>
    </row>
    <row r="20" spans="1:11" ht="12.75">
      <c r="A20" s="148"/>
      <c r="B20" s="224"/>
      <c r="C20" s="225"/>
      <c r="D20" s="226"/>
      <c r="E20" s="224"/>
      <c r="F20" s="225"/>
      <c r="G20" s="226"/>
      <c r="H20" s="224"/>
      <c r="I20" s="225"/>
      <c r="J20" s="248"/>
      <c r="K20" s="227"/>
    </row>
    <row r="21" spans="1:11" ht="13.5" thickBot="1">
      <c r="A21" s="221" t="s">
        <v>211</v>
      </c>
      <c r="B21" s="224"/>
      <c r="C21" s="225"/>
      <c r="D21" s="226"/>
      <c r="E21" s="224"/>
      <c r="F21" s="225"/>
      <c r="G21" s="226"/>
      <c r="H21" s="224"/>
      <c r="I21" s="225"/>
      <c r="J21" s="248"/>
      <c r="K21" s="227"/>
    </row>
    <row r="22" spans="1:11" ht="12.75">
      <c r="A22" s="509" t="s">
        <v>33</v>
      </c>
      <c r="B22" s="249"/>
      <c r="C22" s="250"/>
      <c r="D22" s="251"/>
      <c r="E22" s="249"/>
      <c r="F22" s="250"/>
      <c r="G22" s="251"/>
      <c r="H22" s="249"/>
      <c r="I22" s="250"/>
      <c r="J22" s="251"/>
      <c r="K22" s="235"/>
    </row>
    <row r="23" spans="1:11" ht="12.75">
      <c r="A23" s="507" t="s">
        <v>34</v>
      </c>
      <c r="B23" s="236">
        <v>0</v>
      </c>
      <c r="C23" s="237">
        <v>0</v>
      </c>
      <c r="D23" s="238">
        <v>0</v>
      </c>
      <c r="E23" s="236">
        <v>12</v>
      </c>
      <c r="F23" s="237">
        <v>1231</v>
      </c>
      <c r="G23" s="238">
        <v>17.3881</v>
      </c>
      <c r="H23" s="236">
        <v>30</v>
      </c>
      <c r="I23" s="237">
        <v>2134</v>
      </c>
      <c r="J23" s="238">
        <v>71.7712</v>
      </c>
      <c r="K23" s="240">
        <v>-0.7577287268430791</v>
      </c>
    </row>
    <row r="24" spans="1:11" ht="12.75">
      <c r="A24" s="507" t="s">
        <v>35</v>
      </c>
      <c r="B24" s="236">
        <v>8</v>
      </c>
      <c r="C24" s="237">
        <v>954</v>
      </c>
      <c r="D24" s="238">
        <v>60.4764</v>
      </c>
      <c r="E24" s="236">
        <v>86</v>
      </c>
      <c r="F24" s="237">
        <v>10807</v>
      </c>
      <c r="G24" s="238">
        <v>674.4976</v>
      </c>
      <c r="H24" s="236">
        <v>131</v>
      </c>
      <c r="I24" s="237">
        <v>15600</v>
      </c>
      <c r="J24" s="238">
        <v>723.7137</v>
      </c>
      <c r="K24" s="240">
        <v>-0.06800493067907928</v>
      </c>
    </row>
    <row r="25" spans="1:11" ht="12.75">
      <c r="A25" s="507" t="s">
        <v>36</v>
      </c>
      <c r="B25" s="236">
        <v>16</v>
      </c>
      <c r="C25" s="237">
        <v>1907</v>
      </c>
      <c r="D25" s="238">
        <v>99.798</v>
      </c>
      <c r="E25" s="236">
        <v>185</v>
      </c>
      <c r="F25" s="237">
        <v>17674</v>
      </c>
      <c r="G25" s="238">
        <v>732.7087</v>
      </c>
      <c r="H25" s="236">
        <v>292</v>
      </c>
      <c r="I25" s="237">
        <v>24646</v>
      </c>
      <c r="J25" s="238">
        <v>961.4402</v>
      </c>
      <c r="K25" s="240">
        <v>-0.23790507199511732</v>
      </c>
    </row>
    <row r="26" spans="1:11" ht="12.75">
      <c r="A26" s="507" t="s">
        <v>37</v>
      </c>
      <c r="B26" s="236">
        <v>5</v>
      </c>
      <c r="C26" s="237">
        <v>443</v>
      </c>
      <c r="D26" s="238">
        <v>23.37</v>
      </c>
      <c r="E26" s="236">
        <v>32</v>
      </c>
      <c r="F26" s="237">
        <v>2960</v>
      </c>
      <c r="G26" s="238">
        <v>163.8809</v>
      </c>
      <c r="H26" s="236">
        <v>49</v>
      </c>
      <c r="I26" s="237">
        <v>4890</v>
      </c>
      <c r="J26" s="238">
        <v>195.8316</v>
      </c>
      <c r="K26" s="240">
        <v>-0.16315395472436528</v>
      </c>
    </row>
    <row r="27" spans="1:11" ht="12.75">
      <c r="A27" s="510" t="s">
        <v>38</v>
      </c>
      <c r="B27" s="236"/>
      <c r="C27" s="237"/>
      <c r="D27" s="238"/>
      <c r="E27" s="236"/>
      <c r="F27" s="237"/>
      <c r="G27" s="238"/>
      <c r="H27" s="236"/>
      <c r="I27" s="237"/>
      <c r="J27" s="238"/>
      <c r="K27" s="240"/>
    </row>
    <row r="28" spans="1:11" ht="12.75">
      <c r="A28" s="507" t="s">
        <v>40</v>
      </c>
      <c r="B28" s="236">
        <v>6</v>
      </c>
      <c r="C28" s="237">
        <v>716</v>
      </c>
      <c r="D28" s="238">
        <v>38.9316</v>
      </c>
      <c r="E28" s="236">
        <v>78</v>
      </c>
      <c r="F28" s="237">
        <v>9369</v>
      </c>
      <c r="G28" s="238">
        <v>541.3645</v>
      </c>
      <c r="H28" s="236">
        <v>85</v>
      </c>
      <c r="I28" s="237">
        <v>10393</v>
      </c>
      <c r="J28" s="238">
        <v>652.7785</v>
      </c>
      <c r="K28" s="240">
        <v>-0.17067657712378698</v>
      </c>
    </row>
    <row r="29" spans="1:11" ht="12.75">
      <c r="A29" s="507" t="s">
        <v>238</v>
      </c>
      <c r="B29" s="236">
        <v>1</v>
      </c>
      <c r="C29" s="237">
        <v>24</v>
      </c>
      <c r="D29" s="238">
        <v>2.8247</v>
      </c>
      <c r="E29" s="236">
        <v>3</v>
      </c>
      <c r="F29" s="237">
        <v>211</v>
      </c>
      <c r="G29" s="238">
        <v>10.5917</v>
      </c>
      <c r="H29" s="236">
        <v>4</v>
      </c>
      <c r="I29" s="237">
        <v>377</v>
      </c>
      <c r="J29" s="238">
        <v>23.706</v>
      </c>
      <c r="K29" s="240">
        <v>-0.5532059394246183</v>
      </c>
    </row>
    <row r="30" spans="1:11" ht="12.75">
      <c r="A30" s="507" t="s">
        <v>41</v>
      </c>
      <c r="B30" s="236">
        <v>8</v>
      </c>
      <c r="C30" s="237">
        <v>851</v>
      </c>
      <c r="D30" s="238">
        <v>62.0479</v>
      </c>
      <c r="E30" s="236">
        <v>37</v>
      </c>
      <c r="F30" s="237">
        <v>2439</v>
      </c>
      <c r="G30" s="238">
        <v>223.3781</v>
      </c>
      <c r="H30" s="236">
        <v>33</v>
      </c>
      <c r="I30" s="237">
        <v>2314</v>
      </c>
      <c r="J30" s="238">
        <v>185.1531</v>
      </c>
      <c r="K30" s="240">
        <v>0.20645076966035134</v>
      </c>
    </row>
    <row r="31" spans="1:11" ht="13.5" thickBot="1">
      <c r="A31" s="511" t="s">
        <v>42</v>
      </c>
      <c r="B31" s="243">
        <v>0</v>
      </c>
      <c r="C31" s="244">
        <v>0</v>
      </c>
      <c r="D31" s="245">
        <v>0</v>
      </c>
      <c r="E31" s="243">
        <v>6</v>
      </c>
      <c r="F31" s="244">
        <v>243</v>
      </c>
      <c r="G31" s="245">
        <v>332.867</v>
      </c>
      <c r="H31" s="243">
        <v>7</v>
      </c>
      <c r="I31" s="244">
        <v>612</v>
      </c>
      <c r="J31" s="245">
        <v>811.5095</v>
      </c>
      <c r="K31" s="247">
        <v>-0.589817494434754</v>
      </c>
    </row>
    <row r="32" spans="1:11" ht="12.75">
      <c r="A32" s="9"/>
      <c r="B32" s="249"/>
      <c r="C32" s="250"/>
      <c r="D32" s="251"/>
      <c r="E32" s="249"/>
      <c r="F32" s="250"/>
      <c r="G32" s="251"/>
      <c r="H32" s="249"/>
      <c r="I32" s="250"/>
      <c r="J32" s="251"/>
      <c r="K32" s="227"/>
    </row>
    <row r="33" spans="1:11" ht="12.75">
      <c r="A33" s="512" t="s">
        <v>44</v>
      </c>
      <c r="B33" s="224">
        <v>-4</v>
      </c>
      <c r="C33" s="225">
        <v>-440</v>
      </c>
      <c r="D33" s="226">
        <v>-21.8652</v>
      </c>
      <c r="E33" s="224">
        <v>-86</v>
      </c>
      <c r="F33" s="225">
        <v>-11180</v>
      </c>
      <c r="G33" s="226">
        <v>-392.7382</v>
      </c>
      <c r="H33" s="224">
        <v>-50</v>
      </c>
      <c r="I33" s="225">
        <v>-6675</v>
      </c>
      <c r="J33" s="226">
        <v>-187.7531</v>
      </c>
      <c r="K33" s="227"/>
    </row>
    <row r="34" spans="1:11" ht="12.75">
      <c r="A34" s="512" t="s">
        <v>45</v>
      </c>
      <c r="B34" s="224">
        <v>-1</v>
      </c>
      <c r="C34" s="225">
        <v>-216</v>
      </c>
      <c r="D34" s="226">
        <v>-3.1231</v>
      </c>
      <c r="E34" s="224">
        <v>-1</v>
      </c>
      <c r="F34" s="225">
        <v>-216</v>
      </c>
      <c r="G34" s="226">
        <v>-3.1231</v>
      </c>
      <c r="H34" s="224">
        <v>0</v>
      </c>
      <c r="I34" s="225">
        <v>0</v>
      </c>
      <c r="J34" s="226">
        <v>0</v>
      </c>
      <c r="K34" s="227"/>
    </row>
    <row r="35" spans="1:11" ht="12.75">
      <c r="A35" s="512" t="s">
        <v>46</v>
      </c>
      <c r="B35" s="224">
        <v>1</v>
      </c>
      <c r="C35" s="225">
        <v>19</v>
      </c>
      <c r="D35" s="226">
        <v>4.1486</v>
      </c>
      <c r="E35" s="224">
        <v>2</v>
      </c>
      <c r="F35" s="225">
        <v>19</v>
      </c>
      <c r="G35" s="226">
        <v>282.6486</v>
      </c>
      <c r="H35" s="224">
        <v>1</v>
      </c>
      <c r="I35" s="225">
        <v>76</v>
      </c>
      <c r="J35" s="226">
        <v>4</v>
      </c>
      <c r="K35" s="227"/>
    </row>
    <row r="36" spans="1:11" ht="12.75">
      <c r="A36" s="513"/>
      <c r="B36" s="224"/>
      <c r="C36" s="225"/>
      <c r="D36" s="226"/>
      <c r="E36" s="224"/>
      <c r="F36" s="225"/>
      <c r="G36" s="226"/>
      <c r="H36" s="224"/>
      <c r="I36" s="225"/>
      <c r="J36" s="226"/>
      <c r="K36" s="227" t="s">
        <v>39</v>
      </c>
    </row>
    <row r="37" spans="1:11" ht="12.75">
      <c r="A37" s="505" t="s">
        <v>47</v>
      </c>
      <c r="B37" s="224">
        <v>-1</v>
      </c>
      <c r="C37" s="225">
        <v>-19</v>
      </c>
      <c r="D37" s="226">
        <v>-97.25380000001314</v>
      </c>
      <c r="E37" s="224">
        <v>3</v>
      </c>
      <c r="F37" s="225">
        <v>357</v>
      </c>
      <c r="G37" s="226">
        <v>-697.4954000000071</v>
      </c>
      <c r="H37" s="224">
        <v>-2</v>
      </c>
      <c r="I37" s="225">
        <v>-229</v>
      </c>
      <c r="J37" s="226">
        <v>-751.8980999999912</v>
      </c>
      <c r="K37" s="227"/>
    </row>
    <row r="38" spans="1:11" ht="12.75">
      <c r="A38" s="14"/>
      <c r="B38" s="224"/>
      <c r="C38" s="225"/>
      <c r="D38" s="226"/>
      <c r="E38" s="252"/>
      <c r="F38" s="253"/>
      <c r="G38" s="254"/>
      <c r="H38" s="252"/>
      <c r="I38" s="253"/>
      <c r="J38" s="254"/>
      <c r="K38" s="227"/>
    </row>
    <row r="39" spans="1:11" s="4" customFormat="1" ht="13.5" thickBot="1">
      <c r="A39" s="223" t="s">
        <v>48</v>
      </c>
      <c r="B39" s="228">
        <v>11974</v>
      </c>
      <c r="C39" s="229">
        <v>1368979</v>
      </c>
      <c r="D39" s="230">
        <v>56423.8476</v>
      </c>
      <c r="E39" s="228">
        <v>11974</v>
      </c>
      <c r="F39" s="229">
        <v>1368979</v>
      </c>
      <c r="G39" s="230">
        <v>56423.8476</v>
      </c>
      <c r="H39" s="228">
        <v>12191</v>
      </c>
      <c r="I39" s="229">
        <v>1410798</v>
      </c>
      <c r="J39" s="230">
        <v>56403.7712</v>
      </c>
      <c r="K39" s="227">
        <v>0.00035594073894119514</v>
      </c>
    </row>
    <row r="42" ht="12.75">
      <c r="A42" t="s">
        <v>189</v>
      </c>
    </row>
    <row r="43" ht="12.75">
      <c r="A43" s="14" t="s">
        <v>144</v>
      </c>
    </row>
    <row r="44" ht="12.75">
      <c r="A44" s="57" t="s">
        <v>39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R53"/>
  <sheetViews>
    <sheetView zoomScale="75" zoomScaleNormal="75" workbookViewId="0" topLeftCell="A1">
      <selection activeCell="A1" sqref="A1:R1"/>
    </sheetView>
  </sheetViews>
  <sheetFormatPr defaultColWidth="9.140625" defaultRowHeight="12.75"/>
  <cols>
    <col min="8" max="8" width="15.00390625" style="0" customWidth="1"/>
  </cols>
  <sheetData>
    <row r="1" spans="1:18" s="6" customFormat="1" ht="19.5" customHeight="1">
      <c r="A1" s="647" t="s">
        <v>265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</row>
    <row r="2" spans="1:18" s="6" customFormat="1" ht="19.5" customHeight="1">
      <c r="A2" s="648" t="s">
        <v>280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3" spans="1:18" s="6" customFormat="1" ht="19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6" customFormat="1" ht="19.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s="6" customFormat="1" ht="19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10" ht="12.75">
      <c r="C10" s="56"/>
    </row>
    <row r="27" spans="1:14" ht="12" customHeight="1">
      <c r="A27" s="28" t="s">
        <v>346</v>
      </c>
      <c r="C27" s="28"/>
      <c r="D27" s="28"/>
      <c r="J27" s="28" t="s">
        <v>300</v>
      </c>
      <c r="L27" s="28"/>
      <c r="M27" s="28"/>
      <c r="N27" s="28"/>
    </row>
    <row r="28" spans="1:16" ht="12.75">
      <c r="A28" s="28" t="s">
        <v>347</v>
      </c>
      <c r="B28" s="28"/>
      <c r="C28" s="28"/>
      <c r="D28" s="28"/>
      <c r="J28" s="28"/>
      <c r="K28" s="28"/>
      <c r="L28" s="28"/>
      <c r="M28" s="28"/>
      <c r="N28" s="28"/>
      <c r="O28" s="28"/>
      <c r="P28" s="28"/>
    </row>
    <row r="29" spans="10:16" ht="12.75">
      <c r="J29" s="28"/>
      <c r="K29" s="28"/>
      <c r="L29" s="28"/>
      <c r="M29" s="28"/>
      <c r="N29" s="28"/>
      <c r="O29" s="28"/>
      <c r="P29" s="28"/>
    </row>
    <row r="40" ht="12.75">
      <c r="A40" s="6" t="s">
        <v>279</v>
      </c>
    </row>
    <row r="53" ht="12.75">
      <c r="R53">
        <v>3</v>
      </c>
    </row>
  </sheetData>
  <mergeCells count="2">
    <mergeCell ref="A1:R1"/>
    <mergeCell ref="A2:R2"/>
  </mergeCells>
  <printOptions/>
  <pageMargins left="0.75" right="0.75" top="1" bottom="1" header="0.5" footer="0.5"/>
  <pageSetup fitToHeight="1" fitToWidth="1" horizontalDpi="1200" verticalDpi="1200" orientation="landscape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9.8515625" style="40" customWidth="1"/>
    <col min="3" max="3" width="13.140625" style="40" customWidth="1"/>
    <col min="4" max="4" width="14.28125" style="39" customWidth="1"/>
    <col min="5" max="5" width="9.140625" style="40" customWidth="1"/>
    <col min="6" max="6" width="12.28125" style="40" customWidth="1"/>
    <col min="7" max="7" width="14.28125" style="39" customWidth="1"/>
    <col min="8" max="8" width="9.140625" style="40" customWidth="1"/>
    <col min="9" max="9" width="12.28125" style="40" customWidth="1"/>
    <col min="10" max="10" width="14.28125" style="39" customWidth="1"/>
  </cols>
  <sheetData>
    <row r="1" spans="1:12" ht="15.75">
      <c r="A1" s="296" t="s">
        <v>14</v>
      </c>
      <c r="B1" s="489"/>
      <c r="C1" s="489"/>
      <c r="D1" s="490"/>
      <c r="E1" s="489"/>
      <c r="F1" s="489"/>
      <c r="G1" s="490"/>
      <c r="H1" s="489"/>
      <c r="I1" s="489"/>
      <c r="J1" s="490"/>
      <c r="K1" s="386"/>
      <c r="L1" s="474"/>
    </row>
    <row r="2" spans="1:12" ht="23.25">
      <c r="A2" s="297" t="s">
        <v>49</v>
      </c>
      <c r="B2" s="489"/>
      <c r="C2" s="489"/>
      <c r="D2" s="490"/>
      <c r="E2" s="489"/>
      <c r="F2" s="489"/>
      <c r="G2" s="490"/>
      <c r="H2" s="489"/>
      <c r="I2" s="489"/>
      <c r="J2" s="490"/>
      <c r="K2" s="386"/>
      <c r="L2" s="474"/>
    </row>
    <row r="3" spans="1:12" ht="13.5" thickBot="1">
      <c r="A3" s="514"/>
      <c r="B3" s="515"/>
      <c r="C3" s="515"/>
      <c r="D3" s="516"/>
      <c r="E3" s="515"/>
      <c r="F3" s="515"/>
      <c r="G3" s="516"/>
      <c r="H3" s="515"/>
      <c r="I3" s="515"/>
      <c r="J3" s="516"/>
      <c r="K3" s="514"/>
      <c r="L3" s="474"/>
    </row>
    <row r="4" spans="1:12" ht="12.75">
      <c r="A4" s="373"/>
      <c r="B4" s="491" t="s">
        <v>16</v>
      </c>
      <c r="C4" s="492"/>
      <c r="D4" s="493"/>
      <c r="E4" s="491" t="s">
        <v>141</v>
      </c>
      <c r="F4" s="494"/>
      <c r="G4" s="495"/>
      <c r="H4" s="491" t="s">
        <v>17</v>
      </c>
      <c r="I4" s="494"/>
      <c r="J4" s="495"/>
      <c r="K4" s="276" t="s">
        <v>18</v>
      </c>
      <c r="L4" s="255"/>
    </row>
    <row r="5" spans="1:12" s="4" customFormat="1" ht="12.75">
      <c r="A5" s="275"/>
      <c r="B5" s="496" t="s">
        <v>331</v>
      </c>
      <c r="C5" s="497"/>
      <c r="D5" s="498"/>
      <c r="E5" s="497" t="s">
        <v>332</v>
      </c>
      <c r="F5" s="499"/>
      <c r="G5" s="500"/>
      <c r="H5" s="497" t="s">
        <v>333</v>
      </c>
      <c r="I5" s="499"/>
      <c r="J5" s="500"/>
      <c r="K5" s="501" t="s">
        <v>19</v>
      </c>
      <c r="L5" s="154"/>
    </row>
    <row r="6" spans="1:12" s="5" customFormat="1" ht="13.5" thickBot="1">
      <c r="A6" s="370"/>
      <c r="B6" s="502" t="s">
        <v>20</v>
      </c>
      <c r="C6" s="503" t="s">
        <v>21</v>
      </c>
      <c r="D6" s="504" t="s">
        <v>22</v>
      </c>
      <c r="E6" s="502" t="s">
        <v>20</v>
      </c>
      <c r="F6" s="503" t="s">
        <v>21</v>
      </c>
      <c r="G6" s="504" t="s">
        <v>22</v>
      </c>
      <c r="H6" s="502" t="s">
        <v>20</v>
      </c>
      <c r="I6" s="503" t="s">
        <v>21</v>
      </c>
      <c r="J6" s="504" t="s">
        <v>22</v>
      </c>
      <c r="K6" s="370" t="s">
        <v>210</v>
      </c>
      <c r="L6" s="207"/>
    </row>
    <row r="7" spans="2:10" s="5" customFormat="1" ht="12.75">
      <c r="B7" s="52"/>
      <c r="C7" s="51"/>
      <c r="D7" s="50"/>
      <c r="E7" s="52"/>
      <c r="F7" s="51"/>
      <c r="G7" s="50"/>
      <c r="H7" s="52"/>
      <c r="I7" s="51"/>
      <c r="J7" s="50"/>
    </row>
    <row r="8" spans="1:11" s="4" customFormat="1" ht="12.75">
      <c r="A8" s="256" t="s">
        <v>50</v>
      </c>
      <c r="B8" s="224">
        <v>2905</v>
      </c>
      <c r="C8" s="225">
        <v>223115</v>
      </c>
      <c r="D8" s="226">
        <v>3510.9285</v>
      </c>
      <c r="E8" s="224">
        <v>2985</v>
      </c>
      <c r="F8" s="225">
        <v>227272</v>
      </c>
      <c r="G8" s="226">
        <v>3587.3276</v>
      </c>
      <c r="H8" s="224">
        <v>2992</v>
      </c>
      <c r="I8" s="225">
        <v>225259</v>
      </c>
      <c r="J8" s="226">
        <v>3715.0373</v>
      </c>
      <c r="K8" s="227">
        <f>(G8-J8)/J8</f>
        <v>-0.03437642469969276</v>
      </c>
    </row>
    <row r="9" spans="2:11" ht="12.75">
      <c r="B9" s="45"/>
      <c r="C9" s="44"/>
      <c r="D9" s="43"/>
      <c r="E9" s="45"/>
      <c r="F9" s="44"/>
      <c r="G9" s="43"/>
      <c r="H9" s="45"/>
      <c r="I9" s="44"/>
      <c r="J9" s="43"/>
      <c r="K9" s="42" t="s">
        <v>39</v>
      </c>
    </row>
    <row r="10" spans="1:11" ht="12.75">
      <c r="A10" s="282" t="s">
        <v>51</v>
      </c>
      <c r="B10" s="224">
        <v>-7</v>
      </c>
      <c r="C10" s="225">
        <v>-593</v>
      </c>
      <c r="D10" s="226">
        <v>-6.4258</v>
      </c>
      <c r="E10" s="224">
        <v>-68</v>
      </c>
      <c r="F10" s="225">
        <v>-4630</v>
      </c>
      <c r="G10" s="226">
        <v>-90.4003</v>
      </c>
      <c r="H10" s="224">
        <v>-61</v>
      </c>
      <c r="I10" s="225">
        <v>-3140</v>
      </c>
      <c r="J10" s="226">
        <v>-86.4171</v>
      </c>
      <c r="K10" s="227">
        <f>(G10-J10)/J10</f>
        <v>0.04609272933250475</v>
      </c>
    </row>
    <row r="11" spans="1:11" ht="12.75">
      <c r="A11" s="282" t="s">
        <v>52</v>
      </c>
      <c r="B11" s="224">
        <v>0</v>
      </c>
      <c r="C11" s="225">
        <v>0</v>
      </c>
      <c r="D11" s="226">
        <v>0</v>
      </c>
      <c r="E11" s="224">
        <v>-1</v>
      </c>
      <c r="F11" s="225">
        <v>-128</v>
      </c>
      <c r="G11" s="226">
        <v>-5.4502</v>
      </c>
      <c r="H11" s="224">
        <v>-2</v>
      </c>
      <c r="I11" s="225">
        <v>-280</v>
      </c>
      <c r="J11" s="226">
        <v>-1.9814</v>
      </c>
      <c r="K11" s="227">
        <f>(G11-J11)/J11</f>
        <v>1.7506813364287876</v>
      </c>
    </row>
    <row r="12" spans="1:11" ht="12.75">
      <c r="A12" s="282" t="s">
        <v>53</v>
      </c>
      <c r="B12" s="224">
        <v>0</v>
      </c>
      <c r="C12" s="483">
        <v>0</v>
      </c>
      <c r="D12" s="226">
        <v>0</v>
      </c>
      <c r="E12" s="224">
        <v>-33</v>
      </c>
      <c r="F12" s="225">
        <v>-2936</v>
      </c>
      <c r="G12" s="226">
        <v>-109.9192</v>
      </c>
      <c r="H12" s="224">
        <v>-45</v>
      </c>
      <c r="I12" s="225">
        <v>-4431</v>
      </c>
      <c r="J12" s="226">
        <v>-162.6377</v>
      </c>
      <c r="K12" s="227">
        <f>(G12-J12)/J12</f>
        <v>-0.3241468613980645</v>
      </c>
    </row>
    <row r="13" spans="1:11" ht="12.75">
      <c r="A13" s="282" t="s">
        <v>54</v>
      </c>
      <c r="B13" s="224">
        <v>12</v>
      </c>
      <c r="C13" s="225">
        <v>1660</v>
      </c>
      <c r="D13" s="226">
        <v>57.2567</v>
      </c>
      <c r="E13" s="224">
        <v>91</v>
      </c>
      <c r="F13" s="225">
        <v>10801</v>
      </c>
      <c r="G13" s="226">
        <v>239.2128</v>
      </c>
      <c r="H13" s="224">
        <v>151</v>
      </c>
      <c r="I13" s="225">
        <v>15802</v>
      </c>
      <c r="J13" s="226">
        <v>433.2426</v>
      </c>
      <c r="K13" s="227">
        <f>(G13-J13)/J13</f>
        <v>-0.4478548508387679</v>
      </c>
    </row>
    <row r="14" spans="1:11" ht="12.75">
      <c r="A14" s="14"/>
      <c r="B14" s="224"/>
      <c r="C14" s="225"/>
      <c r="D14" s="226"/>
      <c r="E14" s="224"/>
      <c r="F14" s="225"/>
      <c r="G14" s="226"/>
      <c r="H14" s="224"/>
      <c r="I14" s="225"/>
      <c r="J14" s="226"/>
      <c r="K14" s="227" t="s">
        <v>39</v>
      </c>
    </row>
    <row r="15" spans="1:11" ht="13.5" thickBot="1">
      <c r="A15" s="156" t="s">
        <v>55</v>
      </c>
      <c r="B15" s="224"/>
      <c r="C15" s="225"/>
      <c r="D15" s="226"/>
      <c r="E15" s="224"/>
      <c r="F15" s="225"/>
      <c r="G15" s="226"/>
      <c r="H15" s="224"/>
      <c r="I15" s="225"/>
      <c r="J15" s="226"/>
      <c r="K15" s="227" t="s">
        <v>39</v>
      </c>
    </row>
    <row r="16" spans="1:11" s="84" customFormat="1" ht="11.25">
      <c r="A16" s="509" t="s">
        <v>32</v>
      </c>
      <c r="B16" s="231">
        <v>7</v>
      </c>
      <c r="C16" s="262">
        <v>505</v>
      </c>
      <c r="D16" s="233">
        <v>12.524</v>
      </c>
      <c r="E16" s="231">
        <v>57</v>
      </c>
      <c r="F16" s="262">
        <v>5189</v>
      </c>
      <c r="G16" s="233">
        <v>72.955</v>
      </c>
      <c r="H16" s="231">
        <v>105</v>
      </c>
      <c r="I16" s="262">
        <v>8766</v>
      </c>
      <c r="J16" s="234">
        <v>147.0632</v>
      </c>
      <c r="K16" s="263">
        <f>(G16-J16)/J16</f>
        <v>-0.5039207633180837</v>
      </c>
    </row>
    <row r="17" spans="1:11" s="84" customFormat="1" ht="11.25" hidden="1">
      <c r="A17" s="517" t="s">
        <v>56</v>
      </c>
      <c r="B17" s="236">
        <v>0</v>
      </c>
      <c r="C17" s="237"/>
      <c r="D17" s="238"/>
      <c r="E17" s="236">
        <v>0</v>
      </c>
      <c r="F17" s="237"/>
      <c r="G17" s="238"/>
      <c r="H17" s="236">
        <v>0</v>
      </c>
      <c r="I17" s="237"/>
      <c r="J17" s="239"/>
      <c r="K17" s="264" t="s">
        <v>43</v>
      </c>
    </row>
    <row r="18" spans="1:11" s="84" customFormat="1" ht="12" thickBot="1">
      <c r="A18" s="518" t="s">
        <v>57</v>
      </c>
      <c r="B18" s="243">
        <v>5</v>
      </c>
      <c r="C18" s="244">
        <v>1155</v>
      </c>
      <c r="D18" s="245">
        <v>44.7327</v>
      </c>
      <c r="E18" s="243">
        <v>34</v>
      </c>
      <c r="F18" s="244">
        <v>5612</v>
      </c>
      <c r="G18" s="245">
        <v>166.2578</v>
      </c>
      <c r="H18" s="243">
        <v>46</v>
      </c>
      <c r="I18" s="244">
        <v>7036</v>
      </c>
      <c r="J18" s="246">
        <v>286.1795</v>
      </c>
      <c r="K18" s="265">
        <f>(G18-J18)/J18</f>
        <v>-0.4190436421896048</v>
      </c>
    </row>
    <row r="19" spans="1:11" ht="12.75">
      <c r="A19" s="147"/>
      <c r="B19" s="224"/>
      <c r="C19" s="225"/>
      <c r="D19" s="226"/>
      <c r="E19" s="224"/>
      <c r="F19" s="225"/>
      <c r="G19" s="226"/>
      <c r="H19" s="224"/>
      <c r="I19" s="225"/>
      <c r="J19" s="226"/>
      <c r="K19" s="266" t="s">
        <v>39</v>
      </c>
    </row>
    <row r="20" spans="1:11" ht="12.75">
      <c r="A20" s="519" t="s">
        <v>58</v>
      </c>
      <c r="B20" s="224">
        <f>B22-(B8+B10+B11+B12+B13)</f>
        <v>-3</v>
      </c>
      <c r="C20" s="225">
        <f aca="true" t="shared" si="0" ref="C20:J20">C22-(C8+C10+C11+C12+C13)</f>
        <v>-242</v>
      </c>
      <c r="D20" s="226">
        <f t="shared" si="0"/>
        <v>-6.315099999999802</v>
      </c>
      <c r="E20" s="224">
        <f t="shared" si="0"/>
        <v>-67</v>
      </c>
      <c r="F20" s="225">
        <f t="shared" si="0"/>
        <v>-6439</v>
      </c>
      <c r="G20" s="226">
        <f t="shared" si="0"/>
        <v>-65.32639999999992</v>
      </c>
      <c r="H20" s="224">
        <f t="shared" si="0"/>
        <v>-25</v>
      </c>
      <c r="I20" s="225">
        <f t="shared" si="0"/>
        <v>-1853</v>
      </c>
      <c r="J20" s="226">
        <f t="shared" si="0"/>
        <v>-17.876099999999497</v>
      </c>
      <c r="K20" s="266"/>
    </row>
    <row r="21" spans="1:11" ht="12.75">
      <c r="A21" s="77"/>
      <c r="B21" s="45"/>
      <c r="C21" s="44"/>
      <c r="D21" s="43"/>
      <c r="E21" s="45"/>
      <c r="F21" s="44"/>
      <c r="G21" s="43"/>
      <c r="H21" s="45"/>
      <c r="I21" s="44"/>
      <c r="J21" s="43"/>
      <c r="K21" s="42" t="s">
        <v>39</v>
      </c>
    </row>
    <row r="22" spans="1:11" s="4" customFormat="1" ht="12.75">
      <c r="A22" s="152" t="s">
        <v>59</v>
      </c>
      <c r="B22" s="224">
        <v>2907</v>
      </c>
      <c r="C22" s="225">
        <v>223940</v>
      </c>
      <c r="D22" s="226">
        <v>3555.4443</v>
      </c>
      <c r="E22" s="224">
        <v>2907</v>
      </c>
      <c r="F22" s="225">
        <v>223940</v>
      </c>
      <c r="G22" s="226">
        <v>3555.4443</v>
      </c>
      <c r="H22" s="224">
        <v>3010</v>
      </c>
      <c r="I22" s="225">
        <v>231357</v>
      </c>
      <c r="J22" s="226">
        <v>3879.3676</v>
      </c>
      <c r="K22" s="227">
        <f>(G22-J22)/J22</f>
        <v>-0.08349899607348371</v>
      </c>
    </row>
    <row r="23" spans="2:11" s="4" customFormat="1" ht="12.75">
      <c r="B23" s="49"/>
      <c r="C23" s="48"/>
      <c r="D23" s="47"/>
      <c r="E23" s="49"/>
      <c r="F23" s="48"/>
      <c r="G23" s="47"/>
      <c r="H23" s="49"/>
      <c r="I23" s="48"/>
      <c r="J23" s="47"/>
      <c r="K23" s="41" t="s">
        <v>39</v>
      </c>
    </row>
    <row r="24" spans="2:11" s="4" customFormat="1" ht="12.75">
      <c r="B24" s="49"/>
      <c r="C24" s="48"/>
      <c r="D24" s="47"/>
      <c r="E24" s="49"/>
      <c r="F24" s="48"/>
      <c r="G24" s="47"/>
      <c r="H24" s="49"/>
      <c r="I24" s="48"/>
      <c r="J24" s="47"/>
      <c r="K24" s="41" t="s">
        <v>39</v>
      </c>
    </row>
    <row r="25" spans="2:11" s="4" customFormat="1" ht="12.75">
      <c r="B25" s="49"/>
      <c r="C25" s="48"/>
      <c r="D25" s="47"/>
      <c r="E25" s="49"/>
      <c r="F25" s="48"/>
      <c r="G25" s="47"/>
      <c r="H25" s="49"/>
      <c r="I25" s="48"/>
      <c r="J25" s="47"/>
      <c r="K25" s="41" t="s">
        <v>39</v>
      </c>
    </row>
    <row r="26" spans="2:11" ht="12" customHeight="1">
      <c r="B26" s="45"/>
      <c r="C26" s="44"/>
      <c r="D26" s="43"/>
      <c r="E26" s="45"/>
      <c r="F26" s="44"/>
      <c r="G26" s="43"/>
      <c r="H26" s="45"/>
      <c r="I26" s="44"/>
      <c r="J26" s="43"/>
      <c r="K26" s="41" t="s">
        <v>39</v>
      </c>
    </row>
    <row r="27" spans="2:11" ht="12.75">
      <c r="B27" s="45"/>
      <c r="C27" s="44"/>
      <c r="D27" s="43"/>
      <c r="E27" s="45"/>
      <c r="F27" s="44"/>
      <c r="G27" s="43"/>
      <c r="H27" s="45"/>
      <c r="I27" s="44"/>
      <c r="J27" s="43"/>
      <c r="K27" s="41" t="s">
        <v>39</v>
      </c>
    </row>
    <row r="28" spans="2:11" ht="12.75">
      <c r="B28" s="259"/>
      <c r="C28" s="260"/>
      <c r="D28" s="261"/>
      <c r="E28" s="259"/>
      <c r="F28" s="260"/>
      <c r="G28" s="261"/>
      <c r="H28" s="259"/>
      <c r="I28" s="260"/>
      <c r="J28" s="261"/>
      <c r="K28" s="258" t="s">
        <v>39</v>
      </c>
    </row>
    <row r="29" spans="1:11" s="4" customFormat="1" ht="12.75">
      <c r="A29" s="152" t="s">
        <v>237</v>
      </c>
      <c r="B29" s="224">
        <v>0</v>
      </c>
      <c r="C29" s="225">
        <v>0</v>
      </c>
      <c r="D29" s="226">
        <v>0</v>
      </c>
      <c r="E29" s="224">
        <v>0</v>
      </c>
      <c r="F29" s="225">
        <v>0</v>
      </c>
      <c r="G29" s="226">
        <v>0</v>
      </c>
      <c r="H29" s="224">
        <v>1</v>
      </c>
      <c r="I29" s="225">
        <v>0</v>
      </c>
      <c r="J29" s="226">
        <v>0</v>
      </c>
      <c r="K29" s="268" t="s">
        <v>43</v>
      </c>
    </row>
    <row r="30" spans="2:11" ht="12.75">
      <c r="B30" s="549"/>
      <c r="C30" s="550"/>
      <c r="D30" s="551"/>
      <c r="E30" s="549"/>
      <c r="F30" s="550"/>
      <c r="G30" s="551"/>
      <c r="H30" s="549"/>
      <c r="I30" s="550"/>
      <c r="J30" s="551"/>
      <c r="K30" s="268"/>
    </row>
    <row r="31" spans="1:11" ht="12.75">
      <c r="A31" s="282" t="s">
        <v>60</v>
      </c>
      <c r="B31" s="224">
        <v>0</v>
      </c>
      <c r="C31" s="225">
        <v>0</v>
      </c>
      <c r="D31" s="226">
        <v>0</v>
      </c>
      <c r="E31" s="224">
        <v>1</v>
      </c>
      <c r="F31" s="225">
        <v>128</v>
      </c>
      <c r="G31" s="226">
        <v>5.5</v>
      </c>
      <c r="H31" s="224">
        <v>1</v>
      </c>
      <c r="I31" s="225">
        <v>140</v>
      </c>
      <c r="J31" s="226">
        <v>2</v>
      </c>
      <c r="K31" s="267">
        <f>(G31-J31)/J31</f>
        <v>1.75</v>
      </c>
    </row>
    <row r="32" spans="1:11" ht="12.75">
      <c r="A32" s="282" t="s">
        <v>61</v>
      </c>
      <c r="B32" s="224">
        <v>0</v>
      </c>
      <c r="C32" s="225">
        <v>0</v>
      </c>
      <c r="D32" s="226">
        <v>0</v>
      </c>
      <c r="E32" s="224">
        <v>-1</v>
      </c>
      <c r="F32" s="225">
        <v>-128</v>
      </c>
      <c r="G32" s="226">
        <v>-5.5</v>
      </c>
      <c r="H32" s="224">
        <v>-1</v>
      </c>
      <c r="I32" s="225">
        <v>-140</v>
      </c>
      <c r="J32" s="226">
        <v>-2</v>
      </c>
      <c r="K32" s="267">
        <f>(G32-J32)/J32</f>
        <v>1.75</v>
      </c>
    </row>
    <row r="33" spans="1:11" ht="12.75">
      <c r="A33" s="474"/>
      <c r="B33" s="224"/>
      <c r="C33" s="225"/>
      <c r="D33" s="226"/>
      <c r="E33" s="224"/>
      <c r="F33" s="225"/>
      <c r="G33" s="226"/>
      <c r="H33" s="224"/>
      <c r="I33" s="225"/>
      <c r="J33" s="226"/>
      <c r="K33" s="268" t="s">
        <v>39</v>
      </c>
    </row>
    <row r="34" spans="1:11" s="4" customFormat="1" ht="13.5" thickBot="1">
      <c r="A34" s="152" t="s">
        <v>62</v>
      </c>
      <c r="B34" s="228">
        <f>B29+B31+B32</f>
        <v>0</v>
      </c>
      <c r="C34" s="229">
        <f>C29+C31+C32</f>
        <v>0</v>
      </c>
      <c r="D34" s="230">
        <v>0</v>
      </c>
      <c r="E34" s="228">
        <f>E29+E31+E32</f>
        <v>0</v>
      </c>
      <c r="F34" s="229">
        <f>F29+F31+F32</f>
        <v>0</v>
      </c>
      <c r="G34" s="230">
        <f>D34</f>
        <v>0</v>
      </c>
      <c r="H34" s="228">
        <f>H29+H31+H32</f>
        <v>1</v>
      </c>
      <c r="I34" s="229">
        <f>I29+I31+I32</f>
        <v>0</v>
      </c>
      <c r="J34" s="230">
        <v>0</v>
      </c>
      <c r="K34" s="268" t="s">
        <v>43</v>
      </c>
    </row>
    <row r="37" ht="12.75">
      <c r="A37" s="14" t="s">
        <v>335</v>
      </c>
    </row>
    <row r="38" ht="12.75">
      <c r="A38" s="14" t="s">
        <v>336</v>
      </c>
    </row>
    <row r="39" ht="12.75">
      <c r="A39" s="14" t="s">
        <v>149</v>
      </c>
    </row>
    <row r="40" ht="12.75">
      <c r="A40" s="57" t="s">
        <v>309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R59"/>
  <sheetViews>
    <sheetView zoomScale="50" zoomScaleNormal="50" workbookViewId="0" topLeftCell="A1">
      <selection activeCell="A1" sqref="A1:R1"/>
    </sheetView>
  </sheetViews>
  <sheetFormatPr defaultColWidth="9.140625" defaultRowHeight="12.75"/>
  <cols>
    <col min="7" max="7" width="9.28125" style="0" customWidth="1"/>
    <col min="8" max="8" width="15.00390625" style="0" customWidth="1"/>
  </cols>
  <sheetData>
    <row r="1" spans="1:18" s="6" customFormat="1" ht="19.5" customHeight="1">
      <c r="A1" s="647" t="s">
        <v>291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</row>
    <row r="2" spans="1:18" s="6" customFormat="1" ht="19.5" customHeight="1">
      <c r="A2" s="648" t="s">
        <v>280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12" ht="12.75">
      <c r="C12" s="56"/>
    </row>
    <row r="25" spans="2:17" ht="12.75">
      <c r="B25" s="28" t="s">
        <v>387</v>
      </c>
      <c r="C25" s="28"/>
      <c r="D25" s="28"/>
      <c r="E25" s="28"/>
      <c r="F25" s="28"/>
      <c r="G25" s="28"/>
      <c r="H25" s="28"/>
      <c r="J25" s="28" t="s">
        <v>351</v>
      </c>
      <c r="K25" s="28"/>
      <c r="L25" s="28"/>
      <c r="M25" s="28"/>
      <c r="N25" s="28"/>
      <c r="O25" s="28"/>
      <c r="P25" s="28"/>
      <c r="Q25" s="28"/>
    </row>
    <row r="26" spans="2:17" ht="12.75">
      <c r="B26" s="28" t="s">
        <v>350</v>
      </c>
      <c r="C26" s="28"/>
      <c r="D26" s="28"/>
      <c r="E26" s="28"/>
      <c r="F26" s="28"/>
      <c r="J26" s="28" t="s">
        <v>352</v>
      </c>
      <c r="K26" s="28"/>
      <c r="L26" s="28"/>
      <c r="M26" s="28"/>
      <c r="N26" s="28"/>
      <c r="O26" s="28"/>
      <c r="P26" s="28"/>
      <c r="Q26" s="28"/>
    </row>
    <row r="27" spans="2:14" ht="12.75">
      <c r="B27" s="28"/>
      <c r="C27" s="28"/>
      <c r="D27" s="28"/>
      <c r="K27" s="28"/>
      <c r="L27" s="28"/>
      <c r="M27" s="28"/>
      <c r="N27" s="28"/>
    </row>
    <row r="28" ht="12" customHeight="1"/>
    <row r="50" spans="1:14" ht="12.75">
      <c r="A50" s="28" t="s">
        <v>353</v>
      </c>
      <c r="D50" s="28"/>
      <c r="E50" s="28"/>
      <c r="H50" s="28" t="s">
        <v>354</v>
      </c>
      <c r="I50" s="28"/>
      <c r="J50" s="28"/>
      <c r="K50" s="28"/>
      <c r="L50" s="28"/>
      <c r="M50" s="28"/>
      <c r="N50" s="28" t="s">
        <v>304</v>
      </c>
    </row>
    <row r="51" spans="1:18" ht="12.75">
      <c r="A51" s="28" t="s">
        <v>327</v>
      </c>
      <c r="H51" s="28" t="s">
        <v>328</v>
      </c>
      <c r="I51" s="28"/>
      <c r="J51" s="28"/>
      <c r="K51" s="28"/>
      <c r="L51" s="28"/>
      <c r="M51" s="28"/>
      <c r="N51" s="28" t="s">
        <v>305</v>
      </c>
      <c r="O51" s="28"/>
      <c r="P51" s="28"/>
      <c r="Q51" s="28"/>
      <c r="R51" s="28"/>
    </row>
    <row r="52" spans="1:8" ht="12.75">
      <c r="A52" s="28"/>
      <c r="H52" s="28"/>
    </row>
    <row r="53" spans="1:13" ht="12.75">
      <c r="A53" s="28"/>
      <c r="H53" s="28"/>
      <c r="L53" s="28"/>
      <c r="M53" s="28"/>
    </row>
    <row r="59" ht="12.75">
      <c r="A59" s="6" t="s">
        <v>264</v>
      </c>
    </row>
  </sheetData>
  <mergeCells count="2">
    <mergeCell ref="A1:R1"/>
    <mergeCell ref="A2:R2"/>
  </mergeCells>
  <printOptions/>
  <pageMargins left="0.75" right="0.75" top="1" bottom="1" header="0.5" footer="0.5"/>
  <pageSetup fitToHeight="1" fitToWidth="1" horizontalDpi="1200" verticalDpi="1200" orientation="landscape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5.57421875" style="0" customWidth="1"/>
    <col min="3" max="3" width="16.8515625" style="0" customWidth="1"/>
    <col min="4" max="4" width="2.421875" style="0" customWidth="1"/>
    <col min="5" max="5" width="2.00390625" style="0" customWidth="1"/>
    <col min="6" max="6" width="15.57421875" style="0" customWidth="1"/>
    <col min="7" max="7" width="16.8515625" style="0" customWidth="1"/>
    <col min="8" max="9" width="2.140625" style="0" customWidth="1"/>
    <col min="10" max="10" width="15.57421875" style="0" customWidth="1"/>
    <col min="11" max="11" width="16.8515625" style="0" customWidth="1"/>
    <col min="12" max="12" width="2.00390625" style="0" customWidth="1"/>
    <col min="13" max="13" width="10.28125" style="0" customWidth="1"/>
    <col min="15" max="15" width="11.00390625" style="0" bestFit="1" customWidth="1"/>
    <col min="16" max="16" width="10.00390625" style="0" customWidth="1"/>
  </cols>
  <sheetData>
    <row r="1" spans="1:13" ht="15">
      <c r="A1" s="299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205"/>
      <c r="L1" s="205"/>
      <c r="M1" s="206"/>
    </row>
    <row r="2" spans="1:13" ht="22.5" customHeight="1">
      <c r="A2" s="297" t="s">
        <v>192</v>
      </c>
      <c r="B2" s="385"/>
      <c r="C2" s="385"/>
      <c r="D2" s="385"/>
      <c r="E2" s="385"/>
      <c r="F2" s="385"/>
      <c r="G2" s="385"/>
      <c r="H2" s="385"/>
      <c r="I2" s="385"/>
      <c r="J2" s="385"/>
      <c r="K2" s="205"/>
      <c r="L2" s="205"/>
      <c r="M2" s="206"/>
    </row>
    <row r="3" spans="1:13" ht="22.5" customHeight="1">
      <c r="A3" s="484" t="s">
        <v>74</v>
      </c>
      <c r="B3" s="385"/>
      <c r="C3" s="385"/>
      <c r="D3" s="385"/>
      <c r="E3" s="385"/>
      <c r="F3" s="385"/>
      <c r="G3" s="385"/>
      <c r="H3" s="385"/>
      <c r="I3" s="385"/>
      <c r="J3" s="385"/>
      <c r="K3" s="1"/>
      <c r="L3" s="1"/>
      <c r="M3" s="13"/>
    </row>
    <row r="4" spans="1:13" ht="13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528"/>
      <c r="B5" s="385" t="s">
        <v>16</v>
      </c>
      <c r="C5" s="385"/>
      <c r="D5" s="274"/>
      <c r="E5" s="275"/>
      <c r="F5" s="273" t="s">
        <v>141</v>
      </c>
      <c r="G5" s="273"/>
      <c r="H5" s="274"/>
      <c r="I5" s="275"/>
      <c r="J5" s="273" t="s">
        <v>17</v>
      </c>
      <c r="K5" s="273"/>
      <c r="L5" s="153"/>
      <c r="M5" s="207" t="s">
        <v>18</v>
      </c>
    </row>
    <row r="6" spans="1:13" s="4" customFormat="1" ht="12.75">
      <c r="A6" s="281"/>
      <c r="B6" s="649" t="s">
        <v>331</v>
      </c>
      <c r="C6" s="649"/>
      <c r="D6" s="273"/>
      <c r="E6" s="277"/>
      <c r="F6" s="650" t="s">
        <v>332</v>
      </c>
      <c r="G6" s="650"/>
      <c r="H6" s="275"/>
      <c r="I6" s="520"/>
      <c r="J6" s="650" t="s">
        <v>333</v>
      </c>
      <c r="K6" s="650"/>
      <c r="L6" s="208"/>
      <c r="M6" s="269" t="s">
        <v>19</v>
      </c>
    </row>
    <row r="7" spans="1:13" s="5" customFormat="1" ht="12.75">
      <c r="A7" s="529"/>
      <c r="B7" s="529" t="s">
        <v>20</v>
      </c>
      <c r="C7" s="529" t="s">
        <v>22</v>
      </c>
      <c r="D7" s="370"/>
      <c r="E7" s="280"/>
      <c r="F7" s="371" t="s">
        <v>20</v>
      </c>
      <c r="G7" s="370" t="s">
        <v>22</v>
      </c>
      <c r="H7" s="370"/>
      <c r="I7" s="280"/>
      <c r="J7" s="371" t="s">
        <v>20</v>
      </c>
      <c r="K7" s="370" t="s">
        <v>22</v>
      </c>
      <c r="L7" s="209"/>
      <c r="M7" s="155" t="s">
        <v>63</v>
      </c>
    </row>
    <row r="8" spans="1:12" s="5" customFormat="1" ht="12.75">
      <c r="A8"/>
      <c r="B8" s="158"/>
      <c r="C8" s="158"/>
      <c r="D8" s="158"/>
      <c r="E8" s="159"/>
      <c r="F8" s="158"/>
      <c r="G8" s="158"/>
      <c r="I8" s="16"/>
      <c r="L8" s="24"/>
    </row>
    <row r="9" spans="1:13" ht="12.75">
      <c r="A9" s="156" t="s">
        <v>64</v>
      </c>
      <c r="B9" s="160">
        <v>3975892</v>
      </c>
      <c r="C9" s="161">
        <v>395221.74233480997</v>
      </c>
      <c r="D9" s="28"/>
      <c r="E9" s="162"/>
      <c r="F9" s="160">
        <v>3737757</v>
      </c>
      <c r="G9" s="161">
        <v>342637.93008642</v>
      </c>
      <c r="H9" s="28"/>
      <c r="I9" s="162"/>
      <c r="J9" s="160">
        <v>3895745</v>
      </c>
      <c r="K9" s="161">
        <v>332126.98955265</v>
      </c>
      <c r="L9" s="163"/>
      <c r="M9" s="218">
        <f>(F9-J9)/J9</f>
        <v>-0.04055398903162296</v>
      </c>
    </row>
    <row r="10" spans="1:13" ht="12.75">
      <c r="A10" s="282" t="s">
        <v>65</v>
      </c>
      <c r="B10" s="27">
        <v>-33077</v>
      </c>
      <c r="C10" s="161">
        <v>-3025.47011538</v>
      </c>
      <c r="D10" s="28"/>
      <c r="E10" s="162"/>
      <c r="F10" s="27">
        <v>-301888</v>
      </c>
      <c r="G10" s="161">
        <v>-28745.20906745</v>
      </c>
      <c r="H10" s="28"/>
      <c r="I10" s="162"/>
      <c r="J10" s="27">
        <v>-381943</v>
      </c>
      <c r="K10" s="161">
        <v>-33661.88562555</v>
      </c>
      <c r="L10" s="163"/>
      <c r="M10" s="164">
        <f>(F10-J10)/J10</f>
        <v>-0.20959933812113327</v>
      </c>
    </row>
    <row r="11" spans="1:13" ht="12.75">
      <c r="A11" s="282" t="s">
        <v>193</v>
      </c>
      <c r="B11" s="27">
        <v>-5276</v>
      </c>
      <c r="C11" s="161">
        <v>-548.85034542</v>
      </c>
      <c r="D11" s="28"/>
      <c r="E11" s="162"/>
      <c r="F11" s="27">
        <v>-45015</v>
      </c>
      <c r="G11" s="161">
        <v>-4490.00986695</v>
      </c>
      <c r="H11" s="28"/>
      <c r="I11" s="162"/>
      <c r="J11" s="27">
        <v>-40734</v>
      </c>
      <c r="K11" s="161">
        <v>-3780.51262983</v>
      </c>
      <c r="L11" s="163"/>
      <c r="M11" s="165">
        <f>(F11-J11)/J11</f>
        <v>0.1050964795993519</v>
      </c>
    </row>
    <row r="12" spans="1:13" ht="12.75">
      <c r="A12" s="282" t="s">
        <v>194</v>
      </c>
      <c r="B12" s="166">
        <f>B15+B16</f>
        <v>122081</v>
      </c>
      <c r="C12" s="482">
        <f>C15+C16</f>
        <v>21082.01490732</v>
      </c>
      <c r="D12" s="28"/>
      <c r="E12" s="162"/>
      <c r="F12" s="27">
        <f>F15+F16</f>
        <v>673973</v>
      </c>
      <c r="G12" s="161">
        <f>G15+G16</f>
        <v>108063.34424707002</v>
      </c>
      <c r="H12" s="28"/>
      <c r="I12" s="162"/>
      <c r="J12" s="27">
        <f>J15+J16</f>
        <v>298570</v>
      </c>
      <c r="K12" s="161">
        <f>K15+K16</f>
        <v>40831.00955916</v>
      </c>
      <c r="L12" s="163"/>
      <c r="M12" s="165">
        <f>(F12-J12)/J12</f>
        <v>1.2573366379743445</v>
      </c>
    </row>
    <row r="13" spans="1:13" ht="12.75">
      <c r="A13" s="210"/>
      <c r="B13" s="27"/>
      <c r="C13" s="27"/>
      <c r="D13" s="28"/>
      <c r="E13" s="162"/>
      <c r="F13" s="27"/>
      <c r="G13" s="27"/>
      <c r="H13" s="163"/>
      <c r="I13" s="28"/>
      <c r="J13" s="27"/>
      <c r="K13" s="27"/>
      <c r="L13" s="163"/>
      <c r="M13" s="164"/>
    </row>
    <row r="14" spans="1:13" ht="12.75">
      <c r="A14" s="157" t="s">
        <v>195</v>
      </c>
      <c r="B14" s="167"/>
      <c r="C14" s="168"/>
      <c r="D14" s="169"/>
      <c r="E14" s="170"/>
      <c r="F14" s="167"/>
      <c r="G14" s="168"/>
      <c r="H14" s="169"/>
      <c r="I14" s="170"/>
      <c r="J14" s="167"/>
      <c r="K14" s="168"/>
      <c r="L14" s="163"/>
      <c r="M14" s="164"/>
    </row>
    <row r="15" spans="1:13" ht="12.75">
      <c r="A15" s="521" t="s">
        <v>196</v>
      </c>
      <c r="B15" s="171">
        <v>115761</v>
      </c>
      <c r="C15" s="172">
        <v>20010.22942883</v>
      </c>
      <c r="D15" s="146"/>
      <c r="E15" s="96"/>
      <c r="F15" s="171">
        <v>641429</v>
      </c>
      <c r="G15" s="172">
        <v>102807.40457814002</v>
      </c>
      <c r="H15" s="146"/>
      <c r="I15" s="96"/>
      <c r="J15" s="171">
        <v>282489</v>
      </c>
      <c r="K15" s="172">
        <v>38505.58698914</v>
      </c>
      <c r="L15" s="173"/>
      <c r="M15" s="174">
        <f>(F15-J15)/J15</f>
        <v>1.2706335467929726</v>
      </c>
    </row>
    <row r="16" spans="1:13" ht="12.75">
      <c r="A16" s="522" t="s">
        <v>197</v>
      </c>
      <c r="B16" s="175">
        <f>SUM(B17:B19)</f>
        <v>6320</v>
      </c>
      <c r="C16" s="176">
        <f>SUM(C17:C19)</f>
        <v>1071.7854784899998</v>
      </c>
      <c r="D16" s="29"/>
      <c r="E16" s="162"/>
      <c r="F16" s="175">
        <f>SUM(F17:F19)</f>
        <v>32544</v>
      </c>
      <c r="G16" s="176">
        <f>SUM(G17:G19)</f>
        <v>5255.93966893</v>
      </c>
      <c r="H16" s="29"/>
      <c r="I16" s="162"/>
      <c r="J16" s="175">
        <f>SUM(J17:J19)</f>
        <v>16081</v>
      </c>
      <c r="K16" s="176">
        <f>SUM(K17:K19)</f>
        <v>2325.42257002</v>
      </c>
      <c r="L16" s="163"/>
      <c r="M16" s="174">
        <f>(F16-J16)/J16</f>
        <v>1.023754741620546</v>
      </c>
    </row>
    <row r="17" spans="1:13" ht="12.75">
      <c r="A17" s="379" t="s">
        <v>198</v>
      </c>
      <c r="B17" s="177">
        <v>5566</v>
      </c>
      <c r="C17" s="178">
        <v>965.66582131</v>
      </c>
      <c r="D17" s="179"/>
      <c r="E17" s="180"/>
      <c r="F17" s="177">
        <v>27809</v>
      </c>
      <c r="G17" s="178">
        <v>4611.74366078</v>
      </c>
      <c r="H17" s="29"/>
      <c r="I17" s="162"/>
      <c r="J17" s="177">
        <v>13130</v>
      </c>
      <c r="K17" s="178">
        <v>1938.7130100699999</v>
      </c>
      <c r="L17" s="163"/>
      <c r="M17" s="174">
        <f>(F17-J17)/J17</f>
        <v>1.117974105102818</v>
      </c>
    </row>
    <row r="18" spans="1:13" ht="12.75">
      <c r="A18" s="379" t="s">
        <v>199</v>
      </c>
      <c r="B18" s="177">
        <v>691</v>
      </c>
      <c r="C18" s="178">
        <v>96.45488523</v>
      </c>
      <c r="D18" s="179"/>
      <c r="E18" s="180"/>
      <c r="F18" s="177">
        <v>4119</v>
      </c>
      <c r="G18" s="178">
        <v>541.93580162</v>
      </c>
      <c r="H18" s="29"/>
      <c r="I18" s="162"/>
      <c r="J18" s="177">
        <v>2422</v>
      </c>
      <c r="K18" s="178">
        <v>309.11945022</v>
      </c>
      <c r="L18" s="163"/>
      <c r="M18" s="174">
        <f>(F18-J18)/J18</f>
        <v>0.7006606110652354</v>
      </c>
    </row>
    <row r="19" spans="1:13" ht="12.75">
      <c r="A19" s="523" t="s">
        <v>200</v>
      </c>
      <c r="B19" s="181">
        <v>63</v>
      </c>
      <c r="C19" s="182">
        <v>9.66477195</v>
      </c>
      <c r="D19" s="183"/>
      <c r="E19" s="184"/>
      <c r="F19" s="181">
        <v>616</v>
      </c>
      <c r="G19" s="182">
        <v>102.26020653000002</v>
      </c>
      <c r="H19" s="169"/>
      <c r="I19" s="170"/>
      <c r="J19" s="181">
        <v>529</v>
      </c>
      <c r="K19" s="182">
        <v>77.59010973000002</v>
      </c>
      <c r="L19" s="185"/>
      <c r="M19" s="174">
        <f>(F19-J19)/J19</f>
        <v>0.16446124763705103</v>
      </c>
    </row>
    <row r="20" spans="1:13" ht="12.75">
      <c r="A20" s="211"/>
      <c r="B20" s="28"/>
      <c r="C20" s="177"/>
      <c r="D20" s="179"/>
      <c r="E20" s="180"/>
      <c r="F20" s="177"/>
      <c r="G20" s="178"/>
      <c r="H20" s="29"/>
      <c r="I20" s="162"/>
      <c r="J20" s="177"/>
      <c r="K20" s="178"/>
      <c r="L20" s="163"/>
      <c r="M20" s="174"/>
    </row>
    <row r="21" spans="1:13" ht="12.75">
      <c r="A21" s="156" t="s">
        <v>212</v>
      </c>
      <c r="B21" s="27"/>
      <c r="C21" s="161"/>
      <c r="D21" s="28"/>
      <c r="E21" s="162"/>
      <c r="F21" s="27"/>
      <c r="G21" s="161"/>
      <c r="H21" s="28"/>
      <c r="I21" s="162"/>
      <c r="J21" s="27"/>
      <c r="K21" s="161"/>
      <c r="L21" s="163"/>
      <c r="M21" s="164"/>
    </row>
    <row r="22" spans="1:13" ht="12.75">
      <c r="A22" s="521" t="s">
        <v>201</v>
      </c>
      <c r="B22" s="186">
        <v>898</v>
      </c>
      <c r="C22" s="187">
        <v>191.16756895999995</v>
      </c>
      <c r="D22" s="188"/>
      <c r="E22" s="189"/>
      <c r="F22" s="186">
        <v>4651</v>
      </c>
      <c r="G22" s="187">
        <v>933.9900230999999</v>
      </c>
      <c r="H22" s="188"/>
      <c r="I22" s="189"/>
      <c r="J22" s="186">
        <v>3768</v>
      </c>
      <c r="K22" s="187">
        <v>633.21114174</v>
      </c>
      <c r="L22" s="173"/>
      <c r="M22" s="174">
        <f>(F22-J22)/J22</f>
        <v>0.23434182590233546</v>
      </c>
    </row>
    <row r="23" spans="1:13" ht="12.75">
      <c r="A23" s="524" t="s">
        <v>202</v>
      </c>
      <c r="B23" s="190">
        <v>121183</v>
      </c>
      <c r="C23" s="191">
        <v>20890.84733836</v>
      </c>
      <c r="D23" s="169"/>
      <c r="E23" s="170"/>
      <c r="F23" s="190">
        <v>669322</v>
      </c>
      <c r="G23" s="192">
        <v>107129.35422397</v>
      </c>
      <c r="H23" s="169"/>
      <c r="I23" s="170"/>
      <c r="J23" s="190">
        <v>294802</v>
      </c>
      <c r="K23" s="191">
        <v>40197.798417419996</v>
      </c>
      <c r="L23" s="185"/>
      <c r="M23" s="174">
        <f>(F23-J23)/J23</f>
        <v>1.270412005345961</v>
      </c>
    </row>
    <row r="24" spans="1:13" ht="12.75">
      <c r="A24" s="211"/>
      <c r="B24" s="177"/>
      <c r="C24" s="178"/>
      <c r="D24" s="193"/>
      <c r="E24" s="194"/>
      <c r="F24" s="177"/>
      <c r="G24" s="178"/>
      <c r="H24" s="195"/>
      <c r="I24" s="196"/>
      <c r="J24" s="177"/>
      <c r="K24" s="178"/>
      <c r="L24" s="163"/>
      <c r="M24" s="174"/>
    </row>
    <row r="25" spans="1:13" ht="12.75">
      <c r="A25" s="156" t="s">
        <v>203</v>
      </c>
      <c r="B25" s="27"/>
      <c r="C25" s="161"/>
      <c r="D25" s="28"/>
      <c r="E25" s="162"/>
      <c r="F25" s="27"/>
      <c r="G25" s="161"/>
      <c r="H25" s="28"/>
      <c r="I25" s="162"/>
      <c r="J25" s="27"/>
      <c r="K25" s="161"/>
      <c r="L25" s="163"/>
      <c r="M25" s="164"/>
    </row>
    <row r="26" spans="1:13" ht="12.75">
      <c r="A26" s="521" t="s">
        <v>204</v>
      </c>
      <c r="B26" s="186">
        <v>49466</v>
      </c>
      <c r="C26" s="187">
        <v>8956.37223871</v>
      </c>
      <c r="D26" s="173"/>
      <c r="E26" s="188"/>
      <c r="F26" s="186">
        <v>318997</v>
      </c>
      <c r="G26" s="187">
        <v>54225.986052939996</v>
      </c>
      <c r="H26" s="173"/>
      <c r="I26" s="188"/>
      <c r="J26" s="186">
        <v>101554</v>
      </c>
      <c r="K26" s="187">
        <v>15071.971575180001</v>
      </c>
      <c r="L26" s="173"/>
      <c r="M26" s="174">
        <f>(F26-J26)/J26</f>
        <v>2.141156429091912</v>
      </c>
    </row>
    <row r="27" spans="1:13" ht="12.75">
      <c r="A27" s="524" t="s">
        <v>205</v>
      </c>
      <c r="B27" s="190">
        <v>72615</v>
      </c>
      <c r="C27" s="191">
        <v>12125.642668609999</v>
      </c>
      <c r="D27" s="197"/>
      <c r="E27" s="198"/>
      <c r="F27" s="190">
        <v>354976</v>
      </c>
      <c r="G27" s="191">
        <v>53837.35819413001</v>
      </c>
      <c r="H27" s="185"/>
      <c r="I27" s="169"/>
      <c r="J27" s="190">
        <v>197016</v>
      </c>
      <c r="K27" s="191">
        <v>25759.03798398</v>
      </c>
      <c r="L27" s="185"/>
      <c r="M27" s="174">
        <f>(F27-J27)/J27</f>
        <v>0.8017622934177935</v>
      </c>
    </row>
    <row r="28" spans="1:13" ht="12.75">
      <c r="A28" s="211"/>
      <c r="B28" s="177"/>
      <c r="C28" s="178"/>
      <c r="D28" s="179"/>
      <c r="E28" s="180"/>
      <c r="F28" s="177"/>
      <c r="G28" s="178"/>
      <c r="H28" s="29"/>
      <c r="I28" s="162"/>
      <c r="J28" s="177"/>
      <c r="K28" s="178"/>
      <c r="L28" s="163"/>
      <c r="M28" s="174"/>
    </row>
    <row r="29" spans="1:13" ht="12.75">
      <c r="A29" s="257" t="s">
        <v>337</v>
      </c>
      <c r="B29" s="181"/>
      <c r="C29" s="182"/>
      <c r="D29" s="183"/>
      <c r="E29" s="184"/>
      <c r="F29" s="181"/>
      <c r="G29" s="199"/>
      <c r="H29" s="169"/>
      <c r="I29" s="170"/>
      <c r="J29" s="181"/>
      <c r="K29" s="182"/>
      <c r="L29" s="185"/>
      <c r="M29" s="174"/>
    </row>
    <row r="30" spans="1:13" ht="12.75">
      <c r="A30" s="525" t="s">
        <v>206</v>
      </c>
      <c r="B30" s="175">
        <v>9613</v>
      </c>
      <c r="C30" s="176">
        <v>2058.938156</v>
      </c>
      <c r="D30" s="200"/>
      <c r="E30" s="80"/>
      <c r="F30" s="175">
        <v>83459</v>
      </c>
      <c r="G30" s="201">
        <v>18150.986638000002</v>
      </c>
      <c r="H30" s="200"/>
      <c r="I30" s="80"/>
      <c r="J30" s="175">
        <v>80354</v>
      </c>
      <c r="K30" s="176">
        <v>18520.403115</v>
      </c>
      <c r="L30" s="163"/>
      <c r="M30" s="174">
        <f>(F30-J30)/J30</f>
        <v>0.03864151131244244</v>
      </c>
    </row>
    <row r="31" spans="1:13" ht="12.75">
      <c r="A31" s="526" t="s">
        <v>334</v>
      </c>
      <c r="B31" s="146">
        <v>387</v>
      </c>
      <c r="C31" s="176">
        <v>58.12459528</v>
      </c>
      <c r="D31" s="202"/>
      <c r="E31" s="80"/>
      <c r="F31" s="175">
        <v>3678</v>
      </c>
      <c r="G31" s="201">
        <v>591.54771312</v>
      </c>
      <c r="H31" s="202"/>
      <c r="I31" s="80"/>
      <c r="J31" s="175">
        <v>4874</v>
      </c>
      <c r="K31" s="201">
        <v>869.3600189899998</v>
      </c>
      <c r="L31" s="163"/>
      <c r="M31" s="174">
        <f>(F31-J31)/J31</f>
        <v>-0.2453836684448092</v>
      </c>
    </row>
    <row r="32" spans="1:13" ht="12.75">
      <c r="A32" s="527" t="s">
        <v>207</v>
      </c>
      <c r="B32" s="190">
        <v>344046</v>
      </c>
      <c r="C32" s="191">
        <v>40963.08273172</v>
      </c>
      <c r="D32" s="197"/>
      <c r="E32" s="198"/>
      <c r="F32" s="190">
        <v>344046</v>
      </c>
      <c r="G32" s="191">
        <v>40963.08273172</v>
      </c>
      <c r="H32" s="197"/>
      <c r="I32" s="198"/>
      <c r="J32" s="190">
        <v>233948</v>
      </c>
      <c r="K32" s="191">
        <v>28906.80588645</v>
      </c>
      <c r="L32" s="185"/>
      <c r="M32" s="174">
        <f>(F32-J32)/J32</f>
        <v>0.4706088532494401</v>
      </c>
    </row>
    <row r="33" spans="1:13" ht="12.75">
      <c r="A33" s="212"/>
      <c r="B33" s="177"/>
      <c r="C33" s="178"/>
      <c r="D33" s="179"/>
      <c r="E33" s="180"/>
      <c r="F33" s="177"/>
      <c r="G33" s="178"/>
      <c r="H33" s="29"/>
      <c r="I33" s="162"/>
      <c r="J33" s="177"/>
      <c r="K33" s="178"/>
      <c r="L33" s="163"/>
      <c r="M33" s="174"/>
    </row>
    <row r="34" spans="1:13" ht="12.75">
      <c r="A34" s="282" t="s">
        <v>66</v>
      </c>
      <c r="B34" s="171">
        <f>B35-(B9+B10+B11+B12)</f>
        <v>1414</v>
      </c>
      <c r="C34" s="172">
        <f>C35-(C9+C10+C11+C12)</f>
        <v>-500.2326895798906</v>
      </c>
      <c r="D34" s="146"/>
      <c r="E34" s="96"/>
      <c r="F34" s="171">
        <f>F35-(F9+F10+F11+F12)</f>
        <v>-3793</v>
      </c>
      <c r="G34" s="172">
        <f>G35-(G9+G10+G11+G12)</f>
        <v>-5236.851307339966</v>
      </c>
      <c r="H34" s="146"/>
      <c r="I34" s="96"/>
      <c r="J34" s="171">
        <f>J35-(J9+J10+J11+J12)</f>
        <v>-41144</v>
      </c>
      <c r="K34" s="172">
        <f>K35-(K9+K10+K11+K12)</f>
        <v>-6123.9130699699745</v>
      </c>
      <c r="L34" s="163"/>
      <c r="M34" s="174"/>
    </row>
    <row r="35" spans="1:13" ht="12.75">
      <c r="A35" s="156" t="s">
        <v>208</v>
      </c>
      <c r="B35" s="213">
        <v>4061034</v>
      </c>
      <c r="C35" s="214">
        <v>412229.20409175</v>
      </c>
      <c r="D35" s="215"/>
      <c r="E35" s="216"/>
      <c r="F35" s="213">
        <v>4061034</v>
      </c>
      <c r="G35" s="214">
        <v>412229.20409175</v>
      </c>
      <c r="H35" s="215"/>
      <c r="I35" s="216"/>
      <c r="J35" s="213">
        <v>3730494</v>
      </c>
      <c r="K35" s="214">
        <v>329391.68778646004</v>
      </c>
      <c r="L35" s="217"/>
      <c r="M35" s="270">
        <f>(F35-J35)/J35</f>
        <v>0.08860488718116152</v>
      </c>
    </row>
    <row r="36" spans="2:13" ht="12.75">
      <c r="B36" s="160"/>
      <c r="C36" s="203"/>
      <c r="D36" s="29"/>
      <c r="E36" s="162"/>
      <c r="F36" s="28"/>
      <c r="G36" s="28"/>
      <c r="H36" s="29"/>
      <c r="I36" s="162"/>
      <c r="J36" s="204"/>
      <c r="K36" s="203"/>
      <c r="L36" s="163"/>
      <c r="M36" s="28"/>
    </row>
    <row r="37" ht="12.75">
      <c r="A37" t="s">
        <v>67</v>
      </c>
    </row>
    <row r="38" spans="1:11" ht="12.75">
      <c r="A38" s="151" t="s">
        <v>271</v>
      </c>
      <c r="B38" s="17"/>
      <c r="F38" s="17"/>
      <c r="G38" s="17"/>
      <c r="J38" s="17"/>
      <c r="K38" s="17"/>
    </row>
    <row r="39" ht="12.75">
      <c r="A39" s="149" t="s">
        <v>246</v>
      </c>
    </row>
    <row r="40" ht="12.75">
      <c r="A40" s="149" t="s">
        <v>209</v>
      </c>
    </row>
    <row r="41" ht="12.75">
      <c r="A41" s="150" t="s">
        <v>323</v>
      </c>
    </row>
    <row r="42" spans="1:10" ht="12.75">
      <c r="A42" s="150" t="s">
        <v>324</v>
      </c>
      <c r="J42" s="95"/>
    </row>
  </sheetData>
  <mergeCells count="3">
    <mergeCell ref="B6:C6"/>
    <mergeCell ref="F6:G6"/>
    <mergeCell ref="J6:K6"/>
  </mergeCells>
  <printOptions/>
  <pageMargins left="0.75" right="0.75" top="1" bottom="1" header="0.5" footer="0.5"/>
  <pageSetup fitToHeight="1" fitToWidth="1" horizontalDpi="1200" verticalDpi="12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T42"/>
  <sheetViews>
    <sheetView zoomScale="75" zoomScaleNormal="75" workbookViewId="0" topLeftCell="A1">
      <selection activeCell="A1" sqref="A1:O1"/>
    </sheetView>
  </sheetViews>
  <sheetFormatPr defaultColWidth="9.140625" defaultRowHeight="12.75"/>
  <sheetData>
    <row r="1" spans="1:15" ht="15.75">
      <c r="A1" s="652" t="s">
        <v>256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spans="1:20" ht="14.25">
      <c r="A2" s="651" t="s">
        <v>280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103"/>
      <c r="Q2" s="103"/>
      <c r="R2" s="103"/>
      <c r="S2" s="103"/>
      <c r="T2" s="103"/>
    </row>
    <row r="3" spans="8:9" ht="12.75">
      <c r="H3" s="100"/>
      <c r="I3" s="100"/>
    </row>
    <row r="12" ht="12.75">
      <c r="C12" s="56"/>
    </row>
    <row r="21" spans="1:14" ht="12.75">
      <c r="A21" s="28" t="s">
        <v>388</v>
      </c>
      <c r="B21" s="28"/>
      <c r="C21" s="28"/>
      <c r="D21" s="28"/>
      <c r="E21" s="28"/>
      <c r="F21" s="28"/>
      <c r="G21" s="28"/>
      <c r="I21" s="28" t="s">
        <v>272</v>
      </c>
      <c r="J21" s="28"/>
      <c r="K21" s="28"/>
      <c r="L21" s="28"/>
      <c r="M21" s="28"/>
      <c r="N21" s="28"/>
    </row>
    <row r="22" spans="1:14" ht="12.75">
      <c r="A22" s="28"/>
      <c r="B22" s="28"/>
      <c r="I22" s="28" t="s">
        <v>250</v>
      </c>
      <c r="J22" s="28"/>
      <c r="K22" s="28"/>
      <c r="L22" s="28"/>
      <c r="M22" s="28"/>
      <c r="N22" s="28"/>
    </row>
    <row r="31" ht="12.75">
      <c r="M31" t="s">
        <v>74</v>
      </c>
    </row>
    <row r="40" spans="4:10" ht="12.75">
      <c r="D40" s="28" t="s">
        <v>294</v>
      </c>
      <c r="E40" s="28"/>
      <c r="F40" s="28"/>
      <c r="G40" s="28"/>
      <c r="H40" s="28"/>
      <c r="I40" s="28"/>
      <c r="J40" s="28"/>
    </row>
    <row r="42" spans="1:12" ht="12.75">
      <c r="A42" s="101" t="s">
        <v>266</v>
      </c>
      <c r="L42" s="102"/>
    </row>
  </sheetData>
  <mergeCells count="2">
    <mergeCell ref="A2:O2"/>
    <mergeCell ref="A1:O1"/>
  </mergeCells>
  <printOptions/>
  <pageMargins left="0.75" right="0.75" top="1" bottom="1" header="0.5" footer="0.5"/>
  <pageSetup fitToHeight="1" fitToWidth="1" horizontalDpi="1200" verticalDpi="12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609-4th St., N.E., Washington,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V. May</dc:creator>
  <cp:keywords/>
  <dc:description/>
  <cp:lastModifiedBy>David Middaugh</cp:lastModifiedBy>
  <cp:lastPrinted>2008-08-04T16:31:34Z</cp:lastPrinted>
  <dcterms:created xsi:type="dcterms:W3CDTF">1999-03-14T17:19:10Z</dcterms:created>
  <dcterms:modified xsi:type="dcterms:W3CDTF">2008-08-04T16:36:06Z</dcterms:modified>
  <cp:category/>
  <cp:version/>
  <cp:contentType/>
  <cp:contentStatus/>
</cp:coreProperties>
</file>