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llocation" sheetId="1" r:id="rId1"/>
  </sheets>
  <externalReferences>
    <externalReference r:id="rId4"/>
  </externalReferences>
  <definedNames>
    <definedName name="_xlnm.Print_Titles" localSheetId="0">'Allocation'!$2:$16</definedName>
  </definedNames>
  <calcPr fullCalcOnLoad="1"/>
</workbook>
</file>

<file path=xl/sharedStrings.xml><?xml version="1.0" encoding="utf-8"?>
<sst xmlns="http://schemas.openxmlformats.org/spreadsheetml/2006/main" count="118" uniqueCount="105">
  <si>
    <t xml:space="preserve">FY 2007 CCDF ESTIMATED ALLOCATIONS (PRIOR TO APPROPRIATION) 1/ </t>
  </si>
  <si>
    <t xml:space="preserve">State Share </t>
  </si>
  <si>
    <t>Discretionary</t>
  </si>
  <si>
    <t>Earmark:</t>
  </si>
  <si>
    <t>Total</t>
  </si>
  <si>
    <t xml:space="preserve"> </t>
  </si>
  <si>
    <t>State</t>
  </si>
  <si>
    <t>FY 2007</t>
  </si>
  <si>
    <t>of Matching</t>
  </si>
  <si>
    <t xml:space="preserve">Before </t>
  </si>
  <si>
    <t>School Age</t>
  </si>
  <si>
    <t>Quality</t>
  </si>
  <si>
    <t xml:space="preserve">Infant </t>
  </si>
  <si>
    <t>Available</t>
  </si>
  <si>
    <t>Federal-Only</t>
  </si>
  <si>
    <t>STATES</t>
  </si>
  <si>
    <t>Mandatory</t>
  </si>
  <si>
    <t xml:space="preserve">Matching </t>
  </si>
  <si>
    <t>MOE</t>
  </si>
  <si>
    <t>FMAP Rate</t>
  </si>
  <si>
    <t xml:space="preserve"> Fund</t>
  </si>
  <si>
    <t>Earmarks</t>
  </si>
  <si>
    <t xml:space="preserve">R&amp;R </t>
  </si>
  <si>
    <t>Expansion</t>
  </si>
  <si>
    <t xml:space="preserve">Toddler </t>
  </si>
  <si>
    <t xml:space="preserve">After Earmarks </t>
  </si>
  <si>
    <t>Training &amp; Tech Asst.</t>
  </si>
  <si>
    <t>Territorial Allocation</t>
  </si>
  <si>
    <t>Research Set-aside</t>
  </si>
  <si>
    <t>Other Tribal Organizations</t>
  </si>
  <si>
    <t>Tribal Allocation</t>
  </si>
  <si>
    <t>State Allocation</t>
  </si>
  <si>
    <t>Totals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</si>
  <si>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</si>
  <si>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</si>
  <si>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</si>
  <si>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</si>
  <si>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</si>
  <si>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</si>
  <si>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</si>
  <si>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</si>
  <si>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</si>
  <si>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</si>
  <si>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</si>
  <si>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</si>
  <si>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</si>
  <si>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</si>
  <si>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</si>
  <si>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</si>
  <si>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</si>
  <si>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</si>
  <si>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</si>
  <si>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</si>
  <si>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</si>
  <si>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</si>
  <si>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</si>
  <si>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</si>
  <si>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</si>
  <si>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</si>
  <si>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</si>
  <si>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</si>
  <si>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</si>
  <si>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</si>
  <si>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</si>
  <si>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</si>
  <si>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</si>
  <si>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</si>
  <si>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</si>
  <si>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</si>
  <si>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</si>
  <si>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</si>
  <si>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</si>
  <si>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</si>
  <si>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</si>
  <si>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</si>
  <si>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</si>
  <si>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</si>
  <si>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</si>
  <si>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</si>
  <si>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</si>
  <si>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</si>
  <si>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</si>
  <si>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</si>
  <si>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</si>
  <si>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</si>
  <si>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Sub Total States</t>
  </si>
  <si>
    <t>TERRITORIES</t>
  </si>
  <si>
    <t>American Samoa</t>
  </si>
  <si>
    <t>Guam</t>
  </si>
  <si>
    <t>N. Marianas Islands</t>
  </si>
  <si>
    <t>Virgin Islands</t>
  </si>
  <si>
    <t>Sub Total Territories</t>
  </si>
  <si>
    <t xml:space="preserve">Sub Total Tribes </t>
  </si>
  <si>
    <t>T&amp;TA Sub Total</t>
  </si>
  <si>
    <t xml:space="preserve">     and population under 13 from the Census Bureau 1 Jul 04 estimates; FY 2005 Participants in Free and Reduced School Lunch Program from the Department of Agriculture; </t>
  </si>
  <si>
    <t xml:space="preserve">     and Per Capita Personal Income for 2002, 2003 and 2004 from the Department of Commerce issued Sep 05. </t>
  </si>
  <si>
    <t xml:space="preserve">      $18.8 million earmark for resource and referral and school-age child care activities.</t>
  </si>
  <si>
    <r>
      <t xml:space="preserve">Funds </t>
    </r>
    <r>
      <rPr>
        <b/>
        <vertAlign val="superscript"/>
        <sz val="10"/>
        <rFont val="Arial"/>
        <family val="2"/>
      </rPr>
      <t>2</t>
    </r>
  </si>
  <si>
    <r>
      <t xml:space="preserve">Child Care Aware </t>
    </r>
    <r>
      <rPr>
        <b/>
        <vertAlign val="superscript"/>
        <sz val="10"/>
        <rFont val="Arial"/>
        <family val="2"/>
      </rPr>
      <t>3</t>
    </r>
  </si>
  <si>
    <r>
      <t xml:space="preserve">Research Set-aside </t>
    </r>
    <r>
      <rPr>
        <b/>
        <vertAlign val="superscript"/>
        <sz val="10"/>
        <rFont val="Arial"/>
        <family val="2"/>
      </rPr>
      <t>4</t>
    </r>
  </si>
  <si>
    <r>
      <t>1/</t>
    </r>
    <r>
      <rPr>
        <b/>
        <sz val="10"/>
        <rFont val="Arial"/>
        <family val="2"/>
      </rPr>
      <t xml:space="preserve">  These estimated allocations are subject to change and based on amounts in the President's FY 2007 budget request.  The following statistics were used:  population under 5 </t>
    </r>
  </si>
  <si>
    <r>
      <t>2</t>
    </r>
    <r>
      <rPr>
        <b/>
        <sz val="10"/>
        <rFont val="Arial"/>
        <family val="2"/>
      </rPr>
      <t>/  Estimated totals are the sum of Discretionary, Mandatory and the Federal Share of the Matching Funds.</t>
    </r>
  </si>
  <si>
    <r>
      <t>3</t>
    </r>
    <r>
      <rPr>
        <b/>
        <sz val="10"/>
        <rFont val="Arial"/>
        <family val="2"/>
      </rPr>
      <t xml:space="preserve">/  The FY 2007 Discretionary budget set-aside $982,080 for a toll-free child care hotline to be operated by Child Care Aware and specified that the amount come out of the </t>
    </r>
  </si>
  <si>
    <r>
      <t>4</t>
    </r>
    <r>
      <rPr>
        <b/>
        <sz val="10"/>
        <rFont val="Arial"/>
        <family val="2"/>
      </rPr>
      <t xml:space="preserve">/  The FY 2007 Discretionary budget earmarked $9,821,000 for research, demonstration, and evaluation. </t>
    </r>
  </si>
  <si>
    <t>revision #2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</si>
</sst>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164" fontId="6" fillId="0" borderId="1" xfId="15" applyNumberFormat="1" applyFont="1" applyBorder="1" applyAlignment="1">
      <alignment/>
    </xf>
    <xf numFmtId="43" fontId="0" fillId="0" borderId="0" xfId="15" applyNumberFormat="1" applyAlignment="1">
      <alignment horizontal="center"/>
    </xf>
    <xf numFmtId="164" fontId="0" fillId="0" borderId="0" xfId="15" applyNumberFormat="1" applyAlignment="1">
      <alignment horizontal="center"/>
    </xf>
    <xf numFmtId="164" fontId="6" fillId="0" borderId="0" xfId="15" applyNumberFormat="1" applyFont="1" applyAlignment="1">
      <alignment horizontal="center"/>
    </xf>
    <xf numFmtId="164" fontId="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41" fontId="6" fillId="0" borderId="0" xfId="15" applyNumberFormat="1" applyFont="1" applyAlignment="1">
      <alignment horizontal="center"/>
    </xf>
    <xf numFmtId="164" fontId="6" fillId="0" borderId="2" xfId="15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0" xfId="15" applyNumberFormat="1" applyFont="1" applyBorder="1" applyAlignment="1">
      <alignment/>
    </xf>
    <xf numFmtId="164" fontId="6" fillId="0" borderId="0" xfId="15" applyNumberFormat="1" applyFont="1" applyAlignment="1">
      <alignment horizontal="left"/>
    </xf>
    <xf numFmtId="10" fontId="6" fillId="0" borderId="0" xfId="21" applyNumberFormat="1" applyFont="1" applyAlignment="1">
      <alignment/>
    </xf>
    <xf numFmtId="41" fontId="6" fillId="0" borderId="0" xfId="15" applyNumberFormat="1" applyFont="1" applyFill="1" applyAlignment="1">
      <alignment horizontal="center"/>
    </xf>
    <xf numFmtId="164" fontId="6" fillId="0" borderId="0" xfId="15" applyNumberFormat="1" applyFont="1" applyFill="1" applyAlignment="1">
      <alignment horizontal="left"/>
    </xf>
    <xf numFmtId="43" fontId="6" fillId="0" borderId="0" xfId="15" applyFont="1" applyAlignment="1">
      <alignment/>
    </xf>
    <xf numFmtId="41" fontId="6" fillId="0" borderId="0" xfId="15" applyNumberFormat="1" applyFont="1" applyAlignment="1">
      <alignment horizontal="left"/>
    </xf>
    <xf numFmtId="164" fontId="6" fillId="0" borderId="0" xfId="15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164" fontId="6" fillId="0" borderId="0" xfId="15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164" fontId="4" fillId="0" borderId="0" xfId="15" applyNumberFormat="1" applyFont="1" applyAlignment="1">
      <alignment horizontal="center"/>
    </xf>
    <xf numFmtId="164" fontId="5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febg\CCDF\CCDF%20allocations\2007%20State%20allocation%20-%20estimate%20s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rmarks"/>
      <sheetName val="Allocation"/>
      <sheetName val="Appropriation summary"/>
    </sheetNames>
    <sheetDataSet>
      <sheetData sheetId="0">
        <row r="59">
          <cell r="E59">
            <v>17325855.749999996</v>
          </cell>
          <cell r="F59">
            <v>168729829.41</v>
          </cell>
          <cell r="G59">
            <v>97716960.00000001</v>
          </cell>
        </row>
        <row r="66">
          <cell r="E66">
            <v>93886.85000000002</v>
          </cell>
          <cell r="F66">
            <v>847888.5900000001</v>
          </cell>
          <cell r="G66">
            <v>491040</v>
          </cell>
        </row>
        <row r="68">
          <cell r="E68">
            <v>375547.4</v>
          </cell>
        </row>
      </sheetData>
      <sheetData sheetId="2">
        <row r="7">
          <cell r="B7">
            <v>58340000</v>
          </cell>
        </row>
        <row r="8">
          <cell r="B8">
            <v>7292500</v>
          </cell>
        </row>
        <row r="20">
          <cell r="B20">
            <v>10803080</v>
          </cell>
        </row>
        <row r="24">
          <cell r="B24">
            <v>41241620</v>
          </cell>
        </row>
        <row r="25">
          <cell r="B25">
            <v>5155202.5</v>
          </cell>
        </row>
        <row r="26">
          <cell r="B26">
            <v>10310405</v>
          </cell>
        </row>
        <row r="27">
          <cell r="B27">
            <v>1994570692.5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="85" zoomScaleNormal="85" workbookViewId="0" topLeftCell="A1">
      <selection activeCell="A1" sqref="A1:L1"/>
    </sheetView>
  </sheetViews>
  <sheetFormatPr defaultColWidth="9.140625" defaultRowHeight="12.75"/>
  <cols>
    <col min="1" max="1" width="25.8515625" style="1" customWidth="1"/>
    <col min="2" max="3" width="14.28125" style="24" bestFit="1" customWidth="1"/>
    <col min="4" max="4" width="12.57421875" style="24" bestFit="1" customWidth="1"/>
    <col min="5" max="5" width="11.140625" style="24" customWidth="1"/>
    <col min="6" max="8" width="14.28125" style="24" bestFit="1" customWidth="1"/>
    <col min="9" max="9" width="12.57421875" style="24" bestFit="1" customWidth="1"/>
    <col min="10" max="10" width="11.57421875" style="24" bestFit="1" customWidth="1"/>
    <col min="11" max="11" width="16.140625" style="24" bestFit="1" customWidth="1"/>
    <col min="12" max="12" width="14.28125" style="24" bestFit="1" customWidth="1"/>
    <col min="13" max="16384" width="9.140625" style="1" customWidth="1"/>
  </cols>
  <sheetData>
    <row r="1" spans="1:12" ht="22.5" customHeight="1" thickBo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3.5" thickTop="1">
      <c r="A2" s="2" t="s">
        <v>104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>
      <c r="B3" s="4"/>
      <c r="C3" s="5"/>
      <c r="D3" s="5"/>
      <c r="E3" s="5"/>
      <c r="F3" s="6" t="s">
        <v>1</v>
      </c>
      <c r="G3" s="7" t="s">
        <v>2</v>
      </c>
      <c r="H3" s="7" t="s">
        <v>3</v>
      </c>
      <c r="I3" s="7" t="s">
        <v>3</v>
      </c>
      <c r="J3" s="7" t="s">
        <v>3</v>
      </c>
      <c r="K3" s="7" t="s">
        <v>2</v>
      </c>
      <c r="L3" s="8" t="s">
        <v>4</v>
      </c>
    </row>
    <row r="4" spans="1:12" ht="12.75">
      <c r="A4" s="1" t="s">
        <v>5</v>
      </c>
      <c r="B4" s="7"/>
      <c r="C4" s="7"/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8" t="s">
        <v>14</v>
      </c>
    </row>
    <row r="5" spans="1:13" s="11" customFormat="1" ht="14.25">
      <c r="A5" s="8" t="s">
        <v>15</v>
      </c>
      <c r="B5" s="9" t="s">
        <v>16</v>
      </c>
      <c r="C5" s="9" t="s">
        <v>17</v>
      </c>
      <c r="D5" s="6" t="s">
        <v>18</v>
      </c>
      <c r="E5" s="6" t="s">
        <v>19</v>
      </c>
      <c r="F5" s="6" t="s">
        <v>20</v>
      </c>
      <c r="G5" s="9" t="s">
        <v>21</v>
      </c>
      <c r="H5" s="9" t="s">
        <v>22</v>
      </c>
      <c r="I5" s="6" t="s">
        <v>23</v>
      </c>
      <c r="J5" s="9" t="s">
        <v>24</v>
      </c>
      <c r="K5" s="6" t="s">
        <v>25</v>
      </c>
      <c r="L5" s="9" t="s">
        <v>97</v>
      </c>
      <c r="M5" s="10"/>
    </row>
    <row r="6" spans="1:13" s="11" customFormat="1" ht="13.5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0"/>
    </row>
    <row r="7" spans="1:13" s="11" customFormat="1" ht="13.5" hidden="1" thickTop="1">
      <c r="A7" s="8"/>
      <c r="B7" s="9"/>
      <c r="C7" s="9"/>
      <c r="D7" s="6"/>
      <c r="E7" s="6"/>
      <c r="F7" s="6"/>
      <c r="G7" s="9"/>
      <c r="H7" s="9"/>
      <c r="I7" s="6"/>
      <c r="J7" s="9"/>
      <c r="K7" s="6"/>
      <c r="L7" s="9"/>
      <c r="M7" s="10"/>
    </row>
    <row r="8" spans="1:13" s="11" customFormat="1" ht="12.75" hidden="1">
      <c r="A8" s="13" t="s">
        <v>26</v>
      </c>
      <c r="B8" s="14">
        <f>'[1]Appropriation summary'!B8*0.52</f>
        <v>3792100</v>
      </c>
      <c r="C8" s="14">
        <f>'[1]Appropriation summary'!B8-Allocation!B8</f>
        <v>3500400</v>
      </c>
      <c r="D8" s="14"/>
      <c r="E8" s="14"/>
      <c r="F8" s="14"/>
      <c r="G8" s="14">
        <f>'[1]Appropriation summary'!B25</f>
        <v>5155202.5</v>
      </c>
      <c r="H8" s="14"/>
      <c r="I8" s="14"/>
      <c r="J8" s="14"/>
      <c r="K8" s="14"/>
      <c r="L8" s="14">
        <f>SUM(B8:K8)</f>
        <v>12447702.5</v>
      </c>
      <c r="M8" s="10"/>
    </row>
    <row r="9" spans="1:13" s="11" customFormat="1" ht="12.75" hidden="1">
      <c r="A9" s="13" t="s">
        <v>27</v>
      </c>
      <c r="B9" s="14"/>
      <c r="C9" s="14"/>
      <c r="D9" s="14"/>
      <c r="E9" s="14"/>
      <c r="F9" s="14"/>
      <c r="G9" s="14">
        <f>'[1]Appropriation summary'!B26</f>
        <v>10310405</v>
      </c>
      <c r="H9" s="14">
        <f>'[1]Earmarks'!E66</f>
        <v>93886.85000000002</v>
      </c>
      <c r="I9" s="14">
        <f>'[1]Earmarks'!F66</f>
        <v>847888.5900000001</v>
      </c>
      <c r="J9" s="14">
        <f>'[1]Earmarks'!G66</f>
        <v>491040</v>
      </c>
      <c r="K9" s="14">
        <f>G9-H9-I9-J9</f>
        <v>8877589.56</v>
      </c>
      <c r="L9" s="14">
        <f>G9</f>
        <v>10310405</v>
      </c>
      <c r="M9" s="10"/>
    </row>
    <row r="10" spans="1:13" s="11" customFormat="1" ht="12.75" hidden="1">
      <c r="A10" s="13" t="s">
        <v>28</v>
      </c>
      <c r="B10" s="14"/>
      <c r="C10" s="14"/>
      <c r="D10" s="14"/>
      <c r="E10" s="14"/>
      <c r="F10" s="14"/>
      <c r="G10" s="14">
        <f>'[1]Appropriation summary'!B20</f>
        <v>10803080</v>
      </c>
      <c r="H10" s="14"/>
      <c r="I10" s="14"/>
      <c r="J10" s="14"/>
      <c r="K10" s="14"/>
      <c r="L10" s="14">
        <f>G10</f>
        <v>10803080</v>
      </c>
      <c r="M10" s="10"/>
    </row>
    <row r="11" spans="1:13" s="11" customFormat="1" ht="12.75" hidden="1">
      <c r="A11" s="13" t="s">
        <v>29</v>
      </c>
      <c r="B11" s="14"/>
      <c r="C11" s="14"/>
      <c r="D11" s="14"/>
      <c r="E11" s="14"/>
      <c r="F11" s="14"/>
      <c r="G11" s="14">
        <v>2000000</v>
      </c>
      <c r="H11" s="14"/>
      <c r="I11" s="14"/>
      <c r="J11" s="14"/>
      <c r="K11" s="14"/>
      <c r="L11" s="14">
        <f>G11</f>
        <v>2000000</v>
      </c>
      <c r="M11" s="10"/>
    </row>
    <row r="12" spans="1:13" s="11" customFormat="1" ht="12.75" hidden="1">
      <c r="A12" s="13" t="s">
        <v>30</v>
      </c>
      <c r="B12" s="14">
        <f>'[1]Appropriation summary'!B7</f>
        <v>58340000</v>
      </c>
      <c r="C12" s="14"/>
      <c r="D12" s="14"/>
      <c r="E12" s="14"/>
      <c r="F12" s="14"/>
      <c r="G12" s="14">
        <f>'[1]Appropriation summary'!B24-2000000</f>
        <v>39241620</v>
      </c>
      <c r="H12" s="14">
        <f>'[1]Earmarks'!E68</f>
        <v>375547.4</v>
      </c>
      <c r="I12" s="14"/>
      <c r="J12" s="14"/>
      <c r="K12" s="14">
        <f>G12-H12</f>
        <v>38866072.6</v>
      </c>
      <c r="L12" s="14">
        <f>B12+G12</f>
        <v>97581620</v>
      </c>
      <c r="M12" s="10"/>
    </row>
    <row r="13" spans="1:13" s="11" customFormat="1" ht="12.75" hidden="1">
      <c r="A13" s="13" t="s">
        <v>31</v>
      </c>
      <c r="B13" s="14">
        <f>B71</f>
        <v>1177524781</v>
      </c>
      <c r="C13" s="14">
        <f>C71</f>
        <v>1673842719</v>
      </c>
      <c r="D13" s="14"/>
      <c r="E13" s="14"/>
      <c r="F13" s="14"/>
      <c r="G13" s="14">
        <f>'[1]Appropriation summary'!B27</f>
        <v>1994570692.5</v>
      </c>
      <c r="H13" s="14">
        <f>'[1]Earmarks'!E59</f>
        <v>17325855.749999996</v>
      </c>
      <c r="I13" s="14">
        <f>'[1]Earmarks'!F59</f>
        <v>168729829.41</v>
      </c>
      <c r="J13" s="14">
        <f>'[1]Earmarks'!G59</f>
        <v>97716960.00000001</v>
      </c>
      <c r="K13" s="14">
        <f>G13-H13-I13-J13</f>
        <v>1710798047.34</v>
      </c>
      <c r="L13" s="14">
        <f>SUM(B13+C13+G13)</f>
        <v>4845938192.5</v>
      </c>
      <c r="M13" s="10"/>
    </row>
    <row r="14" spans="1:13" s="11" customFormat="1" ht="12.75" hidden="1">
      <c r="A14" s="8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>
        <f>SUM(B14:K14)</f>
        <v>0</v>
      </c>
      <c r="M14" s="10"/>
    </row>
    <row r="15" spans="1:13" s="11" customFormat="1" ht="12.75" hidden="1">
      <c r="A15" s="13" t="s">
        <v>32</v>
      </c>
      <c r="B15" s="14">
        <f>SUM(B8:B14)</f>
        <v>1239656881</v>
      </c>
      <c r="C15" s="14">
        <f>SUM(C8:C14)</f>
        <v>1677343119</v>
      </c>
      <c r="D15" s="14">
        <f>D71</f>
        <v>887607151</v>
      </c>
      <c r="E15" s="14"/>
      <c r="F15" s="14">
        <f>F71</f>
        <v>1294282501</v>
      </c>
      <c r="G15" s="14">
        <f aca="true" t="shared" si="0" ref="G15:L15">SUM(G8:G14)</f>
        <v>2062081000</v>
      </c>
      <c r="H15" s="14">
        <f t="shared" si="0"/>
        <v>17795289.999999996</v>
      </c>
      <c r="I15" s="14">
        <f t="shared" si="0"/>
        <v>169577718</v>
      </c>
      <c r="J15" s="14">
        <f t="shared" si="0"/>
        <v>98208000.00000001</v>
      </c>
      <c r="K15" s="14">
        <f t="shared" si="0"/>
        <v>1758541709.5</v>
      </c>
      <c r="L15" s="14">
        <f t="shared" si="0"/>
        <v>4979081000</v>
      </c>
      <c r="M15" s="10"/>
    </row>
    <row r="16" spans="1:13" s="11" customFormat="1" ht="13.5" hidden="1" thickBot="1">
      <c r="A16" s="12"/>
      <c r="B16" s="15"/>
      <c r="C16" s="15"/>
      <c r="D16" s="15"/>
      <c r="E16" s="15"/>
      <c r="F16" s="15"/>
      <c r="G16" s="15"/>
      <c r="H16" s="15"/>
      <c r="I16" s="15"/>
      <c r="J16" s="15"/>
      <c r="K16" s="15" t="s">
        <v>5</v>
      </c>
      <c r="L16" s="15"/>
      <c r="M16" s="10"/>
    </row>
    <row r="17" spans="1:12" ht="13.5" thickTop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2.75">
      <c r="A18" s="1" t="s">
        <v>33</v>
      </c>
      <c r="B18" s="14">
        <v>16441707</v>
      </c>
      <c r="C18" s="14">
        <v>24870995</v>
      </c>
      <c r="D18" s="18">
        <v>6896417</v>
      </c>
      <c r="E18" s="19">
        <v>0.6885</v>
      </c>
      <c r="F18" s="18">
        <v>11252455</v>
      </c>
      <c r="G18" s="14">
        <v>40166119</v>
      </c>
      <c r="H18" s="14">
        <v>348903</v>
      </c>
      <c r="I18" s="18">
        <v>3397835</v>
      </c>
      <c r="J18" s="18">
        <v>1967797</v>
      </c>
      <c r="K18" s="18">
        <f aca="true" t="shared" si="1" ref="K18:K49">G18-H18-I18-J18</f>
        <v>34451584</v>
      </c>
      <c r="L18" s="18">
        <f aca="true" t="shared" si="2" ref="L18:L49">B18+C18+G18</f>
        <v>81478821</v>
      </c>
    </row>
    <row r="19" spans="1:12" ht="12.75">
      <c r="A19" s="1" t="s">
        <v>34</v>
      </c>
      <c r="B19" s="14">
        <v>3544811</v>
      </c>
      <c r="C19" s="14">
        <v>4196273</v>
      </c>
      <c r="D19" s="18">
        <v>3544811</v>
      </c>
      <c r="E19" s="19">
        <v>0.5107</v>
      </c>
      <c r="F19" s="18">
        <v>4020435</v>
      </c>
      <c r="G19" s="14">
        <v>4036795</v>
      </c>
      <c r="H19" s="14">
        <v>35066</v>
      </c>
      <c r="I19" s="18">
        <v>341491</v>
      </c>
      <c r="J19" s="18">
        <v>197769</v>
      </c>
      <c r="K19" s="18">
        <f t="shared" si="1"/>
        <v>3462469</v>
      </c>
      <c r="L19" s="18">
        <f t="shared" si="2"/>
        <v>11777879</v>
      </c>
    </row>
    <row r="20" spans="1:12" ht="12.75">
      <c r="A20" s="1" t="s">
        <v>35</v>
      </c>
      <c r="B20" s="14">
        <v>19827025</v>
      </c>
      <c r="C20" s="14">
        <v>36179063</v>
      </c>
      <c r="D20" s="18">
        <v>10032936</v>
      </c>
      <c r="E20" s="19">
        <v>0.6647</v>
      </c>
      <c r="F20" s="18">
        <v>18250098</v>
      </c>
      <c r="G20" s="14">
        <v>50263329</v>
      </c>
      <c r="H20" s="14">
        <v>436613</v>
      </c>
      <c r="I20" s="18">
        <v>4252004</v>
      </c>
      <c r="J20" s="18">
        <v>2462475</v>
      </c>
      <c r="K20" s="18">
        <f t="shared" si="1"/>
        <v>43112237</v>
      </c>
      <c r="L20" s="18">
        <f t="shared" si="2"/>
        <v>106269417</v>
      </c>
    </row>
    <row r="21" spans="1:12" ht="12.75">
      <c r="A21" s="1" t="s">
        <v>36</v>
      </c>
      <c r="B21" s="14">
        <v>5300283</v>
      </c>
      <c r="C21" s="14">
        <v>15434885</v>
      </c>
      <c r="D21" s="18">
        <v>1886543</v>
      </c>
      <c r="E21" s="19">
        <v>0.7337</v>
      </c>
      <c r="F21" s="18">
        <v>5602167</v>
      </c>
      <c r="G21" s="14">
        <v>25038504</v>
      </c>
      <c r="H21" s="14">
        <v>217497</v>
      </c>
      <c r="I21" s="18">
        <v>2118121</v>
      </c>
      <c r="J21" s="18">
        <v>1226673</v>
      </c>
      <c r="K21" s="18">
        <f t="shared" si="1"/>
        <v>21476213</v>
      </c>
      <c r="L21" s="18">
        <f t="shared" si="2"/>
        <v>45773672</v>
      </c>
    </row>
    <row r="22" spans="1:12" ht="12.75">
      <c r="A22" s="1" t="s">
        <v>37</v>
      </c>
      <c r="B22" s="14">
        <v>85593217</v>
      </c>
      <c r="C22" s="14">
        <v>221031536</v>
      </c>
      <c r="D22" s="18">
        <v>85593217</v>
      </c>
      <c r="E22" s="19">
        <v>0.5</v>
      </c>
      <c r="F22" s="18">
        <v>221031536</v>
      </c>
      <c r="G22" s="14">
        <v>230818046</v>
      </c>
      <c r="H22" s="14">
        <v>2005003</v>
      </c>
      <c r="I22" s="18">
        <v>19525951</v>
      </c>
      <c r="J22" s="18">
        <v>11308117</v>
      </c>
      <c r="K22" s="18">
        <f t="shared" si="1"/>
        <v>197978975</v>
      </c>
      <c r="L22" s="18">
        <f t="shared" si="2"/>
        <v>537442799</v>
      </c>
    </row>
    <row r="23" spans="1:12" ht="12.75">
      <c r="A23" s="1" t="s">
        <v>38</v>
      </c>
      <c r="B23" s="14">
        <v>10173800</v>
      </c>
      <c r="C23" s="14">
        <v>27293589</v>
      </c>
      <c r="D23" s="18">
        <v>8985901</v>
      </c>
      <c r="E23" s="19">
        <v>0.5</v>
      </c>
      <c r="F23" s="18">
        <v>27293589</v>
      </c>
      <c r="G23" s="14">
        <v>23884717</v>
      </c>
      <c r="H23" s="14">
        <v>207475</v>
      </c>
      <c r="I23" s="18">
        <v>2020517</v>
      </c>
      <c r="J23" s="18">
        <v>1170148</v>
      </c>
      <c r="K23" s="18">
        <f t="shared" si="1"/>
        <v>20486577</v>
      </c>
      <c r="L23" s="18">
        <f t="shared" si="2"/>
        <v>61352106</v>
      </c>
    </row>
    <row r="24" spans="1:12" ht="12.75">
      <c r="A24" s="1" t="s">
        <v>39</v>
      </c>
      <c r="B24" s="14">
        <v>18738357</v>
      </c>
      <c r="C24" s="14">
        <v>18908328</v>
      </c>
      <c r="D24" s="18">
        <v>18738358</v>
      </c>
      <c r="E24" s="19">
        <v>0.5</v>
      </c>
      <c r="F24" s="18">
        <v>18908328</v>
      </c>
      <c r="G24" s="14">
        <v>14330405</v>
      </c>
      <c r="H24" s="14">
        <v>124481</v>
      </c>
      <c r="I24" s="18">
        <v>1212274</v>
      </c>
      <c r="J24" s="18">
        <v>702068</v>
      </c>
      <c r="K24" s="18">
        <f t="shared" si="1"/>
        <v>12291582</v>
      </c>
      <c r="L24" s="18">
        <f t="shared" si="2"/>
        <v>51977090</v>
      </c>
    </row>
    <row r="25" spans="1:12" ht="12.75">
      <c r="A25" s="1" t="s">
        <v>40</v>
      </c>
      <c r="B25" s="14">
        <v>5179330</v>
      </c>
      <c r="C25" s="14">
        <v>4412503</v>
      </c>
      <c r="D25" s="18">
        <v>5179325</v>
      </c>
      <c r="E25" s="19">
        <v>0.5</v>
      </c>
      <c r="F25" s="18">
        <v>4412503</v>
      </c>
      <c r="G25" s="14">
        <v>4407703</v>
      </c>
      <c r="H25" s="14">
        <v>38288</v>
      </c>
      <c r="I25" s="18">
        <v>372868</v>
      </c>
      <c r="J25" s="18">
        <v>215940</v>
      </c>
      <c r="K25" s="18">
        <f t="shared" si="1"/>
        <v>3780607</v>
      </c>
      <c r="L25" s="18">
        <f t="shared" si="2"/>
        <v>13999536</v>
      </c>
    </row>
    <row r="26" spans="1:12" ht="12.75">
      <c r="A26" s="1" t="s">
        <v>41</v>
      </c>
      <c r="B26" s="14">
        <v>4566974</v>
      </c>
      <c r="C26" s="14">
        <v>2622454</v>
      </c>
      <c r="D26" s="18">
        <v>4566972</v>
      </c>
      <c r="E26" s="19">
        <v>0.5</v>
      </c>
      <c r="F26" s="18">
        <v>2622454</v>
      </c>
      <c r="G26" s="14">
        <v>3057135</v>
      </c>
      <c r="H26" s="14">
        <v>26556</v>
      </c>
      <c r="I26" s="18">
        <v>258617</v>
      </c>
      <c r="J26" s="18">
        <v>149774</v>
      </c>
      <c r="K26" s="18">
        <f t="shared" si="1"/>
        <v>2622188</v>
      </c>
      <c r="L26" s="18">
        <f t="shared" si="2"/>
        <v>10246563</v>
      </c>
    </row>
    <row r="27" spans="1:12" ht="12.75">
      <c r="A27" s="1" t="s">
        <v>42</v>
      </c>
      <c r="B27" s="14">
        <v>43026524</v>
      </c>
      <c r="C27" s="14">
        <v>90962474</v>
      </c>
      <c r="D27" s="18">
        <v>33415872</v>
      </c>
      <c r="E27" s="19">
        <v>0.5876</v>
      </c>
      <c r="F27" s="18">
        <v>63840919</v>
      </c>
      <c r="G27" s="14">
        <v>114079507</v>
      </c>
      <c r="H27" s="14">
        <v>990953</v>
      </c>
      <c r="I27" s="18">
        <v>9650506</v>
      </c>
      <c r="J27" s="18">
        <v>5588923</v>
      </c>
      <c r="K27" s="18">
        <f t="shared" si="1"/>
        <v>97849125</v>
      </c>
      <c r="L27" s="18">
        <f t="shared" si="2"/>
        <v>248068505</v>
      </c>
    </row>
    <row r="28" spans="1:12" ht="12.75">
      <c r="A28" s="1" t="s">
        <v>43</v>
      </c>
      <c r="B28" s="14">
        <v>36548223</v>
      </c>
      <c r="C28" s="14">
        <v>54150193</v>
      </c>
      <c r="D28" s="18">
        <v>22182651</v>
      </c>
      <c r="E28" s="19">
        <v>0.6197</v>
      </c>
      <c r="F28" s="18">
        <v>33231109</v>
      </c>
      <c r="G28" s="14">
        <v>77908126</v>
      </c>
      <c r="H28" s="14">
        <v>676750</v>
      </c>
      <c r="I28" s="18">
        <v>6590604</v>
      </c>
      <c r="J28" s="18">
        <v>3816834</v>
      </c>
      <c r="K28" s="18">
        <f t="shared" si="1"/>
        <v>66823938</v>
      </c>
      <c r="L28" s="18">
        <f t="shared" si="2"/>
        <v>168606542</v>
      </c>
    </row>
    <row r="29" spans="1:12" ht="12.75">
      <c r="A29" s="1" t="s">
        <v>44</v>
      </c>
      <c r="B29" s="14">
        <v>4971633</v>
      </c>
      <c r="C29" s="14">
        <v>6905739</v>
      </c>
      <c r="D29" s="18">
        <v>4971630</v>
      </c>
      <c r="E29" s="19">
        <v>0.5755</v>
      </c>
      <c r="F29" s="18">
        <v>5093807</v>
      </c>
      <c r="G29" s="14">
        <v>7737315</v>
      </c>
      <c r="H29" s="14">
        <v>67210</v>
      </c>
      <c r="I29" s="18">
        <v>654535</v>
      </c>
      <c r="J29" s="18">
        <v>379062</v>
      </c>
      <c r="K29" s="18">
        <f t="shared" si="1"/>
        <v>6636508</v>
      </c>
      <c r="L29" s="18">
        <f t="shared" si="2"/>
        <v>19614687</v>
      </c>
    </row>
    <row r="30" spans="1:12" ht="12.75">
      <c r="A30" s="1" t="s">
        <v>45</v>
      </c>
      <c r="B30" s="14">
        <v>2867578</v>
      </c>
      <c r="C30" s="14">
        <v>8507353</v>
      </c>
      <c r="D30" s="18">
        <v>1175819</v>
      </c>
      <c r="E30" s="19">
        <v>0.7036</v>
      </c>
      <c r="F30" s="18">
        <v>3583825</v>
      </c>
      <c r="G30" s="14">
        <v>11574086</v>
      </c>
      <c r="H30" s="14">
        <v>100538</v>
      </c>
      <c r="I30" s="18">
        <v>979105</v>
      </c>
      <c r="J30" s="18">
        <v>567032</v>
      </c>
      <c r="K30" s="18">
        <f t="shared" si="1"/>
        <v>9927411</v>
      </c>
      <c r="L30" s="18">
        <f t="shared" si="2"/>
        <v>22949017</v>
      </c>
    </row>
    <row r="31" spans="1:12" ht="12.75">
      <c r="A31" s="1" t="s">
        <v>46</v>
      </c>
      <c r="B31" s="14">
        <v>56873824</v>
      </c>
      <c r="C31" s="14">
        <v>74543531</v>
      </c>
      <c r="D31" s="18">
        <v>56873825</v>
      </c>
      <c r="E31" s="19">
        <v>0.5</v>
      </c>
      <c r="F31" s="18">
        <v>74543531</v>
      </c>
      <c r="G31" s="14">
        <v>76662813</v>
      </c>
      <c r="H31" s="14">
        <v>665932</v>
      </c>
      <c r="I31" s="18">
        <v>6485257</v>
      </c>
      <c r="J31" s="18">
        <v>3755824</v>
      </c>
      <c r="K31" s="18">
        <f t="shared" si="1"/>
        <v>65755800</v>
      </c>
      <c r="L31" s="18">
        <f t="shared" si="2"/>
        <v>208080168</v>
      </c>
    </row>
    <row r="32" spans="1:12" ht="12.75">
      <c r="A32" s="1" t="s">
        <v>47</v>
      </c>
      <c r="B32" s="14">
        <v>26181999</v>
      </c>
      <c r="C32" s="14">
        <v>36638579</v>
      </c>
      <c r="D32" s="18">
        <v>15356947</v>
      </c>
      <c r="E32" s="19">
        <v>0.6261</v>
      </c>
      <c r="F32" s="18">
        <v>21880154</v>
      </c>
      <c r="G32" s="14">
        <v>41683731</v>
      </c>
      <c r="H32" s="14">
        <v>362086</v>
      </c>
      <c r="I32" s="18">
        <v>3526217</v>
      </c>
      <c r="J32" s="18">
        <v>2042147</v>
      </c>
      <c r="K32" s="18">
        <f t="shared" si="1"/>
        <v>35753281</v>
      </c>
      <c r="L32" s="18">
        <f t="shared" si="2"/>
        <v>104504309</v>
      </c>
    </row>
    <row r="33" spans="1:12" ht="12.75">
      <c r="A33" s="1" t="s">
        <v>48</v>
      </c>
      <c r="B33" s="14">
        <v>8507792</v>
      </c>
      <c r="C33" s="14">
        <v>15300468</v>
      </c>
      <c r="D33" s="18">
        <v>5078586</v>
      </c>
      <c r="E33" s="19">
        <v>0.6198</v>
      </c>
      <c r="F33" s="18">
        <v>9385669</v>
      </c>
      <c r="G33" s="14">
        <v>17762953</v>
      </c>
      <c r="H33" s="14">
        <v>154298</v>
      </c>
      <c r="I33" s="18">
        <v>1502649</v>
      </c>
      <c r="J33" s="18">
        <v>870233</v>
      </c>
      <c r="K33" s="18">
        <f t="shared" si="1"/>
        <v>15235773</v>
      </c>
      <c r="L33" s="18">
        <f t="shared" si="2"/>
        <v>41571213</v>
      </c>
    </row>
    <row r="34" spans="1:12" ht="12.75">
      <c r="A34" s="1" t="s">
        <v>49</v>
      </c>
      <c r="B34" s="14">
        <v>9811721</v>
      </c>
      <c r="C34" s="14">
        <v>15575946</v>
      </c>
      <c r="D34" s="18">
        <v>6673024</v>
      </c>
      <c r="E34" s="19">
        <v>0.6025</v>
      </c>
      <c r="F34" s="18">
        <v>10276247</v>
      </c>
      <c r="G34" s="14">
        <v>18656492</v>
      </c>
      <c r="H34" s="14">
        <v>162060</v>
      </c>
      <c r="I34" s="18">
        <v>1578238</v>
      </c>
      <c r="J34" s="18">
        <v>914009</v>
      </c>
      <c r="K34" s="18">
        <f t="shared" si="1"/>
        <v>16002185</v>
      </c>
      <c r="L34" s="18">
        <f t="shared" si="2"/>
        <v>44044159</v>
      </c>
    </row>
    <row r="35" spans="1:12" ht="12.75">
      <c r="A35" s="1" t="s">
        <v>50</v>
      </c>
      <c r="B35" s="14">
        <v>16701653</v>
      </c>
      <c r="C35" s="14">
        <v>22416242</v>
      </c>
      <c r="D35" s="18">
        <v>7274537</v>
      </c>
      <c r="E35" s="19">
        <v>0.6958</v>
      </c>
      <c r="F35" s="18">
        <v>9800260</v>
      </c>
      <c r="G35" s="14">
        <v>35305791</v>
      </c>
      <c r="H35" s="14">
        <v>306684</v>
      </c>
      <c r="I35" s="18">
        <v>2986678</v>
      </c>
      <c r="J35" s="18">
        <v>1729683</v>
      </c>
      <c r="K35" s="18">
        <f t="shared" si="1"/>
        <v>30282746</v>
      </c>
      <c r="L35" s="18">
        <f t="shared" si="2"/>
        <v>74423686</v>
      </c>
    </row>
    <row r="36" spans="1:12" ht="12.75">
      <c r="A36" s="1" t="s">
        <v>51</v>
      </c>
      <c r="B36" s="14">
        <v>13864552</v>
      </c>
      <c r="C36" s="14">
        <v>26555641</v>
      </c>
      <c r="D36" s="18">
        <v>5219488</v>
      </c>
      <c r="E36" s="19">
        <v>0.6969</v>
      </c>
      <c r="F36" s="18">
        <v>11549741</v>
      </c>
      <c r="G36" s="14">
        <v>45956464</v>
      </c>
      <c r="H36" s="14">
        <v>399201</v>
      </c>
      <c r="I36" s="18">
        <v>3887667</v>
      </c>
      <c r="J36" s="18">
        <v>2251475</v>
      </c>
      <c r="K36" s="18">
        <f t="shared" si="1"/>
        <v>39418121</v>
      </c>
      <c r="L36" s="18">
        <f t="shared" si="2"/>
        <v>86376657</v>
      </c>
    </row>
    <row r="37" spans="1:12" ht="12.75">
      <c r="A37" s="1" t="s">
        <v>52</v>
      </c>
      <c r="B37" s="14">
        <v>3018598</v>
      </c>
      <c r="C37" s="14">
        <v>6089157</v>
      </c>
      <c r="D37" s="18">
        <v>1749818</v>
      </c>
      <c r="E37" s="19">
        <v>0.6327</v>
      </c>
      <c r="F37" s="18">
        <v>3534926</v>
      </c>
      <c r="G37" s="14">
        <v>6704572</v>
      </c>
      <c r="H37" s="14">
        <v>58239</v>
      </c>
      <c r="I37" s="18">
        <v>567170</v>
      </c>
      <c r="J37" s="18">
        <v>328467</v>
      </c>
      <c r="K37" s="18">
        <f t="shared" si="1"/>
        <v>5750696</v>
      </c>
      <c r="L37" s="18">
        <f t="shared" si="2"/>
        <v>15812327</v>
      </c>
    </row>
    <row r="38" spans="1:12" ht="12.75">
      <c r="A38" s="1" t="s">
        <v>53</v>
      </c>
      <c r="B38" s="14">
        <v>23301407</v>
      </c>
      <c r="C38" s="14">
        <v>31566346</v>
      </c>
      <c r="D38" s="18">
        <v>23301407</v>
      </c>
      <c r="E38" s="19">
        <v>0.5</v>
      </c>
      <c r="F38" s="18">
        <v>31566346</v>
      </c>
      <c r="G38" s="14">
        <v>25589395</v>
      </c>
      <c r="H38" s="14">
        <v>222283</v>
      </c>
      <c r="I38" s="18">
        <v>2164724</v>
      </c>
      <c r="J38" s="18">
        <v>1253662</v>
      </c>
      <c r="K38" s="18">
        <f t="shared" si="1"/>
        <v>21948726</v>
      </c>
      <c r="L38" s="18">
        <f t="shared" si="2"/>
        <v>80457148</v>
      </c>
    </row>
    <row r="39" spans="1:12" ht="12.75">
      <c r="A39" s="1" t="s">
        <v>54</v>
      </c>
      <c r="B39" s="14">
        <v>44973373</v>
      </c>
      <c r="C39" s="14">
        <v>33216040</v>
      </c>
      <c r="D39" s="18">
        <v>44973368</v>
      </c>
      <c r="E39" s="19">
        <v>0.5</v>
      </c>
      <c r="F39" s="18">
        <v>33216040</v>
      </c>
      <c r="G39" s="20">
        <v>25531224</v>
      </c>
      <c r="H39" s="20">
        <v>221777</v>
      </c>
      <c r="I39" s="21">
        <v>2159803</v>
      </c>
      <c r="J39" s="21">
        <v>1250812</v>
      </c>
      <c r="K39" s="21">
        <f t="shared" si="1"/>
        <v>21898832</v>
      </c>
      <c r="L39" s="18">
        <f t="shared" si="2"/>
        <v>103720637</v>
      </c>
    </row>
    <row r="40" spans="1:12" ht="12.75">
      <c r="A40" s="1" t="s">
        <v>55</v>
      </c>
      <c r="B40" s="14">
        <v>32081922</v>
      </c>
      <c r="C40" s="14">
        <v>56924941</v>
      </c>
      <c r="D40" s="18">
        <v>24411364</v>
      </c>
      <c r="E40" s="19">
        <v>0.5638</v>
      </c>
      <c r="F40" s="18">
        <v>44041609</v>
      </c>
      <c r="G40" s="14">
        <v>58068689</v>
      </c>
      <c r="H40" s="14">
        <v>504414</v>
      </c>
      <c r="I40" s="18">
        <v>4912295</v>
      </c>
      <c r="J40" s="18">
        <v>2844871</v>
      </c>
      <c r="K40" s="18">
        <f t="shared" si="1"/>
        <v>49807109</v>
      </c>
      <c r="L40" s="18">
        <f t="shared" si="2"/>
        <v>147075552</v>
      </c>
    </row>
    <row r="41" spans="1:12" ht="12.75">
      <c r="A41" s="1" t="s">
        <v>56</v>
      </c>
      <c r="B41" s="14">
        <v>23367543</v>
      </c>
      <c r="C41" s="14">
        <v>27892272</v>
      </c>
      <c r="D41" s="18">
        <v>19690299</v>
      </c>
      <c r="E41" s="19">
        <v>0.5</v>
      </c>
      <c r="F41" s="18">
        <v>27892272</v>
      </c>
      <c r="G41" s="14">
        <v>25583985</v>
      </c>
      <c r="H41" s="14">
        <v>222236</v>
      </c>
      <c r="I41" s="18">
        <v>2164266</v>
      </c>
      <c r="J41" s="18">
        <v>1253397</v>
      </c>
      <c r="K41" s="18">
        <f t="shared" si="1"/>
        <v>21944086</v>
      </c>
      <c r="L41" s="18">
        <f t="shared" si="2"/>
        <v>76843800</v>
      </c>
    </row>
    <row r="42" spans="1:12" ht="12.75">
      <c r="A42" s="1" t="s">
        <v>57</v>
      </c>
      <c r="B42" s="14">
        <v>6293116</v>
      </c>
      <c r="C42" s="14">
        <v>17143154</v>
      </c>
      <c r="D42" s="18">
        <v>1715430</v>
      </c>
      <c r="E42" s="19">
        <v>0.7589</v>
      </c>
      <c r="F42" s="18">
        <v>5446323</v>
      </c>
      <c r="G42" s="14">
        <v>31879319</v>
      </c>
      <c r="H42" s="14">
        <v>276920</v>
      </c>
      <c r="I42" s="18">
        <v>2696817</v>
      </c>
      <c r="J42" s="18">
        <v>1561815</v>
      </c>
      <c r="K42" s="18">
        <f t="shared" si="1"/>
        <v>27343767</v>
      </c>
      <c r="L42" s="18">
        <f t="shared" si="2"/>
        <v>55315589</v>
      </c>
    </row>
    <row r="43" spans="1:12" ht="12.75">
      <c r="A43" s="1" t="s">
        <v>58</v>
      </c>
      <c r="B43" s="14">
        <v>24668568</v>
      </c>
      <c r="C43" s="14">
        <v>31255755</v>
      </c>
      <c r="D43" s="18">
        <v>16548755</v>
      </c>
      <c r="E43" s="19">
        <v>0.616</v>
      </c>
      <c r="F43" s="18">
        <v>19484107</v>
      </c>
      <c r="G43" s="14">
        <v>38680415</v>
      </c>
      <c r="H43" s="14">
        <v>335998</v>
      </c>
      <c r="I43" s="18">
        <v>3272153</v>
      </c>
      <c r="J43" s="18">
        <v>1895011</v>
      </c>
      <c r="K43" s="18">
        <f t="shared" si="1"/>
        <v>33177253</v>
      </c>
      <c r="L43" s="18">
        <f t="shared" si="2"/>
        <v>94604738</v>
      </c>
    </row>
    <row r="44" spans="1:12" ht="12.75">
      <c r="A44" s="1" t="s">
        <v>59</v>
      </c>
      <c r="B44" s="14">
        <v>3190691</v>
      </c>
      <c r="C44" s="14">
        <v>4539442</v>
      </c>
      <c r="D44" s="18">
        <v>1313990</v>
      </c>
      <c r="E44" s="19">
        <v>0.6911</v>
      </c>
      <c r="F44" s="18">
        <v>2028988</v>
      </c>
      <c r="G44" s="14">
        <v>5649785</v>
      </c>
      <c r="H44" s="14">
        <v>49077</v>
      </c>
      <c r="I44" s="18">
        <v>477941</v>
      </c>
      <c r="J44" s="18">
        <v>276791</v>
      </c>
      <c r="K44" s="18">
        <f t="shared" si="1"/>
        <v>4845976</v>
      </c>
      <c r="L44" s="18">
        <f t="shared" si="2"/>
        <v>13379918</v>
      </c>
    </row>
    <row r="45" spans="1:12" ht="12.75">
      <c r="A45" s="1" t="s">
        <v>60</v>
      </c>
      <c r="B45" s="14">
        <v>10594637</v>
      </c>
      <c r="C45" s="14">
        <v>9899574</v>
      </c>
      <c r="D45" s="18">
        <v>6498998</v>
      </c>
      <c r="E45" s="19">
        <v>0.5793</v>
      </c>
      <c r="F45" s="18">
        <v>7189282</v>
      </c>
      <c r="G45" s="14">
        <v>11505815</v>
      </c>
      <c r="H45" s="14">
        <v>99945</v>
      </c>
      <c r="I45" s="18">
        <v>973329</v>
      </c>
      <c r="J45" s="18">
        <v>563687</v>
      </c>
      <c r="K45" s="18">
        <f t="shared" si="1"/>
        <v>9868854</v>
      </c>
      <c r="L45" s="18">
        <f t="shared" si="2"/>
        <v>32000026</v>
      </c>
    </row>
    <row r="46" spans="1:12" ht="12.75">
      <c r="A46" s="1" t="s">
        <v>61</v>
      </c>
      <c r="B46" s="14">
        <v>2580422</v>
      </c>
      <c r="C46" s="14">
        <v>14122679</v>
      </c>
      <c r="D46" s="18">
        <v>2580421</v>
      </c>
      <c r="E46" s="19">
        <v>0.5393</v>
      </c>
      <c r="F46" s="18">
        <v>12064376</v>
      </c>
      <c r="G46" s="14">
        <v>14087001</v>
      </c>
      <c r="H46" s="14">
        <v>122367</v>
      </c>
      <c r="I46" s="18">
        <v>1191684</v>
      </c>
      <c r="J46" s="18">
        <v>690143</v>
      </c>
      <c r="K46" s="18">
        <f t="shared" si="1"/>
        <v>12082807</v>
      </c>
      <c r="L46" s="18">
        <f t="shared" si="2"/>
        <v>30790102</v>
      </c>
    </row>
    <row r="47" spans="1:12" ht="12.75">
      <c r="A47" s="1" t="s">
        <v>62</v>
      </c>
      <c r="B47" s="14">
        <v>4581870</v>
      </c>
      <c r="C47" s="14">
        <v>6672691</v>
      </c>
      <c r="D47" s="18">
        <v>4581866</v>
      </c>
      <c r="E47" s="19">
        <v>0.5</v>
      </c>
      <c r="F47" s="18">
        <v>6672691</v>
      </c>
      <c r="G47" s="14">
        <v>4714356</v>
      </c>
      <c r="H47" s="14">
        <v>40951</v>
      </c>
      <c r="I47" s="18">
        <v>398809</v>
      </c>
      <c r="J47" s="18">
        <v>230963</v>
      </c>
      <c r="K47" s="18">
        <f t="shared" si="1"/>
        <v>4043633</v>
      </c>
      <c r="L47" s="18">
        <f t="shared" si="2"/>
        <v>15968917</v>
      </c>
    </row>
    <row r="48" spans="1:12" ht="12.75">
      <c r="A48" s="1" t="s">
        <v>63</v>
      </c>
      <c r="B48" s="14">
        <v>26374178</v>
      </c>
      <c r="C48" s="14">
        <v>49344035</v>
      </c>
      <c r="D48" s="18">
        <v>26374178</v>
      </c>
      <c r="E48" s="19">
        <v>0.5</v>
      </c>
      <c r="F48" s="18">
        <v>49344035</v>
      </c>
      <c r="G48" s="14">
        <v>36729756</v>
      </c>
      <c r="H48" s="14">
        <v>319053</v>
      </c>
      <c r="I48" s="18">
        <v>3107138</v>
      </c>
      <c r="J48" s="18">
        <v>1799445</v>
      </c>
      <c r="K48" s="18">
        <f t="shared" si="1"/>
        <v>31504120</v>
      </c>
      <c r="L48" s="18">
        <f t="shared" si="2"/>
        <v>112447969</v>
      </c>
    </row>
    <row r="49" spans="1:12" ht="12.75">
      <c r="A49" s="1" t="s">
        <v>64</v>
      </c>
      <c r="B49" s="14">
        <v>8307587</v>
      </c>
      <c r="C49" s="14">
        <v>11102333</v>
      </c>
      <c r="D49" s="18">
        <v>2895259</v>
      </c>
      <c r="E49" s="19">
        <v>0.7193</v>
      </c>
      <c r="F49" s="18">
        <v>4332580</v>
      </c>
      <c r="G49" s="14">
        <v>18306076</v>
      </c>
      <c r="H49" s="14">
        <v>159016</v>
      </c>
      <c r="I49" s="18">
        <v>1548594</v>
      </c>
      <c r="J49" s="18">
        <v>896842</v>
      </c>
      <c r="K49" s="18">
        <f t="shared" si="1"/>
        <v>15701624</v>
      </c>
      <c r="L49" s="18">
        <f t="shared" si="2"/>
        <v>37715996</v>
      </c>
    </row>
    <row r="50" spans="1:12" ht="12.75">
      <c r="A50" s="1" t="s">
        <v>65</v>
      </c>
      <c r="B50" s="14">
        <v>101983998</v>
      </c>
      <c r="C50" s="14">
        <v>104119582</v>
      </c>
      <c r="D50" s="18">
        <v>101983998</v>
      </c>
      <c r="E50" s="19">
        <v>0.5</v>
      </c>
      <c r="F50" s="18">
        <v>104119582</v>
      </c>
      <c r="G50" s="14">
        <v>107663531</v>
      </c>
      <c r="H50" s="14">
        <v>935220</v>
      </c>
      <c r="I50" s="18">
        <v>9107749</v>
      </c>
      <c r="J50" s="18">
        <v>5274595</v>
      </c>
      <c r="K50" s="18">
        <f aca="true" t="shared" si="3" ref="K50:K69">G50-H50-I50-J50</f>
        <v>92345967</v>
      </c>
      <c r="L50" s="18">
        <f aca="true" t="shared" si="4" ref="L50:L69">B50+C50+G50</f>
        <v>313767111</v>
      </c>
    </row>
    <row r="51" spans="1:12" ht="12.75">
      <c r="A51" s="1" t="s">
        <v>66</v>
      </c>
      <c r="B51" s="14">
        <v>69639228</v>
      </c>
      <c r="C51" s="14">
        <v>48955193</v>
      </c>
      <c r="D51" s="18">
        <v>37927282</v>
      </c>
      <c r="E51" s="19">
        <v>0.6452</v>
      </c>
      <c r="F51" s="18">
        <v>26920804</v>
      </c>
      <c r="G51" s="14">
        <v>66548599</v>
      </c>
      <c r="H51" s="14">
        <v>578075</v>
      </c>
      <c r="I51" s="18">
        <v>5629649</v>
      </c>
      <c r="J51" s="18">
        <v>3260314</v>
      </c>
      <c r="K51" s="18">
        <f t="shared" si="3"/>
        <v>57080561</v>
      </c>
      <c r="L51" s="18">
        <f t="shared" si="4"/>
        <v>185143020</v>
      </c>
    </row>
    <row r="52" spans="1:12" ht="12.75">
      <c r="A52" s="1" t="s">
        <v>67</v>
      </c>
      <c r="B52" s="14">
        <v>2506022</v>
      </c>
      <c r="C52" s="14">
        <v>3066115</v>
      </c>
      <c r="D52" s="18">
        <v>1017036</v>
      </c>
      <c r="E52" s="19">
        <v>0.6472</v>
      </c>
      <c r="F52" s="18">
        <v>1671393</v>
      </c>
      <c r="G52" s="14">
        <v>3644554</v>
      </c>
      <c r="H52" s="14">
        <v>31658</v>
      </c>
      <c r="I52" s="18">
        <v>308309</v>
      </c>
      <c r="J52" s="18">
        <v>178552</v>
      </c>
      <c r="K52" s="18">
        <f t="shared" si="3"/>
        <v>3126035</v>
      </c>
      <c r="L52" s="18">
        <f t="shared" si="4"/>
        <v>9216691</v>
      </c>
    </row>
    <row r="53" spans="1:12" ht="12.75">
      <c r="A53" s="1" t="s">
        <v>68</v>
      </c>
      <c r="B53" s="14">
        <v>70124656</v>
      </c>
      <c r="C53" s="14">
        <v>62769817</v>
      </c>
      <c r="D53" s="18">
        <v>45403943</v>
      </c>
      <c r="E53" s="19">
        <v>0.5966</v>
      </c>
      <c r="F53" s="18">
        <v>42442749</v>
      </c>
      <c r="G53" s="14">
        <v>67280936</v>
      </c>
      <c r="H53" s="14">
        <v>584436</v>
      </c>
      <c r="I53" s="18">
        <v>5691601</v>
      </c>
      <c r="J53" s="18">
        <v>3296192</v>
      </c>
      <c r="K53" s="18">
        <f t="shared" si="3"/>
        <v>57708707</v>
      </c>
      <c r="L53" s="18">
        <f t="shared" si="4"/>
        <v>200175409</v>
      </c>
    </row>
    <row r="54" spans="1:12" ht="12.75">
      <c r="A54" s="1" t="s">
        <v>69</v>
      </c>
      <c r="B54" s="14">
        <v>24909979</v>
      </c>
      <c r="C54" s="14">
        <v>19683121</v>
      </c>
      <c r="D54" s="18">
        <v>10630233</v>
      </c>
      <c r="E54" s="19">
        <v>0.6814</v>
      </c>
      <c r="F54" s="18">
        <v>9203173</v>
      </c>
      <c r="G54" s="14">
        <v>31057286</v>
      </c>
      <c r="H54" s="14">
        <v>269779</v>
      </c>
      <c r="I54" s="18">
        <v>2627277</v>
      </c>
      <c r="J54" s="18">
        <v>1521542</v>
      </c>
      <c r="K54" s="18">
        <f t="shared" si="3"/>
        <v>26638688</v>
      </c>
      <c r="L54" s="18">
        <f t="shared" si="4"/>
        <v>75650386</v>
      </c>
    </row>
    <row r="55" spans="1:12" ht="12.75">
      <c r="A55" s="1" t="s">
        <v>70</v>
      </c>
      <c r="B55" s="14">
        <v>19408790</v>
      </c>
      <c r="C55" s="14">
        <v>19321369</v>
      </c>
      <c r="D55" s="18">
        <v>11714966</v>
      </c>
      <c r="E55" s="19">
        <v>0.6107</v>
      </c>
      <c r="F55" s="18">
        <v>12316700</v>
      </c>
      <c r="G55" s="14">
        <v>22464949</v>
      </c>
      <c r="H55" s="14">
        <v>195142</v>
      </c>
      <c r="I55" s="18">
        <v>1900412</v>
      </c>
      <c r="J55" s="18">
        <v>1100591</v>
      </c>
      <c r="K55" s="18">
        <f t="shared" si="3"/>
        <v>19268804</v>
      </c>
      <c r="L55" s="18">
        <f t="shared" si="4"/>
        <v>61195108</v>
      </c>
    </row>
    <row r="56" spans="1:12" ht="12.75">
      <c r="A56" s="1" t="s">
        <v>71</v>
      </c>
      <c r="B56" s="14">
        <v>55336804</v>
      </c>
      <c r="C56" s="14">
        <v>62964029</v>
      </c>
      <c r="D56" s="18">
        <v>46629051</v>
      </c>
      <c r="E56" s="19">
        <v>0.5439</v>
      </c>
      <c r="F56" s="18">
        <v>52799952</v>
      </c>
      <c r="G56" s="14">
        <v>62629247</v>
      </c>
      <c r="H56" s="14">
        <v>544030</v>
      </c>
      <c r="I56" s="18">
        <v>5298094</v>
      </c>
      <c r="J56" s="18">
        <v>3068299</v>
      </c>
      <c r="K56" s="18">
        <f t="shared" si="3"/>
        <v>53718824</v>
      </c>
      <c r="L56" s="18">
        <f t="shared" si="4"/>
        <v>180930080</v>
      </c>
    </row>
    <row r="57" spans="1:12" ht="12.75">
      <c r="A57" s="1" t="s">
        <v>72</v>
      </c>
      <c r="B57" s="14">
        <v>0</v>
      </c>
      <c r="C57" s="14">
        <v>0</v>
      </c>
      <c r="D57" s="18">
        <v>0</v>
      </c>
      <c r="E57" s="22">
        <v>0</v>
      </c>
      <c r="F57" s="22">
        <v>0</v>
      </c>
      <c r="G57" s="14">
        <v>35432307</v>
      </c>
      <c r="H57" s="14">
        <v>307783</v>
      </c>
      <c r="I57" s="18">
        <v>2997380</v>
      </c>
      <c r="J57" s="18">
        <v>1735881</v>
      </c>
      <c r="K57" s="18">
        <f t="shared" si="3"/>
        <v>30391263</v>
      </c>
      <c r="L57" s="18">
        <f t="shared" si="4"/>
        <v>35432307</v>
      </c>
    </row>
    <row r="58" spans="1:12" ht="12.75">
      <c r="A58" s="1" t="s">
        <v>73</v>
      </c>
      <c r="B58" s="14">
        <v>6633774</v>
      </c>
      <c r="C58" s="14">
        <v>5457575</v>
      </c>
      <c r="D58" s="18">
        <v>5321126</v>
      </c>
      <c r="E58" s="19">
        <v>0.5235</v>
      </c>
      <c r="F58" s="18">
        <v>4967592</v>
      </c>
      <c r="G58" s="14">
        <v>5497086</v>
      </c>
      <c r="H58" s="14">
        <v>47750</v>
      </c>
      <c r="I58" s="18">
        <v>465024</v>
      </c>
      <c r="J58" s="18">
        <v>269310</v>
      </c>
      <c r="K58" s="18">
        <f t="shared" si="3"/>
        <v>4715002</v>
      </c>
      <c r="L58" s="18">
        <f t="shared" si="4"/>
        <v>17588435</v>
      </c>
    </row>
    <row r="59" spans="1:12" ht="12.75">
      <c r="A59" s="1" t="s">
        <v>74</v>
      </c>
      <c r="B59" s="14">
        <v>9867439</v>
      </c>
      <c r="C59" s="14">
        <v>23232086</v>
      </c>
      <c r="D59" s="18">
        <v>4085269</v>
      </c>
      <c r="E59" s="19">
        <v>0.6954</v>
      </c>
      <c r="F59" s="18">
        <v>10176148</v>
      </c>
      <c r="G59" s="14">
        <v>36945886</v>
      </c>
      <c r="H59" s="14">
        <v>320931</v>
      </c>
      <c r="I59" s="18">
        <v>3125421</v>
      </c>
      <c r="J59" s="18">
        <v>1810033</v>
      </c>
      <c r="K59" s="18">
        <f t="shared" si="3"/>
        <v>31689501</v>
      </c>
      <c r="L59" s="18">
        <f t="shared" si="4"/>
        <v>70045411</v>
      </c>
    </row>
    <row r="60" spans="1:12" ht="12.75">
      <c r="A60" s="1" t="s">
        <v>75</v>
      </c>
      <c r="B60" s="14">
        <v>1710801</v>
      </c>
      <c r="C60" s="14">
        <v>4281552</v>
      </c>
      <c r="D60" s="18">
        <v>802914</v>
      </c>
      <c r="E60" s="19">
        <v>0.6292</v>
      </c>
      <c r="F60" s="18">
        <v>2523203</v>
      </c>
      <c r="G60" s="14">
        <v>5415968</v>
      </c>
      <c r="H60" s="14">
        <v>47046</v>
      </c>
      <c r="I60" s="18">
        <v>458161</v>
      </c>
      <c r="J60" s="18">
        <v>265336</v>
      </c>
      <c r="K60" s="18">
        <f t="shared" si="3"/>
        <v>4645425</v>
      </c>
      <c r="L60" s="18">
        <f t="shared" si="4"/>
        <v>11408321</v>
      </c>
    </row>
    <row r="61" spans="1:12" ht="12.75">
      <c r="A61" s="1" t="s">
        <v>76</v>
      </c>
      <c r="B61" s="14">
        <v>37702188</v>
      </c>
      <c r="C61" s="14">
        <v>31806423</v>
      </c>
      <c r="D61" s="18">
        <v>18975782</v>
      </c>
      <c r="E61" s="19">
        <v>0.6365</v>
      </c>
      <c r="F61" s="18">
        <v>18164391</v>
      </c>
      <c r="G61" s="14">
        <v>44426857</v>
      </c>
      <c r="H61" s="14">
        <v>385914</v>
      </c>
      <c r="I61" s="18">
        <v>3758270</v>
      </c>
      <c r="J61" s="18">
        <v>2176537</v>
      </c>
      <c r="K61" s="18">
        <f t="shared" si="3"/>
        <v>38106136</v>
      </c>
      <c r="L61" s="18">
        <f t="shared" si="4"/>
        <v>113935468</v>
      </c>
    </row>
    <row r="62" spans="1:12" ht="12.75">
      <c r="A62" s="1" t="s">
        <v>77</v>
      </c>
      <c r="B62" s="14">
        <v>59844129</v>
      </c>
      <c r="C62" s="14">
        <v>146323418</v>
      </c>
      <c r="D62" s="18">
        <v>34681421</v>
      </c>
      <c r="E62" s="19">
        <v>0.6078</v>
      </c>
      <c r="F62" s="18">
        <v>94419290</v>
      </c>
      <c r="G62" s="14">
        <v>216108725</v>
      </c>
      <c r="H62" s="14">
        <v>1877230</v>
      </c>
      <c r="I62" s="18">
        <v>18281622</v>
      </c>
      <c r="J62" s="18">
        <v>10587485</v>
      </c>
      <c r="K62" s="18">
        <f t="shared" si="3"/>
        <v>185362388</v>
      </c>
      <c r="L62" s="18">
        <f t="shared" si="4"/>
        <v>422276272</v>
      </c>
    </row>
    <row r="63" spans="1:12" ht="12.75">
      <c r="A63" s="1" t="s">
        <v>78</v>
      </c>
      <c r="B63" s="14">
        <v>12591564</v>
      </c>
      <c r="C63" s="14">
        <v>17633642</v>
      </c>
      <c r="D63" s="18">
        <v>4474923</v>
      </c>
      <c r="E63" s="19">
        <v>0.7014</v>
      </c>
      <c r="F63" s="18">
        <v>7506994</v>
      </c>
      <c r="G63" s="14">
        <v>22349073</v>
      </c>
      <c r="H63" s="14">
        <v>194135</v>
      </c>
      <c r="I63" s="18">
        <v>1890610</v>
      </c>
      <c r="J63" s="18">
        <v>1094914</v>
      </c>
      <c r="K63" s="18">
        <f t="shared" si="3"/>
        <v>19169414</v>
      </c>
      <c r="L63" s="18">
        <f t="shared" si="4"/>
        <v>52574279</v>
      </c>
    </row>
    <row r="64" spans="1:12" ht="12.75">
      <c r="A64" s="1" t="s">
        <v>79</v>
      </c>
      <c r="B64" s="14">
        <v>3944887</v>
      </c>
      <c r="C64" s="14">
        <v>2880087</v>
      </c>
      <c r="D64" s="18">
        <v>2666323</v>
      </c>
      <c r="E64" s="19">
        <v>0.5893</v>
      </c>
      <c r="F64" s="18">
        <v>2007215</v>
      </c>
      <c r="G64" s="14">
        <v>2897872</v>
      </c>
      <c r="H64" s="14">
        <v>25172</v>
      </c>
      <c r="I64" s="18">
        <v>245144</v>
      </c>
      <c r="J64" s="18">
        <v>141971</v>
      </c>
      <c r="K64" s="18">
        <f t="shared" si="3"/>
        <v>2485585</v>
      </c>
      <c r="L64" s="18">
        <f t="shared" si="4"/>
        <v>9722846</v>
      </c>
    </row>
    <row r="65" spans="1:12" ht="12.75">
      <c r="A65" s="1" t="s">
        <v>80</v>
      </c>
      <c r="B65" s="14">
        <v>21328766</v>
      </c>
      <c r="C65" s="14">
        <v>41241538</v>
      </c>
      <c r="D65" s="18">
        <v>21328762</v>
      </c>
      <c r="E65" s="19">
        <v>0.5</v>
      </c>
      <c r="F65" s="18">
        <v>41241538</v>
      </c>
      <c r="G65" s="14">
        <v>38903142</v>
      </c>
      <c r="H65" s="14">
        <v>337932</v>
      </c>
      <c r="I65" s="18">
        <v>3290994</v>
      </c>
      <c r="J65" s="18">
        <v>1905922</v>
      </c>
      <c r="K65" s="18">
        <f t="shared" si="3"/>
        <v>33368294</v>
      </c>
      <c r="L65" s="18">
        <f t="shared" si="4"/>
        <v>101473446</v>
      </c>
    </row>
    <row r="66" spans="1:12" ht="12.75">
      <c r="A66" s="1" t="s">
        <v>81</v>
      </c>
      <c r="B66" s="14">
        <v>41883444</v>
      </c>
      <c r="C66" s="14">
        <v>33506860</v>
      </c>
      <c r="D66" s="18">
        <v>38707605</v>
      </c>
      <c r="E66" s="19">
        <v>0.5012</v>
      </c>
      <c r="F66" s="18">
        <v>33346412</v>
      </c>
      <c r="G66" s="14">
        <v>33069598</v>
      </c>
      <c r="H66" s="14">
        <v>287259</v>
      </c>
      <c r="I66" s="18">
        <v>2797508</v>
      </c>
      <c r="J66" s="18">
        <v>1620128</v>
      </c>
      <c r="K66" s="18">
        <f t="shared" si="3"/>
        <v>28364703</v>
      </c>
      <c r="L66" s="18">
        <f t="shared" si="4"/>
        <v>108459902</v>
      </c>
    </row>
    <row r="67" spans="1:12" ht="12.75">
      <c r="A67" s="1" t="s">
        <v>82</v>
      </c>
      <c r="B67" s="14">
        <v>8727005</v>
      </c>
      <c r="C67" s="14">
        <v>8633201</v>
      </c>
      <c r="D67" s="18">
        <v>2971392</v>
      </c>
      <c r="E67" s="19">
        <v>0.7282</v>
      </c>
      <c r="F67" s="18">
        <v>3222335</v>
      </c>
      <c r="G67" s="14">
        <v>13549692</v>
      </c>
      <c r="H67" s="14">
        <v>117700</v>
      </c>
      <c r="I67" s="18">
        <v>1146230</v>
      </c>
      <c r="J67" s="18">
        <v>663819</v>
      </c>
      <c r="K67" s="18">
        <f t="shared" si="3"/>
        <v>11621943</v>
      </c>
      <c r="L67" s="18">
        <f t="shared" si="4"/>
        <v>30909898</v>
      </c>
    </row>
    <row r="68" spans="1:12" ht="12.75">
      <c r="A68" s="1" t="s">
        <v>83</v>
      </c>
      <c r="B68" s="14">
        <v>24511351</v>
      </c>
      <c r="C68" s="14">
        <v>29114481</v>
      </c>
      <c r="D68" s="18">
        <v>16449406</v>
      </c>
      <c r="E68" s="19">
        <v>0.5747</v>
      </c>
      <c r="F68" s="18">
        <v>21545830</v>
      </c>
      <c r="G68" s="14">
        <v>29630946</v>
      </c>
      <c r="H68" s="14">
        <v>257389</v>
      </c>
      <c r="I68" s="18">
        <v>2506617</v>
      </c>
      <c r="J68" s="18">
        <v>1451664</v>
      </c>
      <c r="K68" s="18">
        <f t="shared" si="3"/>
        <v>25415276</v>
      </c>
      <c r="L68" s="18">
        <f t="shared" si="4"/>
        <v>83256778</v>
      </c>
    </row>
    <row r="69" spans="1:12" ht="12.75">
      <c r="A69" s="1" t="s">
        <v>84</v>
      </c>
      <c r="B69" s="14">
        <v>2815041</v>
      </c>
      <c r="C69" s="14">
        <v>2578419</v>
      </c>
      <c r="D69" s="18">
        <v>1553707</v>
      </c>
      <c r="E69" s="19">
        <v>0.5291</v>
      </c>
      <c r="F69" s="18">
        <v>2294798</v>
      </c>
      <c r="G69" s="14">
        <v>2694019</v>
      </c>
      <c r="H69" s="14">
        <v>23402</v>
      </c>
      <c r="I69" s="18">
        <v>227899</v>
      </c>
      <c r="J69" s="18">
        <v>131984</v>
      </c>
      <c r="K69" s="18">
        <f t="shared" si="3"/>
        <v>2310734</v>
      </c>
      <c r="L69" s="18">
        <f t="shared" si="4"/>
        <v>8087479</v>
      </c>
    </row>
    <row r="70" spans="2:12" ht="12.75">
      <c r="B70" s="7"/>
      <c r="C70" s="18"/>
      <c r="D70" s="18"/>
      <c r="E70" s="19"/>
      <c r="F70" s="18"/>
      <c r="G70" s="23"/>
      <c r="H70" s="18"/>
      <c r="I70" s="18"/>
      <c r="J70" s="18"/>
      <c r="K70" s="18"/>
      <c r="L70" s="18"/>
    </row>
    <row r="71" spans="1:12" ht="12.75">
      <c r="A71" s="1" t="s">
        <v>85</v>
      </c>
      <c r="B71" s="7">
        <f>SUM(B18:B70)</f>
        <v>1177524781</v>
      </c>
      <c r="C71" s="7">
        <f>SUM(C18:C70)</f>
        <v>1673842719</v>
      </c>
      <c r="D71" s="7">
        <f>SUM(D18:D70)</f>
        <v>887607151</v>
      </c>
      <c r="E71" s="7"/>
      <c r="F71" s="7">
        <f aca="true" t="shared" si="5" ref="F71:K71">SUM(F18:F70)</f>
        <v>1294282501</v>
      </c>
      <c r="G71" s="7">
        <f t="shared" si="5"/>
        <v>1994570692</v>
      </c>
      <c r="H71" s="7">
        <f t="shared" si="5"/>
        <v>17325853</v>
      </c>
      <c r="I71" s="7">
        <f t="shared" si="5"/>
        <v>168729828</v>
      </c>
      <c r="J71" s="7">
        <f t="shared" si="5"/>
        <v>97716958</v>
      </c>
      <c r="K71" s="7">
        <f t="shared" si="5"/>
        <v>1710798053</v>
      </c>
      <c r="L71" s="7">
        <f>B71+C71+G71</f>
        <v>4845938192</v>
      </c>
    </row>
    <row r="73" spans="1:7" ht="12.75">
      <c r="A73" s="1" t="s">
        <v>86</v>
      </c>
      <c r="G73" s="24" t="s">
        <v>5</v>
      </c>
    </row>
    <row r="74" spans="1:12" ht="12.75">
      <c r="A74" s="1" t="s">
        <v>87</v>
      </c>
      <c r="B74" s="24">
        <v>0</v>
      </c>
      <c r="C74" s="24">
        <v>0</v>
      </c>
      <c r="D74" s="24">
        <v>0</v>
      </c>
      <c r="F74" s="24">
        <v>0</v>
      </c>
      <c r="G74" s="14">
        <v>2680745</v>
      </c>
      <c r="H74" s="24">
        <v>24411</v>
      </c>
      <c r="I74" s="24">
        <v>220454</v>
      </c>
      <c r="J74" s="24">
        <v>127672</v>
      </c>
      <c r="K74" s="24">
        <f>SUM(G74-H74-I74-J74)</f>
        <v>2308208</v>
      </c>
      <c r="L74" s="18">
        <f>SUM(H74:K74)</f>
        <v>2680745</v>
      </c>
    </row>
    <row r="75" spans="1:12" ht="12.75">
      <c r="A75" s="1" t="s">
        <v>88</v>
      </c>
      <c r="B75" s="24">
        <v>0</v>
      </c>
      <c r="C75" s="24">
        <v>0</v>
      </c>
      <c r="D75" s="24">
        <v>0</v>
      </c>
      <c r="F75" s="24">
        <v>0</v>
      </c>
      <c r="G75" s="14">
        <v>4063930</v>
      </c>
      <c r="H75" s="24">
        <v>37006</v>
      </c>
      <c r="I75" s="24">
        <v>334203</v>
      </c>
      <c r="J75" s="24">
        <v>193547</v>
      </c>
      <c r="K75" s="24">
        <f>SUM(G75-H75-I75-J75)</f>
        <v>3499174</v>
      </c>
      <c r="L75" s="18">
        <f>SUM(H75:K75)</f>
        <v>4063930</v>
      </c>
    </row>
    <row r="76" spans="1:12" ht="12.75">
      <c r="A76" s="1" t="s">
        <v>89</v>
      </c>
      <c r="B76" s="24">
        <v>0</v>
      </c>
      <c r="C76" s="24">
        <v>0</v>
      </c>
      <c r="D76" s="24">
        <v>0</v>
      </c>
      <c r="F76" s="24">
        <v>0</v>
      </c>
      <c r="G76" s="14">
        <v>1700190</v>
      </c>
      <c r="H76" s="24">
        <v>15482</v>
      </c>
      <c r="I76" s="24">
        <v>139817</v>
      </c>
      <c r="J76" s="24">
        <v>80973</v>
      </c>
      <c r="K76" s="24">
        <f>SUM(G76-H76-I76-J76)</f>
        <v>1463918</v>
      </c>
      <c r="L76" s="18">
        <f>SUM(H76:K76)</f>
        <v>1700190</v>
      </c>
    </row>
    <row r="77" spans="1:12" ht="12.75">
      <c r="A77" s="1" t="s">
        <v>90</v>
      </c>
      <c r="B77" s="24">
        <v>0</v>
      </c>
      <c r="C77" s="24">
        <v>0</v>
      </c>
      <c r="D77" s="24">
        <v>0</v>
      </c>
      <c r="F77" s="24">
        <v>0</v>
      </c>
      <c r="G77" s="14">
        <v>1865540</v>
      </c>
      <c r="H77" s="24">
        <v>16988</v>
      </c>
      <c r="I77" s="24">
        <v>153415</v>
      </c>
      <c r="J77" s="24">
        <v>88848</v>
      </c>
      <c r="K77" s="24">
        <f>SUM(G77-H77-I77-J77)</f>
        <v>1606289</v>
      </c>
      <c r="L77" s="18">
        <f>SUM(H77:K77)</f>
        <v>1865540</v>
      </c>
    </row>
    <row r="78" spans="1:12" ht="12.75">
      <c r="A78" s="1" t="s">
        <v>91</v>
      </c>
      <c r="B78" s="24">
        <v>0</v>
      </c>
      <c r="C78" s="24">
        <v>0</v>
      </c>
      <c r="D78" s="24">
        <v>0</v>
      </c>
      <c r="E78" s="24">
        <v>0</v>
      </c>
      <c r="F78" s="24">
        <v>0</v>
      </c>
      <c r="G78" s="24">
        <f aca="true" t="shared" si="6" ref="G78:L78">SUM(G74:G77)</f>
        <v>10310405</v>
      </c>
      <c r="H78" s="24">
        <f t="shared" si="6"/>
        <v>93887</v>
      </c>
      <c r="I78" s="24">
        <f t="shared" si="6"/>
        <v>847889</v>
      </c>
      <c r="J78" s="24">
        <f t="shared" si="6"/>
        <v>491040</v>
      </c>
      <c r="K78" s="24">
        <f t="shared" si="6"/>
        <v>8877589</v>
      </c>
      <c r="L78" s="7">
        <f t="shared" si="6"/>
        <v>10310405</v>
      </c>
    </row>
    <row r="79" spans="7:11" ht="12.75">
      <c r="G79" s="24" t="s">
        <v>5</v>
      </c>
      <c r="K79" s="24" t="s">
        <v>5</v>
      </c>
    </row>
    <row r="80" spans="1:12" ht="12.75">
      <c r="A80" s="1" t="s">
        <v>92</v>
      </c>
      <c r="B80" s="24">
        <v>58340000</v>
      </c>
      <c r="C80" s="24">
        <v>0</v>
      </c>
      <c r="D80" s="24">
        <v>0</v>
      </c>
      <c r="E80" s="24">
        <v>0</v>
      </c>
      <c r="F80" s="24">
        <v>0</v>
      </c>
      <c r="G80" s="24">
        <v>41241620</v>
      </c>
      <c r="H80" s="24">
        <v>375547.4</v>
      </c>
      <c r="I80" s="24">
        <v>0</v>
      </c>
      <c r="J80" s="24">
        <v>0</v>
      </c>
      <c r="K80" s="24">
        <f>G80-H80</f>
        <v>40866072.6</v>
      </c>
      <c r="L80" s="7">
        <f>B80+G80</f>
        <v>99581620</v>
      </c>
    </row>
    <row r="81" ht="12.75">
      <c r="K81" s="24" t="s">
        <v>5</v>
      </c>
    </row>
    <row r="82" spans="1:12" ht="12.75">
      <c r="A82" s="1" t="s">
        <v>93</v>
      </c>
      <c r="B82" s="24">
        <f>B8</f>
        <v>3792100</v>
      </c>
      <c r="C82" s="24">
        <f>C8</f>
        <v>3500400</v>
      </c>
      <c r="D82" s="24">
        <v>0</v>
      </c>
      <c r="E82" s="24">
        <v>0</v>
      </c>
      <c r="F82" s="24">
        <v>0</v>
      </c>
      <c r="G82" s="24">
        <f>G8</f>
        <v>5155202.5</v>
      </c>
      <c r="H82" s="24">
        <v>0</v>
      </c>
      <c r="I82" s="24">
        <v>0</v>
      </c>
      <c r="J82" s="24">
        <v>0</v>
      </c>
      <c r="K82" s="24">
        <f>G82</f>
        <v>5155202.5</v>
      </c>
      <c r="L82" s="7">
        <f>B82+C82+G82</f>
        <v>12447702.5</v>
      </c>
    </row>
    <row r="84" spans="1:12" ht="14.25">
      <c r="A84" s="25" t="s">
        <v>98</v>
      </c>
      <c r="B84" s="24">
        <v>0</v>
      </c>
      <c r="C84" s="24">
        <v>0</v>
      </c>
      <c r="D84" s="24">
        <v>0</v>
      </c>
      <c r="E84" s="24">
        <v>0</v>
      </c>
      <c r="F84" s="24">
        <v>0</v>
      </c>
      <c r="G84" s="24">
        <v>982080</v>
      </c>
      <c r="H84" s="24">
        <v>982080</v>
      </c>
      <c r="I84" s="24">
        <v>0</v>
      </c>
      <c r="J84" s="24">
        <v>0</v>
      </c>
      <c r="K84" s="24">
        <v>0</v>
      </c>
      <c r="L84" s="7">
        <f>G84</f>
        <v>982080</v>
      </c>
    </row>
    <row r="86" spans="1:12" ht="14.25">
      <c r="A86" s="25" t="s">
        <v>99</v>
      </c>
      <c r="B86" s="24">
        <v>0</v>
      </c>
      <c r="C86" s="24">
        <v>0</v>
      </c>
      <c r="D86" s="24">
        <v>0</v>
      </c>
      <c r="F86" s="24">
        <v>0</v>
      </c>
      <c r="G86" s="24">
        <v>9821000</v>
      </c>
      <c r="H86" s="24">
        <v>0</v>
      </c>
      <c r="I86" s="24">
        <v>0</v>
      </c>
      <c r="J86" s="24">
        <v>0</v>
      </c>
      <c r="K86" s="24">
        <f>G86</f>
        <v>9821000</v>
      </c>
      <c r="L86" s="24">
        <f>G86</f>
        <v>9821000</v>
      </c>
    </row>
    <row r="87" ht="12.75">
      <c r="G87" s="24" t="s">
        <v>5</v>
      </c>
    </row>
    <row r="89" spans="1:12" ht="12.75">
      <c r="A89" s="1" t="s">
        <v>32</v>
      </c>
      <c r="B89" s="24">
        <f>B71+B80+B82</f>
        <v>1239656881</v>
      </c>
      <c r="C89" s="24">
        <f>C71+C82</f>
        <v>1677343119</v>
      </c>
      <c r="D89" s="24">
        <f>D71</f>
        <v>887607151</v>
      </c>
      <c r="E89" s="24">
        <v>0</v>
      </c>
      <c r="F89" s="24">
        <f>F71</f>
        <v>1294282501</v>
      </c>
      <c r="G89" s="24">
        <f>SUM(G71+G78+G80+G82+G84+G86)</f>
        <v>2062080999.5</v>
      </c>
      <c r="H89" s="24">
        <f>H71+H78+H80+H84</f>
        <v>18777367.4</v>
      </c>
      <c r="I89" s="24">
        <f>I71+I78</f>
        <v>169577717</v>
      </c>
      <c r="J89" s="24">
        <f>J71+J78</f>
        <v>98207998</v>
      </c>
      <c r="K89" s="24">
        <f>K71+K78+K80+K82+K86</f>
        <v>1775517917.1</v>
      </c>
      <c r="L89" s="24">
        <f>L71+L78+L80+L82+L84+L86</f>
        <v>4979080999.5</v>
      </c>
    </row>
    <row r="90" ht="12.75">
      <c r="K90" s="24" t="s">
        <v>5</v>
      </c>
    </row>
    <row r="91" spans="11:12" ht="12.75">
      <c r="K91" s="24" t="s">
        <v>5</v>
      </c>
      <c r="L91" s="7" t="s">
        <v>5</v>
      </c>
    </row>
    <row r="92" ht="12.75">
      <c r="A92" s="11" t="s">
        <v>100</v>
      </c>
    </row>
    <row r="93" ht="12.75">
      <c r="A93" s="10" t="s">
        <v>94</v>
      </c>
    </row>
    <row r="94" ht="12.75">
      <c r="A94" s="10" t="s">
        <v>95</v>
      </c>
    </row>
    <row r="95" ht="12.75">
      <c r="A95" s="11" t="s">
        <v>101</v>
      </c>
    </row>
    <row r="96" spans="1:12" s="28" customFormat="1" ht="12.75">
      <c r="A96" s="26" t="s">
        <v>102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s="28" customFormat="1" ht="12.75">
      <c r="A97" s="29" t="s">
        <v>96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s="28" customFormat="1" ht="12.75">
      <c r="A98" s="26" t="s">
        <v>103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100" ht="12.75">
      <c r="A100" s="30"/>
    </row>
  </sheetData>
  <mergeCells count="1">
    <mergeCell ref="A1:L1"/>
  </mergeCells>
  <printOptions/>
  <pageMargins left="0.5" right="0.25" top="0.25" bottom="0.25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DHHS/OS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2006-11-15T20:02:18Z</dcterms:created>
  <dcterms:modified xsi:type="dcterms:W3CDTF">2006-11-16T20:18:49Z</dcterms:modified>
  <cp:category/>
  <cp:version/>
  <cp:contentType/>
  <cp:contentStatus/>
</cp:coreProperties>
</file>