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-71" sheetId="1" r:id="rId1"/>
  </sheets>
  <definedNames>
    <definedName name="_Key1" localSheetId="0" hidden="1">'t-71'!$B$13:$B$46</definedName>
    <definedName name="_Order1" localSheetId="0" hidden="1">255</definedName>
    <definedName name="_Sort" localSheetId="0" hidden="1">'t-71'!$A$13:$N$46</definedName>
    <definedName name="_xlnm.Print_Area" localSheetId="0">'t-71'!$A$1:$P$52</definedName>
    <definedName name="Print_Area_MI">'t-71'!$B$4:$O$55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<sst xmlns="http://schemas.openxmlformats.org/spreadsheetml/2006/main" count="58" uniqueCount="55">
  <si>
    <t xml:space="preserve"> </t>
  </si>
  <si>
    <t xml:space="preserve">     STATE</t>
  </si>
  <si>
    <t xml:space="preserve">     FY 1994</t>
  </si>
  <si>
    <t xml:space="preserve">     FY 1995</t>
  </si>
  <si>
    <t xml:space="preserve">     FY 1996</t>
  </si>
  <si>
    <t xml:space="preserve">     FY 1997</t>
  </si>
  <si>
    <t xml:space="preserve"> .</t>
  </si>
  <si>
    <t xml:space="preserve">     FY 1998</t>
  </si>
  <si>
    <t xml:space="preserve"> TOTAL</t>
  </si>
  <si>
    <t>Alabama</t>
  </si>
  <si>
    <t>Arizona</t>
  </si>
  <si>
    <t>Arkansas</t>
  </si>
  <si>
    <t>California</t>
  </si>
  <si>
    <t>Connecticut</t>
  </si>
  <si>
    <t>Florida</t>
  </si>
  <si>
    <t>Idaho</t>
  </si>
  <si>
    <t>Illinois</t>
  </si>
  <si>
    <t>Iowa</t>
  </si>
  <si>
    <t>Kansas</t>
  </si>
  <si>
    <t>Kentucky</t>
  </si>
  <si>
    <t>Maine</t>
  </si>
  <si>
    <t>Maryland</t>
  </si>
  <si>
    <t>Michigan</t>
  </si>
  <si>
    <t>Minnesota</t>
  </si>
  <si>
    <t>New Hampshire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</si>
  <si>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</si>
  <si>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</si>
  <si>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</si>
  <si>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</si>
  <si>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</si>
  <si>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</si>
  <si>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</si>
  <si>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</si>
  <si>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</si>
  <si>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</si>
  <si>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</si>
  <si>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</si>
  <si>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</si>
  <si>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Wisconsin</t>
  </si>
  <si>
    <t>Wyoming</t>
  </si>
  <si>
    <t xml:space="preserve">     FY 1999</t>
  </si>
  <si>
    <t>10-YR TOTAL</t>
  </si>
  <si>
    <t>% of 10-yr Total</t>
  </si>
  <si>
    <t>%</t>
  </si>
  <si>
    <t>Vermont</t>
  </si>
  <si>
    <t>New Mexico</t>
  </si>
  <si>
    <t>RANK</t>
  </si>
  <si>
    <t>TRANSFERS FROM THE URBANIZED AREA FORMULA PROGRAM TO THE NON-URBANIZED AREA FORMULA PROGRAM</t>
  </si>
  <si>
    <t xml:space="preserve">     FY 2000</t>
  </si>
  <si>
    <t xml:space="preserve">     FY 2001</t>
  </si>
  <si>
    <t xml:space="preserve">     FY 2002</t>
  </si>
  <si>
    <t>TABLE 100</t>
  </si>
  <si>
    <t>FISCAL YEARS 1994 - 2003</t>
  </si>
  <si>
    <t xml:space="preserve">     FY 2003</t>
  </si>
  <si>
    <t>Northern Mariana Isl.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</si>
</sst>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5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darkHorizontal">
        <fgColor indexed="42"/>
        <bgColor indexed="40"/>
      </patternFill>
    </fill>
    <fill>
      <patternFill patternType="darkHorizontal">
        <fgColor indexed="40"/>
        <bgColor indexed="11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7" fontId="0" fillId="0" borderId="1" xfId="0" applyNumberFormat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fill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2" xfId="0" applyBorder="1" applyAlignment="1">
      <alignment/>
    </xf>
    <xf numFmtId="37" fontId="0" fillId="0" borderId="3" xfId="0" applyNumberFormat="1" applyBorder="1" applyAlignment="1" applyProtection="1">
      <alignment/>
      <protection/>
    </xf>
    <xf numFmtId="0" fontId="3" fillId="0" borderId="4" xfId="0" applyFont="1" applyBorder="1" applyAlignment="1">
      <alignment/>
    </xf>
    <xf numFmtId="5" fontId="3" fillId="0" borderId="0" xfId="0" applyNumberFormat="1" applyFont="1" applyBorder="1" applyAlignment="1" applyProtection="1">
      <alignment/>
      <protection/>
    </xf>
    <xf numFmtId="0" fontId="0" fillId="0" borderId="5" xfId="0" applyBorder="1" applyAlignment="1">
      <alignment/>
    </xf>
    <xf numFmtId="37" fontId="0" fillId="0" borderId="6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0" fontId="4" fillId="0" borderId="4" xfId="0" applyFont="1" applyBorder="1" applyAlignment="1">
      <alignment/>
    </xf>
    <xf numFmtId="164" fontId="4" fillId="0" borderId="0" xfId="0" applyNumberFormat="1" applyFont="1" applyBorder="1" applyAlignment="1" applyProtection="1">
      <alignment/>
      <protection/>
    </xf>
    <xf numFmtId="164" fontId="4" fillId="0" borderId="7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4" fontId="4" fillId="0" borderId="8" xfId="0" applyNumberFormat="1" applyFon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164" fontId="4" fillId="0" borderId="3" xfId="0" applyNumberFormat="1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3" fontId="0" fillId="0" borderId="0" xfId="0" applyNumberForma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/>
      <protection/>
    </xf>
    <xf numFmtId="3" fontId="4" fillId="0" borderId="1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4:V65"/>
  <sheetViews>
    <sheetView tabSelected="1" defaultGridColor="0" zoomScale="87" zoomScaleNormal="87" colorId="22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77734375" defaultRowHeight="15"/>
  <cols>
    <col min="1" max="1" width="0.88671875" style="0" customWidth="1"/>
    <col min="2" max="2" width="17.77734375" style="0" customWidth="1"/>
    <col min="3" max="12" width="11.77734375" style="0" customWidth="1"/>
    <col min="13" max="13" width="1.77734375" style="0" customWidth="1"/>
    <col min="14" max="14" width="12.77734375" style="0" customWidth="1"/>
    <col min="15" max="15" width="5.99609375" style="0" customWidth="1"/>
    <col min="16" max="16" width="5.21484375" style="0" customWidth="1"/>
    <col min="17" max="17" width="12.77734375" style="0" customWidth="1"/>
    <col min="18" max="16384" width="11.4453125" style="0" customWidth="1"/>
  </cols>
  <sheetData>
    <row r="4" spans="2:16" ht="18">
      <c r="B4" s="36" t="s">
        <v>51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3:4" ht="18">
      <c r="C5" s="1"/>
      <c r="D5" s="1"/>
    </row>
    <row r="6" spans="2:16" ht="18">
      <c r="B6" s="36" t="s">
        <v>47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2:16" ht="18">
      <c r="B7" s="36" t="s">
        <v>52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3:4" ht="18">
      <c r="C8" s="1"/>
      <c r="D8" s="1"/>
    </row>
    <row r="9" spans="2:16" ht="9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2:16" ht="15">
      <c r="B10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7</v>
      </c>
      <c r="H10" s="7" t="s">
        <v>40</v>
      </c>
      <c r="I10" s="7" t="s">
        <v>48</v>
      </c>
      <c r="J10" s="7" t="s">
        <v>49</v>
      </c>
      <c r="K10" s="7" t="s">
        <v>50</v>
      </c>
      <c r="L10" s="7" t="s">
        <v>53</v>
      </c>
      <c r="N10" s="8" t="s">
        <v>41</v>
      </c>
      <c r="O10" s="8" t="s">
        <v>43</v>
      </c>
      <c r="P10" s="28" t="s">
        <v>46</v>
      </c>
    </row>
    <row r="11" spans="2:16" ht="9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3:20" ht="1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1"/>
      <c r="T12" s="9"/>
    </row>
    <row r="13" spans="2:16" ht="15">
      <c r="B13" s="4" t="s">
        <v>9</v>
      </c>
      <c r="C13" s="3">
        <v>0</v>
      </c>
      <c r="D13" s="3">
        <v>2100000</v>
      </c>
      <c r="E13" s="3">
        <f>9217+89692+222987+200000+600000+353032</f>
        <v>1474928</v>
      </c>
      <c r="F13" s="3">
        <f>7167+163818+774574</f>
        <v>945559</v>
      </c>
      <c r="G13" s="3">
        <f>455855+90130+940804</f>
        <v>1486789</v>
      </c>
      <c r="H13" s="3">
        <f>31261+1511805</f>
        <v>1543066</v>
      </c>
      <c r="I13" s="3">
        <v>1282974</v>
      </c>
      <c r="J13" s="3">
        <v>0</v>
      </c>
      <c r="K13" s="3">
        <v>1590203</v>
      </c>
      <c r="L13" s="3">
        <v>414537</v>
      </c>
      <c r="M13" s="3"/>
      <c r="N13" s="3">
        <f aca="true" t="shared" si="0" ref="N13:N46">SUM(C13:M13)</f>
        <v>10838056</v>
      </c>
      <c r="O13" s="24">
        <f aca="true" t="shared" si="1" ref="O13:O46">(N13/N$49)*100</f>
        <v>15.700465750070158</v>
      </c>
      <c r="P13" s="32">
        <f>RANK(N13,N$13:N$46,0)</f>
        <v>2</v>
      </c>
    </row>
    <row r="14" spans="2:20" ht="15">
      <c r="B14" s="4" t="s">
        <v>10</v>
      </c>
      <c r="C14" s="2">
        <v>365967</v>
      </c>
      <c r="D14" s="2">
        <v>521816</v>
      </c>
      <c r="E14" s="2">
        <f>310899+135715</f>
        <v>446614</v>
      </c>
      <c r="F14" s="2">
        <f>327196+61308</f>
        <v>388504</v>
      </c>
      <c r="G14" s="2">
        <f>383339+25954</f>
        <v>409293</v>
      </c>
      <c r="H14" s="2">
        <f>333411+206966</f>
        <v>540377</v>
      </c>
      <c r="I14" s="2">
        <v>316007</v>
      </c>
      <c r="J14" s="2">
        <v>344352</v>
      </c>
      <c r="K14" s="2">
        <v>63371</v>
      </c>
      <c r="L14" s="2">
        <v>131186</v>
      </c>
      <c r="M14" s="2"/>
      <c r="N14" s="2">
        <f t="shared" si="0"/>
        <v>3527487</v>
      </c>
      <c r="O14" s="24">
        <f t="shared" si="1"/>
        <v>5.1100666786846025</v>
      </c>
      <c r="P14" s="32">
        <f aca="true" t="shared" si="2" ref="P14:P46">RANK(N14,N$13:N$46,0)</f>
        <v>5</v>
      </c>
      <c r="Q14" s="2"/>
      <c r="R14" s="2"/>
      <c r="S14" s="2"/>
      <c r="T14" s="2"/>
    </row>
    <row r="15" spans="2:20" ht="15">
      <c r="B15" s="4" t="s">
        <v>11</v>
      </c>
      <c r="C15" s="2">
        <v>83555</v>
      </c>
      <c r="D15" s="2">
        <v>231550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/>
      <c r="N15" s="2">
        <f t="shared" si="0"/>
        <v>315105</v>
      </c>
      <c r="O15" s="24">
        <f t="shared" si="1"/>
        <v>0.45647441387789994</v>
      </c>
      <c r="P15" s="32">
        <f t="shared" si="2"/>
        <v>24</v>
      </c>
      <c r="Q15" s="2"/>
      <c r="R15" s="2"/>
      <c r="S15" s="2"/>
      <c r="T15" s="2"/>
    </row>
    <row r="16" spans="2:20" ht="15">
      <c r="B16" s="19" t="s">
        <v>12</v>
      </c>
      <c r="C16" s="20"/>
      <c r="D16" s="20"/>
      <c r="E16" s="20"/>
      <c r="F16" s="20">
        <f>1516908+1160862</f>
        <v>2677770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/>
      <c r="N16" s="20">
        <f t="shared" si="0"/>
        <v>2677770</v>
      </c>
      <c r="O16" s="22">
        <f t="shared" si="1"/>
        <v>3.879130738166085</v>
      </c>
      <c r="P16" s="32">
        <f t="shared" si="2"/>
        <v>8</v>
      </c>
      <c r="Q16" s="2"/>
      <c r="R16" s="2"/>
      <c r="S16" s="2"/>
      <c r="T16" s="2"/>
    </row>
    <row r="17" spans="2:20" ht="15">
      <c r="B17" s="5" t="s">
        <v>13</v>
      </c>
      <c r="C17" s="6">
        <v>144175</v>
      </c>
      <c r="D17" s="6">
        <v>319553</v>
      </c>
      <c r="E17" s="6">
        <v>317373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/>
      <c r="N17" s="6">
        <f t="shared" si="0"/>
        <v>781101</v>
      </c>
      <c r="O17" s="27">
        <f t="shared" si="1"/>
        <v>1.1315359043951747</v>
      </c>
      <c r="P17" s="33">
        <f t="shared" si="2"/>
        <v>17</v>
      </c>
      <c r="Q17" s="2"/>
      <c r="R17" s="2"/>
      <c r="S17" s="2"/>
      <c r="T17" s="2"/>
    </row>
    <row r="18" spans="2:16" ht="15">
      <c r="B18" s="4" t="s">
        <v>14</v>
      </c>
      <c r="C18" s="2">
        <v>1000000</v>
      </c>
      <c r="D18" s="2">
        <v>1500000</v>
      </c>
      <c r="E18" s="2">
        <v>0</v>
      </c>
      <c r="F18" s="2">
        <v>500000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/>
      <c r="N18" s="2">
        <f t="shared" si="0"/>
        <v>3000000</v>
      </c>
      <c r="O18" s="24">
        <f t="shared" si="1"/>
        <v>4.34592672802304</v>
      </c>
      <c r="P18" s="32">
        <f t="shared" si="2"/>
        <v>7</v>
      </c>
    </row>
    <row r="19" spans="2:20" ht="15">
      <c r="B19" s="4" t="s">
        <v>15</v>
      </c>
      <c r="C19" s="2">
        <v>71842</v>
      </c>
      <c r="D19" s="2">
        <v>271295</v>
      </c>
      <c r="E19" s="2">
        <v>400000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83000</v>
      </c>
      <c r="L19" s="2">
        <v>100000</v>
      </c>
      <c r="M19" s="2"/>
      <c r="N19" s="2">
        <f t="shared" si="0"/>
        <v>926137</v>
      </c>
      <c r="O19" s="24">
        <f t="shared" si="1"/>
        <v>1.3416411807036912</v>
      </c>
      <c r="P19" s="32">
        <f t="shared" si="2"/>
        <v>14</v>
      </c>
      <c r="Q19" s="2"/>
      <c r="R19" s="2"/>
      <c r="S19" s="2"/>
      <c r="T19" s="2"/>
    </row>
    <row r="20" spans="2:20" ht="15">
      <c r="B20" s="19" t="s">
        <v>16</v>
      </c>
      <c r="C20" s="20">
        <v>363599</v>
      </c>
      <c r="D20" s="20">
        <v>381075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/>
      <c r="N20" s="20">
        <f t="shared" si="0"/>
        <v>744674</v>
      </c>
      <c r="O20" s="22">
        <f t="shared" si="1"/>
        <v>1.0787662134212763</v>
      </c>
      <c r="P20" s="32">
        <f t="shared" si="2"/>
        <v>18</v>
      </c>
      <c r="Q20" s="2"/>
      <c r="R20" s="2"/>
      <c r="S20" s="2"/>
      <c r="T20" s="2"/>
    </row>
    <row r="21" spans="2:20" ht="15">
      <c r="B21" s="19" t="s">
        <v>17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79023</v>
      </c>
      <c r="J21" s="20">
        <v>0</v>
      </c>
      <c r="K21" s="20">
        <v>0</v>
      </c>
      <c r="L21" s="20">
        <v>0</v>
      </c>
      <c r="M21" s="20"/>
      <c r="N21" s="20">
        <f t="shared" si="0"/>
        <v>79023</v>
      </c>
      <c r="O21" s="22">
        <f t="shared" si="1"/>
        <v>0.1144760559428549</v>
      </c>
      <c r="P21" s="32">
        <f t="shared" si="2"/>
        <v>32</v>
      </c>
      <c r="Q21" s="2"/>
      <c r="T21" s="2"/>
    </row>
    <row r="22" spans="2:20" ht="15">
      <c r="B22" s="5" t="s">
        <v>18</v>
      </c>
      <c r="C22" s="6">
        <v>0</v>
      </c>
      <c r="D22" s="6">
        <v>20814</v>
      </c>
      <c r="E22" s="6">
        <v>15048</v>
      </c>
      <c r="F22" s="6">
        <v>0</v>
      </c>
      <c r="G22" s="6">
        <v>519262</v>
      </c>
      <c r="H22" s="6">
        <f>91191+221519</f>
        <v>312710</v>
      </c>
      <c r="I22" s="6">
        <v>0</v>
      </c>
      <c r="J22" s="6">
        <v>11002</v>
      </c>
      <c r="K22" s="6">
        <v>0</v>
      </c>
      <c r="L22" s="6">
        <v>6283</v>
      </c>
      <c r="M22" s="6"/>
      <c r="N22" s="6">
        <f t="shared" si="0"/>
        <v>885119</v>
      </c>
      <c r="O22" s="27">
        <f t="shared" si="1"/>
        <v>1.282220773193675</v>
      </c>
      <c r="P22" s="33">
        <f t="shared" si="2"/>
        <v>16</v>
      </c>
      <c r="Q22" s="2"/>
      <c r="R22" s="2"/>
      <c r="S22" s="2"/>
      <c r="T22" s="2"/>
    </row>
    <row r="23" spans="2:20" ht="15">
      <c r="B23" s="19" t="s">
        <v>19</v>
      </c>
      <c r="C23" s="20">
        <v>0</v>
      </c>
      <c r="D23" s="20">
        <v>575635</v>
      </c>
      <c r="E23" s="20">
        <v>125500</v>
      </c>
      <c r="F23" s="20">
        <v>428398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>
        <f t="shared" si="0"/>
        <v>1129533</v>
      </c>
      <c r="O23" s="22">
        <f t="shared" si="1"/>
        <v>1.6362892182946829</v>
      </c>
      <c r="P23" s="32">
        <f t="shared" si="2"/>
        <v>11</v>
      </c>
      <c r="Q23" s="2"/>
      <c r="T23" s="2"/>
    </row>
    <row r="24" spans="2:20" ht="15">
      <c r="B24" s="19" t="s">
        <v>20</v>
      </c>
      <c r="C24" s="20">
        <v>3840</v>
      </c>
      <c r="D24" s="20">
        <v>3840</v>
      </c>
      <c r="E24" s="20">
        <v>50000</v>
      </c>
      <c r="F24" s="20">
        <v>93000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/>
      <c r="N24" s="20">
        <f t="shared" si="0"/>
        <v>150680</v>
      </c>
      <c r="O24" s="22">
        <f t="shared" si="1"/>
        <v>0.21828141312617055</v>
      </c>
      <c r="P24" s="32">
        <f t="shared" si="2"/>
        <v>29</v>
      </c>
      <c r="Q24" s="2"/>
      <c r="R24" s="2"/>
      <c r="S24" s="2"/>
      <c r="T24" s="2"/>
    </row>
    <row r="25" spans="2:20" ht="15">
      <c r="B25" s="19" t="s">
        <v>21</v>
      </c>
      <c r="C25" s="20">
        <v>0</v>
      </c>
      <c r="D25" s="20">
        <v>34650</v>
      </c>
      <c r="E25" s="20">
        <v>29611</v>
      </c>
      <c r="F25" s="20">
        <v>42299</v>
      </c>
      <c r="G25" s="20">
        <v>43657</v>
      </c>
      <c r="H25" s="20">
        <f>27766+8026</f>
        <v>35792</v>
      </c>
      <c r="I25" s="20">
        <v>0</v>
      </c>
      <c r="J25" s="20">
        <v>0</v>
      </c>
      <c r="K25" s="20">
        <v>0</v>
      </c>
      <c r="L25" s="20">
        <v>0</v>
      </c>
      <c r="M25" s="20"/>
      <c r="N25" s="20">
        <f t="shared" si="0"/>
        <v>186009</v>
      </c>
      <c r="O25" s="22">
        <f t="shared" si="1"/>
        <v>0.26946049491761254</v>
      </c>
      <c r="P25" s="32">
        <f t="shared" si="2"/>
        <v>28</v>
      </c>
      <c r="T25" s="2"/>
    </row>
    <row r="26" spans="2:20" ht="15">
      <c r="B26" s="19" t="s">
        <v>22</v>
      </c>
      <c r="C26" s="20">
        <v>652576</v>
      </c>
      <c r="D26" s="20">
        <v>0</v>
      </c>
      <c r="E26" s="20">
        <f>230458+199200</f>
        <v>429658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/>
      <c r="N26" s="20">
        <f t="shared" si="0"/>
        <v>1082234</v>
      </c>
      <c r="O26" s="22">
        <f t="shared" si="1"/>
        <v>1.5677698888584286</v>
      </c>
      <c r="P26" s="32">
        <f t="shared" si="2"/>
        <v>12</v>
      </c>
      <c r="Q26" s="2"/>
      <c r="R26" s="2"/>
      <c r="S26" s="2"/>
      <c r="T26" s="2"/>
    </row>
    <row r="27" spans="2:20" ht="15">
      <c r="B27" s="5" t="s">
        <v>23</v>
      </c>
      <c r="C27" s="6">
        <v>19368</v>
      </c>
      <c r="D27" s="6">
        <v>30509</v>
      </c>
      <c r="E27" s="6">
        <v>23312</v>
      </c>
      <c r="F27" s="6">
        <v>30643</v>
      </c>
      <c r="G27" s="6">
        <v>6632</v>
      </c>
      <c r="H27" s="6">
        <v>15752</v>
      </c>
      <c r="I27" s="6">
        <v>0</v>
      </c>
      <c r="J27" s="6">
        <v>0</v>
      </c>
      <c r="K27" s="6">
        <v>0</v>
      </c>
      <c r="L27" s="6">
        <v>0</v>
      </c>
      <c r="M27" s="6"/>
      <c r="N27" s="6">
        <f t="shared" si="0"/>
        <v>126216</v>
      </c>
      <c r="O27" s="27">
        <f t="shared" si="1"/>
        <v>0.18284182930138532</v>
      </c>
      <c r="P27" s="33">
        <f t="shared" si="2"/>
        <v>30</v>
      </c>
      <c r="Q27" s="2"/>
      <c r="R27" s="2"/>
      <c r="S27" s="2"/>
      <c r="T27" s="2"/>
    </row>
    <row r="28" spans="2:20" ht="15">
      <c r="B28" s="19" t="s">
        <v>24</v>
      </c>
      <c r="C28" s="20">
        <v>183377</v>
      </c>
      <c r="D28" s="20">
        <v>108403</v>
      </c>
      <c r="E28" s="20">
        <v>88882</v>
      </c>
      <c r="F28" s="20">
        <f>93247+7205</f>
        <v>100452</v>
      </c>
      <c r="G28" s="20">
        <f>71258+641585</f>
        <v>712843</v>
      </c>
      <c r="H28" s="20">
        <f>450314+125347</f>
        <v>575661</v>
      </c>
      <c r="I28" s="20">
        <v>331020</v>
      </c>
      <c r="J28" s="20">
        <v>6302</v>
      </c>
      <c r="K28" s="20">
        <v>6907</v>
      </c>
      <c r="L28" s="20">
        <v>0</v>
      </c>
      <c r="M28" s="20"/>
      <c r="N28" s="20">
        <f t="shared" si="0"/>
        <v>2113847</v>
      </c>
      <c r="O28" s="22">
        <f t="shared" si="1"/>
        <v>3.0622080587504397</v>
      </c>
      <c r="P28" s="32">
        <f t="shared" si="2"/>
        <v>9</v>
      </c>
      <c r="Q28" s="2"/>
      <c r="R28" s="2"/>
      <c r="S28" s="2"/>
      <c r="T28" s="2"/>
    </row>
    <row r="29" spans="2:20" ht="15">
      <c r="B29" s="19" t="s">
        <v>45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456044</v>
      </c>
      <c r="I29" s="20">
        <v>0</v>
      </c>
      <c r="J29" s="20">
        <v>0</v>
      </c>
      <c r="K29" s="20">
        <v>0</v>
      </c>
      <c r="L29" s="20">
        <v>0</v>
      </c>
      <c r="M29" s="20"/>
      <c r="N29" s="20">
        <f t="shared" si="0"/>
        <v>456044</v>
      </c>
      <c r="O29" s="22">
        <f t="shared" si="1"/>
        <v>0.6606446029181797</v>
      </c>
      <c r="P29" s="32">
        <f t="shared" si="2"/>
        <v>21</v>
      </c>
      <c r="Q29" s="2"/>
      <c r="R29" s="2"/>
      <c r="S29" s="2"/>
      <c r="T29" s="2"/>
    </row>
    <row r="30" spans="2:20" ht="15">
      <c r="B30" s="19" t="s">
        <v>25</v>
      </c>
      <c r="C30" s="20">
        <v>0</v>
      </c>
      <c r="D30" s="20">
        <v>485740</v>
      </c>
      <c r="E30" s="20">
        <v>0</v>
      </c>
      <c r="F30" s="20">
        <v>106175</v>
      </c>
      <c r="G30" s="20">
        <v>133169</v>
      </c>
      <c r="H30" s="20">
        <v>169128</v>
      </c>
      <c r="I30" s="20">
        <v>60400</v>
      </c>
      <c r="J30" s="20">
        <v>0</v>
      </c>
      <c r="K30" s="20">
        <v>125974</v>
      </c>
      <c r="L30" s="20">
        <v>0</v>
      </c>
      <c r="M30" s="20"/>
      <c r="N30" s="20">
        <f t="shared" si="0"/>
        <v>1080586</v>
      </c>
      <c r="O30" s="22">
        <f t="shared" si="1"/>
        <v>1.5653825264425012</v>
      </c>
      <c r="P30" s="32">
        <f t="shared" si="2"/>
        <v>13</v>
      </c>
      <c r="Q30" s="2"/>
      <c r="R30" s="2"/>
      <c r="S30" s="2"/>
      <c r="T30" s="2"/>
    </row>
    <row r="31" spans="2:20" ht="15">
      <c r="B31" s="19" t="s">
        <v>26</v>
      </c>
      <c r="C31" s="20">
        <v>4913401</v>
      </c>
      <c r="D31" s="20">
        <f>2886073+61970+843432</f>
        <v>3791475</v>
      </c>
      <c r="E31" s="20">
        <f>1835114+441054</f>
        <v>2276168</v>
      </c>
      <c r="F31" s="20">
        <f>3365672+641761</f>
        <v>4007433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/>
      <c r="N31" s="20">
        <f t="shared" si="0"/>
        <v>14988477</v>
      </c>
      <c r="O31" s="22">
        <f t="shared" si="1"/>
        <v>21.71294093555286</v>
      </c>
      <c r="P31" s="32">
        <f t="shared" si="2"/>
        <v>1</v>
      </c>
      <c r="Q31" s="2"/>
      <c r="R31" s="2"/>
      <c r="S31" s="2"/>
      <c r="T31" s="2"/>
    </row>
    <row r="32" spans="2:20" ht="15">
      <c r="B32" s="5" t="s">
        <v>27</v>
      </c>
      <c r="C32" s="6">
        <v>0</v>
      </c>
      <c r="D32" s="6">
        <v>21132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/>
      <c r="N32" s="6">
        <f t="shared" si="0"/>
        <v>21132</v>
      </c>
      <c r="O32" s="27">
        <f t="shared" si="1"/>
        <v>0.030612707872194292</v>
      </c>
      <c r="P32" s="33">
        <f t="shared" si="2"/>
        <v>34</v>
      </c>
      <c r="Q32" s="2"/>
      <c r="R32" s="2"/>
      <c r="S32" s="2"/>
      <c r="T32" s="2"/>
    </row>
    <row r="33" spans="2:20" ht="15">
      <c r="B33" s="35" t="s">
        <v>54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672671</v>
      </c>
      <c r="M33" s="20"/>
      <c r="N33" s="20">
        <f t="shared" si="0"/>
        <v>672671</v>
      </c>
      <c r="O33" s="22">
        <f t="shared" si="1"/>
        <v>0.9744596260219954</v>
      </c>
      <c r="P33" s="32">
        <f t="shared" si="2"/>
        <v>19</v>
      </c>
      <c r="Q33" s="2"/>
      <c r="R33" s="2"/>
      <c r="S33" s="2"/>
      <c r="T33" s="2"/>
    </row>
    <row r="34" spans="2:20" ht="15">
      <c r="B34" s="19" t="s">
        <v>28</v>
      </c>
      <c r="C34" s="20">
        <v>0</v>
      </c>
      <c r="D34" s="20">
        <v>0</v>
      </c>
      <c r="E34" s="20">
        <v>0</v>
      </c>
      <c r="F34" s="20">
        <v>339825</v>
      </c>
      <c r="G34" s="20">
        <v>112493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/>
      <c r="N34" s="20">
        <f t="shared" si="0"/>
        <v>452318</v>
      </c>
      <c r="O34" s="22">
        <f t="shared" si="1"/>
        <v>0.6552469619219751</v>
      </c>
      <c r="P34" s="32">
        <f t="shared" si="2"/>
        <v>22</v>
      </c>
      <c r="Q34" s="2"/>
      <c r="R34" s="2"/>
      <c r="S34" s="2"/>
      <c r="T34" s="2"/>
    </row>
    <row r="35" spans="2:20" ht="15">
      <c r="B35" s="19" t="s">
        <v>29</v>
      </c>
      <c r="C35" s="20">
        <v>1360136</v>
      </c>
      <c r="D35" s="20">
        <v>748489</v>
      </c>
      <c r="E35" s="20">
        <f>114409+386416</f>
        <v>500825</v>
      </c>
      <c r="F35" s="20">
        <f>112659+300000</f>
        <v>412659</v>
      </c>
      <c r="G35" s="20">
        <v>0</v>
      </c>
      <c r="H35" s="20">
        <v>0</v>
      </c>
      <c r="I35" s="20">
        <v>1916095</v>
      </c>
      <c r="J35" s="20">
        <v>0</v>
      </c>
      <c r="K35" s="20">
        <v>0</v>
      </c>
      <c r="L35" s="20">
        <v>0</v>
      </c>
      <c r="M35" s="20"/>
      <c r="N35" s="20">
        <f t="shared" si="0"/>
        <v>4938204</v>
      </c>
      <c r="O35" s="22">
        <f t="shared" si="1"/>
        <v>7.153690917343429</v>
      </c>
      <c r="P35" s="32">
        <f t="shared" si="2"/>
        <v>4</v>
      </c>
      <c r="Q35" s="2"/>
      <c r="R35" s="2"/>
      <c r="S35" s="2"/>
      <c r="T35" s="2"/>
    </row>
    <row r="36" spans="2:20" ht="15">
      <c r="B36" s="19" t="s">
        <v>30</v>
      </c>
      <c r="C36" s="20">
        <v>11842</v>
      </c>
      <c r="D36" s="20">
        <v>12220</v>
      </c>
      <c r="E36" s="20">
        <v>10015</v>
      </c>
      <c r="F36" s="20">
        <v>10491</v>
      </c>
      <c r="G36" s="20">
        <v>12202</v>
      </c>
      <c r="H36" s="20">
        <v>13506</v>
      </c>
      <c r="I36" s="20">
        <v>14671</v>
      </c>
      <c r="J36" s="20">
        <v>15534</v>
      </c>
      <c r="K36" s="20">
        <v>0</v>
      </c>
      <c r="L36" s="20">
        <v>0</v>
      </c>
      <c r="M36" s="20"/>
      <c r="N36" s="20">
        <f t="shared" si="0"/>
        <v>100481</v>
      </c>
      <c r="O36" s="22">
        <f t="shared" si="1"/>
        <v>0.14556102118616102</v>
      </c>
      <c r="P36" s="32">
        <f t="shared" si="2"/>
        <v>31</v>
      </c>
      <c r="Q36" s="2"/>
      <c r="R36" s="2"/>
      <c r="S36" s="2"/>
      <c r="T36" s="2"/>
    </row>
    <row r="37" spans="2:20" ht="15">
      <c r="B37" s="5" t="s">
        <v>31</v>
      </c>
      <c r="C37" s="6">
        <v>28000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/>
      <c r="N37" s="6">
        <f t="shared" si="0"/>
        <v>28000</v>
      </c>
      <c r="O37" s="27">
        <f t="shared" si="1"/>
        <v>0.040561982794881705</v>
      </c>
      <c r="P37" s="33">
        <f t="shared" si="2"/>
        <v>33</v>
      </c>
      <c r="Q37" s="2"/>
      <c r="R37" s="2"/>
      <c r="S37" s="2"/>
      <c r="T37" s="2"/>
    </row>
    <row r="38" spans="2:20" ht="15">
      <c r="B38" s="19" t="s">
        <v>32</v>
      </c>
      <c r="C38" s="20">
        <v>0</v>
      </c>
      <c r="D38" s="20">
        <v>0</v>
      </c>
      <c r="E38" s="20">
        <v>0</v>
      </c>
      <c r="F38" s="20">
        <v>0</v>
      </c>
      <c r="G38" s="20">
        <v>500000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/>
      <c r="N38" s="20">
        <f t="shared" si="0"/>
        <v>500000</v>
      </c>
      <c r="O38" s="22">
        <f t="shared" si="1"/>
        <v>0.7243211213371733</v>
      </c>
      <c r="P38" s="32">
        <f t="shared" si="2"/>
        <v>20</v>
      </c>
      <c r="Q38" s="2"/>
      <c r="R38" s="2"/>
      <c r="S38" s="2"/>
      <c r="T38" s="2"/>
    </row>
    <row r="39" spans="2:20" ht="15">
      <c r="B39" s="19" t="s">
        <v>33</v>
      </c>
      <c r="C39" s="20">
        <v>0</v>
      </c>
      <c r="D39" s="20">
        <v>0</v>
      </c>
      <c r="E39" s="20">
        <f>36489+210529+271633+84051</f>
        <v>602702</v>
      </c>
      <c r="F39" s="20">
        <f>161454+268830</f>
        <v>430284</v>
      </c>
      <c r="G39" s="20">
        <f>130174+222699</f>
        <v>352873</v>
      </c>
      <c r="H39" s="20">
        <v>415565</v>
      </c>
      <c r="I39" s="20">
        <v>510000</v>
      </c>
      <c r="J39" s="20">
        <v>0</v>
      </c>
      <c r="K39" s="20">
        <v>0</v>
      </c>
      <c r="L39" s="20">
        <v>701823</v>
      </c>
      <c r="M39" s="20"/>
      <c r="N39" s="20">
        <f t="shared" si="0"/>
        <v>3013247</v>
      </c>
      <c r="O39" s="22">
        <f t="shared" si="1"/>
        <v>4.365116891811747</v>
      </c>
      <c r="P39" s="32">
        <f t="shared" si="2"/>
        <v>6</v>
      </c>
      <c r="Q39" s="2"/>
      <c r="R39" s="2"/>
      <c r="S39" s="2"/>
      <c r="T39" s="2"/>
    </row>
    <row r="40" spans="2:20" ht="15">
      <c r="B40" s="19" t="s">
        <v>34</v>
      </c>
      <c r="C40" s="20">
        <v>0</v>
      </c>
      <c r="D40" s="20">
        <v>0</v>
      </c>
      <c r="E40" s="20">
        <v>240747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/>
      <c r="N40" s="20">
        <f t="shared" si="0"/>
        <v>240747</v>
      </c>
      <c r="O40" s="22">
        <f t="shared" si="1"/>
        <v>0.3487562739971209</v>
      </c>
      <c r="P40" s="32">
        <f t="shared" si="2"/>
        <v>25</v>
      </c>
      <c r="Q40" s="2"/>
      <c r="R40" s="2"/>
      <c r="S40" s="2"/>
      <c r="T40" s="2"/>
    </row>
    <row r="41" spans="2:20" ht="15">
      <c r="B41" s="19" t="s">
        <v>35</v>
      </c>
      <c r="C41" s="20">
        <v>0</v>
      </c>
      <c r="D41" s="20">
        <v>202162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/>
      <c r="N41" s="20">
        <f t="shared" si="0"/>
        <v>202162</v>
      </c>
      <c r="O41" s="22">
        <f t="shared" si="1"/>
        <v>0.2928604130635312</v>
      </c>
      <c r="P41" s="32">
        <f t="shared" si="2"/>
        <v>27</v>
      </c>
      <c r="Q41" s="2"/>
      <c r="R41" s="2"/>
      <c r="S41" s="2"/>
      <c r="T41" s="2"/>
    </row>
    <row r="42" spans="2:20" ht="15">
      <c r="B42" s="5" t="s">
        <v>36</v>
      </c>
      <c r="C42" s="6">
        <v>0</v>
      </c>
      <c r="D42" s="6">
        <v>1632000</v>
      </c>
      <c r="E42" s="6">
        <v>0</v>
      </c>
      <c r="F42" s="6">
        <v>282835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/>
      <c r="N42" s="6">
        <f t="shared" si="0"/>
        <v>1914835</v>
      </c>
      <c r="O42" s="27">
        <f t="shared" si="1"/>
        <v>2.773910868751332</v>
      </c>
      <c r="P42" s="33">
        <f t="shared" si="2"/>
        <v>10</v>
      </c>
      <c r="Q42" s="2"/>
      <c r="R42" s="2"/>
      <c r="S42" s="2"/>
      <c r="T42" s="2"/>
    </row>
    <row r="43" spans="2:16" ht="15">
      <c r="B43" s="19" t="s">
        <v>37</v>
      </c>
      <c r="C43" s="20">
        <v>0</v>
      </c>
      <c r="D43" s="20">
        <v>150000</v>
      </c>
      <c r="E43" s="20">
        <v>192000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/>
      <c r="N43" s="20">
        <f t="shared" si="0"/>
        <v>342000</v>
      </c>
      <c r="O43" s="22">
        <f t="shared" si="1"/>
        <v>0.4954356469946265</v>
      </c>
      <c r="P43" s="32">
        <f t="shared" si="2"/>
        <v>23</v>
      </c>
    </row>
    <row r="44" spans="2:16" ht="15">
      <c r="B44" s="19" t="s">
        <v>44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244385</v>
      </c>
      <c r="I44" s="20">
        <v>340000</v>
      </c>
      <c r="J44" s="20">
        <v>340000</v>
      </c>
      <c r="K44" s="20">
        <v>0</v>
      </c>
      <c r="L44" s="20">
        <v>0</v>
      </c>
      <c r="M44" s="20"/>
      <c r="N44" s="20">
        <f t="shared" si="0"/>
        <v>924385</v>
      </c>
      <c r="O44" s="22">
        <f t="shared" si="1"/>
        <v>1.339103159494526</v>
      </c>
      <c r="P44" s="32">
        <f t="shared" si="2"/>
        <v>15</v>
      </c>
    </row>
    <row r="45" spans="2:22" ht="15">
      <c r="B45" s="19" t="s">
        <v>38</v>
      </c>
      <c r="C45" s="20">
        <v>325997</v>
      </c>
      <c r="D45" s="20">
        <v>172081</v>
      </c>
      <c r="E45" s="20">
        <f>39254+512696</f>
        <v>551950</v>
      </c>
      <c r="F45" s="20">
        <f>692254+617774</f>
        <v>1310028</v>
      </c>
      <c r="G45" s="20">
        <v>999830</v>
      </c>
      <c r="H45" s="20">
        <f>1096838+1626168</f>
        <v>2723006</v>
      </c>
      <c r="I45" s="20">
        <v>1633270</v>
      </c>
      <c r="J45" s="20">
        <v>335916</v>
      </c>
      <c r="K45" s="20">
        <v>2324798</v>
      </c>
      <c r="L45" s="20">
        <v>0</v>
      </c>
      <c r="M45" s="20"/>
      <c r="N45" s="20">
        <f t="shared" si="0"/>
        <v>10376876</v>
      </c>
      <c r="O45" s="22">
        <f t="shared" si="1"/>
        <v>15.032380920593603</v>
      </c>
      <c r="P45" s="32">
        <f t="shared" si="2"/>
        <v>3</v>
      </c>
      <c r="Q45" s="2"/>
      <c r="R45" s="2"/>
      <c r="S45" s="2"/>
      <c r="T45" s="2"/>
      <c r="V45" s="2"/>
    </row>
    <row r="46" spans="2:22" ht="15">
      <c r="B46" s="19" t="s">
        <v>39</v>
      </c>
      <c r="C46" s="20">
        <v>0</v>
      </c>
      <c r="D46" s="20">
        <v>215000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/>
      <c r="N46" s="20">
        <f t="shared" si="0"/>
        <v>215000</v>
      </c>
      <c r="O46" s="22">
        <f t="shared" si="1"/>
        <v>0.31145808217498455</v>
      </c>
      <c r="P46" s="32">
        <f t="shared" si="2"/>
        <v>26</v>
      </c>
      <c r="Q46" s="2"/>
      <c r="R46" s="2"/>
      <c r="S46" s="2"/>
      <c r="T46" s="2"/>
      <c r="V46" s="2"/>
    </row>
    <row r="47" spans="2:22" ht="15.75" thickBot="1"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4"/>
      <c r="P47" s="34"/>
      <c r="Q47" s="2"/>
      <c r="R47" s="2"/>
      <c r="S47" s="2"/>
      <c r="T47" s="2"/>
      <c r="V47" s="2"/>
    </row>
    <row r="48" spans="2:20" ht="15.75" thickTop="1"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 t="s">
        <v>0</v>
      </c>
      <c r="O48" s="29"/>
      <c r="P48" s="25"/>
      <c r="Q48" s="2"/>
      <c r="R48" s="2"/>
      <c r="S48" s="2"/>
      <c r="T48" s="2"/>
    </row>
    <row r="49" spans="2:20" ht="15.75">
      <c r="B49" s="14" t="s">
        <v>8</v>
      </c>
      <c r="C49" s="15">
        <f aca="true" t="shared" si="3" ref="C49:J49">SUM(C13:C46)</f>
        <v>9527675</v>
      </c>
      <c r="D49" s="15">
        <f t="shared" si="3"/>
        <v>13529439</v>
      </c>
      <c r="E49" s="15">
        <f t="shared" si="3"/>
        <v>7775333</v>
      </c>
      <c r="F49" s="15">
        <f t="shared" si="3"/>
        <v>12106355</v>
      </c>
      <c r="G49" s="15">
        <f t="shared" si="3"/>
        <v>5289043</v>
      </c>
      <c r="H49" s="15">
        <f t="shared" si="3"/>
        <v>7044992</v>
      </c>
      <c r="I49" s="15">
        <f t="shared" si="3"/>
        <v>6483460</v>
      </c>
      <c r="J49" s="15">
        <f t="shared" si="3"/>
        <v>1053106</v>
      </c>
      <c r="K49" s="15">
        <f>SUM(K13:K46)</f>
        <v>4194253</v>
      </c>
      <c r="L49" s="15">
        <f>SUM(L13:L46)</f>
        <v>2026500</v>
      </c>
      <c r="M49" s="15"/>
      <c r="N49" s="15">
        <f>SUM(N13:N46)</f>
        <v>69030156</v>
      </c>
      <c r="O49" s="22">
        <f>SUM(O12:O48)</f>
        <v>99.99999999999999</v>
      </c>
      <c r="P49" s="23"/>
      <c r="Q49" s="2"/>
      <c r="R49" s="2"/>
      <c r="S49" s="2"/>
      <c r="T49" s="2"/>
    </row>
    <row r="50" spans="2:20" ht="15.75">
      <c r="B50" s="21" t="s">
        <v>42</v>
      </c>
      <c r="C50" s="22">
        <f aca="true" t="shared" si="4" ref="C50:L50">(C49/$N49)*100</f>
        <v>13.802192479472305</v>
      </c>
      <c r="D50" s="22">
        <f t="shared" si="4"/>
        <v>19.599316855085767</v>
      </c>
      <c r="E50" s="22">
        <f t="shared" si="4"/>
        <v>11.263675834659855</v>
      </c>
      <c r="F50" s="22">
        <f t="shared" si="4"/>
        <v>17.537777257811786</v>
      </c>
      <c r="G50" s="22">
        <f t="shared" si="4"/>
        <v>7.661931113121054</v>
      </c>
      <c r="H50" s="22">
        <f t="shared" si="4"/>
        <v>10.20567301050283</v>
      </c>
      <c r="I50" s="22">
        <f t="shared" si="4"/>
        <v>9.39221403468942</v>
      </c>
      <c r="J50" s="22">
        <f t="shared" si="4"/>
        <v>1.5255738376138104</v>
      </c>
      <c r="K50" s="22">
        <f t="shared" si="4"/>
        <v>6.075972072263606</v>
      </c>
      <c r="L50" s="22">
        <f t="shared" si="4"/>
        <v>2.9356735047795635</v>
      </c>
      <c r="M50" s="15"/>
      <c r="N50" s="22">
        <f>SUM(C50:M50)</f>
        <v>100</v>
      </c>
      <c r="O50" s="22"/>
      <c r="P50" s="23"/>
      <c r="Q50" s="2"/>
      <c r="R50" s="2"/>
      <c r="S50" s="2"/>
      <c r="T50" s="2"/>
    </row>
    <row r="51" spans="2:20" ht="15.75" thickBot="1">
      <c r="B51" s="16"/>
      <c r="C51" s="18"/>
      <c r="D51" s="17"/>
      <c r="E51" s="17"/>
      <c r="F51" s="18"/>
      <c r="G51" s="18"/>
      <c r="H51" s="18"/>
      <c r="I51" s="18"/>
      <c r="J51" s="18"/>
      <c r="K51" s="18"/>
      <c r="L51" s="18"/>
      <c r="M51" s="18"/>
      <c r="N51" s="17"/>
      <c r="O51" s="30"/>
      <c r="P51" s="26"/>
      <c r="Q51" s="2"/>
      <c r="R51" s="2"/>
      <c r="S51" s="2"/>
      <c r="T51" s="2"/>
    </row>
    <row r="52" spans="2:20" ht="15.75" thickTop="1">
      <c r="B52" t="s">
        <v>0</v>
      </c>
      <c r="C52" t="s">
        <v>0</v>
      </c>
      <c r="D52" s="2" t="s">
        <v>0</v>
      </c>
      <c r="E52" s="2"/>
      <c r="N52" s="2"/>
      <c r="O52" s="2" t="s">
        <v>6</v>
      </c>
      <c r="P52" s="2"/>
      <c r="Q52" s="2"/>
      <c r="R52" s="2"/>
      <c r="S52" s="2"/>
      <c r="T52" s="2"/>
    </row>
    <row r="53" spans="4:20" ht="15">
      <c r="D53" s="2"/>
      <c r="N53" s="2"/>
      <c r="O53" s="2"/>
      <c r="P53" s="2"/>
      <c r="Q53" s="2"/>
      <c r="R53" s="2"/>
      <c r="S53" s="2"/>
      <c r="T53" s="2"/>
    </row>
    <row r="54" spans="4:20" ht="15">
      <c r="D54" s="2"/>
      <c r="N54" s="2"/>
      <c r="O54" s="2"/>
      <c r="P54" s="2"/>
      <c r="Q54" s="2"/>
      <c r="R54" s="2"/>
      <c r="S54" s="2"/>
      <c r="T54" s="2"/>
    </row>
    <row r="55" spans="4:20" ht="15">
      <c r="D55" s="2"/>
      <c r="N55" s="2"/>
      <c r="O55" s="2"/>
      <c r="P55" s="2"/>
      <c r="Q55" s="2"/>
      <c r="R55" s="2"/>
      <c r="S55" s="2"/>
      <c r="T55" s="2"/>
    </row>
    <row r="56" spans="14:20" ht="15">
      <c r="N56" s="2"/>
      <c r="O56" s="2"/>
      <c r="P56" s="2"/>
      <c r="Q56" s="2"/>
      <c r="R56" s="2"/>
      <c r="S56" s="2"/>
      <c r="T56" s="2"/>
    </row>
    <row r="57" spans="14:20" ht="15">
      <c r="N57" s="2"/>
      <c r="O57" s="2"/>
      <c r="P57" s="2"/>
      <c r="Q57" s="2"/>
      <c r="R57" s="2"/>
      <c r="S57" s="2"/>
      <c r="T57" s="2"/>
    </row>
    <row r="58" spans="14:20" ht="15">
      <c r="N58" s="2"/>
      <c r="O58" s="2"/>
      <c r="P58" s="2"/>
      <c r="Q58" s="2"/>
      <c r="R58" s="2"/>
      <c r="S58" s="2"/>
      <c r="T58" s="2"/>
    </row>
    <row r="59" spans="14:20" ht="15">
      <c r="N59" s="2"/>
      <c r="O59" s="2"/>
      <c r="P59" s="2"/>
      <c r="Q59" s="2"/>
      <c r="R59" s="2"/>
      <c r="S59" s="2"/>
      <c r="T59" s="2"/>
    </row>
    <row r="60" spans="14:17" ht="15">
      <c r="N60" s="2"/>
      <c r="P60" s="2"/>
      <c r="Q60" s="2"/>
    </row>
    <row r="61" spans="14:17" ht="15">
      <c r="N61" s="2"/>
      <c r="P61" s="2"/>
      <c r="Q61" s="2"/>
    </row>
    <row r="62" spans="14:17" ht="15">
      <c r="N62" s="2"/>
      <c r="P62" s="2"/>
      <c r="Q62" s="2"/>
    </row>
    <row r="63" spans="14:16" ht="15">
      <c r="N63" s="2"/>
      <c r="P63" s="2"/>
    </row>
    <row r="64" ht="15">
      <c r="N64" s="2"/>
    </row>
    <row r="65" ht="15">
      <c r="N65" s="2"/>
    </row>
  </sheetData>
  <mergeCells count="3">
    <mergeCell ref="B4:P4"/>
    <mergeCell ref="B6:P6"/>
    <mergeCell ref="B7:P7"/>
  </mergeCells>
  <printOptions/>
  <pageMargins left="0.5" right="0.5" top="0.5" bottom="0.5" header="0.5" footer="0.5"/>
  <pageSetup horizontalDpi="300" verticalDpi="3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2003-03-17T20:04:08Z</cp:lastPrinted>
  <dcterms:created xsi:type="dcterms:W3CDTF">1999-02-24T19:02:15Z</dcterms:created>
  <dcterms:modified xsi:type="dcterms:W3CDTF">2004-03-13T14:15:05Z</dcterms:modified>
  <cp:category/>
  <cp:version/>
  <cp:contentType/>
  <cp:contentStatus/>
</cp:coreProperties>
</file>