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05" windowWidth="9630" windowHeight="2865" activeTab="0"/>
  </bookViews>
  <sheets>
    <sheet name="AIR17&amp;18" sheetId="1" r:id="rId1"/>
  </sheets>
  <definedNames>
    <definedName name="_xlnm.Print_Area" localSheetId="0">'AIR17&amp;18'!$A$1:$K$32</definedName>
  </definedNames>
  <calcPr fullCalcOnLoad="1"/>
</workbook>
</file>

<file path=xl/sharedStrings.xml><?xml version="1.0" encoding="utf-8"?>
<sst xmlns="http://schemas.openxmlformats.org/spreadsheetml/2006/main" count="37" uniqueCount="31">
  <si>
    <t>TABLE 17</t>
  </si>
  <si>
    <t>ORIGINAL AIRMEN CERTIFICATES ISSUED BY CATEGORY</t>
  </si>
  <si>
    <t>Category of Certificates</t>
  </si>
  <si>
    <t>Pilot--Total</t>
  </si>
  <si>
    <r>
      <t xml:space="preserve">       Student</t>
    </r>
    <r>
      <rPr>
        <vertAlign val="superscript"/>
        <sz val="8"/>
        <rFont val="Univers (W1)"/>
        <family val="0"/>
      </rPr>
      <t>E</t>
    </r>
  </si>
  <si>
    <t xml:space="preserve">       Recreational</t>
  </si>
  <si>
    <t>N/A</t>
  </si>
  <si>
    <t xml:space="preserve">       Airplane</t>
  </si>
  <si>
    <t xml:space="preserve">              Private</t>
  </si>
  <si>
    <t xml:space="preserve">             Commercial</t>
  </si>
  <si>
    <t xml:space="preserve">             Airline Transport</t>
  </si>
  <si>
    <t xml:space="preserve">       Rotorcraft (only)</t>
  </si>
  <si>
    <t xml:space="preserve">       Glider (only)</t>
  </si>
  <si>
    <t>Flight Instructor</t>
  </si>
  <si>
    <t xml:space="preserve">  Certificates 1/</t>
  </si>
  <si>
    <t>Instrument Ratings 2/</t>
  </si>
  <si>
    <t xml:space="preserve">Nonpilot--Total </t>
  </si>
  <si>
    <t xml:space="preserve">       Mechanic </t>
  </si>
  <si>
    <t xml:space="preserve">       Repairmen  3/</t>
  </si>
  <si>
    <t xml:space="preserve">       Parachute Rigger </t>
  </si>
  <si>
    <t xml:space="preserve">       Ground Instructor </t>
  </si>
  <si>
    <t xml:space="preserve">       Dispatcher</t>
  </si>
  <si>
    <t xml:space="preserve">       Flight Navigator</t>
  </si>
  <si>
    <t xml:space="preserve">       Flight Engineer</t>
  </si>
  <si>
    <t xml:space="preserve">Note:  In previous releases all instrument ratings had been shown as additional.   Total intrument ratings issued can be found in table 21. </t>
  </si>
  <si>
    <r>
      <t>E</t>
    </r>
    <r>
      <rPr>
        <sz val="8"/>
        <rFont val="Univers (W1)"/>
        <family val="0"/>
      </rPr>
      <t xml:space="preserve">  Student certificates issued are estimated.</t>
    </r>
  </si>
  <si>
    <t>1/  Not included in total.</t>
  </si>
  <si>
    <t>2/  Special ratings shown on pilot certificates represented above; not included in total.</t>
  </si>
  <si>
    <t>3/  Prior to 1995, repairmen were included with mechanics.</t>
  </si>
  <si>
    <t>N/A  Not Available.</t>
  </si>
  <si>
    <t>CALENDAR YEARS 1992-2001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</si>
</sst>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Univers (W1)"/>
      <family val="2"/>
    </font>
    <font>
      <sz val="8"/>
      <name val="Univers (W1)"/>
      <family val="2"/>
    </font>
    <font>
      <vertAlign val="superscript"/>
      <sz val="8"/>
      <name val="Univers (W1)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5" fillId="0" borderId="6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6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right"/>
    </xf>
    <xf numFmtId="0" fontId="5" fillId="0" borderId="6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workbookViewId="0" topLeftCell="A1">
      <selection activeCell="D11" sqref="D11"/>
    </sheetView>
  </sheetViews>
  <sheetFormatPr defaultColWidth="9.140625" defaultRowHeight="12.75"/>
  <cols>
    <col min="1" max="1" width="23.8515625" style="5" customWidth="1"/>
    <col min="2" max="7" width="7.28125" style="5" customWidth="1"/>
    <col min="8" max="11" width="8.28125" style="5" customWidth="1"/>
    <col min="21" max="16384" width="9.140625" style="5" customWidth="1"/>
  </cols>
  <sheetData>
    <row r="1" spans="1:11" ht="13.5" customHeight="1">
      <c r="A1" s="1" t="s">
        <v>0</v>
      </c>
      <c r="B1" s="3"/>
      <c r="C1" s="3"/>
      <c r="D1" s="3"/>
      <c r="E1" s="2"/>
      <c r="F1" s="4"/>
      <c r="G1" s="4"/>
      <c r="H1" s="2"/>
      <c r="I1" s="2"/>
      <c r="J1" s="3"/>
      <c r="K1" s="2"/>
    </row>
    <row r="2" spans="1:11" ht="12.75">
      <c r="A2" s="1" t="s">
        <v>1</v>
      </c>
      <c r="B2" s="3"/>
      <c r="C2" s="3"/>
      <c r="D2" s="3"/>
      <c r="E2" s="2"/>
      <c r="F2" s="4"/>
      <c r="G2" s="4"/>
      <c r="H2" s="2"/>
      <c r="I2" s="2"/>
      <c r="J2" s="3"/>
      <c r="K2" s="3"/>
    </row>
    <row r="3" spans="1:11" ht="12.75">
      <c r="A3" s="1" t="s">
        <v>30</v>
      </c>
      <c r="B3" s="3"/>
      <c r="C3" s="3"/>
      <c r="D3" s="3"/>
      <c r="E3" s="2"/>
      <c r="F3" s="4"/>
      <c r="G3" s="4"/>
      <c r="H3" s="2"/>
      <c r="I3" s="2"/>
      <c r="J3" s="3"/>
      <c r="K3" s="2"/>
    </row>
    <row r="4" spans="1:11" ht="12.75">
      <c r="A4" s="6"/>
      <c r="E4" s="6"/>
      <c r="F4" s="9"/>
      <c r="G4" s="7"/>
      <c r="H4" s="6"/>
      <c r="I4" s="8"/>
      <c r="J4" s="8"/>
      <c r="K4" s="6"/>
    </row>
    <row r="5" spans="1:11" ht="15.75" customHeight="1">
      <c r="A5" s="10" t="s">
        <v>2</v>
      </c>
      <c r="B5" s="12">
        <v>2001</v>
      </c>
      <c r="C5" s="12">
        <v>2000</v>
      </c>
      <c r="D5" s="12">
        <v>1999</v>
      </c>
      <c r="E5" s="38">
        <v>1998</v>
      </c>
      <c r="F5" s="12">
        <v>1997</v>
      </c>
      <c r="G5" s="12">
        <v>1996</v>
      </c>
      <c r="H5" s="38">
        <v>1995</v>
      </c>
      <c r="I5" s="10">
        <v>1994</v>
      </c>
      <c r="J5" s="11">
        <v>1993</v>
      </c>
      <c r="K5" s="42">
        <v>1992</v>
      </c>
    </row>
    <row r="6" spans="1:11" ht="12.75">
      <c r="A6" s="13" t="s">
        <v>3</v>
      </c>
      <c r="B6" s="36">
        <f>SUM(B7:B14)</f>
        <v>108000</v>
      </c>
      <c r="C6" s="36">
        <f>SUM(C7:C14)</f>
        <v>107117</v>
      </c>
      <c r="D6" s="36">
        <f>SUM(D7:D14)</f>
        <v>101386</v>
      </c>
      <c r="E6" s="39">
        <f>SUM(E7:E14)</f>
        <v>108994</v>
      </c>
      <c r="F6" s="36">
        <f aca="true" t="shared" si="0" ref="F6:K6">SUM(F7:F14)</f>
        <v>100472</v>
      </c>
      <c r="G6" s="36">
        <f t="shared" si="0"/>
        <v>101398</v>
      </c>
      <c r="H6" s="39">
        <f t="shared" si="0"/>
        <v>106082</v>
      </c>
      <c r="I6" s="15">
        <f t="shared" si="0"/>
        <v>116079</v>
      </c>
      <c r="J6" s="14">
        <f t="shared" si="0"/>
        <v>129718</v>
      </c>
      <c r="K6" s="44">
        <f t="shared" si="0"/>
        <v>143532</v>
      </c>
    </row>
    <row r="7" spans="1:11" ht="12.75">
      <c r="A7" s="40" t="s">
        <v>4</v>
      </c>
      <c r="B7" s="16">
        <v>61897</v>
      </c>
      <c r="C7" s="16">
        <v>58042</v>
      </c>
      <c r="D7" s="16">
        <v>58278</v>
      </c>
      <c r="E7" s="19">
        <v>63037</v>
      </c>
      <c r="F7" s="16">
        <v>60941</v>
      </c>
      <c r="G7" s="16">
        <v>56653</v>
      </c>
      <c r="H7" s="19">
        <v>60497</v>
      </c>
      <c r="I7" s="20">
        <v>66501</v>
      </c>
      <c r="J7" s="19">
        <v>69178</v>
      </c>
      <c r="K7" s="16">
        <v>78377</v>
      </c>
    </row>
    <row r="8" spans="1:11" ht="12.75">
      <c r="A8" s="21" t="s">
        <v>5</v>
      </c>
      <c r="B8" s="23">
        <f>60+1</f>
        <v>61</v>
      </c>
      <c r="C8" s="23">
        <v>93</v>
      </c>
      <c r="D8" s="23">
        <v>83</v>
      </c>
      <c r="E8" s="24">
        <v>69</v>
      </c>
      <c r="F8" s="23">
        <f>59+1</f>
        <v>60</v>
      </c>
      <c r="G8" s="23">
        <v>71</v>
      </c>
      <c r="H8" s="24">
        <v>57</v>
      </c>
      <c r="I8" s="22">
        <v>73</v>
      </c>
      <c r="J8" s="19">
        <v>58</v>
      </c>
      <c r="K8" s="16">
        <v>74</v>
      </c>
    </row>
    <row r="9" spans="1:11" ht="12.75">
      <c r="A9" s="17" t="s">
        <v>7</v>
      </c>
      <c r="B9" s="23"/>
      <c r="C9" s="23"/>
      <c r="D9" s="23"/>
      <c r="E9" s="24"/>
      <c r="F9" s="23"/>
      <c r="G9" s="23"/>
      <c r="H9" s="24"/>
      <c r="I9" s="9"/>
      <c r="J9" s="24"/>
      <c r="K9" s="45"/>
    </row>
    <row r="10" spans="1:11" ht="12.75">
      <c r="A10" s="17" t="s">
        <v>8</v>
      </c>
      <c r="B10" s="23">
        <f>23346+109+1917</f>
        <v>25372</v>
      </c>
      <c r="C10" s="23">
        <f>25531+184+1508</f>
        <v>27223</v>
      </c>
      <c r="D10" s="23">
        <v>24630</v>
      </c>
      <c r="E10" s="24">
        <v>26297</v>
      </c>
      <c r="F10" s="23">
        <f>20389+262+901</f>
        <v>21552</v>
      </c>
      <c r="G10" s="23">
        <v>24714</v>
      </c>
      <c r="H10" s="24">
        <v>28333</v>
      </c>
      <c r="I10" s="9">
        <v>32787</v>
      </c>
      <c r="J10" s="24">
        <v>39060</v>
      </c>
      <c r="K10" s="45">
        <v>39968</v>
      </c>
    </row>
    <row r="11" spans="1:11" ht="12.75">
      <c r="A11" s="17" t="s">
        <v>9</v>
      </c>
      <c r="B11" s="23">
        <f>8800+204+2495</f>
        <v>11499</v>
      </c>
      <c r="C11" s="23">
        <v>11813</v>
      </c>
      <c r="D11" s="23">
        <v>9737</v>
      </c>
      <c r="E11" s="24">
        <v>10042</v>
      </c>
      <c r="F11" s="23">
        <f>6779+434+1775</f>
        <v>8988</v>
      </c>
      <c r="G11" s="23">
        <v>10245</v>
      </c>
      <c r="H11" s="24">
        <v>9133</v>
      </c>
      <c r="I11" s="9">
        <v>9237</v>
      </c>
      <c r="J11" s="24">
        <v>12645</v>
      </c>
      <c r="K11" s="45">
        <v>14354</v>
      </c>
    </row>
    <row r="12" spans="1:11" ht="12.75">
      <c r="A12" s="17" t="s">
        <v>10</v>
      </c>
      <c r="B12" s="23">
        <f>6367+576+127</f>
        <v>7070</v>
      </c>
      <c r="C12" s="23">
        <f>6823+742+150</f>
        <v>7715</v>
      </c>
      <c r="D12" s="23">
        <v>6721</v>
      </c>
      <c r="E12" s="24">
        <v>7547</v>
      </c>
      <c r="F12" s="23">
        <f>5988+768+289</f>
        <v>7045</v>
      </c>
      <c r="G12" s="23">
        <v>7444</v>
      </c>
      <c r="H12" s="24">
        <v>5965</v>
      </c>
      <c r="I12" s="9">
        <v>5360</v>
      </c>
      <c r="J12" s="24">
        <v>6126</v>
      </c>
      <c r="K12" s="45">
        <v>7699</v>
      </c>
    </row>
    <row r="13" spans="1:11" ht="12.75">
      <c r="A13" s="17" t="s">
        <v>11</v>
      </c>
      <c r="B13" s="23">
        <f>1077+97+524</f>
        <v>1698</v>
      </c>
      <c r="C13" s="23">
        <f>1237+104+435</f>
        <v>1776</v>
      </c>
      <c r="D13" s="23">
        <v>1514</v>
      </c>
      <c r="E13" s="24">
        <v>1530</v>
      </c>
      <c r="F13" s="23">
        <f>998+80+307</f>
        <v>1385</v>
      </c>
      <c r="G13" s="23">
        <v>1638</v>
      </c>
      <c r="H13" s="24">
        <v>1724</v>
      </c>
      <c r="I13" s="9">
        <v>1801</v>
      </c>
      <c r="J13" s="24">
        <v>2310</v>
      </c>
      <c r="K13" s="45">
        <v>2684</v>
      </c>
    </row>
    <row r="14" spans="1:11" ht="12.75">
      <c r="A14" s="17" t="s">
        <v>12</v>
      </c>
      <c r="B14" s="23">
        <f>317+60+26</f>
        <v>403</v>
      </c>
      <c r="C14" s="23">
        <f>333+102+20</f>
        <v>455</v>
      </c>
      <c r="D14" s="23">
        <v>423</v>
      </c>
      <c r="E14" s="24">
        <v>472</v>
      </c>
      <c r="F14" s="23">
        <f>328+143+30</f>
        <v>501</v>
      </c>
      <c r="G14" s="23">
        <v>633</v>
      </c>
      <c r="H14" s="24">
        <v>373</v>
      </c>
      <c r="I14" s="9">
        <v>320</v>
      </c>
      <c r="J14" s="24">
        <v>341</v>
      </c>
      <c r="K14" s="45">
        <v>376</v>
      </c>
    </row>
    <row r="15" spans="1:11" ht="12.75">
      <c r="A15" s="13" t="s">
        <v>13</v>
      </c>
      <c r="B15" s="23"/>
      <c r="C15" s="23"/>
      <c r="D15" s="23"/>
      <c r="E15" s="24"/>
      <c r="F15" s="23"/>
      <c r="G15" s="23"/>
      <c r="H15" s="24"/>
      <c r="I15" s="26"/>
      <c r="J15" s="25"/>
      <c r="K15" s="46"/>
    </row>
    <row r="16" spans="1:11" ht="12.75">
      <c r="A16" s="13" t="s">
        <v>14</v>
      </c>
      <c r="B16" s="27">
        <f>3457+1526+798</f>
        <v>5781</v>
      </c>
      <c r="C16" s="27">
        <f>3269+1574+543</f>
        <v>5386</v>
      </c>
      <c r="D16" s="27">
        <v>4697</v>
      </c>
      <c r="E16" s="25">
        <v>4647</v>
      </c>
      <c r="F16" s="27">
        <f>2780+920+258</f>
        <v>3958</v>
      </c>
      <c r="G16" s="27">
        <v>4459</v>
      </c>
      <c r="H16" s="25">
        <v>4513</v>
      </c>
      <c r="I16" s="26">
        <v>3970</v>
      </c>
      <c r="J16" s="25">
        <v>6328</v>
      </c>
      <c r="K16" s="46">
        <v>7151</v>
      </c>
    </row>
    <row r="17" spans="1:11" ht="12.75">
      <c r="A17" s="37" t="s">
        <v>15</v>
      </c>
      <c r="B17" s="29">
        <v>11552</v>
      </c>
      <c r="C17" s="29">
        <v>11148</v>
      </c>
      <c r="D17" s="29">
        <v>9538</v>
      </c>
      <c r="E17" s="28">
        <v>9737</v>
      </c>
      <c r="F17" s="29">
        <v>8392</v>
      </c>
      <c r="G17" s="29">
        <v>4514</v>
      </c>
      <c r="H17" s="28" t="s">
        <v>6</v>
      </c>
      <c r="I17" s="28" t="s">
        <v>6</v>
      </c>
      <c r="J17" s="28" t="s">
        <v>6</v>
      </c>
      <c r="K17" s="29" t="s">
        <v>6</v>
      </c>
    </row>
    <row r="18" spans="1:11" ht="12.75">
      <c r="A18" s="6"/>
      <c r="B18" s="23"/>
      <c r="C18" s="23"/>
      <c r="D18" s="23"/>
      <c r="E18" s="24"/>
      <c r="F18" s="23"/>
      <c r="G18" s="23"/>
      <c r="H18" s="24"/>
      <c r="I18" s="9"/>
      <c r="J18" s="30"/>
      <c r="K18" s="47"/>
    </row>
    <row r="19" spans="1:11" ht="12.75">
      <c r="A19" s="13" t="s">
        <v>16</v>
      </c>
      <c r="B19" s="27">
        <f>SUM(B20:B26)</f>
        <v>17312</v>
      </c>
      <c r="C19" s="27">
        <f>SUM(C20:C26)</f>
        <v>19164</v>
      </c>
      <c r="D19" s="27">
        <f>SUM(D20:D26)</f>
        <v>17001</v>
      </c>
      <c r="E19" s="25">
        <f>SUM(E20:E26)</f>
        <v>20025</v>
      </c>
      <c r="F19" s="27">
        <f>SUM(F20:F26)</f>
        <v>16224</v>
      </c>
      <c r="G19" s="27">
        <f>SUM(G20:G26)</f>
        <v>17626</v>
      </c>
      <c r="H19" s="25">
        <f>SUM(H20:H26)</f>
        <v>17144</v>
      </c>
      <c r="I19" s="52">
        <v>16448</v>
      </c>
      <c r="J19" s="53">
        <v>23906</v>
      </c>
      <c r="K19" s="54">
        <v>27543</v>
      </c>
    </row>
    <row r="20" spans="1:11" ht="12.75">
      <c r="A20" s="17" t="s">
        <v>17</v>
      </c>
      <c r="B20" s="23">
        <f>8023+60</f>
        <v>8083</v>
      </c>
      <c r="C20" s="23">
        <v>8894</v>
      </c>
      <c r="D20" s="23">
        <v>8197</v>
      </c>
      <c r="E20" s="24">
        <v>8809</v>
      </c>
      <c r="F20" s="23">
        <f>7304+133+2</f>
        <v>7439</v>
      </c>
      <c r="G20" s="23">
        <v>8024</v>
      </c>
      <c r="H20" s="24">
        <f>620+11016</f>
        <v>11636</v>
      </c>
      <c r="I20" s="9">
        <v>12313</v>
      </c>
      <c r="J20" s="24">
        <v>18401</v>
      </c>
      <c r="K20" s="45">
        <f>27+17373+3132</f>
        <v>20532</v>
      </c>
    </row>
    <row r="21" spans="1:11" ht="12.75">
      <c r="A21" s="17" t="s">
        <v>18</v>
      </c>
      <c r="B21" s="23">
        <f>4+4+3781</f>
        <v>3789</v>
      </c>
      <c r="C21" s="23">
        <v>4210</v>
      </c>
      <c r="D21" s="23">
        <v>3903</v>
      </c>
      <c r="E21" s="24">
        <v>3963</v>
      </c>
      <c r="F21" s="23">
        <f>10+372+2873</f>
        <v>3255</v>
      </c>
      <c r="G21" s="23">
        <v>3915</v>
      </c>
      <c r="H21" s="24">
        <v>520</v>
      </c>
      <c r="I21" s="19" t="s">
        <v>6</v>
      </c>
      <c r="J21" s="19" t="s">
        <v>6</v>
      </c>
      <c r="K21" s="16" t="s">
        <v>6</v>
      </c>
    </row>
    <row r="22" spans="1:11" ht="12.75">
      <c r="A22" s="17" t="s">
        <v>19</v>
      </c>
      <c r="B22" s="23">
        <f>160+37+17</f>
        <v>214</v>
      </c>
      <c r="C22" s="23">
        <v>208</v>
      </c>
      <c r="D22" s="23">
        <v>193</v>
      </c>
      <c r="E22" s="24">
        <v>286</v>
      </c>
      <c r="F22" s="23">
        <f>178+40+9</f>
        <v>227</v>
      </c>
      <c r="G22" s="23">
        <v>238</v>
      </c>
      <c r="H22" s="24">
        <v>239</v>
      </c>
      <c r="I22" s="9">
        <v>204</v>
      </c>
      <c r="J22" s="24">
        <v>254</v>
      </c>
      <c r="K22" s="45">
        <f>14+134+84</f>
        <v>232</v>
      </c>
    </row>
    <row r="23" spans="1:11" ht="12.75">
      <c r="A23" s="17" t="s">
        <v>20</v>
      </c>
      <c r="B23" s="23">
        <f>1+7+2079</f>
        <v>2087</v>
      </c>
      <c r="C23" s="23">
        <v>2058</v>
      </c>
      <c r="D23" s="23">
        <v>1853</v>
      </c>
      <c r="E23" s="24">
        <v>1972</v>
      </c>
      <c r="F23" s="23">
        <f>12+156+1620</f>
        <v>1788</v>
      </c>
      <c r="G23" s="23">
        <v>2035</v>
      </c>
      <c r="H23" s="24">
        <v>2130</v>
      </c>
      <c r="I23" s="9">
        <v>2255</v>
      </c>
      <c r="J23" s="24">
        <v>3042</v>
      </c>
      <c r="K23" s="45">
        <f>15+355+3138</f>
        <v>3508</v>
      </c>
    </row>
    <row r="24" spans="1:11" ht="12.75">
      <c r="A24" s="17" t="s">
        <v>21</v>
      </c>
      <c r="B24" s="23">
        <f>810+117+29</f>
        <v>956</v>
      </c>
      <c r="C24" s="23">
        <v>838</v>
      </c>
      <c r="D24" s="23">
        <v>964</v>
      </c>
      <c r="E24" s="24">
        <v>992</v>
      </c>
      <c r="F24" s="23">
        <f>644+184+8</f>
        <v>836</v>
      </c>
      <c r="G24" s="23">
        <v>869</v>
      </c>
      <c r="H24" s="24">
        <v>696</v>
      </c>
      <c r="I24" s="9">
        <v>557</v>
      </c>
      <c r="J24" s="24">
        <v>629</v>
      </c>
      <c r="K24" s="45">
        <f>130+498+46</f>
        <v>674</v>
      </c>
    </row>
    <row r="25" spans="1:11" ht="12.75">
      <c r="A25" s="17" t="s">
        <v>22</v>
      </c>
      <c r="B25" s="23">
        <v>1</v>
      </c>
      <c r="C25" s="23">
        <v>1</v>
      </c>
      <c r="D25" s="24">
        <v>3</v>
      </c>
      <c r="E25" s="23">
        <v>0</v>
      </c>
      <c r="F25" s="23">
        <v>0</v>
      </c>
      <c r="G25" s="24">
        <v>0</v>
      </c>
      <c r="H25" s="9">
        <v>0</v>
      </c>
      <c r="I25" s="24">
        <v>1</v>
      </c>
      <c r="J25" s="18">
        <v>2</v>
      </c>
      <c r="K25" s="43">
        <v>2</v>
      </c>
    </row>
    <row r="26" spans="1:11" ht="12.75">
      <c r="A26" s="48" t="s">
        <v>23</v>
      </c>
      <c r="B26" s="32">
        <f>1881+141+160</f>
        <v>2182</v>
      </c>
      <c r="C26" s="32">
        <v>2955</v>
      </c>
      <c r="D26" s="31">
        <v>1888</v>
      </c>
      <c r="E26" s="32">
        <v>4003</v>
      </c>
      <c r="F26" s="32">
        <v>2679</v>
      </c>
      <c r="G26" s="31">
        <v>2545</v>
      </c>
      <c r="H26" s="49">
        <v>1923</v>
      </c>
      <c r="I26" s="31">
        <v>1118</v>
      </c>
      <c r="J26" s="50">
        <v>1579</v>
      </c>
      <c r="K26" s="51">
        <v>2595</v>
      </c>
    </row>
    <row r="27" spans="1:11" ht="12.75">
      <c r="A27" s="8" t="s">
        <v>24</v>
      </c>
      <c r="B27" s="9"/>
      <c r="C27" s="9"/>
      <c r="D27" s="9"/>
      <c r="E27" s="9"/>
      <c r="F27" s="9"/>
      <c r="G27" s="7"/>
      <c r="H27" s="33"/>
      <c r="I27" s="33"/>
      <c r="J27" s="33"/>
      <c r="K27" s="33"/>
    </row>
    <row r="28" spans="1:11" ht="12.75">
      <c r="A28" s="41" t="s">
        <v>25</v>
      </c>
      <c r="B28" s="9"/>
      <c r="C28" s="9"/>
      <c r="D28" s="9"/>
      <c r="E28" s="9"/>
      <c r="F28" s="9"/>
      <c r="G28" s="7"/>
      <c r="H28" s="33"/>
      <c r="I28" s="33"/>
      <c r="J28" s="33"/>
      <c r="K28" s="33"/>
    </row>
    <row r="29" spans="1:11" ht="12.75">
      <c r="A29" s="8" t="s">
        <v>26</v>
      </c>
      <c r="E29" s="6"/>
      <c r="F29" s="9"/>
      <c r="G29" s="7"/>
      <c r="H29" s="33"/>
      <c r="I29" s="33"/>
      <c r="J29" s="33"/>
      <c r="K29" s="33"/>
    </row>
    <row r="30" spans="1:11" ht="12.75">
      <c r="A30" s="8" t="s">
        <v>27</v>
      </c>
      <c r="E30" s="6"/>
      <c r="F30" s="9"/>
      <c r="G30" s="7"/>
      <c r="H30" s="33"/>
      <c r="I30" s="33"/>
      <c r="J30" s="33"/>
      <c r="K30" s="33"/>
    </row>
    <row r="31" spans="1:11" ht="12.75">
      <c r="A31" s="8" t="s">
        <v>28</v>
      </c>
      <c r="E31" s="6"/>
      <c r="F31" s="9"/>
      <c r="G31" s="7"/>
      <c r="H31" s="33"/>
      <c r="I31" s="33"/>
      <c r="J31" s="33"/>
      <c r="K31" s="33"/>
    </row>
    <row r="32" spans="1:11" ht="12.75">
      <c r="A32" s="8" t="s">
        <v>29</v>
      </c>
      <c r="E32" s="35"/>
      <c r="F32" s="34"/>
      <c r="G32" s="7"/>
      <c r="H32" s="6"/>
      <c r="I32" s="6"/>
      <c r="J32" s="6"/>
      <c r="K32" s="6"/>
    </row>
  </sheetData>
  <printOptions horizontalCentered="1"/>
  <pageMargins left="0.6" right="0.6" top="1" bottom="0.75" header="0.5" footer="0.5"/>
  <pageSetup fitToHeight="1" fitToWidth="1" orientation="portrait" scale="71" r:id="rId1"/>
  <headerFooter alignWithMargins="0">
    <oddFooter>&amp;C&amp;"Univers (W1),Regular"&amp;8 1-25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Federal Aviation Administration</dc:creator>
  <cp:keywords/>
  <dc:description/>
  <cp:lastModifiedBy>Darryl Bertolucci</cp:lastModifiedBy>
  <cp:lastPrinted>2002-09-20T13:33:16Z</cp:lastPrinted>
  <dcterms:created xsi:type="dcterms:W3CDTF">2002-03-25T17:06:57Z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