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80" yWindow="65344" windowWidth="9012" windowHeight="7296" activeTab="0"/>
  </bookViews>
  <sheets>
    <sheet name="Table 39" sheetId="1" r:id="rId1"/>
  </sheets>
  <definedNames>
    <definedName name="_xlnm.Print_Titles" localSheetId="0">'Table 39'!$A:$A,'Table 39'!$1:$5</definedName>
  </definedNames>
  <calcPr fullCalcOnLoad="1"/>
</workbook>
</file>

<file path=xl/sharedStrings.xml><?xml version="1.0" encoding="utf-8"?>
<sst xmlns="http://schemas.openxmlformats.org/spreadsheetml/2006/main" count="214" uniqueCount="100">
  <si>
    <t>Table 39. Nonimmigrants Admitted By Class Of Admission</t>
  </si>
  <si>
    <t xml:space="preserve">Class of admission  1/ </t>
  </si>
  <si>
    <t>1996</t>
  </si>
  <si>
    <t>1995</t>
  </si>
  <si>
    <t>1994</t>
  </si>
  <si>
    <t>1993  /2</t>
  </si>
  <si>
    <t>1990</t>
  </si>
  <si>
    <t>1989</t>
  </si>
  <si>
    <t>1985</t>
  </si>
  <si>
    <t>1981</t>
  </si>
  <si>
    <t>All classes  3/</t>
  </si>
  <si>
    <t>Foreign government officials and families</t>
  </si>
  <si>
    <t xml:space="preserve">  Ambassador, public minister, career diplomatic</t>
  </si>
  <si>
    <t xml:space="preserve">        or consular officer (A1)</t>
  </si>
  <si>
    <t>NA</t>
  </si>
  <si>
    <t xml:space="preserve">  Other foreign government official or employee (A2)</t>
  </si>
  <si>
    <t xml:space="preserve">  Attendant, servant, or personal employee of A1</t>
  </si>
  <si>
    <t xml:space="preserve">     and A2 classes (A3)</t>
  </si>
  <si>
    <t>Temporary visitors</t>
  </si>
  <si>
    <t xml:space="preserve">  For business (B1)</t>
  </si>
  <si>
    <t xml:space="preserve">     Visa Waiver, business</t>
  </si>
  <si>
    <t>X</t>
  </si>
  <si>
    <t xml:space="preserve">  For pleasure (B2)</t>
  </si>
  <si>
    <t xml:space="preserve">     Visa Waiver, pleasure</t>
  </si>
  <si>
    <t>Transit aliens</t>
  </si>
  <si>
    <t xml:space="preserve">  Alien in transit (C1)</t>
  </si>
  <si>
    <t xml:space="preserve">  Alien in transit to the U.N. (C2)</t>
  </si>
  <si>
    <t xml:space="preserve">  Foreign government official and family in transit  (C3)</t>
  </si>
  <si>
    <t xml:space="preserve">  Transit without visa (C4)</t>
  </si>
  <si>
    <t>Treaty traders and investors and families</t>
  </si>
  <si>
    <t xml:space="preserve">  Treaty trader (E1)</t>
  </si>
  <si>
    <t xml:space="preserve">  Treaty investor (E2)</t>
  </si>
  <si>
    <t>Students</t>
  </si>
  <si>
    <t xml:space="preserve">  Academic student (F1)</t>
  </si>
  <si>
    <t xml:space="preserve">  Vocational student (M1)</t>
  </si>
  <si>
    <t>Spouses and children of students</t>
  </si>
  <si>
    <t xml:space="preserve">  Academic student (F2)</t>
  </si>
  <si>
    <t xml:space="preserve">  Vocational student (M2)</t>
  </si>
  <si>
    <t>Representatives (and families) of</t>
  </si>
  <si>
    <t xml:space="preserve">   to international organizations</t>
  </si>
  <si>
    <t xml:space="preserve">  Principal of recognized foreign government (G1)</t>
  </si>
  <si>
    <t xml:space="preserve">  Other rep. of recognized foreign government (G2)</t>
  </si>
  <si>
    <t xml:space="preserve">  Rep. of nonrecognized foreign government (G3)</t>
  </si>
  <si>
    <t xml:space="preserve">  International organization officer or employee (G4)</t>
  </si>
  <si>
    <t xml:space="preserve">  Attendant, servant or personal employee of rep.(G5)</t>
  </si>
  <si>
    <t>Temporary workers and trainees  4/</t>
  </si>
  <si>
    <t xml:space="preserve">  Registered nurses (H1A)  5/</t>
  </si>
  <si>
    <t xml:space="preserve">  Specialty occupations (H1B)  6/</t>
  </si>
  <si>
    <t xml:space="preserve">  Performing services unavailable in the U.S. (H2)</t>
  </si>
  <si>
    <t xml:space="preserve">    Agricultural workers (H2A)</t>
  </si>
  <si>
    <t xml:space="preserve">    Nonagricultural workers (H2B)</t>
  </si>
  <si>
    <t xml:space="preserve">  Industrial trainee (H3)</t>
  </si>
  <si>
    <t xml:space="preserve">  Workers with extraordinary ability/achievement (O1)  7/</t>
  </si>
  <si>
    <t xml:space="preserve">  Workers accompanying and assisting in performance</t>
  </si>
  <si>
    <t xml:space="preserve">     of O1 workers (O2)  7/</t>
  </si>
  <si>
    <t xml:space="preserve">  Internationally recognized athletes or entertainers (P1)  7/</t>
  </si>
  <si>
    <t xml:space="preserve">  Artists or entertainers in reciprocal exchange</t>
  </si>
  <si>
    <t xml:space="preserve">      programs(P2)  7/</t>
  </si>
  <si>
    <t xml:space="preserve">  Artists or entertainers in culturally unique programs (P3)  7/</t>
  </si>
  <si>
    <t xml:space="preserve">  Workers in international cultural exchange programs (Q1)  7/</t>
  </si>
  <si>
    <t xml:space="preserve">  Workers in religious occupations (R1)  7/</t>
  </si>
  <si>
    <t>Spouses and children of temporary workers and trainees  4/</t>
  </si>
  <si>
    <t xml:space="preserve">  Spouses and children of H1, H2, and H3 workers (H4)</t>
  </si>
  <si>
    <t xml:space="preserve">  Spouses and children of O1 and O2 workers (O3)  7/</t>
  </si>
  <si>
    <t xml:space="preserve">  Spouses and children of P1, P2, and P3 workers (P4)  7/</t>
  </si>
  <si>
    <t xml:space="preserve">  Spouses and children of R1 workers (R2)  7/</t>
  </si>
  <si>
    <t>Representatives (and families) of foreign information</t>
  </si>
  <si>
    <t xml:space="preserve">    media(I1)</t>
  </si>
  <si>
    <t>Exchange visitors (J1)</t>
  </si>
  <si>
    <t>Spouses and children of exchange visitors (J2)</t>
  </si>
  <si>
    <t>Fiances(ees) of U.S. citizens (K1)</t>
  </si>
  <si>
    <t>Children of fiances(ees) of U.S. citizens (K2)</t>
  </si>
  <si>
    <t>Intracompany transferees (L1)</t>
  </si>
  <si>
    <t>Spouses and children of intracompany transferees (L2)</t>
  </si>
  <si>
    <t>Professional worker U.S.-Canada Free-Trade Agreement (TC)  8/</t>
  </si>
  <si>
    <t xml:space="preserve">  Spouse and children of Canada Free Trade workers (TB)  8/</t>
  </si>
  <si>
    <t>Professional worker NAFTA (TN)   8/</t>
  </si>
  <si>
    <t xml:space="preserve">  Spouses and and children of </t>
  </si>
  <si>
    <t xml:space="preserve">        NAFTA workers (TD)  8/</t>
  </si>
  <si>
    <t>Unknown</t>
  </si>
  <si>
    <t>1/  See Glossary for detailed descriptions of classes of admission.</t>
  </si>
  <si>
    <t>2/  Data for fiscal year 1993 differ from data published in previous Yearbooks due to corrections in the underreporting of student entries and more minor adjustments to entries for other classes of nonimmigrant admission.  See nonimmigrant section of text</t>
  </si>
  <si>
    <t>3/  Excludes classes of admission processed in the Nonimmigrant Information System in the following years: for all countries -- 1985 - 64,487 parolees (R1-3), 3,239 withdrawals (R4) and stowaways (R5), and 68,044 refugees (RF);  1990 - 90,265 parolees</t>
  </si>
  <si>
    <t xml:space="preserve">     (R1-3), 19,984  withdrawals (R4) and stowaways (R5), and 110,197 refugees (RF); 1993 - 123,628 parolees (R1-3), 26,435 withdrawals (WD) and stowaways (ST), and 113,152 refugees (RE); </t>
  </si>
  <si>
    <t xml:space="preserve">     1994 - 111,403 parolees, 22,461 withdrawals (WD) and stowaways (ST), and 114,471 refugees (RE);  1995 - 113,542 parolees, 21,567 withdrawals (WD) and stowaways (ST), and 95,576 refugees (RE);</t>
  </si>
  <si>
    <t>4/  Excludes admissions under the U.S.-Canada Free-Trade Agreement and the North American Free-Trade Agreement (shown separately).</t>
  </si>
  <si>
    <t>5/  Admissions began October 1, 1990 (fiscal year 1991).</t>
  </si>
  <si>
    <t>6/  Prior to October 1, 1991 (fiscal year 1992), H1B admissions were termed "Distinguished merit or ability".</t>
  </si>
  <si>
    <t>7/  Admissions began April 1992.</t>
  </si>
  <si>
    <t>8/  Admissions under the U.S.-Canada Free-Trade Agreement began January 1989 and ended December 31, 1993.   Admissions under the North American Free-Trade Agreement began January 1, 1994.</t>
  </si>
  <si>
    <t>NOTE:  "Family," "immediate family", and "spouse and children" are defined as spouse and unmarried minor (or dependent) children.</t>
  </si>
  <si>
    <t>NA  Not available.    X  Not applicable.</t>
  </si>
  <si>
    <t>Selected Fiscal Years 1981-98</t>
  </si>
  <si>
    <t>1998</t>
  </si>
  <si>
    <t>Parents or children of international organization</t>
  </si>
  <si>
    <t>NATO officials and families (N1-7)</t>
  </si>
  <si>
    <t>special immigrant  (N8-9)</t>
  </si>
  <si>
    <t>1992 /2</t>
  </si>
  <si>
    <t>1991 /2</t>
  </si>
  <si>
    <t xml:space="preserve">     1996 - 133,504 parolees, 17,653 withdrawals (WD) and stowaways (ST), and 66,966 refugees (RE); 1998 -234,545 parolees (R1-3), 14,539 withdrawals (WD) and stowaways (ST), 88,581 refugees (RF).</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</si>
</sst>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Geneva"/>
      <family val="0"/>
    </font>
    <font>
      <b/>
      <sz val="10"/>
      <name val="Geneva"/>
      <family val="0"/>
    </font>
    <font>
      <i/>
      <sz val="10"/>
      <name val="Geneva"/>
      <family val="0"/>
    </font>
    <font>
      <b/>
      <i/>
      <sz val="10"/>
      <name val="Geneva"/>
      <family val="0"/>
    </font>
    <font>
      <b/>
      <sz val="9"/>
      <name val="Arial"/>
      <family val="0"/>
    </font>
    <font>
      <sz val="9"/>
      <name val="Arial"/>
      <family val="0"/>
    </font>
  </fonts>
  <fills count="2">
    <fill>
      <patternFill/>
    </fill>
    <fill>
      <patternFill patternType="gray125"/>
    </fill>
  </fills>
  <borders count="3">
    <border>
      <left/>
      <right/>
      <top/>
      <bottom/>
      <diagonal/>
    </border>
    <border>
      <left>
        <color indexed="63"/>
      </left>
      <right>
        <color indexed="63"/>
      </right>
      <top style="thin"/>
      <bottom style="thin"/>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4" fillId="0" borderId="0" xfId="0" applyFont="1" applyAlignment="1" quotePrefix="1">
      <alignment horizontal="left"/>
    </xf>
    <xf numFmtId="0" fontId="5" fillId="0" borderId="0" xfId="0" applyFont="1" applyAlignment="1">
      <alignment/>
    </xf>
    <xf numFmtId="37" fontId="4" fillId="0" borderId="0" xfId="0" applyNumberFormat="1" applyFont="1" applyAlignment="1" applyProtection="1" quotePrefix="1">
      <alignment horizontal="left"/>
      <protection/>
    </xf>
    <xf numFmtId="37" fontId="5" fillId="0" borderId="0" xfId="0" applyNumberFormat="1" applyFont="1" applyAlignment="1" applyProtection="1" quotePrefix="1">
      <alignment horizontal="left"/>
      <protection/>
    </xf>
    <xf numFmtId="37" fontId="4" fillId="0" borderId="0" xfId="0" applyNumberFormat="1" applyFont="1" applyAlignment="1" applyProtection="1">
      <alignment horizontal="left"/>
      <protection/>
    </xf>
    <xf numFmtId="37" fontId="5" fillId="0" borderId="0" xfId="0" applyNumberFormat="1" applyFont="1" applyAlignment="1" applyProtection="1">
      <alignment horizontal="left"/>
      <protection/>
    </xf>
    <xf numFmtId="3" fontId="4" fillId="0" borderId="0" xfId="0" applyNumberFormat="1" applyFont="1" applyAlignment="1" applyProtection="1">
      <alignment horizontal="right"/>
      <protection/>
    </xf>
    <xf numFmtId="3" fontId="4" fillId="0" borderId="0" xfId="0" applyNumberFormat="1" applyFont="1" applyAlignment="1">
      <alignment horizontal="right"/>
    </xf>
    <xf numFmtId="3" fontId="5" fillId="0" borderId="0" xfId="0" applyNumberFormat="1" applyFont="1" applyAlignment="1" applyProtection="1">
      <alignment horizontal="right"/>
      <protection/>
    </xf>
    <xf numFmtId="3" fontId="5" fillId="0" borderId="0" xfId="0" applyNumberFormat="1" applyFont="1" applyAlignment="1">
      <alignment horizontal="right"/>
    </xf>
    <xf numFmtId="3" fontId="5" fillId="0" borderId="0" xfId="0" applyNumberFormat="1" applyFont="1" applyAlignment="1" applyProtection="1" quotePrefix="1">
      <alignment horizontal="right"/>
      <protection/>
    </xf>
    <xf numFmtId="3" fontId="5" fillId="0" borderId="0" xfId="0" applyNumberFormat="1" applyFont="1" applyAlignment="1" quotePrefix="1">
      <alignment horizontal="right"/>
    </xf>
    <xf numFmtId="37" fontId="4" fillId="0" borderId="1" xfId="0" applyNumberFormat="1" applyFont="1" applyBorder="1" applyAlignment="1" applyProtection="1" quotePrefix="1">
      <alignment horizontal="left"/>
      <protection/>
    </xf>
    <xf numFmtId="37" fontId="5" fillId="0" borderId="2" xfId="0" applyNumberFormat="1" applyFont="1" applyBorder="1" applyAlignment="1" applyProtection="1">
      <alignment horizontal="left"/>
      <protection/>
    </xf>
    <xf numFmtId="3" fontId="5" fillId="0" borderId="2" xfId="0" applyNumberFormat="1" applyFont="1" applyBorder="1" applyAlignment="1" applyProtection="1" quotePrefix="1">
      <alignment horizontal="right"/>
      <protection/>
    </xf>
    <xf numFmtId="3" fontId="0" fillId="0" borderId="0" xfId="0" applyNumberFormat="1" applyAlignment="1">
      <alignment horizontal="right"/>
    </xf>
    <xf numFmtId="3" fontId="4" fillId="0" borderId="0" xfId="0" applyNumberFormat="1" applyFont="1" applyAlignment="1" quotePrefix="1">
      <alignment horizontal="right"/>
    </xf>
    <xf numFmtId="3" fontId="4" fillId="0" borderId="0" xfId="0" applyNumberFormat="1" applyFont="1" applyAlignment="1">
      <alignment/>
    </xf>
    <xf numFmtId="3" fontId="5" fillId="0" borderId="0" xfId="0" applyNumberFormat="1" applyFont="1" applyAlignment="1">
      <alignment/>
    </xf>
    <xf numFmtId="3" fontId="5" fillId="0" borderId="0" xfId="0" applyNumberFormat="1" applyFont="1" applyAlignment="1">
      <alignment/>
    </xf>
    <xf numFmtId="3" fontId="4" fillId="0" borderId="0" xfId="0" applyNumberFormat="1" applyFont="1" applyAlignment="1" applyProtection="1" quotePrefix="1">
      <alignment horizontal="right"/>
      <protection/>
    </xf>
    <xf numFmtId="3" fontId="4" fillId="0" borderId="1" xfId="0" applyNumberFormat="1" applyFont="1" applyBorder="1" applyAlignment="1" quotePrefix="1">
      <alignment horizontal="center"/>
    </xf>
    <xf numFmtId="3" fontId="4" fillId="0" borderId="1" xfId="0" applyNumberFormat="1" applyFont="1" applyBorder="1" applyAlignment="1" applyProtection="1">
      <alignment horizontal="center"/>
      <protection/>
    </xf>
    <xf numFmtId="3" fontId="4" fillId="0" borderId="1" xfId="0" applyNumberFormat="1" applyFont="1" applyBorder="1" applyAlignment="1" applyProtection="1" quotePrefix="1">
      <alignment horizontal="center"/>
      <protection/>
    </xf>
    <xf numFmtId="3" fontId="0" fillId="0" borderId="0" xfId="0" applyNumberFormat="1" applyAlignment="1">
      <alignment/>
    </xf>
    <xf numFmtId="37" fontId="5" fillId="0" borderId="0" xfId="0" applyNumberFormat="1" applyFont="1" applyAlignment="1" applyProtection="1">
      <alignment horizontal="left" indent="3"/>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90"/>
  <sheetViews>
    <sheetView tabSelected="1" workbookViewId="0" topLeftCell="D70">
      <selection activeCell="A77" sqref="A77"/>
    </sheetView>
  </sheetViews>
  <sheetFormatPr defaultColWidth="9.00390625" defaultRowHeight="12.75"/>
  <cols>
    <col min="1" max="1" width="51.50390625" style="0" customWidth="1"/>
    <col min="2" max="2" width="11.50390625" style="16" customWidth="1"/>
    <col min="3" max="9" width="11.50390625" style="25" customWidth="1"/>
    <col min="10" max="10" width="11.00390625" style="25" customWidth="1"/>
    <col min="11" max="12" width="11.50390625" style="25" customWidth="1"/>
    <col min="13" max="16384" width="11.50390625" style="0" customWidth="1"/>
  </cols>
  <sheetData>
    <row r="1" spans="1:17" ht="12.75">
      <c r="A1" s="1" t="s">
        <v>0</v>
      </c>
      <c r="B1" s="17"/>
      <c r="C1" s="18"/>
      <c r="D1" s="19"/>
      <c r="E1" s="19"/>
      <c r="F1" s="19"/>
      <c r="G1" s="20"/>
      <c r="H1" s="20"/>
      <c r="I1" s="20"/>
      <c r="J1" s="20"/>
      <c r="K1" s="20"/>
      <c r="L1" s="7"/>
      <c r="N1" s="2"/>
      <c r="O1" s="2"/>
      <c r="P1" s="2"/>
      <c r="Q1" s="2"/>
    </row>
    <row r="2" spans="1:12" ht="12.75">
      <c r="A2" s="1" t="s">
        <v>92</v>
      </c>
      <c r="B2" s="17"/>
      <c r="C2" s="21"/>
      <c r="D2" s="20"/>
      <c r="E2" s="20"/>
      <c r="F2" s="20"/>
      <c r="G2" s="20"/>
      <c r="H2" s="20"/>
      <c r="I2" s="20"/>
      <c r="J2" s="20"/>
      <c r="K2" s="20"/>
      <c r="L2" s="20"/>
    </row>
    <row r="3" spans="1:12" ht="12.75">
      <c r="A3" s="2"/>
      <c r="B3" s="10"/>
      <c r="C3" s="20"/>
      <c r="D3" s="20"/>
      <c r="E3" s="20"/>
      <c r="F3" s="20"/>
      <c r="G3" s="20"/>
      <c r="H3" s="20"/>
      <c r="I3" s="20"/>
      <c r="J3" s="20"/>
      <c r="K3" s="20"/>
      <c r="L3" s="20"/>
    </row>
    <row r="4" spans="1:12" ht="12.75">
      <c r="A4" s="13" t="s">
        <v>1</v>
      </c>
      <c r="B4" s="22" t="s">
        <v>93</v>
      </c>
      <c r="C4" s="22" t="s">
        <v>2</v>
      </c>
      <c r="D4" s="22" t="s">
        <v>3</v>
      </c>
      <c r="E4" s="23" t="s">
        <v>4</v>
      </c>
      <c r="F4" s="24" t="s">
        <v>5</v>
      </c>
      <c r="G4" s="24" t="s">
        <v>97</v>
      </c>
      <c r="H4" s="23" t="s">
        <v>98</v>
      </c>
      <c r="I4" s="23" t="s">
        <v>6</v>
      </c>
      <c r="J4" s="23" t="s">
        <v>7</v>
      </c>
      <c r="K4" s="23" t="s">
        <v>8</v>
      </c>
      <c r="L4" s="23" t="s">
        <v>9</v>
      </c>
    </row>
    <row r="5" spans="1:12" ht="12.75">
      <c r="A5" s="2"/>
      <c r="B5" s="10"/>
      <c r="C5" s="20"/>
      <c r="D5" s="20"/>
      <c r="E5" s="20"/>
      <c r="F5" s="20"/>
      <c r="G5" s="20"/>
      <c r="H5" s="20"/>
      <c r="I5" s="20"/>
      <c r="J5" s="20"/>
      <c r="K5" s="20"/>
      <c r="L5" s="20"/>
    </row>
    <row r="6" spans="1:12" ht="12.75">
      <c r="A6" s="3" t="s">
        <v>10</v>
      </c>
      <c r="B6" s="7">
        <f aca="true" t="shared" si="0" ref="B6:L6">SUM(B7,B13,B18,B23,B26,B29,B33,B39,B55,B61:B68,B70:B73,B75:B76)</f>
        <v>30174627</v>
      </c>
      <c r="C6" s="7">
        <f t="shared" si="0"/>
        <v>24842503</v>
      </c>
      <c r="D6" s="7">
        <f t="shared" si="0"/>
        <v>22640540</v>
      </c>
      <c r="E6" s="7">
        <f t="shared" si="0"/>
        <v>22118706</v>
      </c>
      <c r="F6" s="7">
        <f t="shared" si="0"/>
        <v>21566404</v>
      </c>
      <c r="G6" s="7">
        <f t="shared" si="0"/>
        <v>20910880</v>
      </c>
      <c r="H6" s="7">
        <f t="shared" si="0"/>
        <v>18920045</v>
      </c>
      <c r="I6" s="7">
        <f t="shared" si="0"/>
        <v>17574055</v>
      </c>
      <c r="J6" s="7">
        <f t="shared" si="0"/>
        <v>16144576</v>
      </c>
      <c r="K6" s="7">
        <f t="shared" si="0"/>
        <v>9539880</v>
      </c>
      <c r="L6" s="7">
        <f t="shared" si="0"/>
        <v>11756903</v>
      </c>
    </row>
    <row r="7" spans="1:12" ht="12.75">
      <c r="A7" s="5" t="s">
        <v>11</v>
      </c>
      <c r="B7" s="7">
        <f>SUM(B9:B10,B12)</f>
        <v>126543</v>
      </c>
      <c r="C7" s="7">
        <f aca="true" t="shared" si="1" ref="C7:K7">SUM(C9:C10,C12)</f>
        <v>118157</v>
      </c>
      <c r="D7" s="7">
        <f t="shared" si="1"/>
        <v>103606</v>
      </c>
      <c r="E7" s="7">
        <f t="shared" si="1"/>
        <v>105299</v>
      </c>
      <c r="F7" s="7">
        <f t="shared" si="1"/>
        <v>102121</v>
      </c>
      <c r="G7" s="7">
        <f t="shared" si="1"/>
        <v>102638</v>
      </c>
      <c r="H7" s="7">
        <f t="shared" si="1"/>
        <v>97833</v>
      </c>
      <c r="I7" s="7">
        <f t="shared" si="1"/>
        <v>96689</v>
      </c>
      <c r="J7" s="7">
        <f t="shared" si="1"/>
        <v>101557</v>
      </c>
      <c r="K7" s="7">
        <f t="shared" si="1"/>
        <v>90190</v>
      </c>
      <c r="L7" s="7">
        <v>84710</v>
      </c>
    </row>
    <row r="8" spans="1:12" ht="12.75">
      <c r="A8" s="6" t="s">
        <v>12</v>
      </c>
      <c r="B8" s="9"/>
      <c r="C8" s="9"/>
      <c r="D8" s="10"/>
      <c r="E8" s="10"/>
      <c r="F8" s="10"/>
      <c r="G8" s="10"/>
      <c r="H8" s="10"/>
      <c r="I8" s="10"/>
      <c r="J8" s="10"/>
      <c r="K8" s="10"/>
      <c r="L8" s="10"/>
    </row>
    <row r="9" spans="1:12" ht="12.75">
      <c r="A9" s="6" t="s">
        <v>13</v>
      </c>
      <c r="B9" s="9">
        <v>26710</v>
      </c>
      <c r="C9" s="9">
        <v>25354</v>
      </c>
      <c r="D9" s="10">
        <v>23259</v>
      </c>
      <c r="E9" s="10">
        <v>24237</v>
      </c>
      <c r="F9" s="9">
        <v>23783</v>
      </c>
      <c r="G9" s="9">
        <v>23519</v>
      </c>
      <c r="H9" s="9">
        <v>22743</v>
      </c>
      <c r="I9" s="9">
        <v>22018</v>
      </c>
      <c r="J9" s="9">
        <v>22165</v>
      </c>
      <c r="K9" s="9">
        <v>21168</v>
      </c>
      <c r="L9" s="9" t="s">
        <v>14</v>
      </c>
    </row>
    <row r="10" spans="1:12" ht="12.75">
      <c r="A10" s="4" t="s">
        <v>15</v>
      </c>
      <c r="B10" s="11">
        <v>97706</v>
      </c>
      <c r="C10" s="11">
        <v>90765</v>
      </c>
      <c r="D10" s="10">
        <v>78299</v>
      </c>
      <c r="E10" s="9">
        <v>79143</v>
      </c>
      <c r="F10" s="9">
        <v>76393</v>
      </c>
      <c r="G10" s="9">
        <v>77099</v>
      </c>
      <c r="H10" s="9">
        <v>72965</v>
      </c>
      <c r="I10" s="9">
        <v>72511</v>
      </c>
      <c r="J10" s="9">
        <v>77491</v>
      </c>
      <c r="K10" s="9">
        <v>67084</v>
      </c>
      <c r="L10" s="9" t="s">
        <v>14</v>
      </c>
    </row>
    <row r="11" spans="1:12" ht="12.75">
      <c r="A11" s="4" t="s">
        <v>16</v>
      </c>
      <c r="B11" s="11"/>
      <c r="C11" s="11"/>
      <c r="D11" s="10"/>
      <c r="E11" s="9"/>
      <c r="F11" s="10"/>
      <c r="G11" s="10"/>
      <c r="H11" s="10"/>
      <c r="I11" s="10"/>
      <c r="J11" s="10"/>
      <c r="K11" s="10"/>
      <c r="L11" s="10"/>
    </row>
    <row r="12" spans="1:12" ht="12.75">
      <c r="A12" s="4" t="s">
        <v>17</v>
      </c>
      <c r="B12" s="11">
        <v>2127</v>
      </c>
      <c r="C12" s="11">
        <v>2038</v>
      </c>
      <c r="D12" s="10">
        <v>2048</v>
      </c>
      <c r="E12" s="10">
        <v>1919</v>
      </c>
      <c r="F12" s="9">
        <v>1945</v>
      </c>
      <c r="G12" s="9">
        <v>2020</v>
      </c>
      <c r="H12" s="9">
        <v>2125</v>
      </c>
      <c r="I12" s="9">
        <v>2160</v>
      </c>
      <c r="J12" s="9">
        <v>1901</v>
      </c>
      <c r="K12" s="9">
        <v>1938</v>
      </c>
      <c r="L12" s="9" t="s">
        <v>14</v>
      </c>
    </row>
    <row r="13" spans="1:27" ht="12.75">
      <c r="A13" s="3" t="s">
        <v>18</v>
      </c>
      <c r="B13" s="8">
        <f aca="true" t="shared" si="2" ref="B13:L13">B14+B16</f>
        <v>27667580</v>
      </c>
      <c r="C13" s="8">
        <f t="shared" si="2"/>
        <v>22880330</v>
      </c>
      <c r="D13" s="8">
        <f t="shared" si="2"/>
        <v>20886872</v>
      </c>
      <c r="E13" s="8">
        <f t="shared" si="2"/>
        <v>20318933</v>
      </c>
      <c r="F13" s="8">
        <f t="shared" si="2"/>
        <v>19879443</v>
      </c>
      <c r="G13" s="8">
        <f t="shared" si="2"/>
        <v>19229066</v>
      </c>
      <c r="H13" s="8">
        <f t="shared" si="2"/>
        <v>17234400</v>
      </c>
      <c r="I13" s="8">
        <f t="shared" si="2"/>
        <v>16079666</v>
      </c>
      <c r="J13" s="8">
        <f t="shared" si="2"/>
        <v>14667303</v>
      </c>
      <c r="K13" s="8">
        <f t="shared" si="2"/>
        <v>8405409</v>
      </c>
      <c r="L13" s="8">
        <f t="shared" si="2"/>
        <v>10650592</v>
      </c>
      <c r="M13" s="8"/>
      <c r="N13" s="8"/>
      <c r="O13" s="8"/>
      <c r="P13" s="8"/>
      <c r="Q13" s="8"/>
      <c r="R13" s="8"/>
      <c r="S13" s="8"/>
      <c r="T13" s="8"/>
      <c r="U13" s="8"/>
      <c r="V13" s="8"/>
      <c r="W13" s="8"/>
      <c r="X13" s="8"/>
      <c r="Y13" s="8"/>
      <c r="Z13" s="8"/>
      <c r="AA13" s="8"/>
    </row>
    <row r="14" spans="1:12" ht="12.75">
      <c r="A14" s="6" t="s">
        <v>19</v>
      </c>
      <c r="B14" s="9">
        <v>4413440</v>
      </c>
      <c r="C14" s="9">
        <v>3770326</v>
      </c>
      <c r="D14" s="10">
        <v>3275336</v>
      </c>
      <c r="E14" s="10">
        <v>3164099</v>
      </c>
      <c r="F14" s="9">
        <v>2961092</v>
      </c>
      <c r="G14" s="9">
        <v>2788069</v>
      </c>
      <c r="H14" s="9">
        <v>2616335</v>
      </c>
      <c r="I14" s="9">
        <v>2661338</v>
      </c>
      <c r="J14" s="9">
        <v>2552719</v>
      </c>
      <c r="K14" s="9">
        <v>1796819</v>
      </c>
      <c r="L14" s="9">
        <v>1135422</v>
      </c>
    </row>
    <row r="15" spans="1:12" ht="12.75">
      <c r="A15" s="6" t="s">
        <v>20</v>
      </c>
      <c r="B15" s="16">
        <f>1958676+876</f>
        <v>1959552</v>
      </c>
      <c r="C15" s="9">
        <f>1368633+1819</f>
        <v>1370452</v>
      </c>
      <c r="D15" s="10">
        <f>941424+1115</f>
        <v>942539</v>
      </c>
      <c r="E15" s="9">
        <f>786069+670</f>
        <v>786739</v>
      </c>
      <c r="F15" s="9">
        <f>639792+605</f>
        <v>640397</v>
      </c>
      <c r="G15" s="9">
        <f>526543+1112</f>
        <v>527655</v>
      </c>
      <c r="H15" s="9">
        <f>368411+1450</f>
        <v>369861</v>
      </c>
      <c r="I15" s="9">
        <v>294065</v>
      </c>
      <c r="J15" s="9">
        <v>99665</v>
      </c>
      <c r="K15" s="9" t="s">
        <v>21</v>
      </c>
      <c r="L15" s="9" t="s">
        <v>21</v>
      </c>
    </row>
    <row r="16" spans="1:12" ht="12.75">
      <c r="A16" s="6" t="s">
        <v>22</v>
      </c>
      <c r="B16" s="9">
        <v>23254140</v>
      </c>
      <c r="C16" s="11">
        <v>19110004</v>
      </c>
      <c r="D16" s="10">
        <v>17611536</v>
      </c>
      <c r="E16" s="10">
        <v>17154834</v>
      </c>
      <c r="F16" s="9">
        <v>16918351</v>
      </c>
      <c r="G16" s="9">
        <v>16440997</v>
      </c>
      <c r="H16" s="9">
        <v>14618065</v>
      </c>
      <c r="I16" s="9">
        <v>13418328</v>
      </c>
      <c r="J16" s="9">
        <v>12114584</v>
      </c>
      <c r="K16" s="9">
        <v>6608590</v>
      </c>
      <c r="L16" s="9">
        <v>9515170</v>
      </c>
    </row>
    <row r="17" spans="1:12" ht="12.75">
      <c r="A17" s="6" t="s">
        <v>23</v>
      </c>
      <c r="B17" s="16">
        <f>13792029+41049</f>
        <v>13833078</v>
      </c>
      <c r="C17" s="11">
        <f>11032565+160413</f>
        <v>11192978</v>
      </c>
      <c r="D17" s="10">
        <f>9258115+149141</f>
        <v>9407256</v>
      </c>
      <c r="E17" s="9">
        <f>8854728+114676</f>
        <v>8969404</v>
      </c>
      <c r="F17" s="9">
        <f>8560914+63092+2</f>
        <v>8624008</v>
      </c>
      <c r="G17" s="9">
        <f>7771843+199306+6</f>
        <v>7971155</v>
      </c>
      <c r="H17" s="9">
        <f>5359036+241260</f>
        <v>5600296</v>
      </c>
      <c r="I17" s="9">
        <v>4528112</v>
      </c>
      <c r="J17" s="9">
        <v>2348959</v>
      </c>
      <c r="K17" s="9" t="s">
        <v>21</v>
      </c>
      <c r="L17" s="9" t="s">
        <v>21</v>
      </c>
    </row>
    <row r="18" spans="1:12" ht="12.75">
      <c r="A18" s="5" t="s">
        <v>24</v>
      </c>
      <c r="B18" s="7">
        <f aca="true" t="shared" si="3" ref="B18:K18">SUM(B19:B22)</f>
        <v>365607</v>
      </c>
      <c r="C18" s="7">
        <f t="shared" si="3"/>
        <v>325538</v>
      </c>
      <c r="D18" s="7">
        <f t="shared" si="3"/>
        <v>320333</v>
      </c>
      <c r="E18" s="8">
        <f t="shared" si="3"/>
        <v>330936</v>
      </c>
      <c r="F18" s="8">
        <f t="shared" si="3"/>
        <v>331208</v>
      </c>
      <c r="G18" s="8">
        <f t="shared" si="3"/>
        <v>345930</v>
      </c>
      <c r="H18" s="8">
        <f t="shared" si="3"/>
        <v>364456</v>
      </c>
      <c r="I18" s="8">
        <f t="shared" si="3"/>
        <v>306156</v>
      </c>
      <c r="J18" s="8">
        <f t="shared" si="3"/>
        <v>293364</v>
      </c>
      <c r="K18" s="8">
        <f t="shared" si="3"/>
        <v>236537</v>
      </c>
      <c r="L18" s="7">
        <v>214218</v>
      </c>
    </row>
    <row r="19" spans="1:12" ht="12.75">
      <c r="A19" s="6" t="s">
        <v>25</v>
      </c>
      <c r="B19" s="9">
        <v>200593</v>
      </c>
      <c r="C19" s="9">
        <v>170219</v>
      </c>
      <c r="D19" s="10">
        <v>168602</v>
      </c>
      <c r="E19" s="9">
        <v>175285</v>
      </c>
      <c r="F19" s="9">
        <v>173149</v>
      </c>
      <c r="G19" s="9">
        <v>168289</v>
      </c>
      <c r="H19" s="9">
        <v>174603</v>
      </c>
      <c r="I19" s="9">
        <v>153801</v>
      </c>
      <c r="J19" s="9">
        <v>152623</v>
      </c>
      <c r="K19" s="9">
        <v>138957</v>
      </c>
      <c r="L19" s="9" t="s">
        <v>14</v>
      </c>
    </row>
    <row r="20" spans="1:12" ht="12.75">
      <c r="A20" s="6" t="s">
        <v>26</v>
      </c>
      <c r="B20" s="9">
        <v>2137</v>
      </c>
      <c r="C20" s="9">
        <v>1368</v>
      </c>
      <c r="D20" s="10">
        <v>903</v>
      </c>
      <c r="E20" s="9">
        <v>875</v>
      </c>
      <c r="F20" s="9">
        <v>796</v>
      </c>
      <c r="G20" s="9">
        <v>1035</v>
      </c>
      <c r="H20" s="9">
        <v>960</v>
      </c>
      <c r="I20" s="9">
        <v>1296</v>
      </c>
      <c r="J20" s="9">
        <v>874</v>
      </c>
      <c r="K20" s="9">
        <v>1804</v>
      </c>
      <c r="L20" s="9" t="s">
        <v>14</v>
      </c>
    </row>
    <row r="21" spans="1:12" ht="12.75">
      <c r="A21" s="6" t="s">
        <v>27</v>
      </c>
      <c r="B21" s="9">
        <v>12239</v>
      </c>
      <c r="C21" s="9">
        <v>11285</v>
      </c>
      <c r="D21" s="10">
        <v>9099</v>
      </c>
      <c r="E21" s="10">
        <v>8359</v>
      </c>
      <c r="F21" s="9">
        <v>7923</v>
      </c>
      <c r="G21" s="9">
        <v>7581</v>
      </c>
      <c r="H21" s="9">
        <v>6613</v>
      </c>
      <c r="I21" s="9">
        <v>6190</v>
      </c>
      <c r="J21" s="9">
        <v>6047</v>
      </c>
      <c r="K21" s="9">
        <v>7010</v>
      </c>
      <c r="L21" s="9" t="s">
        <v>14</v>
      </c>
    </row>
    <row r="22" spans="1:12" ht="12.75">
      <c r="A22" s="6" t="s">
        <v>28</v>
      </c>
      <c r="B22" s="9">
        <v>150638</v>
      </c>
      <c r="C22" s="9">
        <v>142666</v>
      </c>
      <c r="D22" s="10">
        <v>141729</v>
      </c>
      <c r="E22" s="9">
        <v>146417</v>
      </c>
      <c r="F22" s="9">
        <v>149340</v>
      </c>
      <c r="G22" s="9">
        <v>169025</v>
      </c>
      <c r="H22" s="9">
        <v>182280</v>
      </c>
      <c r="I22" s="9">
        <v>144869</v>
      </c>
      <c r="J22" s="9">
        <v>133820</v>
      </c>
      <c r="K22" s="9">
        <v>88766</v>
      </c>
      <c r="L22" s="9" t="s">
        <v>14</v>
      </c>
    </row>
    <row r="23" spans="1:12" ht="12.75">
      <c r="A23" s="5" t="s">
        <v>29</v>
      </c>
      <c r="B23" s="7">
        <f>+B24+B25</f>
        <v>144572</v>
      </c>
      <c r="C23" s="7">
        <f>+C24+C25</f>
        <v>138568</v>
      </c>
      <c r="D23" s="8">
        <f aca="true" t="shared" si="4" ref="D23:K23">D24+D25</f>
        <v>131777</v>
      </c>
      <c r="E23" s="8">
        <f t="shared" si="4"/>
        <v>141030</v>
      </c>
      <c r="F23" s="8">
        <f t="shared" si="4"/>
        <v>144644</v>
      </c>
      <c r="G23" s="8">
        <f t="shared" si="4"/>
        <v>152385</v>
      </c>
      <c r="H23" s="8">
        <f t="shared" si="4"/>
        <v>155049</v>
      </c>
      <c r="I23" s="8">
        <f t="shared" si="4"/>
        <v>147536</v>
      </c>
      <c r="J23" s="8">
        <f t="shared" si="4"/>
        <v>139949</v>
      </c>
      <c r="K23" s="8">
        <f t="shared" si="4"/>
        <v>96489</v>
      </c>
      <c r="L23" s="7">
        <v>80802</v>
      </c>
    </row>
    <row r="24" spans="1:12" ht="12.75">
      <c r="A24" s="6" t="s">
        <v>30</v>
      </c>
      <c r="B24" s="9">
        <v>50817</v>
      </c>
      <c r="C24" s="9">
        <v>54289</v>
      </c>
      <c r="D24" s="10">
        <v>53557</v>
      </c>
      <c r="E24" s="9">
        <v>60196</v>
      </c>
      <c r="F24" s="9">
        <v>65362</v>
      </c>
      <c r="G24" s="9">
        <v>71796</v>
      </c>
      <c r="H24" s="9">
        <v>76952</v>
      </c>
      <c r="I24" s="9">
        <v>78658</v>
      </c>
      <c r="J24" s="9">
        <v>78524</v>
      </c>
      <c r="K24" s="9">
        <v>65406</v>
      </c>
      <c r="L24" s="9" t="s">
        <v>14</v>
      </c>
    </row>
    <row r="25" spans="1:12" ht="12.75">
      <c r="A25" s="6" t="s">
        <v>31</v>
      </c>
      <c r="B25" s="9">
        <v>93755</v>
      </c>
      <c r="C25" s="9">
        <v>84279</v>
      </c>
      <c r="D25" s="10">
        <v>78220</v>
      </c>
      <c r="E25" s="9">
        <v>80834</v>
      </c>
      <c r="F25" s="9">
        <v>79282</v>
      </c>
      <c r="G25" s="9">
        <v>80589</v>
      </c>
      <c r="H25" s="9">
        <v>78097</v>
      </c>
      <c r="I25" s="9">
        <v>68878</v>
      </c>
      <c r="J25" s="9">
        <v>61425</v>
      </c>
      <c r="K25" s="9">
        <v>31083</v>
      </c>
      <c r="L25" s="9" t="s">
        <v>14</v>
      </c>
    </row>
    <row r="26" spans="1:12" ht="12.75">
      <c r="A26" s="5" t="s">
        <v>32</v>
      </c>
      <c r="B26" s="7">
        <f>+B27+B28</f>
        <v>564683</v>
      </c>
      <c r="C26" s="7">
        <f aca="true" t="shared" si="5" ref="C26:K26">+C27+C28</f>
        <v>426903</v>
      </c>
      <c r="D26" s="7">
        <f t="shared" si="5"/>
        <v>364220</v>
      </c>
      <c r="E26" s="7">
        <f t="shared" si="5"/>
        <v>394001</v>
      </c>
      <c r="F26" s="7">
        <f t="shared" si="5"/>
        <v>370620</v>
      </c>
      <c r="G26" s="7">
        <f t="shared" si="5"/>
        <v>368686</v>
      </c>
      <c r="H26" s="7">
        <f t="shared" si="5"/>
        <v>343238</v>
      </c>
      <c r="I26" s="7">
        <f t="shared" si="5"/>
        <v>326264</v>
      </c>
      <c r="J26" s="7">
        <f t="shared" si="5"/>
        <v>334402</v>
      </c>
      <c r="K26" s="7">
        <f t="shared" si="5"/>
        <v>257069</v>
      </c>
      <c r="L26" s="7">
        <v>240805</v>
      </c>
    </row>
    <row r="27" spans="1:12" ht="12.75">
      <c r="A27" s="6" t="s">
        <v>33</v>
      </c>
      <c r="B27" s="9">
        <v>553865</v>
      </c>
      <c r="C27" s="9">
        <v>418117</v>
      </c>
      <c r="D27" s="10">
        <v>356585</v>
      </c>
      <c r="E27" s="9">
        <v>386157</v>
      </c>
      <c r="F27" s="9">
        <v>362700</v>
      </c>
      <c r="G27" s="9">
        <v>360964</v>
      </c>
      <c r="H27" s="9">
        <v>335623</v>
      </c>
      <c r="I27" s="9">
        <v>319467</v>
      </c>
      <c r="J27" s="9">
        <v>327581</v>
      </c>
      <c r="K27" s="9">
        <v>251234</v>
      </c>
      <c r="L27" s="9" t="s">
        <v>14</v>
      </c>
    </row>
    <row r="28" spans="1:12" ht="12.75">
      <c r="A28" s="6" t="s">
        <v>34</v>
      </c>
      <c r="B28" s="9">
        <v>10818</v>
      </c>
      <c r="C28" s="9">
        <v>8786</v>
      </c>
      <c r="D28" s="10">
        <v>7635</v>
      </c>
      <c r="E28" s="9">
        <v>7844</v>
      </c>
      <c r="F28" s="9">
        <v>7920</v>
      </c>
      <c r="G28" s="9">
        <v>7722</v>
      </c>
      <c r="H28" s="9">
        <v>7615</v>
      </c>
      <c r="I28" s="9">
        <v>6797</v>
      </c>
      <c r="J28" s="9">
        <v>6821</v>
      </c>
      <c r="K28" s="9">
        <v>5835</v>
      </c>
      <c r="L28" s="9" t="s">
        <v>14</v>
      </c>
    </row>
    <row r="29" spans="1:12" ht="12.75">
      <c r="A29" s="5" t="s">
        <v>35</v>
      </c>
      <c r="B29" s="7">
        <f>+B30+B31</f>
        <v>33837</v>
      </c>
      <c r="C29" s="7">
        <f aca="true" t="shared" si="6" ref="C29:K29">+C30+C31</f>
        <v>32485</v>
      </c>
      <c r="D29" s="7">
        <f t="shared" si="6"/>
        <v>31260</v>
      </c>
      <c r="E29" s="7">
        <f t="shared" si="6"/>
        <v>33720</v>
      </c>
      <c r="F29" s="7">
        <f t="shared" si="6"/>
        <v>32652</v>
      </c>
      <c r="G29" s="7">
        <f t="shared" si="6"/>
        <v>32601</v>
      </c>
      <c r="H29" s="7">
        <f t="shared" si="6"/>
        <v>31182</v>
      </c>
      <c r="I29" s="7">
        <f t="shared" si="6"/>
        <v>28943</v>
      </c>
      <c r="J29" s="7">
        <f t="shared" si="6"/>
        <v>26369</v>
      </c>
      <c r="K29" s="7">
        <f t="shared" si="6"/>
        <v>28427</v>
      </c>
      <c r="L29" s="7">
        <v>31056</v>
      </c>
    </row>
    <row r="30" spans="1:12" ht="12.75">
      <c r="A30" s="6" t="s">
        <v>36</v>
      </c>
      <c r="B30" s="9">
        <v>33062</v>
      </c>
      <c r="C30" s="9">
        <v>31978</v>
      </c>
      <c r="D30" s="10">
        <v>30849</v>
      </c>
      <c r="E30" s="9">
        <v>33071</v>
      </c>
      <c r="F30" s="9">
        <v>32103</v>
      </c>
      <c r="G30" s="9">
        <v>31988</v>
      </c>
      <c r="H30" s="9">
        <v>30499</v>
      </c>
      <c r="I30" s="9">
        <v>28490</v>
      </c>
      <c r="J30" s="9">
        <v>25952</v>
      </c>
      <c r="K30" s="9">
        <v>27747</v>
      </c>
      <c r="L30" s="9" t="s">
        <v>14</v>
      </c>
    </row>
    <row r="31" spans="1:12" ht="12.75">
      <c r="A31" s="6" t="s">
        <v>37</v>
      </c>
      <c r="B31" s="9">
        <v>775</v>
      </c>
      <c r="C31" s="9">
        <v>507</v>
      </c>
      <c r="D31" s="10">
        <v>411</v>
      </c>
      <c r="E31" s="9">
        <v>649</v>
      </c>
      <c r="F31" s="9">
        <v>549</v>
      </c>
      <c r="G31" s="9">
        <v>613</v>
      </c>
      <c r="H31" s="9">
        <v>683</v>
      </c>
      <c r="I31" s="9">
        <v>453</v>
      </c>
      <c r="J31" s="9">
        <v>417</v>
      </c>
      <c r="K31" s="9">
        <v>680</v>
      </c>
      <c r="L31" s="9" t="s">
        <v>14</v>
      </c>
    </row>
    <row r="32" spans="1:12" ht="12.75">
      <c r="A32" s="5" t="s">
        <v>38</v>
      </c>
      <c r="B32" s="7"/>
      <c r="C32" s="8"/>
      <c r="D32" s="8"/>
      <c r="E32" s="8"/>
      <c r="F32" s="8"/>
      <c r="G32" s="8"/>
      <c r="H32" s="8"/>
      <c r="I32" s="8"/>
      <c r="J32" s="8"/>
      <c r="K32" s="8"/>
      <c r="L32" s="8"/>
    </row>
    <row r="33" spans="1:12" ht="12.75">
      <c r="A33" s="5" t="s">
        <v>39</v>
      </c>
      <c r="B33" s="7">
        <f aca="true" t="shared" si="7" ref="B33:K33">SUM(B34:B38)</f>
        <v>86129</v>
      </c>
      <c r="C33" s="7">
        <f t="shared" si="7"/>
        <v>79528</v>
      </c>
      <c r="D33" s="8">
        <f t="shared" si="7"/>
        <v>71982</v>
      </c>
      <c r="E33" s="8">
        <f t="shared" si="7"/>
        <v>74722</v>
      </c>
      <c r="F33" s="7">
        <f t="shared" si="7"/>
        <v>72755</v>
      </c>
      <c r="G33" s="7">
        <f t="shared" si="7"/>
        <v>69947</v>
      </c>
      <c r="H33" s="8">
        <f t="shared" si="7"/>
        <v>64451</v>
      </c>
      <c r="I33" s="8">
        <f t="shared" si="7"/>
        <v>61449</v>
      </c>
      <c r="J33" s="8">
        <f t="shared" si="7"/>
        <v>61406</v>
      </c>
      <c r="K33" s="8">
        <f t="shared" si="7"/>
        <v>57203</v>
      </c>
      <c r="L33" s="7">
        <v>54223</v>
      </c>
    </row>
    <row r="34" spans="1:12" ht="12.75">
      <c r="A34" s="6" t="s">
        <v>40</v>
      </c>
      <c r="B34" s="9">
        <v>11790</v>
      </c>
      <c r="C34" s="9">
        <v>10563</v>
      </c>
      <c r="D34" s="10">
        <v>9319</v>
      </c>
      <c r="E34" s="9">
        <v>9662</v>
      </c>
      <c r="F34" s="9">
        <v>9032</v>
      </c>
      <c r="G34" s="9">
        <v>8439</v>
      </c>
      <c r="H34" s="9">
        <v>8157</v>
      </c>
      <c r="I34" s="9">
        <v>8256</v>
      </c>
      <c r="J34" s="9">
        <v>8664</v>
      </c>
      <c r="K34" s="9">
        <v>8316</v>
      </c>
      <c r="L34" s="9" t="s">
        <v>14</v>
      </c>
    </row>
    <row r="35" spans="1:12" ht="12.75">
      <c r="A35" s="6" t="s">
        <v>41</v>
      </c>
      <c r="B35" s="9">
        <v>11495</v>
      </c>
      <c r="C35" s="9">
        <v>13455</v>
      </c>
      <c r="D35" s="10">
        <v>9497</v>
      </c>
      <c r="E35" s="9">
        <v>9344</v>
      </c>
      <c r="F35" s="9">
        <v>8962</v>
      </c>
      <c r="G35" s="9">
        <v>8898</v>
      </c>
      <c r="H35" s="9">
        <v>7280</v>
      </c>
      <c r="I35" s="9">
        <v>8110</v>
      </c>
      <c r="J35" s="9">
        <v>8260</v>
      </c>
      <c r="K35" s="9">
        <v>6989</v>
      </c>
      <c r="L35" s="9" t="s">
        <v>14</v>
      </c>
    </row>
    <row r="36" spans="1:12" ht="12.75">
      <c r="A36" s="6" t="s">
        <v>42</v>
      </c>
      <c r="B36" s="9">
        <v>388</v>
      </c>
      <c r="C36" s="9">
        <v>407</v>
      </c>
      <c r="D36" s="10">
        <v>290</v>
      </c>
      <c r="E36" s="9">
        <v>352</v>
      </c>
      <c r="F36" s="9">
        <v>362</v>
      </c>
      <c r="G36" s="9">
        <v>412</v>
      </c>
      <c r="H36" s="9">
        <v>463</v>
      </c>
      <c r="I36" s="9">
        <v>376</v>
      </c>
      <c r="J36" s="9">
        <v>444</v>
      </c>
      <c r="K36" s="9">
        <v>271</v>
      </c>
      <c r="L36" s="9" t="s">
        <v>14</v>
      </c>
    </row>
    <row r="37" spans="1:12" ht="12.75">
      <c r="A37" s="6" t="s">
        <v>43</v>
      </c>
      <c r="B37" s="9">
        <v>60946</v>
      </c>
      <c r="C37" s="9">
        <v>53656</v>
      </c>
      <c r="D37" s="10">
        <v>51410</v>
      </c>
      <c r="E37" s="9">
        <v>53768</v>
      </c>
      <c r="F37" s="9">
        <v>52856</v>
      </c>
      <c r="G37" s="9">
        <v>50674</v>
      </c>
      <c r="H37" s="9">
        <v>46913</v>
      </c>
      <c r="I37" s="9">
        <v>43104</v>
      </c>
      <c r="J37" s="9">
        <v>42538</v>
      </c>
      <c r="K37" s="9">
        <v>40397</v>
      </c>
      <c r="L37" s="9" t="s">
        <v>14</v>
      </c>
    </row>
    <row r="38" spans="1:12" ht="12.75">
      <c r="A38" s="6" t="s">
        <v>44</v>
      </c>
      <c r="B38" s="9">
        <v>1510</v>
      </c>
      <c r="C38" s="9">
        <v>1447</v>
      </c>
      <c r="D38" s="10">
        <v>1466</v>
      </c>
      <c r="E38" s="9">
        <v>1596</v>
      </c>
      <c r="F38" s="9">
        <v>1543</v>
      </c>
      <c r="G38" s="9">
        <v>1524</v>
      </c>
      <c r="H38" s="9">
        <v>1638</v>
      </c>
      <c r="I38" s="9">
        <v>1603</v>
      </c>
      <c r="J38" s="9">
        <v>1500</v>
      </c>
      <c r="K38" s="9">
        <v>1230</v>
      </c>
      <c r="L38" s="9" t="s">
        <v>14</v>
      </c>
    </row>
    <row r="39" spans="1:12" ht="12.75">
      <c r="A39" s="5" t="s">
        <v>45</v>
      </c>
      <c r="B39" s="8">
        <f aca="true" t="shared" si="8" ref="B39:J39">SUM(B40:B42,B45:B46,B48:B49,B51:B54)</f>
        <v>371653</v>
      </c>
      <c r="C39" s="8">
        <f t="shared" si="8"/>
        <v>227440</v>
      </c>
      <c r="D39" s="8">
        <f t="shared" si="8"/>
        <v>196760</v>
      </c>
      <c r="E39" s="8">
        <f t="shared" si="8"/>
        <v>185988</v>
      </c>
      <c r="F39" s="8">
        <f t="shared" si="8"/>
        <v>162976</v>
      </c>
      <c r="G39" s="8">
        <f t="shared" si="8"/>
        <v>163262</v>
      </c>
      <c r="H39" s="8">
        <f t="shared" si="8"/>
        <v>159714</v>
      </c>
      <c r="I39" s="8">
        <f t="shared" si="8"/>
        <v>139587</v>
      </c>
      <c r="J39" s="8">
        <f t="shared" si="8"/>
        <v>138703</v>
      </c>
      <c r="K39" s="7">
        <v>74869</v>
      </c>
      <c r="L39" s="7">
        <v>44770</v>
      </c>
    </row>
    <row r="40" spans="1:12" ht="12.75">
      <c r="A40" s="6" t="s">
        <v>46</v>
      </c>
      <c r="B40" s="9">
        <v>551</v>
      </c>
      <c r="C40" s="9">
        <v>2046</v>
      </c>
      <c r="D40" s="10">
        <v>6512</v>
      </c>
      <c r="E40" s="9">
        <v>6106</v>
      </c>
      <c r="F40" s="9">
        <v>6506</v>
      </c>
      <c r="G40" s="9">
        <v>7176</v>
      </c>
      <c r="H40" s="9">
        <v>2130</v>
      </c>
      <c r="I40" s="9" t="s">
        <v>21</v>
      </c>
      <c r="J40" s="9" t="s">
        <v>21</v>
      </c>
      <c r="K40" s="9" t="s">
        <v>21</v>
      </c>
      <c r="L40" s="9" t="s">
        <v>21</v>
      </c>
    </row>
    <row r="41" spans="1:12" ht="12.75">
      <c r="A41" s="6" t="s">
        <v>47</v>
      </c>
      <c r="B41" s="9">
        <v>240947</v>
      </c>
      <c r="C41" s="9">
        <v>144458</v>
      </c>
      <c r="D41" s="10">
        <v>117574</v>
      </c>
      <c r="E41" s="9">
        <v>105899</v>
      </c>
      <c r="F41" s="9">
        <v>92795</v>
      </c>
      <c r="G41" s="9">
        <v>110223</v>
      </c>
      <c r="H41" s="9">
        <v>114467</v>
      </c>
      <c r="I41" s="9">
        <v>100446</v>
      </c>
      <c r="J41" s="9">
        <v>89856</v>
      </c>
      <c r="K41" s="9" t="s">
        <v>21</v>
      </c>
      <c r="L41" s="9" t="s">
        <v>21</v>
      </c>
    </row>
    <row r="42" spans="1:12" ht="12.75">
      <c r="A42" s="6" t="s">
        <v>48</v>
      </c>
      <c r="B42" s="9">
        <f aca="true" t="shared" si="9" ref="B42:J42">B43+B44</f>
        <v>52203</v>
      </c>
      <c r="C42" s="9">
        <f t="shared" si="9"/>
        <v>23980</v>
      </c>
      <c r="D42" s="9">
        <f t="shared" si="9"/>
        <v>25587</v>
      </c>
      <c r="E42" s="9">
        <f t="shared" si="9"/>
        <v>28872</v>
      </c>
      <c r="F42" s="9">
        <f t="shared" si="9"/>
        <v>29475</v>
      </c>
      <c r="G42" s="9">
        <f t="shared" si="9"/>
        <v>34442</v>
      </c>
      <c r="H42" s="9">
        <f t="shared" si="9"/>
        <v>39882</v>
      </c>
      <c r="I42" s="9">
        <f t="shared" si="9"/>
        <v>35973</v>
      </c>
      <c r="J42" s="9">
        <f t="shared" si="9"/>
        <v>46570</v>
      </c>
      <c r="K42" s="9">
        <v>24544</v>
      </c>
      <c r="L42" s="9" t="s">
        <v>14</v>
      </c>
    </row>
    <row r="43" spans="1:12" ht="12.75">
      <c r="A43" s="6" t="s">
        <v>49</v>
      </c>
      <c r="B43" s="9">
        <v>27308</v>
      </c>
      <c r="C43" s="9">
        <v>9635</v>
      </c>
      <c r="D43" s="10">
        <v>11394</v>
      </c>
      <c r="E43" s="9">
        <v>13185</v>
      </c>
      <c r="F43" s="9">
        <v>14628</v>
      </c>
      <c r="G43" s="9">
        <v>16390</v>
      </c>
      <c r="H43" s="9">
        <v>18440</v>
      </c>
      <c r="I43" s="9">
        <v>18219</v>
      </c>
      <c r="J43" s="9">
        <v>30189</v>
      </c>
      <c r="K43" s="9" t="s">
        <v>21</v>
      </c>
      <c r="L43" s="9" t="s">
        <v>21</v>
      </c>
    </row>
    <row r="44" spans="1:12" ht="12.75">
      <c r="A44" s="6" t="s">
        <v>50</v>
      </c>
      <c r="B44" s="9">
        <v>24895</v>
      </c>
      <c r="C44" s="9">
        <v>14345</v>
      </c>
      <c r="D44" s="10">
        <v>14193</v>
      </c>
      <c r="E44" s="9">
        <v>15687</v>
      </c>
      <c r="F44" s="9">
        <v>14847</v>
      </c>
      <c r="G44" s="9">
        <v>18052</v>
      </c>
      <c r="H44" s="9">
        <v>21442</v>
      </c>
      <c r="I44" s="9">
        <v>17754</v>
      </c>
      <c r="J44" s="9">
        <v>16381</v>
      </c>
      <c r="K44" s="9" t="s">
        <v>21</v>
      </c>
      <c r="L44" s="9" t="s">
        <v>21</v>
      </c>
    </row>
    <row r="45" spans="1:12" ht="12.75">
      <c r="A45" s="6" t="s">
        <v>51</v>
      </c>
      <c r="B45" s="9">
        <v>3157</v>
      </c>
      <c r="C45" s="9">
        <v>2986</v>
      </c>
      <c r="D45" s="10">
        <v>2787</v>
      </c>
      <c r="E45" s="9">
        <v>3075</v>
      </c>
      <c r="F45" s="9">
        <v>3126</v>
      </c>
      <c r="G45" s="9">
        <v>3352</v>
      </c>
      <c r="H45" s="9">
        <v>3235</v>
      </c>
      <c r="I45" s="9">
        <v>3168</v>
      </c>
      <c r="J45" s="9">
        <v>2277</v>
      </c>
      <c r="K45" s="9">
        <v>3003</v>
      </c>
      <c r="L45" s="9" t="s">
        <v>14</v>
      </c>
    </row>
    <row r="46" spans="1:12" ht="12.75">
      <c r="A46" s="6" t="s">
        <v>52</v>
      </c>
      <c r="B46" s="9">
        <v>12221</v>
      </c>
      <c r="C46" s="9">
        <v>7177</v>
      </c>
      <c r="D46" s="10">
        <v>5974</v>
      </c>
      <c r="E46" s="10">
        <v>5029</v>
      </c>
      <c r="F46" s="9">
        <v>3105</v>
      </c>
      <c r="G46" s="9">
        <v>456</v>
      </c>
      <c r="H46" s="9" t="s">
        <v>21</v>
      </c>
      <c r="I46" s="9" t="s">
        <v>21</v>
      </c>
      <c r="J46" s="9" t="s">
        <v>21</v>
      </c>
      <c r="K46" s="9" t="s">
        <v>21</v>
      </c>
      <c r="L46" s="9" t="s">
        <v>21</v>
      </c>
    </row>
    <row r="47" spans="1:12" ht="12.75">
      <c r="A47" s="6" t="s">
        <v>53</v>
      </c>
      <c r="B47" s="9"/>
      <c r="C47" s="9"/>
      <c r="D47" s="10"/>
      <c r="E47" s="10"/>
      <c r="F47" s="10"/>
      <c r="G47" s="10"/>
      <c r="H47" s="10"/>
      <c r="I47" s="10"/>
      <c r="J47" s="10"/>
      <c r="K47" s="10"/>
      <c r="L47" s="10"/>
    </row>
    <row r="48" spans="1:12" ht="12.75">
      <c r="A48" s="6" t="s">
        <v>54</v>
      </c>
      <c r="B48" s="9">
        <v>2802</v>
      </c>
      <c r="C48" s="9">
        <v>2112</v>
      </c>
      <c r="D48" s="10">
        <v>1813</v>
      </c>
      <c r="E48" s="10">
        <v>1455</v>
      </c>
      <c r="F48" s="9">
        <v>964</v>
      </c>
      <c r="G48" s="9">
        <v>258</v>
      </c>
      <c r="H48" s="9" t="s">
        <v>21</v>
      </c>
      <c r="I48" s="9" t="s">
        <v>21</v>
      </c>
      <c r="J48" s="9" t="s">
        <v>21</v>
      </c>
      <c r="K48" s="9" t="s">
        <v>21</v>
      </c>
      <c r="L48" s="9" t="s">
        <v>21</v>
      </c>
    </row>
    <row r="49" spans="1:12" ht="12.75">
      <c r="A49" s="6" t="s">
        <v>55</v>
      </c>
      <c r="B49" s="9">
        <v>34447</v>
      </c>
      <c r="C49" s="9">
        <v>25968</v>
      </c>
      <c r="D49" s="10">
        <v>22397</v>
      </c>
      <c r="E49" s="10">
        <v>22500</v>
      </c>
      <c r="F49" s="9">
        <v>17109</v>
      </c>
      <c r="G49" s="9">
        <v>3548</v>
      </c>
      <c r="H49" s="9" t="s">
        <v>21</v>
      </c>
      <c r="I49" s="9" t="s">
        <v>21</v>
      </c>
      <c r="J49" s="9" t="s">
        <v>21</v>
      </c>
      <c r="K49" s="9" t="s">
        <v>21</v>
      </c>
      <c r="L49" s="9" t="s">
        <v>21</v>
      </c>
    </row>
    <row r="50" spans="1:12" ht="12.75">
      <c r="A50" s="6" t="s">
        <v>56</v>
      </c>
      <c r="B50" s="9"/>
      <c r="C50" s="9"/>
      <c r="D50" s="10"/>
      <c r="E50" s="10"/>
      <c r="F50" s="10"/>
      <c r="G50" s="10"/>
      <c r="H50" s="10"/>
      <c r="I50" s="10"/>
      <c r="J50" s="10"/>
      <c r="K50" s="10"/>
      <c r="L50" s="10"/>
    </row>
    <row r="51" spans="1:12" ht="12.75">
      <c r="A51" s="6" t="s">
        <v>57</v>
      </c>
      <c r="B51" s="9">
        <v>3089</v>
      </c>
      <c r="C51" s="9">
        <v>1727</v>
      </c>
      <c r="D51" s="10">
        <v>660</v>
      </c>
      <c r="E51" s="10">
        <v>613</v>
      </c>
      <c r="F51" s="10">
        <v>422</v>
      </c>
      <c r="G51" s="10">
        <v>90</v>
      </c>
      <c r="H51" s="9" t="s">
        <v>21</v>
      </c>
      <c r="I51" s="9" t="s">
        <v>21</v>
      </c>
      <c r="J51" s="9" t="s">
        <v>21</v>
      </c>
      <c r="K51" s="9" t="s">
        <v>21</v>
      </c>
      <c r="L51" s="9" t="s">
        <v>21</v>
      </c>
    </row>
    <row r="52" spans="1:12" ht="12.75">
      <c r="A52" s="6" t="s">
        <v>58</v>
      </c>
      <c r="B52" s="9">
        <v>9452</v>
      </c>
      <c r="C52" s="9">
        <v>5938</v>
      </c>
      <c r="D52" s="10">
        <v>5315</v>
      </c>
      <c r="E52" s="10">
        <v>4942</v>
      </c>
      <c r="F52" s="9">
        <v>4036</v>
      </c>
      <c r="G52" s="9">
        <v>1131</v>
      </c>
      <c r="H52" s="9" t="s">
        <v>21</v>
      </c>
      <c r="I52" s="9" t="s">
        <v>21</v>
      </c>
      <c r="J52" s="9" t="s">
        <v>21</v>
      </c>
      <c r="K52" s="9" t="s">
        <v>21</v>
      </c>
      <c r="L52" s="9" t="s">
        <v>21</v>
      </c>
    </row>
    <row r="53" spans="1:12" ht="12.75">
      <c r="A53" s="6" t="s">
        <v>59</v>
      </c>
      <c r="B53" s="9">
        <v>1921</v>
      </c>
      <c r="C53" s="9">
        <v>2056</v>
      </c>
      <c r="D53" s="10">
        <v>1399</v>
      </c>
      <c r="E53" s="10">
        <v>1546</v>
      </c>
      <c r="F53" s="9">
        <v>994</v>
      </c>
      <c r="G53" s="9">
        <v>9</v>
      </c>
      <c r="H53" s="9" t="s">
        <v>21</v>
      </c>
      <c r="I53" s="9" t="s">
        <v>21</v>
      </c>
      <c r="J53" s="9" t="s">
        <v>21</v>
      </c>
      <c r="K53" s="9" t="s">
        <v>21</v>
      </c>
      <c r="L53" s="9" t="s">
        <v>21</v>
      </c>
    </row>
    <row r="54" spans="1:12" ht="12.75">
      <c r="A54" s="6" t="s">
        <v>60</v>
      </c>
      <c r="B54" s="9">
        <v>10863</v>
      </c>
      <c r="C54" s="9">
        <v>8992</v>
      </c>
      <c r="D54" s="10">
        <v>6742</v>
      </c>
      <c r="E54" s="10">
        <v>5951</v>
      </c>
      <c r="F54" s="9">
        <v>4444</v>
      </c>
      <c r="G54" s="9">
        <v>2577</v>
      </c>
      <c r="H54" s="9" t="s">
        <v>21</v>
      </c>
      <c r="I54" s="9" t="s">
        <v>21</v>
      </c>
      <c r="J54" s="9" t="s">
        <v>21</v>
      </c>
      <c r="K54" s="9" t="s">
        <v>21</v>
      </c>
      <c r="L54" s="9" t="s">
        <v>21</v>
      </c>
    </row>
    <row r="55" spans="1:12" ht="12.75">
      <c r="A55" s="5" t="s">
        <v>61</v>
      </c>
      <c r="B55" s="8">
        <f aca="true" t="shared" si="10" ref="B55:H55">SUM(B56:B59)</f>
        <v>86866</v>
      </c>
      <c r="C55" s="8">
        <f t="shared" si="10"/>
        <v>53572</v>
      </c>
      <c r="D55" s="8">
        <f t="shared" si="10"/>
        <v>46380</v>
      </c>
      <c r="E55" s="8">
        <f t="shared" si="10"/>
        <v>43207</v>
      </c>
      <c r="F55" s="8">
        <f t="shared" si="10"/>
        <v>39704</v>
      </c>
      <c r="G55" s="8">
        <f t="shared" si="10"/>
        <v>40009</v>
      </c>
      <c r="H55" s="8">
        <f t="shared" si="10"/>
        <v>34803</v>
      </c>
      <c r="I55" s="7">
        <v>28687</v>
      </c>
      <c r="J55" s="7">
        <v>23807</v>
      </c>
      <c r="K55" s="7">
        <v>12632</v>
      </c>
      <c r="L55" s="7">
        <v>10110</v>
      </c>
    </row>
    <row r="56" spans="1:12" ht="12.75">
      <c r="A56" s="6" t="s">
        <v>62</v>
      </c>
      <c r="B56" s="9">
        <v>81796</v>
      </c>
      <c r="C56" s="9">
        <v>50106</v>
      </c>
      <c r="D56" s="10">
        <v>43247</v>
      </c>
      <c r="E56" s="10">
        <v>40490</v>
      </c>
      <c r="F56" s="9">
        <v>37833</v>
      </c>
      <c r="G56" s="9">
        <v>39155</v>
      </c>
      <c r="H56" s="9">
        <v>34803</v>
      </c>
      <c r="I56" s="9">
        <v>28687</v>
      </c>
      <c r="J56" s="9">
        <v>23807</v>
      </c>
      <c r="K56" s="9">
        <v>12632</v>
      </c>
      <c r="L56" s="9">
        <v>10110</v>
      </c>
    </row>
    <row r="57" spans="1:12" ht="12.75">
      <c r="A57" s="6" t="s">
        <v>63</v>
      </c>
      <c r="B57" s="9">
        <v>1668</v>
      </c>
      <c r="C57" s="9">
        <v>877</v>
      </c>
      <c r="D57" s="10">
        <v>751</v>
      </c>
      <c r="E57" s="10">
        <v>549</v>
      </c>
      <c r="F57" s="9">
        <v>322</v>
      </c>
      <c r="G57" s="9">
        <v>1</v>
      </c>
      <c r="H57" s="9" t="s">
        <v>21</v>
      </c>
      <c r="I57" s="9" t="s">
        <v>21</v>
      </c>
      <c r="J57" s="9" t="s">
        <v>21</v>
      </c>
      <c r="K57" s="9" t="s">
        <v>21</v>
      </c>
      <c r="L57" s="9" t="s">
        <v>21</v>
      </c>
    </row>
    <row r="58" spans="1:12" ht="12.75">
      <c r="A58" s="6" t="s">
        <v>64</v>
      </c>
      <c r="B58" s="9">
        <v>1052</v>
      </c>
      <c r="C58" s="9">
        <v>667</v>
      </c>
      <c r="D58" s="10">
        <v>592</v>
      </c>
      <c r="E58" s="10">
        <v>562</v>
      </c>
      <c r="F58" s="9">
        <v>498</v>
      </c>
      <c r="G58" s="9">
        <v>152</v>
      </c>
      <c r="H58" s="9" t="s">
        <v>21</v>
      </c>
      <c r="I58" s="9" t="s">
        <v>21</v>
      </c>
      <c r="J58" s="9" t="s">
        <v>21</v>
      </c>
      <c r="K58" s="9" t="s">
        <v>21</v>
      </c>
      <c r="L58" s="9" t="s">
        <v>21</v>
      </c>
    </row>
    <row r="59" spans="1:12" ht="12.75">
      <c r="A59" s="6" t="s">
        <v>65</v>
      </c>
      <c r="B59" s="9">
        <v>2350</v>
      </c>
      <c r="C59" s="9">
        <v>1922</v>
      </c>
      <c r="D59" s="10">
        <v>1790</v>
      </c>
      <c r="E59" s="10">
        <v>1606</v>
      </c>
      <c r="F59" s="9">
        <v>1051</v>
      </c>
      <c r="G59" s="9">
        <v>701</v>
      </c>
      <c r="H59" s="9" t="s">
        <v>21</v>
      </c>
      <c r="I59" s="9" t="s">
        <v>21</v>
      </c>
      <c r="J59" s="9" t="s">
        <v>21</v>
      </c>
      <c r="K59" s="9" t="s">
        <v>21</v>
      </c>
      <c r="L59" s="9" t="s">
        <v>21</v>
      </c>
    </row>
    <row r="60" spans="1:12" ht="12.75">
      <c r="A60" s="6" t="s">
        <v>66</v>
      </c>
      <c r="B60" s="9"/>
      <c r="C60" s="9"/>
      <c r="D60" s="10"/>
      <c r="E60" s="10"/>
      <c r="F60" s="10"/>
      <c r="G60" s="10"/>
      <c r="H60" s="10"/>
      <c r="I60" s="10"/>
      <c r="J60" s="10"/>
      <c r="K60" s="10"/>
      <c r="L60" s="10"/>
    </row>
    <row r="61" spans="1:12" ht="12.75">
      <c r="A61" s="6" t="s">
        <v>67</v>
      </c>
      <c r="B61" s="9">
        <v>28888</v>
      </c>
      <c r="C61" s="9">
        <v>33596</v>
      </c>
      <c r="D61" s="10">
        <v>24220</v>
      </c>
      <c r="E61" s="10">
        <v>27691</v>
      </c>
      <c r="F61" s="9">
        <v>21032</v>
      </c>
      <c r="G61" s="9">
        <v>21695</v>
      </c>
      <c r="H61" s="9">
        <v>21073</v>
      </c>
      <c r="I61" s="9">
        <v>20252</v>
      </c>
      <c r="J61" s="9">
        <v>21349</v>
      </c>
      <c r="K61" s="9">
        <v>16753</v>
      </c>
      <c r="L61" s="9">
        <v>16708</v>
      </c>
    </row>
    <row r="62" spans="1:12" ht="12.75">
      <c r="A62" s="6" t="s">
        <v>68</v>
      </c>
      <c r="B62" s="9">
        <v>250959</v>
      </c>
      <c r="C62" s="9">
        <v>215475</v>
      </c>
      <c r="D62" s="10">
        <v>201095</v>
      </c>
      <c r="E62" s="10">
        <v>216610</v>
      </c>
      <c r="F62" s="9">
        <v>196782</v>
      </c>
      <c r="G62" s="9">
        <v>189485</v>
      </c>
      <c r="H62" s="9">
        <v>182693</v>
      </c>
      <c r="I62" s="9">
        <v>174247</v>
      </c>
      <c r="J62" s="9">
        <v>178199</v>
      </c>
      <c r="K62" s="9">
        <v>110942</v>
      </c>
      <c r="L62" s="9">
        <v>80230</v>
      </c>
    </row>
    <row r="63" spans="1:12" ht="12.75">
      <c r="A63" s="6" t="s">
        <v>69</v>
      </c>
      <c r="B63" s="9">
        <v>41771</v>
      </c>
      <c r="C63" s="9">
        <v>41250</v>
      </c>
      <c r="D63" s="10">
        <v>39269</v>
      </c>
      <c r="E63" s="10">
        <v>42561</v>
      </c>
      <c r="F63" s="9">
        <v>42623</v>
      </c>
      <c r="G63" s="9">
        <v>41807</v>
      </c>
      <c r="H63" s="9">
        <v>40737</v>
      </c>
      <c r="I63" s="9">
        <v>40397</v>
      </c>
      <c r="J63" s="9">
        <v>39259</v>
      </c>
      <c r="K63" s="9">
        <v>30271</v>
      </c>
      <c r="L63" s="9">
        <v>27793</v>
      </c>
    </row>
    <row r="64" spans="1:12" ht="12.75">
      <c r="A64" s="6" t="s">
        <v>70</v>
      </c>
      <c r="B64" s="9">
        <v>12306</v>
      </c>
      <c r="C64" s="9">
        <v>9011</v>
      </c>
      <c r="D64" s="10">
        <v>7793</v>
      </c>
      <c r="E64" s="10">
        <v>8124</v>
      </c>
      <c r="F64" s="9">
        <v>8541</v>
      </c>
      <c r="G64" s="9">
        <v>7783</v>
      </c>
      <c r="H64" s="9">
        <v>7458</v>
      </c>
      <c r="I64" s="9">
        <v>6545</v>
      </c>
      <c r="J64" s="9">
        <v>5856</v>
      </c>
      <c r="K64" s="9">
        <v>6975</v>
      </c>
      <c r="L64" s="9">
        <v>5456</v>
      </c>
    </row>
    <row r="65" spans="1:12" ht="12.75">
      <c r="A65" s="6" t="s">
        <v>71</v>
      </c>
      <c r="B65" s="9">
        <v>1442</v>
      </c>
      <c r="C65" s="9">
        <v>1012</v>
      </c>
      <c r="D65" s="10">
        <v>768</v>
      </c>
      <c r="E65" s="10">
        <v>764</v>
      </c>
      <c r="F65" s="9">
        <v>816</v>
      </c>
      <c r="G65" s="9">
        <v>771</v>
      </c>
      <c r="H65" s="9">
        <v>750</v>
      </c>
      <c r="I65" s="9">
        <v>673</v>
      </c>
      <c r="J65" s="9">
        <v>625</v>
      </c>
      <c r="K65" s="9">
        <v>832</v>
      </c>
      <c r="L65" s="9">
        <v>742</v>
      </c>
    </row>
    <row r="66" spans="1:12" ht="12.75">
      <c r="A66" s="6" t="s">
        <v>72</v>
      </c>
      <c r="B66" s="9">
        <v>203255</v>
      </c>
      <c r="C66" s="9">
        <v>140457</v>
      </c>
      <c r="D66" s="10">
        <v>112124</v>
      </c>
      <c r="E66" s="10">
        <v>98189</v>
      </c>
      <c r="F66" s="9">
        <v>82606</v>
      </c>
      <c r="G66" s="9">
        <v>75315</v>
      </c>
      <c r="H66" s="9">
        <v>70505</v>
      </c>
      <c r="I66" s="9">
        <v>63180</v>
      </c>
      <c r="J66" s="9">
        <v>62390</v>
      </c>
      <c r="K66" s="9">
        <v>65349</v>
      </c>
      <c r="L66" s="9">
        <v>38595</v>
      </c>
    </row>
    <row r="67" spans="1:12" ht="12.75">
      <c r="A67" s="6" t="s">
        <v>73</v>
      </c>
      <c r="B67" s="9">
        <v>99196</v>
      </c>
      <c r="C67" s="9">
        <v>73305</v>
      </c>
      <c r="D67" s="10">
        <v>61621</v>
      </c>
      <c r="E67" s="10">
        <v>56048</v>
      </c>
      <c r="F67" s="9">
        <v>49537</v>
      </c>
      <c r="G67" s="9">
        <v>45464</v>
      </c>
      <c r="H67" s="9">
        <v>42529</v>
      </c>
      <c r="I67" s="9">
        <v>39375</v>
      </c>
      <c r="J67" s="9">
        <v>38335</v>
      </c>
      <c r="K67" s="9">
        <v>41533</v>
      </c>
      <c r="L67" s="9">
        <v>26449</v>
      </c>
    </row>
    <row r="68" spans="1:12" ht="12.75">
      <c r="A68" s="6" t="s">
        <v>95</v>
      </c>
      <c r="B68" s="9">
        <v>12376</v>
      </c>
      <c r="C68" s="9">
        <v>10945</v>
      </c>
      <c r="D68" s="10">
        <v>8579</v>
      </c>
      <c r="E68" s="10">
        <v>9135</v>
      </c>
      <c r="F68" s="9">
        <v>8902</v>
      </c>
      <c r="G68" s="9">
        <v>8880</v>
      </c>
      <c r="H68" s="9">
        <v>8698</v>
      </c>
      <c r="I68" s="9">
        <v>8333</v>
      </c>
      <c r="J68" s="9">
        <v>8783</v>
      </c>
      <c r="K68" s="9">
        <v>8323</v>
      </c>
      <c r="L68" s="9">
        <v>7124</v>
      </c>
    </row>
    <row r="69" spans="1:12" ht="12.75">
      <c r="A69" s="6" t="s">
        <v>94</v>
      </c>
      <c r="C69" s="9"/>
      <c r="D69" s="10"/>
      <c r="E69" s="10"/>
      <c r="F69" s="9"/>
      <c r="G69" s="9"/>
      <c r="H69" s="9"/>
      <c r="I69" s="9"/>
      <c r="J69" s="9"/>
      <c r="K69" s="9"/>
      <c r="L69" s="9"/>
    </row>
    <row r="70" spans="1:12" ht="12.75">
      <c r="A70" s="26" t="s">
        <v>96</v>
      </c>
      <c r="B70" s="9">
        <f>64+11</f>
        <v>75</v>
      </c>
      <c r="C70" s="9">
        <f>69+11</f>
        <v>80</v>
      </c>
      <c r="D70" s="9">
        <f>7+1</f>
        <v>8</v>
      </c>
      <c r="E70" s="9" t="s">
        <v>21</v>
      </c>
      <c r="F70" s="9" t="s">
        <v>21</v>
      </c>
      <c r="G70" s="9" t="s">
        <v>21</v>
      </c>
      <c r="H70" s="9" t="s">
        <v>21</v>
      </c>
      <c r="I70" s="9" t="s">
        <v>21</v>
      </c>
      <c r="J70" s="9" t="s">
        <v>21</v>
      </c>
      <c r="K70" s="9" t="s">
        <v>21</v>
      </c>
      <c r="L70" s="9" t="s">
        <v>21</v>
      </c>
    </row>
    <row r="71" spans="1:12" ht="12.75">
      <c r="A71" s="6" t="s">
        <v>74</v>
      </c>
      <c r="B71" s="9" t="s">
        <v>21</v>
      </c>
      <c r="C71" s="9" t="s">
        <v>21</v>
      </c>
      <c r="D71" s="12" t="s">
        <v>21</v>
      </c>
      <c r="E71" s="9">
        <v>5031</v>
      </c>
      <c r="F71" s="9">
        <f>16610+74</f>
        <v>16684</v>
      </c>
      <c r="G71" s="9">
        <f>12531+4</f>
        <v>12535</v>
      </c>
      <c r="H71" s="9">
        <f>8123+4</f>
        <v>8127</v>
      </c>
      <c r="I71" s="9">
        <v>5293</v>
      </c>
      <c r="J71" s="9">
        <v>2677</v>
      </c>
      <c r="K71" s="9" t="s">
        <v>21</v>
      </c>
      <c r="L71" s="9" t="s">
        <v>21</v>
      </c>
    </row>
    <row r="72" spans="1:12" ht="12.75">
      <c r="A72" s="6" t="s">
        <v>75</v>
      </c>
      <c r="B72" s="9" t="s">
        <v>21</v>
      </c>
      <c r="C72" s="9" t="s">
        <v>21</v>
      </c>
      <c r="D72" s="12" t="s">
        <v>21</v>
      </c>
      <c r="E72" s="12">
        <v>498</v>
      </c>
      <c r="F72" s="10">
        <f>2386+22</f>
        <v>2408</v>
      </c>
      <c r="G72" s="10">
        <f>1271+3</f>
        <v>1274</v>
      </c>
      <c r="H72" s="10">
        <v>777</v>
      </c>
      <c r="I72" s="10">
        <v>594</v>
      </c>
      <c r="J72" s="10">
        <v>140</v>
      </c>
      <c r="K72" s="9" t="s">
        <v>21</v>
      </c>
      <c r="L72" s="9" t="s">
        <v>21</v>
      </c>
    </row>
    <row r="73" spans="1:12" ht="12.75">
      <c r="A73" s="4" t="s">
        <v>76</v>
      </c>
      <c r="B73" s="11">
        <f>59050+11</f>
        <v>59061</v>
      </c>
      <c r="C73" s="11">
        <f>26953+34</f>
        <v>26987</v>
      </c>
      <c r="D73" s="10">
        <f>23783+121</f>
        <v>23904</v>
      </c>
      <c r="E73" s="12">
        <f>19806</f>
        <v>19806</v>
      </c>
      <c r="F73" s="9" t="s">
        <v>21</v>
      </c>
      <c r="G73" s="9" t="s">
        <v>21</v>
      </c>
      <c r="H73" s="9" t="s">
        <v>21</v>
      </c>
      <c r="I73" s="9" t="s">
        <v>21</v>
      </c>
      <c r="J73" s="9" t="s">
        <v>21</v>
      </c>
      <c r="K73" s="9" t="s">
        <v>21</v>
      </c>
      <c r="L73" s="9" t="s">
        <v>21</v>
      </c>
    </row>
    <row r="74" spans="1:12" ht="12.75">
      <c r="A74" s="4" t="s">
        <v>77</v>
      </c>
      <c r="B74" s="11"/>
      <c r="C74" s="11"/>
      <c r="D74" s="10"/>
      <c r="E74" s="10"/>
      <c r="F74" s="10"/>
      <c r="G74" s="10"/>
      <c r="H74" s="9"/>
      <c r="I74" s="9"/>
      <c r="J74" s="9"/>
      <c r="K74" s="11"/>
      <c r="L74" s="9"/>
    </row>
    <row r="75" spans="1:12" ht="12.75">
      <c r="A75" s="6" t="s">
        <v>78</v>
      </c>
      <c r="B75" s="9">
        <f>17740+76</f>
        <v>17816</v>
      </c>
      <c r="C75" s="9">
        <f>12+7682</f>
        <v>7694</v>
      </c>
      <c r="D75" s="10">
        <f>7197+5</f>
        <v>7202</v>
      </c>
      <c r="E75" s="10">
        <f>5535</f>
        <v>5535</v>
      </c>
      <c r="F75" s="9" t="s">
        <v>21</v>
      </c>
      <c r="G75" s="9" t="s">
        <v>21</v>
      </c>
      <c r="H75" s="9" t="s">
        <v>21</v>
      </c>
      <c r="I75" s="9" t="s">
        <v>21</v>
      </c>
      <c r="J75" s="9" t="s">
        <v>21</v>
      </c>
      <c r="K75" s="11" t="s">
        <v>21</v>
      </c>
      <c r="L75" s="9" t="s">
        <v>21</v>
      </c>
    </row>
    <row r="76" spans="1:12" ht="12.75">
      <c r="A76" s="14" t="s">
        <v>79</v>
      </c>
      <c r="B76" s="15">
        <f>30174627-SUM(B7,B13,B18,B23,B26,B29,B33,B39,B55,B61:B68,B70:B73,B75)</f>
        <v>12</v>
      </c>
      <c r="C76" s="15">
        <f>24842503-SUM(C7,C13,C18,C23,C26,C29,C33,C39,C55,C61:C68,C70:C73,C75)</f>
        <v>170</v>
      </c>
      <c r="D76" s="15">
        <f>22640540-SUM(D7,D13,D18,D23,D26,D29,D33,D39,D55,D61:D68,D70:D73,D75)</f>
        <v>767</v>
      </c>
      <c r="E76" s="15">
        <f>22118706-SUM(E7,E13,E18,E23,E26,E29,E33,E39,E55,E61:E68,E70:E73,E75)</f>
        <v>878</v>
      </c>
      <c r="F76" s="15">
        <f>21566404-SUM(F7,F13,F18,F23,F26,F29,F33,F39,F55,F61:F68,F70:F73,F75)</f>
        <v>350</v>
      </c>
      <c r="G76" s="15">
        <f>20910880-SUM(G7,G13,G18,G23,G26,G29,G33,G39,G55,G61:G68,G70:G73,G75)</f>
        <v>1347</v>
      </c>
      <c r="H76" s="15">
        <f>18920045-SUM(H7,H13,H18,H23,H26,H29,H33,H39,H55,H61:H68,H70:H73,H75)</f>
        <v>51572</v>
      </c>
      <c r="I76" s="15">
        <f>17574055-SUM(I7,I13,I18,I23,I26,I29,I33,I39,I55,I61:I68,I70:I73,I75)</f>
        <v>189</v>
      </c>
      <c r="J76" s="15">
        <f>16144576-SUM(J7,J13,J18,J23,J26,J29,J33,J39,J55,J61:J68,J70:J73,J75)</f>
        <v>103</v>
      </c>
      <c r="K76" s="15">
        <f>9539880-SUM(K7,K13,K18,K23,K26,K29,K33,K39,K55,K61:K68,K70:K73,K75)</f>
        <v>77</v>
      </c>
      <c r="L76" s="15">
        <f>11756903-SUM(L7,L13,L18,L23,L26,L29,L33,L39,L55,L61:L68,L70:L73,L75)</f>
        <v>142520</v>
      </c>
    </row>
    <row r="78" ht="12.75">
      <c r="A78" t="s">
        <v>80</v>
      </c>
    </row>
    <row r="79" ht="12.75">
      <c r="A79" t="s">
        <v>81</v>
      </c>
    </row>
    <row r="80" ht="12.75">
      <c r="A80" t="s">
        <v>82</v>
      </c>
    </row>
    <row r="81" ht="12.75">
      <c r="A81" t="s">
        <v>83</v>
      </c>
    </row>
    <row r="82" ht="12.75">
      <c r="A82" t="s">
        <v>84</v>
      </c>
    </row>
    <row r="83" ht="12.75">
      <c r="A83" t="s">
        <v>99</v>
      </c>
    </row>
    <row r="84" ht="12.75">
      <c r="A84" t="s">
        <v>85</v>
      </c>
    </row>
    <row r="85" ht="12.75">
      <c r="A85" t="s">
        <v>86</v>
      </c>
    </row>
    <row r="86" ht="12.75">
      <c r="A86" t="s">
        <v>87</v>
      </c>
    </row>
    <row r="87" ht="12.75">
      <c r="A87" t="s">
        <v>88</v>
      </c>
    </row>
    <row r="88" ht="12.75">
      <c r="A88" t="s">
        <v>89</v>
      </c>
    </row>
    <row r="89" ht="12.75">
      <c r="A89" t="s">
        <v>90</v>
      </c>
    </row>
    <row r="90" ht="12.75">
      <c r="A90" t="s">
        <v>91</v>
      </c>
    </row>
  </sheetData>
  <printOptions gridLines="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ins</cp:lastModifiedBy>
  <cp:lastPrinted>2000-10-16T18:47:35Z</cp:lastPrinted>
  <dcterms:created xsi:type="dcterms:W3CDTF">2000-10-24T19:35:14Z</dcterms:created>
  <cp:category/>
  <cp:version/>
  <cp:contentType/>
  <cp:contentStatus/>
</cp:coreProperties>
</file>