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990" activeTab="0"/>
  </bookViews>
  <sheets>
    <sheet name="Percap1" sheetId="1" r:id="rId1"/>
    <sheet name="Percap1a" sheetId="2" r:id="rId2"/>
    <sheet name="Percap2" sheetId="3" r:id="rId3"/>
    <sheet name="Percap3" sheetId="4" r:id="rId4"/>
    <sheet name="Percap4" sheetId="5" r:id="rId5"/>
    <sheet name="Percap5" sheetId="6" r:id="rId6"/>
    <sheet name="Percap6" sheetId="7" r:id="rId7"/>
    <sheet name="Percap7" sheetId="8" r:id="rId8"/>
  </sheets>
  <externalReferences>
    <externalReference r:id="rId11"/>
    <externalReference r:id="rId12"/>
  </externalReferences>
  <definedNames>
    <definedName name="\D" localSheetId="7">'Percap7'!#REF!</definedName>
    <definedName name="\D">'[2]tab132'!#REF!</definedName>
    <definedName name="__123Graph_A" hidden="1">'Percap4'!$Z$6:$Z$15</definedName>
    <definedName name="__123Graph_ABROCMON" hidden="1">'[1]tab007'!#REF!</definedName>
    <definedName name="__123Graph_ACARRMON" hidden="1">'[1]tab007'!#REF!</definedName>
    <definedName name="__123Graph_ACAULMON" hidden="1">'[1]tab007'!#REF!</definedName>
    <definedName name="__123Graph_AHAC" localSheetId="2" hidden="1">'Percap2'!$B$18:$B$38</definedName>
    <definedName name="__123Graph_APC" hidden="1">'Percap4'!$Z$6:$Z$15</definedName>
    <definedName name="__123Graph_ASNAPBEAN" hidden="1">'Percap4'!$C$6:$C$15</definedName>
    <definedName name="__123Graph_B" hidden="1">'Percap4'!$AB$6:$AB$15</definedName>
    <definedName name="__123Graph_BPC" hidden="1">'Percap4'!$AB$6:$AB$15</definedName>
    <definedName name="__123Graph_BSNAPBEAN" hidden="1">'Percap4'!$D$6:$D$15</definedName>
    <definedName name="__123Graph_C" hidden="1">'Percap4'!$AC$6:$AC$15</definedName>
    <definedName name="__123Graph_CPC" hidden="1">'Percap4'!$AC$6:$AC$15</definedName>
    <definedName name="__123Graph_CSNAPBEAN" hidden="1">'Percap4'!$AC$6:$AC$15</definedName>
    <definedName name="__123Graph_X" hidden="1">'Percap4'!$A$6:$A$15</definedName>
    <definedName name="__123Graph_XHAC" localSheetId="2" hidden="1">'Percap2'!$A$6:$A$18</definedName>
    <definedName name="__123Graph_XPC" hidden="1">'Percap4'!$A$6:$A$15</definedName>
    <definedName name="__123Graph_XSNAPBEAN" hidden="1">'Percap4'!$A$6:$A$15</definedName>
    <definedName name="_Fill" localSheetId="2" hidden="1">'Percap2'!$A$6:$A$23</definedName>
    <definedName name="_Fill" localSheetId="4" hidden="1">'Percap4'!$A$6:$A$15</definedName>
    <definedName name="_Fill" localSheetId="7" hidden="1">'Percap7'!$A$5:$A$16</definedName>
    <definedName name="_Fill" hidden="1">#REF!</definedName>
    <definedName name="CRITERIA">'Percap3'!$A$51:$A$52</definedName>
    <definedName name="DATABASE">'Percap3'!$A$54:$A$90</definedName>
    <definedName name="DOC">'Percap3'!$A$35:$D$90</definedName>
    <definedName name="_xlnm.Print_Area" localSheetId="1">'Percap1a'!$A$1:$Q$93</definedName>
    <definedName name="_xlnm.Print_Area" localSheetId="2">'Percap2'!$A$1:$M$70</definedName>
    <definedName name="_xlnm.Print_Area" localSheetId="3">'Percap3'!$A$1:$X$36</definedName>
    <definedName name="_xlnm.Print_Area" localSheetId="4">'Percap4'!$A$1:$Z$71</definedName>
    <definedName name="_xlnm.Print_Area" localSheetId="5">'Percap5'!$A$1:$Q$38</definedName>
    <definedName name="_xlnm.Print_Area" localSheetId="6">'Percap6'!$A$1:$P$35</definedName>
    <definedName name="_xlnm.Print_Area" localSheetId="7">'Percap7'!$A$1:$G$34</definedName>
    <definedName name="Print_Area_MI" localSheetId="0">'Percap1'!$A$1:$P$92</definedName>
    <definedName name="Print_Area_MI" localSheetId="1">'Percap1a'!$A$1:$O$95</definedName>
    <definedName name="TABLE" localSheetId="2">'Percap2'!$U$39:$U$66</definedName>
    <definedName name="TABLE" localSheetId="7">'Percap7'!#REF!</definedName>
    <definedName name="TABLE_2" localSheetId="7">'Percap7'!#REF!</definedName>
    <definedName name="TOTACH" localSheetId="2">'Percap2'!$M$39:$M$51</definedName>
  </definedNames>
  <calcPr fullCalcOnLoad="1"/>
</workbook>
</file>

<file path=xl/sharedStrings.xml><?xml version="1.0" encoding="utf-8"?>
<sst xmlns="http://schemas.openxmlformats.org/spreadsheetml/2006/main" count="513" uniqueCount="222">
  <si>
    <t>Table 1--U.S. per capita use of selected, commercially produced, fresh, and processing vegetables and melons, 1970-2001</t>
  </si>
  <si>
    <t xml:space="preserve">  Crop</t>
  </si>
  <si>
    <t xml:space="preserve"> -- Pounds, farm-weight --</t>
  </si>
  <si>
    <t>Asparagus, all</t>
  </si>
  <si>
    <t xml:space="preserve">  Fresh</t>
  </si>
  <si>
    <t xml:space="preserve">  Canning</t>
  </si>
  <si>
    <t xml:space="preserve">  Freezing</t>
  </si>
  <si>
    <t>Snap beans, all</t>
  </si>
  <si>
    <t>Broccoli, all 1/</t>
  </si>
  <si>
    <t>Cabbage, all</t>
  </si>
  <si>
    <t xml:space="preserve">  Canning (kraut)</t>
  </si>
  <si>
    <t>Carrots, all 2/</t>
  </si>
  <si>
    <t>Cauliflower, all 1/</t>
  </si>
  <si>
    <t>Celery</t>
  </si>
  <si>
    <t>Sweet corn, all 3/</t>
  </si>
  <si>
    <t>Cucumbers, all</t>
  </si>
  <si>
    <t xml:space="preserve">  Pickling</t>
  </si>
  <si>
    <t>Melons</t>
  </si>
  <si>
    <t xml:space="preserve">  Watermelon</t>
  </si>
  <si>
    <t xml:space="preserve">  Cantaloupe</t>
  </si>
  <si>
    <t xml:space="preserve">  Honeydew</t>
  </si>
  <si>
    <t>Lettuce, all</t>
  </si>
  <si>
    <t xml:space="preserve">  Head lettuce</t>
  </si>
  <si>
    <t xml:space="preserve">  Romaine &amp; leaf</t>
  </si>
  <si>
    <t xml:space="preserve">         --</t>
  </si>
  <si>
    <t xml:space="preserve">Onions, all </t>
  </si>
  <si>
    <t xml:space="preserve">  Dehydrating</t>
  </si>
  <si>
    <t>Green peas, all 4/</t>
  </si>
  <si>
    <t>Bell peppers, all</t>
  </si>
  <si>
    <t>Tomatoes, all</t>
  </si>
  <si>
    <t xml:space="preserve">  Canning </t>
  </si>
  <si>
    <t>Other, fresh 5/</t>
  </si>
  <si>
    <t>Other, canning 6/</t>
  </si>
  <si>
    <t>Other, freezing 7/</t>
  </si>
  <si>
    <t xml:space="preserve"> Subtotal, all 8/</t>
  </si>
  <si>
    <t xml:space="preserve">   Fresh</t>
  </si>
  <si>
    <t xml:space="preserve">   Canning </t>
  </si>
  <si>
    <t xml:space="preserve">   Freezing</t>
  </si>
  <si>
    <t>Potatoes, all</t>
  </si>
  <si>
    <t xml:space="preserve">  Processing</t>
  </si>
  <si>
    <t>Sweet potatoes</t>
  </si>
  <si>
    <t>Mushrooms</t>
  </si>
  <si>
    <t>Dry peas &amp; lentils</t>
  </si>
  <si>
    <t>Dry edible beans</t>
  </si>
  <si>
    <t xml:space="preserve">Total, all items </t>
  </si>
  <si>
    <t>See footnotes at end of table.</t>
  </si>
  <si>
    <t>Continued--</t>
  </si>
  <si>
    <t>Table 1--U.S. per capita use of selected, commercially produced, fresh, and processing vegetables and melons, 1970-2001--continued</t>
  </si>
  <si>
    <t>1999</t>
  </si>
  <si>
    <t>2000</t>
  </si>
  <si>
    <t>2001f</t>
  </si>
  <si>
    <t>Peppers, all</t>
  </si>
  <si>
    <t xml:space="preserve">  Bell peppers, all</t>
  </si>
  <si>
    <t xml:space="preserve">  Chile peppers, all</t>
  </si>
  <si>
    <t>Dry peas &amp; lentils 9/</t>
  </si>
  <si>
    <t xml:space="preserve"> </t>
  </si>
  <si>
    <t>f = Forecast.  -- = Not available.</t>
  </si>
  <si>
    <t>1/ All production for processing broccoli and cauliflower is for freezing.  2/ Industry allocation suggests that 27 percent of processing carrot production is for</t>
  </si>
  <si>
    <t xml:space="preserve">canning and 73 percent is for freezing. 3/ On-cob basis.  4/ In-shell basis.  5/ Includes artichokes, brussels sprouts, eggplant, endive/escarole, garlic, radishes, </t>
  </si>
  <si>
    <t xml:space="preserve">green limas, squash, and spinach.  In 2000, okra, pumpkins, kale, collards, turnip greens and mustard greens added.  6/ Includes beets, green limas (1992-2001), spinach, </t>
  </si>
  <si>
    <t>and miscellaneous imports (1990-2001).   7/ Includes green limas, spinach, and miscellaneous freezing vegetables.   8/ Fresh, canning, and freezing data do not sum</t>
  </si>
  <si>
    <t xml:space="preserve">to the total because onions for dehydrating are included in the total.  9/  Production from new areas in upper midwest added in 1998.  A portion of this may be for feed use. </t>
  </si>
  <si>
    <t>Source: Economic Research Service, USDA.</t>
  </si>
  <si>
    <t>Year</t>
  </si>
  <si>
    <t xml:space="preserve"> Cauli-</t>
  </si>
  <si>
    <t xml:space="preserve">  Celery</t>
  </si>
  <si>
    <t>Sweet</t>
  </si>
  <si>
    <t>Bell</t>
  </si>
  <si>
    <t>Asparagus</t>
  </si>
  <si>
    <t xml:space="preserve">  Broccoli</t>
  </si>
  <si>
    <t>Carrots</t>
  </si>
  <si>
    <t>flower</t>
  </si>
  <si>
    <t>2/</t>
  </si>
  <si>
    <t>corn</t>
  </si>
  <si>
    <t>peppers 2/</t>
  </si>
  <si>
    <t>Onions</t>
  </si>
  <si>
    <t>Tomatoes</t>
  </si>
  <si>
    <t>Cabbage</t>
  </si>
  <si>
    <t>Spinach</t>
  </si>
  <si>
    <t>Cucumbers</t>
  </si>
  <si>
    <t xml:space="preserve">              -- Pounds, farm weight  --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</si>
  <si>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</si>
  <si>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</si>
  <si>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</si>
  <si>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</si>
  <si>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</si>
  <si>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</si>
  <si>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</si>
  <si>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</si>
  <si>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</si>
  <si>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</si>
  <si>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</si>
  <si>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</si>
  <si>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</si>
  <si>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</si>
  <si>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</si>
  <si>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</si>
  <si>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</si>
  <si>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</si>
  <si>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</si>
  <si>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</si>
  <si>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</si>
  <si>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</si>
  <si>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2001</t>
  </si>
  <si>
    <t>Arti-</t>
  </si>
  <si>
    <t>Snap</t>
  </si>
  <si>
    <t>Eggplant</t>
  </si>
  <si>
    <t>Escarole/</t>
  </si>
  <si>
    <t>Garlic</t>
  </si>
  <si>
    <t>Lettuce</t>
  </si>
  <si>
    <t>Water-</t>
  </si>
  <si>
    <t>Canta-</t>
  </si>
  <si>
    <t>Honey-</t>
  </si>
  <si>
    <t>All</t>
  </si>
  <si>
    <t>chokes 2/</t>
  </si>
  <si>
    <t>beans</t>
  </si>
  <si>
    <t>endive</t>
  </si>
  <si>
    <t>Head</t>
  </si>
  <si>
    <t>Leaf/romaine</t>
  </si>
  <si>
    <t>melon</t>
  </si>
  <si>
    <t>loupe</t>
  </si>
  <si>
    <t>dews</t>
  </si>
  <si>
    <t>others 3/</t>
  </si>
  <si>
    <t xml:space="preserve">Total </t>
  </si>
  <si>
    <t xml:space="preserve">          --</t>
  </si>
  <si>
    <t xml:space="preserve"> -- = Not available.   f = ERS forecast.</t>
  </si>
  <si>
    <t xml:space="preserve">  1/ Excludes potatoes, sweet potatoes, and mushrooms.   2/ Includes fresh and processing.   3/  Includes radishes, brussels sprouts, squash, and green limas.</t>
  </si>
  <si>
    <t xml:space="preserve">  Green lima beans included since 1992.  Beginning with 2000, also includes collards, kale, mustard greens, turnip greens, okra, and pumpkins. </t>
  </si>
  <si>
    <t xml:space="preserve"> Source: Economic Research Service, USDA.</t>
  </si>
  <si>
    <t xml:space="preserve">  Asparagus</t>
  </si>
  <si>
    <t xml:space="preserve">       Broccoli</t>
  </si>
  <si>
    <t xml:space="preserve">      Carrots </t>
  </si>
  <si>
    <t xml:space="preserve">      Cauliflower</t>
  </si>
  <si>
    <t xml:space="preserve">      Total </t>
  </si>
  <si>
    <t>Fresh</t>
  </si>
  <si>
    <t>Canning</t>
  </si>
  <si>
    <t xml:space="preserve"> Freezing</t>
  </si>
  <si>
    <t xml:space="preserve">     -- Pounds, farm weight --</t>
  </si>
  <si>
    <t xml:space="preserve">2000 </t>
  </si>
  <si>
    <t>2001 f</t>
  </si>
  <si>
    <t>f = ERS forecast.</t>
  </si>
  <si>
    <t>Source:  Economic Research Service, USDA.</t>
  </si>
  <si>
    <t>Snap beans</t>
  </si>
  <si>
    <t xml:space="preserve">               Sweet corn</t>
  </si>
  <si>
    <t>Green peas</t>
  </si>
  <si>
    <t xml:space="preserve">     Freezing</t>
  </si>
  <si>
    <t xml:space="preserve">   Total</t>
  </si>
  <si>
    <t xml:space="preserve"> Canning</t>
  </si>
  <si>
    <t xml:space="preserve">   Pickling</t>
  </si>
  <si>
    <t xml:space="preserve"> Processing</t>
  </si>
  <si>
    <t xml:space="preserve">           -- Pounds, farm weight --</t>
  </si>
  <si>
    <t xml:space="preserve">Cabbage </t>
  </si>
  <si>
    <t xml:space="preserve">  Chile</t>
  </si>
  <si>
    <t>Green lima</t>
  </si>
  <si>
    <t xml:space="preserve">  Other</t>
  </si>
  <si>
    <t xml:space="preserve">  Dual use</t>
  </si>
  <si>
    <t xml:space="preserve">      Spinach</t>
  </si>
  <si>
    <t xml:space="preserve">  Beets </t>
  </si>
  <si>
    <t>for kraut</t>
  </si>
  <si>
    <t>peppers 1/</t>
  </si>
  <si>
    <t>beans 2/</t>
  </si>
  <si>
    <t xml:space="preserve">    Onions</t>
  </si>
  <si>
    <t xml:space="preserve">  3/</t>
  </si>
  <si>
    <t xml:space="preserve">  4/</t>
  </si>
  <si>
    <t xml:space="preserve">  Total 5/</t>
  </si>
  <si>
    <t>Processing</t>
  </si>
  <si>
    <t xml:space="preserve"> Dehydrating</t>
  </si>
  <si>
    <t xml:space="preserve"> Process </t>
  </si>
  <si>
    <t xml:space="preserve"> processing</t>
  </si>
  <si>
    <t xml:space="preserve">   --</t>
  </si>
  <si>
    <t xml:space="preserve"> 1/ Includes fresh and processing uses.  2/ Mostly for freezing.  3/ Includes all other vegetables for freezing except potatoes.  After 1989, includes misc. canning </t>
  </si>
  <si>
    <t xml:space="preserve"> vegetables.   4/ Total of canning and freezing from table 80.   5/ Excludes potatoes, sweet potatoes, and pulses for processing.  </t>
  </si>
  <si>
    <t xml:space="preserve"> Source:  Economic Research Service, USDA.</t>
  </si>
  <si>
    <t xml:space="preserve">      </t>
  </si>
  <si>
    <t xml:space="preserve">       Processing</t>
  </si>
  <si>
    <t xml:space="preserve">  Chips &amp;</t>
  </si>
  <si>
    <t xml:space="preserve">  shoe-</t>
  </si>
  <si>
    <t xml:space="preserve">     Dehy-</t>
  </si>
  <si>
    <t xml:space="preserve">    Canning</t>
  </si>
  <si>
    <t xml:space="preserve">  strings</t>
  </si>
  <si>
    <t xml:space="preserve">     drating</t>
  </si>
  <si>
    <t xml:space="preserve">      -- Pounds, farm weight --</t>
  </si>
  <si>
    <t>r</t>
  </si>
  <si>
    <t xml:space="preserve">1999 </t>
  </si>
  <si>
    <t>p</t>
  </si>
  <si>
    <t>f</t>
  </si>
  <si>
    <t xml:space="preserve"> r = Revised.   p = Preliminary.   f = ERS forecast.</t>
  </si>
  <si>
    <t>1/ Calendar-year estimates on a fresh-equivalent basis.</t>
  </si>
  <si>
    <t xml:space="preserve">             Great</t>
  </si>
  <si>
    <t xml:space="preserve">                Red</t>
  </si>
  <si>
    <t xml:space="preserve">                  All</t>
  </si>
  <si>
    <t xml:space="preserve">           Other</t>
  </si>
  <si>
    <t xml:space="preserve"> Year </t>
  </si>
  <si>
    <t xml:space="preserve">         Pinto</t>
  </si>
  <si>
    <t xml:space="preserve">         Navy</t>
  </si>
  <si>
    <t xml:space="preserve">            Northern</t>
  </si>
  <si>
    <t xml:space="preserve">               kidney</t>
  </si>
  <si>
    <t xml:space="preserve">                limas</t>
  </si>
  <si>
    <t xml:space="preserve">                   1/</t>
  </si>
  <si>
    <t xml:space="preserve">           Total</t>
  </si>
  <si>
    <t xml:space="preserve">                             -- Pounds per person --</t>
  </si>
  <si>
    <t>1997 r</t>
  </si>
  <si>
    <t>1998 r</t>
  </si>
  <si>
    <t>1999 r</t>
  </si>
  <si>
    <t>2000 p</t>
  </si>
  <si>
    <t xml:space="preserve">p= Preliminary.  r = revised.  f = ERS forecast.    1/ Includes black, small red, pink, cranberry, garbanzo, blackeye, and all other dry edible beans. </t>
  </si>
  <si>
    <t xml:space="preserve">Source:  Economic Research Service, USDA.  </t>
  </si>
  <si>
    <t>Crop year</t>
  </si>
  <si>
    <t xml:space="preserve">                           Fresh</t>
  </si>
  <si>
    <t xml:space="preserve">                             Processing</t>
  </si>
  <si>
    <t xml:space="preserve">                           Total </t>
  </si>
  <si>
    <t xml:space="preserve">                -- Pounds, farm weight --</t>
  </si>
  <si>
    <t xml:space="preserve">1995 </t>
  </si>
  <si>
    <t xml:space="preserve">1996 </t>
  </si>
  <si>
    <t xml:space="preserve"> p = Preliminary.   f = ERS forecast.  </t>
  </si>
  <si>
    <t xml:space="preserve"> Source:  Economic Research Service, USDA.  </t>
  </si>
  <si>
    <t>Table 2--Vegetables, fresh market:  U.S. per capita utilization,  1977-2001  1/</t>
  </si>
  <si>
    <t xml:space="preserve">Table 3--Vegetables, selected:  Fresh and processing per capita utilization, 1977-2001 </t>
  </si>
  <si>
    <t>Table 4--Vegetables, processing:  Selected U.S. per capita utilization, 1977-2001</t>
  </si>
  <si>
    <t>Table 5--Potatoes:  U.S. per capita utilization, by category, 1977-2001 1/</t>
  </si>
  <si>
    <t>Table 6--Dry edible beans:  U.S. per capita use for selected classes, calendar year 1977-2001</t>
  </si>
  <si>
    <t xml:space="preserve">Table 7--Mushrooms, all:  U.S. per capita utilization, 1977-2001 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</si>
</sst>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_)"/>
    <numFmt numFmtId="167" formatCode="0.00_)"/>
    <numFmt numFmtId="168" formatCode="General_)"/>
    <numFmt numFmtId="169" formatCode="0.0%"/>
    <numFmt numFmtId="170" formatCode="0.000_)"/>
    <numFmt numFmtId="171" formatCode="dd\-mmm_)"/>
    <numFmt numFmtId="172" formatCode="0.0_____)"/>
    <numFmt numFmtId="173" formatCode="0.0_______)"/>
    <numFmt numFmtId="174" formatCode="#,##0___)"/>
    <numFmt numFmtId="175" formatCode="#,##0_____)"/>
    <numFmt numFmtId="176" formatCode="0_);\(0\)"/>
    <numFmt numFmtId="177" formatCode="0.0"/>
    <numFmt numFmtId="178" formatCode="0.000"/>
    <numFmt numFmtId="179" formatCode="0.00_);\(0.00\)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#,##0.0"/>
    <numFmt numFmtId="189" formatCode="#,##0.000"/>
    <numFmt numFmtId="190" formatCode="______0"/>
    <numFmt numFmtId="191" formatCode="0____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#,##0_)"/>
    <numFmt numFmtId="196" formatCode="#,##0________\)"/>
    <numFmt numFmtId="197" formatCode="0.00___)"/>
    <numFmt numFmtId="198" formatCode="0.0___________)"/>
    <numFmt numFmtId="199" formatCode="0.0____\)"/>
    <numFmt numFmtId="200" formatCode="0.0__\)"/>
    <numFmt numFmtId="201" formatCode="0.0__"/>
    <numFmt numFmtId="202" formatCode="#,##0___);\(#,##0\)"/>
    <numFmt numFmtId="203" formatCode="#,##0______\);\(#,##0\)"/>
    <numFmt numFmtId="204" formatCode="#,##0_____);\(#,##0\)"/>
    <numFmt numFmtId="205" formatCode="0.0000"/>
    <numFmt numFmtId="206" formatCode="#,##0.00_)"/>
    <numFmt numFmtId="207" formatCode="#,##0_________)"/>
    <numFmt numFmtId="208" formatCode="#,##0_____________)"/>
    <numFmt numFmtId="209" formatCode="#,##0___________)"/>
    <numFmt numFmtId="210" formatCode="#,##0___________________)"/>
    <numFmt numFmtId="211" formatCode="#,##0_______________________)"/>
    <numFmt numFmtId="212" formatCode="#,##0.00___________________)"/>
    <numFmt numFmtId="213" formatCode="0.00__________\)"/>
    <numFmt numFmtId="214" formatCode="0.00___________)"/>
  </numFmts>
  <fonts count="19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2"/>
      <name val="Arial"/>
      <family val="0"/>
    </font>
    <font>
      <sz val="9"/>
      <name val="Arial"/>
      <family val="0"/>
    </font>
    <font>
      <sz val="9"/>
      <name val="Arial MT"/>
      <family val="0"/>
    </font>
    <font>
      <sz val="12"/>
      <name val="Arial MT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i/>
      <sz val="7"/>
      <name val="Helvetica"/>
      <family val="0"/>
    </font>
    <font>
      <sz val="7"/>
      <name val="Helv"/>
      <family val="2"/>
    </font>
    <font>
      <sz val="12"/>
      <name val="Helvetica"/>
      <family val="0"/>
    </font>
    <font>
      <sz val="8"/>
      <name val="Arial"/>
      <family val="2"/>
    </font>
    <font>
      <sz val="10"/>
      <color indexed="8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9"/>
      <color indexed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7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  <xf numFmtId="167" fontId="3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  <xf numFmtId="0" fontId="6" fillId="0" borderId="0" applyBorder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168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9" fillId="0" borderId="0" xfId="50" applyFont="1" applyAlignment="1" quotePrefix="1">
      <alignment horizontal="left"/>
      <protection/>
    </xf>
    <xf numFmtId="0" fontId="3" fillId="0" borderId="0" xfId="50">
      <alignment/>
      <protection/>
    </xf>
    <xf numFmtId="0" fontId="10" fillId="0" borderId="1" xfId="50" applyFont="1" applyBorder="1" applyAlignment="1">
      <alignment horizontal="left"/>
      <protection/>
    </xf>
    <xf numFmtId="0" fontId="10" fillId="0" borderId="1" xfId="50" applyFont="1" applyBorder="1" applyAlignment="1">
      <alignment horizontal="right"/>
      <protection/>
    </xf>
    <xf numFmtId="0" fontId="10" fillId="0" borderId="0" xfId="50" applyFont="1">
      <alignment/>
      <protection/>
    </xf>
    <xf numFmtId="0" fontId="10" fillId="0" borderId="0" xfId="50" applyFont="1" applyAlignment="1">
      <alignment horizontal="centerContinuous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/>
      <protection/>
    </xf>
    <xf numFmtId="0" fontId="10" fillId="0" borderId="0" xfId="50" applyFont="1" applyAlignment="1">
      <alignment horizontal="left"/>
      <protection/>
    </xf>
    <xf numFmtId="164" fontId="10" fillId="0" borderId="0" xfId="50" applyNumberFormat="1" applyFont="1" applyProtection="1">
      <alignment/>
      <protection/>
    </xf>
    <xf numFmtId="164" fontId="10" fillId="0" borderId="0" xfId="50" applyNumberFormat="1" applyFont="1" applyProtection="1">
      <alignment/>
      <protection locked="0"/>
    </xf>
    <xf numFmtId="164" fontId="10" fillId="0" borderId="0" xfId="50" applyNumberFormat="1" applyFont="1" applyAlignment="1" applyProtection="1">
      <alignment horizontal="left"/>
      <protection/>
    </xf>
    <xf numFmtId="164" fontId="10" fillId="0" borderId="0" xfId="50" applyNumberFormat="1" applyFont="1" applyAlignment="1" applyProtection="1" quotePrefix="1">
      <alignment horizontal="left"/>
      <protection locked="0"/>
    </xf>
    <xf numFmtId="164" fontId="10" fillId="0" borderId="0" xfId="50" applyNumberFormat="1" applyFont="1" applyBorder="1" applyProtection="1">
      <alignment/>
      <protection/>
    </xf>
    <xf numFmtId="164" fontId="11" fillId="0" borderId="2" xfId="50" applyNumberFormat="1" applyFont="1" applyBorder="1" applyAlignment="1" applyProtection="1">
      <alignment horizontal="left"/>
      <protection/>
    </xf>
    <xf numFmtId="164" fontId="10" fillId="0" borderId="2" xfId="50" applyNumberFormat="1" applyFont="1" applyBorder="1" applyAlignment="1" applyProtection="1">
      <alignment horizontal="left"/>
      <protection/>
    </xf>
    <xf numFmtId="164" fontId="10" fillId="0" borderId="0" xfId="50" applyNumberFormat="1" applyFont="1" applyBorder="1" applyAlignment="1" applyProtection="1">
      <alignment horizontal="left"/>
      <protection/>
    </xf>
    <xf numFmtId="164" fontId="11" fillId="0" borderId="0" xfId="50" applyNumberFormat="1" applyFont="1" applyBorder="1" applyAlignment="1" applyProtection="1">
      <alignment horizontal="left"/>
      <protection/>
    </xf>
    <xf numFmtId="0" fontId="10" fillId="0" borderId="0" xfId="50" applyFont="1" applyBorder="1" applyAlignment="1">
      <alignment horizontal="left"/>
      <protection/>
    </xf>
    <xf numFmtId="164" fontId="12" fillId="0" borderId="0" xfId="50" applyNumberFormat="1" applyFont="1" applyAlignment="1" applyProtection="1" quotePrefix="1">
      <alignment horizontal="left"/>
      <protection/>
    </xf>
    <xf numFmtId="164" fontId="10" fillId="0" borderId="0" xfId="50" applyNumberFormat="1" applyFont="1" applyAlignment="1" applyProtection="1" quotePrefix="1">
      <alignment horizontal="left"/>
      <protection/>
    </xf>
    <xf numFmtId="164" fontId="12" fillId="0" borderId="0" xfId="50" applyNumberFormat="1" applyFont="1" applyAlignment="1" applyProtection="1">
      <alignment horizontal="left"/>
      <protection/>
    </xf>
    <xf numFmtId="164" fontId="12" fillId="0" borderId="0" xfId="50" applyNumberFormat="1" applyFont="1" applyAlignment="1" applyProtection="1">
      <alignment horizontal="left"/>
      <protection locked="0"/>
    </xf>
    <xf numFmtId="164" fontId="10" fillId="0" borderId="0" xfId="50" applyNumberFormat="1" applyFont="1" applyAlignment="1" applyProtection="1">
      <alignment horizontal="left"/>
      <protection locked="0"/>
    </xf>
    <xf numFmtId="164" fontId="3" fillId="0" borderId="0" xfId="50" applyNumberFormat="1" applyProtection="1">
      <alignment/>
      <protection/>
    </xf>
    <xf numFmtId="164" fontId="13" fillId="0" borderId="0" xfId="50" applyNumberFormat="1" applyFont="1" applyProtection="1">
      <alignment/>
      <protection/>
    </xf>
    <xf numFmtId="0" fontId="10" fillId="0" borderId="1" xfId="50" applyFont="1" applyBorder="1" applyAlignment="1" quotePrefix="1">
      <alignment horizontal="right"/>
      <protection/>
    </xf>
    <xf numFmtId="0" fontId="10" fillId="0" borderId="0" xfId="50" applyFont="1" applyAlignment="1">
      <alignment/>
      <protection/>
    </xf>
    <xf numFmtId="0" fontId="13" fillId="0" borderId="0" xfId="50" applyFont="1" applyAlignment="1">
      <alignment horizontal="centerContinuous"/>
      <protection/>
    </xf>
    <xf numFmtId="0" fontId="10" fillId="0" borderId="0" xfId="50" applyFont="1" applyAlignment="1" quotePrefix="1">
      <alignment horizontal="left"/>
      <protection/>
    </xf>
    <xf numFmtId="0" fontId="13" fillId="0" borderId="0" xfId="50" applyFont="1">
      <alignment/>
      <protection/>
    </xf>
    <xf numFmtId="177" fontId="9" fillId="0" borderId="0" xfId="50" applyNumberFormat="1" applyFont="1">
      <alignment/>
      <protection/>
    </xf>
    <xf numFmtId="164" fontId="3" fillId="0" borderId="0" xfId="50" applyNumberFormat="1">
      <alignment/>
      <protection/>
    </xf>
    <xf numFmtId="177" fontId="3" fillId="0" borderId="0" xfId="50" applyNumberFormat="1">
      <alignment/>
      <protection/>
    </xf>
    <xf numFmtId="164" fontId="14" fillId="0" borderId="0" xfId="50" applyNumberFormat="1" applyFont="1">
      <alignment/>
      <protection/>
    </xf>
    <xf numFmtId="177" fontId="14" fillId="0" borderId="0" xfId="50" applyNumberFormat="1" applyFont="1">
      <alignment/>
      <protection/>
    </xf>
    <xf numFmtId="37" fontId="9" fillId="0" borderId="3" xfId="40" applyFont="1" applyBorder="1" applyAlignment="1" quotePrefix="1">
      <alignment horizontal="left"/>
      <protection/>
    </xf>
    <xf numFmtId="37" fontId="9" fillId="0" borderId="3" xfId="40" applyFont="1" applyBorder="1">
      <alignment/>
      <protection/>
    </xf>
    <xf numFmtId="37" fontId="4" fillId="0" borderId="0" xfId="40" applyFont="1">
      <alignment/>
      <protection/>
    </xf>
    <xf numFmtId="37" fontId="3" fillId="0" borderId="0" xfId="40">
      <alignment/>
      <protection/>
    </xf>
    <xf numFmtId="37" fontId="9" fillId="0" borderId="0" xfId="40" applyFont="1" applyAlignment="1">
      <alignment horizontal="left"/>
      <protection/>
    </xf>
    <xf numFmtId="37" fontId="9" fillId="0" borderId="0" xfId="40" applyFont="1" applyAlignment="1">
      <alignment horizontal="center"/>
      <protection/>
    </xf>
    <xf numFmtId="37" fontId="9" fillId="0" borderId="3" xfId="40" applyFont="1" applyBorder="1" applyAlignment="1">
      <alignment horizontal="center"/>
      <protection/>
    </xf>
    <xf numFmtId="37" fontId="9" fillId="0" borderId="3" xfId="40" applyFont="1" applyBorder="1" applyAlignment="1" quotePrefix="1">
      <alignment horizontal="center"/>
      <protection/>
    </xf>
    <xf numFmtId="37" fontId="9" fillId="0" borderId="0" xfId="40" applyFont="1">
      <alignment/>
      <protection/>
    </xf>
    <xf numFmtId="166" fontId="9" fillId="0" borderId="0" xfId="40" applyNumberFormat="1" applyFont="1" applyAlignment="1" applyProtection="1">
      <alignment horizontal="left"/>
      <protection locked="0"/>
    </xf>
    <xf numFmtId="172" fontId="9" fillId="0" borderId="0" xfId="40" applyNumberFormat="1" applyFont="1" applyProtection="1">
      <alignment/>
      <protection/>
    </xf>
    <xf numFmtId="173" fontId="9" fillId="0" borderId="0" xfId="40" applyNumberFormat="1" applyFont="1" applyProtection="1">
      <alignment/>
      <protection/>
    </xf>
    <xf numFmtId="165" fontId="4" fillId="0" borderId="0" xfId="40" applyNumberFormat="1" applyFont="1" applyProtection="1">
      <alignment/>
      <protection/>
    </xf>
    <xf numFmtId="165" fontId="3" fillId="0" borderId="0" xfId="40" applyNumberFormat="1" applyProtection="1">
      <alignment/>
      <protection/>
    </xf>
    <xf numFmtId="166" fontId="9" fillId="0" borderId="0" xfId="40" applyNumberFormat="1" applyFont="1" applyProtection="1">
      <alignment/>
      <protection locked="0"/>
    </xf>
    <xf numFmtId="166" fontId="9" fillId="0" borderId="0" xfId="40" applyNumberFormat="1" applyFont="1" applyAlignment="1" applyProtection="1" quotePrefix="1">
      <alignment horizontal="left"/>
      <protection locked="0"/>
    </xf>
    <xf numFmtId="172" fontId="9" fillId="0" borderId="0" xfId="40" applyNumberFormat="1" applyFont="1" applyProtection="1">
      <alignment/>
      <protection locked="0"/>
    </xf>
    <xf numFmtId="173" fontId="9" fillId="0" borderId="0" xfId="40" applyNumberFormat="1" applyFont="1" applyProtection="1">
      <alignment/>
      <protection locked="0"/>
    </xf>
    <xf numFmtId="172" fontId="9" fillId="0" borderId="2" xfId="40" applyNumberFormat="1" applyFont="1" applyBorder="1" applyAlignment="1">
      <alignment horizontal="center"/>
      <protection/>
    </xf>
    <xf numFmtId="172" fontId="9" fillId="0" borderId="1" xfId="40" applyNumberFormat="1" applyFont="1" applyBorder="1" applyAlignment="1">
      <alignment horizontal="centerContinuous"/>
      <protection/>
    </xf>
    <xf numFmtId="173" fontId="9" fillId="0" borderId="1" xfId="40" applyNumberFormat="1" applyFont="1" applyBorder="1" applyAlignment="1">
      <alignment horizontal="centerContinuous"/>
      <protection/>
    </xf>
    <xf numFmtId="172" fontId="9" fillId="0" borderId="3" xfId="40" applyNumberFormat="1" applyFont="1" applyBorder="1" applyAlignment="1" quotePrefix="1">
      <alignment horizontal="center"/>
      <protection/>
    </xf>
    <xf numFmtId="172" fontId="9" fillId="0" borderId="3" xfId="40" applyNumberFormat="1" applyFont="1" applyBorder="1" applyAlignment="1">
      <alignment horizontal="center"/>
      <protection/>
    </xf>
    <xf numFmtId="173" fontId="9" fillId="0" borderId="3" xfId="40" applyNumberFormat="1" applyFont="1" applyBorder="1" applyAlignment="1">
      <alignment horizontal="left"/>
      <protection/>
    </xf>
    <xf numFmtId="172" fontId="9" fillId="0" borderId="0" xfId="40" applyNumberFormat="1" applyFont="1">
      <alignment/>
      <protection/>
    </xf>
    <xf numFmtId="172" fontId="9" fillId="0" borderId="0" xfId="40" applyNumberFormat="1" applyFont="1" applyAlignment="1">
      <alignment horizontal="left"/>
      <protection/>
    </xf>
    <xf numFmtId="173" fontId="9" fillId="0" borderId="0" xfId="40" applyNumberFormat="1" applyFont="1">
      <alignment/>
      <protection/>
    </xf>
    <xf numFmtId="173" fontId="9" fillId="0" borderId="0" xfId="40" applyNumberFormat="1" applyFont="1" applyAlignment="1" applyProtection="1" quotePrefix="1">
      <alignment horizontal="left"/>
      <protection/>
    </xf>
    <xf numFmtId="37" fontId="4" fillId="0" borderId="0" xfId="40" applyNumberFormat="1" applyFont="1" applyProtection="1">
      <alignment/>
      <protection/>
    </xf>
    <xf numFmtId="0" fontId="15" fillId="2" borderId="4" xfId="50" applyFont="1" applyFill="1" applyBorder="1" applyAlignment="1">
      <alignment horizontal="right" wrapText="1"/>
      <protection/>
    </xf>
    <xf numFmtId="0" fontId="15" fillId="2" borderId="5" xfId="50" applyFont="1" applyFill="1" applyBorder="1" applyAlignment="1">
      <alignment horizontal="right" wrapText="1"/>
      <protection/>
    </xf>
    <xf numFmtId="172" fontId="9" fillId="0" borderId="0" xfId="40" applyNumberFormat="1" applyFont="1" applyAlignment="1" applyProtection="1">
      <alignment horizontal="left"/>
      <protection/>
    </xf>
    <xf numFmtId="166" fontId="9" fillId="0" borderId="3" xfId="40" applyNumberFormat="1" applyFont="1" applyBorder="1" applyAlignment="1" applyProtection="1" quotePrefix="1">
      <alignment horizontal="left"/>
      <protection locked="0"/>
    </xf>
    <xf numFmtId="172" fontId="9" fillId="0" borderId="3" xfId="40" applyNumberFormat="1" applyFont="1" applyBorder="1" applyProtection="1">
      <alignment/>
      <protection/>
    </xf>
    <xf numFmtId="173" fontId="9" fillId="0" borderId="3" xfId="40" applyNumberFormat="1" applyFont="1" applyBorder="1" applyProtection="1">
      <alignment/>
      <protection/>
    </xf>
    <xf numFmtId="37" fontId="10" fillId="0" borderId="0" xfId="40" applyFont="1" applyAlignment="1">
      <alignment horizontal="left"/>
      <protection/>
    </xf>
    <xf numFmtId="37" fontId="9" fillId="0" borderId="0" xfId="40" applyNumberFormat="1" applyFont="1" applyProtection="1">
      <alignment/>
      <protection/>
    </xf>
    <xf numFmtId="164" fontId="9" fillId="0" borderId="0" xfId="40" applyNumberFormat="1" applyFont="1" applyProtection="1">
      <alignment/>
      <protection/>
    </xf>
    <xf numFmtId="37" fontId="10" fillId="0" borderId="0" xfId="40" applyFont="1" applyAlignment="1" quotePrefix="1">
      <alignment horizontal="left"/>
      <protection/>
    </xf>
    <xf numFmtId="37" fontId="10" fillId="0" borderId="0" xfId="40" applyFont="1" applyAlignment="1" applyProtection="1">
      <alignment horizontal="left"/>
      <protection locked="0"/>
    </xf>
    <xf numFmtId="37" fontId="14" fillId="0" borderId="0" xfId="40" applyFont="1">
      <alignment/>
      <protection/>
    </xf>
    <xf numFmtId="0" fontId="9" fillId="0" borderId="3" xfId="45" applyFont="1" applyBorder="1" applyAlignment="1" quotePrefix="1">
      <alignment horizontal="left"/>
      <protection/>
    </xf>
    <xf numFmtId="0" fontId="9" fillId="0" borderId="3" xfId="45" applyFont="1" applyBorder="1">
      <alignment/>
      <protection/>
    </xf>
    <xf numFmtId="0" fontId="5" fillId="0" borderId="0" xfId="45">
      <alignment/>
      <protection/>
    </xf>
    <xf numFmtId="0" fontId="9" fillId="0" borderId="0" xfId="45" applyFont="1">
      <alignment/>
      <protection/>
    </xf>
    <xf numFmtId="0" fontId="9" fillId="0" borderId="6" xfId="45" applyFont="1" applyBorder="1">
      <alignment/>
      <protection/>
    </xf>
    <xf numFmtId="0" fontId="9" fillId="0" borderId="6" xfId="45" applyFont="1" applyBorder="1" applyAlignment="1">
      <alignment horizontal="left"/>
      <protection/>
    </xf>
    <xf numFmtId="0" fontId="9" fillId="0" borderId="0" xfId="45" applyFont="1" applyBorder="1" applyAlignment="1">
      <alignment horizontal="left"/>
      <protection/>
    </xf>
    <xf numFmtId="0" fontId="9" fillId="0" borderId="0" xfId="45" applyFont="1" applyBorder="1">
      <alignment/>
      <protection/>
    </xf>
    <xf numFmtId="0" fontId="9" fillId="0" borderId="0" xfId="45" applyFont="1" applyBorder="1" applyAlignment="1" quotePrefix="1">
      <alignment horizontal="right"/>
      <protection/>
    </xf>
    <xf numFmtId="0" fontId="9" fillId="0" borderId="0" xfId="45" applyFont="1" applyBorder="1" applyAlignment="1" quotePrefix="1">
      <alignment horizontal="left"/>
      <protection/>
    </xf>
    <xf numFmtId="0" fontId="9" fillId="0" borderId="7" xfId="45" applyFont="1" applyBorder="1" applyAlignment="1">
      <alignment horizontal="left"/>
      <protection/>
    </xf>
    <xf numFmtId="0" fontId="9" fillId="0" borderId="7" xfId="45" applyFont="1" applyBorder="1">
      <alignment/>
      <protection/>
    </xf>
    <xf numFmtId="0" fontId="9" fillId="0" borderId="7" xfId="45" applyFont="1" applyBorder="1" applyAlignment="1" quotePrefix="1">
      <alignment horizontal="right"/>
      <protection/>
    </xf>
    <xf numFmtId="0" fontId="9" fillId="0" borderId="7" xfId="45" applyFont="1" applyBorder="1" applyAlignment="1" quotePrefix="1">
      <alignment horizontal="left"/>
      <protection/>
    </xf>
    <xf numFmtId="0" fontId="9" fillId="0" borderId="0" xfId="45" applyFont="1" applyAlignment="1">
      <alignment horizontal="left"/>
      <protection/>
    </xf>
    <xf numFmtId="0" fontId="9" fillId="0" borderId="0" xfId="45" applyFont="1" applyAlignment="1" applyProtection="1">
      <alignment horizontal="left"/>
      <protection locked="0"/>
    </xf>
    <xf numFmtId="0" fontId="9" fillId="0" borderId="0" xfId="45" applyFont="1" applyProtection="1">
      <alignment/>
      <protection locked="0"/>
    </xf>
    <xf numFmtId="164" fontId="9" fillId="0" borderId="0" xfId="45" applyNumberFormat="1" applyFont="1" applyProtection="1">
      <alignment/>
      <protection/>
    </xf>
    <xf numFmtId="164" fontId="5" fillId="0" borderId="0" xfId="45" applyNumberFormat="1" applyProtection="1">
      <alignment/>
      <protection/>
    </xf>
    <xf numFmtId="164" fontId="18" fillId="0" borderId="0" xfId="45" applyNumberFormat="1" applyFont="1" applyProtection="1">
      <alignment/>
      <protection locked="0"/>
    </xf>
    <xf numFmtId="164" fontId="9" fillId="0" borderId="0" xfId="45" applyNumberFormat="1" applyFont="1" applyBorder="1" applyProtection="1">
      <alignment/>
      <protection/>
    </xf>
    <xf numFmtId="164" fontId="9" fillId="0" borderId="0" xfId="45" applyNumberFormat="1" applyFont="1" applyBorder="1" applyAlignment="1" applyProtection="1">
      <alignment horizontal="left"/>
      <protection/>
    </xf>
    <xf numFmtId="0" fontId="10" fillId="0" borderId="8" xfId="45" applyFont="1" applyBorder="1" applyAlignment="1">
      <alignment horizontal="left"/>
      <protection/>
    </xf>
    <xf numFmtId="0" fontId="9" fillId="0" borderId="8" xfId="45" applyFont="1" applyBorder="1">
      <alignment/>
      <protection/>
    </xf>
    <xf numFmtId="0" fontId="10" fillId="0" borderId="0" xfId="45" applyFont="1" applyAlignment="1">
      <alignment horizontal="left"/>
      <protection/>
    </xf>
    <xf numFmtId="0" fontId="5" fillId="0" borderId="0" xfId="45" applyAlignment="1">
      <alignment horizontal="left"/>
      <protection/>
    </xf>
    <xf numFmtId="0" fontId="18" fillId="0" borderId="0" xfId="45" applyFont="1" applyProtection="1">
      <alignment/>
      <protection locked="0"/>
    </xf>
    <xf numFmtId="0" fontId="9" fillId="0" borderId="3" xfId="51" applyFont="1" applyBorder="1" applyAlignment="1" quotePrefix="1">
      <alignment horizontal="left"/>
      <protection/>
    </xf>
    <xf numFmtId="0" fontId="9" fillId="0" borderId="3" xfId="51" applyFont="1" applyBorder="1">
      <alignment/>
      <protection/>
    </xf>
    <xf numFmtId="0" fontId="4" fillId="0" borderId="0" xfId="51">
      <alignment/>
      <protection/>
    </xf>
    <xf numFmtId="0" fontId="9" fillId="0" borderId="0" xfId="51" applyFont="1" applyProtection="1">
      <alignment/>
      <protection locked="0"/>
    </xf>
    <xf numFmtId="0" fontId="9" fillId="0" borderId="3" xfId="51" applyFont="1" applyBorder="1" applyProtection="1">
      <alignment/>
      <protection locked="0"/>
    </xf>
    <xf numFmtId="0" fontId="9" fillId="0" borderId="3" xfId="51" applyFont="1" applyBorder="1" applyAlignment="1" applyProtection="1">
      <alignment horizontal="left"/>
      <protection locked="0"/>
    </xf>
    <xf numFmtId="0" fontId="9" fillId="0" borderId="3" xfId="51" applyFont="1" applyBorder="1" applyAlignment="1" applyProtection="1" quotePrefix="1">
      <alignment horizontal="left"/>
      <protection locked="0"/>
    </xf>
    <xf numFmtId="0" fontId="9" fillId="0" borderId="0" xfId="51" applyFont="1">
      <alignment/>
      <protection/>
    </xf>
    <xf numFmtId="0" fontId="9" fillId="0" borderId="3" xfId="51" applyFont="1" applyBorder="1" applyAlignment="1" applyProtection="1">
      <alignment horizontal="center"/>
      <protection locked="0"/>
    </xf>
    <xf numFmtId="0" fontId="9" fillId="0" borderId="3" xfId="51" applyFont="1" applyBorder="1" applyAlignment="1" applyProtection="1" quotePrefix="1">
      <alignment horizontal="right"/>
      <protection locked="0"/>
    </xf>
    <xf numFmtId="0" fontId="9" fillId="0" borderId="1" xfId="51" applyFont="1" applyBorder="1" applyAlignment="1" applyProtection="1">
      <alignment horizontal="left"/>
      <protection locked="0"/>
    </xf>
    <xf numFmtId="0" fontId="9" fillId="0" borderId="0" xfId="51" applyFont="1" applyAlignment="1">
      <alignment horizontal="left"/>
      <protection/>
    </xf>
    <xf numFmtId="0" fontId="9" fillId="0" borderId="0" xfId="51" applyFont="1" applyAlignment="1" applyProtection="1">
      <alignment horizontal="left"/>
      <protection locked="0"/>
    </xf>
    <xf numFmtId="164" fontId="9" fillId="0" borderId="0" xfId="51" applyNumberFormat="1" applyFont="1" applyProtection="1">
      <alignment/>
      <protection/>
    </xf>
    <xf numFmtId="10" fontId="9" fillId="0" borderId="0" xfId="51" applyNumberFormat="1" applyFont="1" applyProtection="1">
      <alignment/>
      <protection/>
    </xf>
    <xf numFmtId="164" fontId="4" fillId="0" borderId="0" xfId="51" applyNumberFormat="1" applyProtection="1">
      <alignment/>
      <protection/>
    </xf>
    <xf numFmtId="0" fontId="9" fillId="0" borderId="0" xfId="51" applyFont="1" applyAlignment="1" applyProtection="1" quotePrefix="1">
      <alignment horizontal="left"/>
      <protection locked="0"/>
    </xf>
    <xf numFmtId="164" fontId="9" fillId="0" borderId="0" xfId="51" applyNumberFormat="1" applyFont="1" applyBorder="1" applyProtection="1">
      <alignment/>
      <protection/>
    </xf>
    <xf numFmtId="0" fontId="9" fillId="0" borderId="0" xfId="51" applyFont="1" applyBorder="1">
      <alignment/>
      <protection/>
    </xf>
    <xf numFmtId="164" fontId="9" fillId="0" borderId="0" xfId="51" applyNumberFormat="1" applyFont="1" applyAlignment="1" applyProtection="1">
      <alignment horizontal="left"/>
      <protection/>
    </xf>
    <xf numFmtId="164" fontId="4" fillId="0" borderId="0" xfId="51" applyNumberFormat="1" applyAlignment="1" applyProtection="1">
      <alignment horizontal="left"/>
      <protection/>
    </xf>
    <xf numFmtId="0" fontId="9" fillId="0" borderId="8" xfId="51" applyFont="1" applyBorder="1">
      <alignment/>
      <protection/>
    </xf>
    <xf numFmtId="0" fontId="9" fillId="0" borderId="8" xfId="51" applyFont="1" applyBorder="1" applyAlignment="1">
      <alignment horizontal="center"/>
      <protection/>
    </xf>
    <xf numFmtId="0" fontId="9" fillId="0" borderId="8" xfId="51" applyFont="1" applyBorder="1" applyAlignment="1" quotePrefix="1">
      <alignment horizontal="left"/>
      <protection/>
    </xf>
    <xf numFmtId="0" fontId="9" fillId="0" borderId="8" xfId="51" applyFont="1" applyBorder="1" applyAlignment="1">
      <alignment horizontal="left"/>
      <protection/>
    </xf>
    <xf numFmtId="0" fontId="9" fillId="0" borderId="3" xfId="51" applyFont="1" applyBorder="1" applyAlignment="1">
      <alignment horizontal="center"/>
      <protection/>
    </xf>
    <xf numFmtId="0" fontId="9" fillId="0" borderId="3" xfId="51" applyFont="1" applyBorder="1" applyAlignment="1">
      <alignment horizontal="left"/>
      <protection/>
    </xf>
    <xf numFmtId="0" fontId="9" fillId="0" borderId="0" xfId="51" applyFont="1" applyAlignment="1" applyProtection="1">
      <alignment horizontal="center"/>
      <protection locked="0"/>
    </xf>
    <xf numFmtId="0" fontId="9" fillId="0" borderId="1" xfId="51" applyFont="1" applyBorder="1" applyProtection="1">
      <alignment/>
      <protection locked="0"/>
    </xf>
    <xf numFmtId="0" fontId="9" fillId="0" borderId="3" xfId="51" applyFont="1" applyBorder="1" applyAlignment="1" applyProtection="1" quotePrefix="1">
      <alignment horizontal="center"/>
      <protection locked="0"/>
    </xf>
    <xf numFmtId="0" fontId="9" fillId="0" borderId="2" xfId="51" applyFont="1" applyBorder="1">
      <alignment/>
      <protection/>
    </xf>
    <xf numFmtId="165" fontId="9" fillId="0" borderId="0" xfId="51" applyNumberFormat="1" applyFont="1" applyProtection="1">
      <alignment/>
      <protection/>
    </xf>
    <xf numFmtId="165" fontId="9" fillId="0" borderId="0" xfId="51" applyNumberFormat="1" applyFont="1" applyAlignment="1" applyProtection="1" quotePrefix="1">
      <alignment horizontal="left"/>
      <protection/>
    </xf>
    <xf numFmtId="165" fontId="4" fillId="0" borderId="0" xfId="51" applyNumberFormat="1" applyProtection="1">
      <alignment/>
      <protection/>
    </xf>
    <xf numFmtId="165" fontId="9" fillId="0" borderId="0" xfId="51" applyNumberFormat="1" applyFont="1" applyAlignment="1" applyProtection="1">
      <alignment horizontal="left"/>
      <protection/>
    </xf>
    <xf numFmtId="0" fontId="10" fillId="0" borderId="2" xfId="51" applyFont="1" applyBorder="1" applyAlignment="1">
      <alignment horizontal="left"/>
      <protection/>
    </xf>
    <xf numFmtId="164" fontId="9" fillId="0" borderId="2" xfId="51" applyNumberFormat="1" applyFont="1" applyBorder="1" applyProtection="1">
      <alignment/>
      <protection/>
    </xf>
    <xf numFmtId="0" fontId="10" fillId="0" borderId="0" xfId="51" applyFont="1" applyAlignment="1" quotePrefix="1">
      <alignment horizontal="left"/>
      <protection/>
    </xf>
    <xf numFmtId="0" fontId="10" fillId="0" borderId="0" xfId="51" applyFont="1" applyAlignment="1" applyProtection="1">
      <alignment horizontal="left"/>
      <protection locked="0"/>
    </xf>
    <xf numFmtId="9" fontId="4" fillId="0" borderId="0" xfId="51" applyNumberFormat="1" applyProtection="1">
      <alignment/>
      <protection/>
    </xf>
    <xf numFmtId="9" fontId="4" fillId="0" borderId="0" xfId="51" applyNumberFormat="1" applyAlignment="1" applyProtection="1">
      <alignment horizontal="left"/>
      <protection/>
    </xf>
    <xf numFmtId="0" fontId="9" fillId="0" borderId="0" xfId="51" applyFont="1" applyAlignment="1">
      <alignment horizontal="center"/>
      <protection/>
    </xf>
    <xf numFmtId="0" fontId="9" fillId="0" borderId="0" xfId="51" applyFont="1" applyAlignment="1">
      <alignment horizontal="right"/>
      <protection/>
    </xf>
    <xf numFmtId="0" fontId="9" fillId="0" borderId="3" xfId="51" applyFont="1" applyBorder="1" applyAlignment="1">
      <alignment horizontal="right"/>
      <protection/>
    </xf>
    <xf numFmtId="0" fontId="9" fillId="0" borderId="0" xfId="51" applyFont="1" applyAlignment="1" quotePrefix="1">
      <alignment horizontal="left"/>
      <protection/>
    </xf>
    <xf numFmtId="165" fontId="9" fillId="0" borderId="0" xfId="51" applyNumberFormat="1" applyFont="1" applyBorder="1" applyProtection="1">
      <alignment/>
      <protection/>
    </xf>
    <xf numFmtId="0" fontId="9" fillId="0" borderId="0" xfId="51" applyFont="1" applyBorder="1" applyAlignment="1" applyProtection="1">
      <alignment horizontal="left"/>
      <protection locked="0"/>
    </xf>
    <xf numFmtId="0" fontId="9" fillId="0" borderId="0" xfId="51" applyFont="1" applyBorder="1" applyAlignment="1" applyProtection="1" quotePrefix="1">
      <alignment horizontal="left"/>
      <protection locked="0"/>
    </xf>
    <xf numFmtId="0" fontId="10" fillId="0" borderId="8" xfId="51" applyFont="1" applyBorder="1" applyAlignment="1" quotePrefix="1">
      <alignment horizontal="left"/>
      <protection/>
    </xf>
    <xf numFmtId="0" fontId="10" fillId="0" borderId="0" xfId="51" applyFont="1" applyAlignment="1">
      <alignment horizontal="left"/>
      <protection/>
    </xf>
    <xf numFmtId="164" fontId="10" fillId="0" borderId="0" xfId="51" applyNumberFormat="1" applyFont="1" applyAlignment="1" applyProtection="1">
      <alignment horizontal="left"/>
      <protection locked="0"/>
    </xf>
    <xf numFmtId="0" fontId="9" fillId="0" borderId="3" xfId="32" applyFont="1" applyBorder="1" applyAlignment="1" quotePrefix="1">
      <alignment horizontal="left"/>
      <protection/>
    </xf>
    <xf numFmtId="0" fontId="9" fillId="0" borderId="3" xfId="32" applyFont="1" applyBorder="1">
      <alignment/>
      <protection/>
    </xf>
    <xf numFmtId="0" fontId="5" fillId="0" borderId="0" xfId="32" applyFont="1">
      <alignment/>
      <protection/>
    </xf>
    <xf numFmtId="0" fontId="0" fillId="0" borderId="0" xfId="32" applyFont="1">
      <alignment/>
      <protection/>
    </xf>
    <xf numFmtId="0" fontId="3" fillId="0" borderId="0" xfId="32">
      <alignment/>
      <protection/>
    </xf>
    <xf numFmtId="0" fontId="9" fillId="0" borderId="0" xfId="32" applyFont="1">
      <alignment/>
      <protection/>
    </xf>
    <xf numFmtId="0" fontId="9" fillId="0" borderId="0" xfId="32" applyFont="1" applyProtection="1">
      <alignment/>
      <protection locked="0"/>
    </xf>
    <xf numFmtId="0" fontId="9" fillId="0" borderId="0" xfId="32" applyFont="1" applyAlignment="1" applyProtection="1">
      <alignment horizontal="right"/>
      <protection locked="0"/>
    </xf>
    <xf numFmtId="0" fontId="9" fillId="0" borderId="0" xfId="32" applyFont="1" applyAlignment="1" applyProtection="1" quotePrefix="1">
      <alignment horizontal="left"/>
      <protection locked="0"/>
    </xf>
    <xf numFmtId="0" fontId="9" fillId="0" borderId="0" xfId="32" applyFont="1" applyAlignment="1" applyProtection="1">
      <alignment horizontal="left"/>
      <protection locked="0"/>
    </xf>
    <xf numFmtId="0" fontId="9" fillId="0" borderId="3" xfId="32" applyFont="1" applyBorder="1" applyAlignment="1" applyProtection="1" quotePrefix="1">
      <alignment horizontal="left"/>
      <protection locked="0"/>
    </xf>
    <xf numFmtId="0" fontId="9" fillId="0" borderId="3" xfId="32" applyFont="1" applyBorder="1" applyProtection="1">
      <alignment/>
      <protection locked="0"/>
    </xf>
    <xf numFmtId="0" fontId="9" fillId="0" borderId="3" xfId="32" applyFont="1" applyBorder="1" applyAlignment="1" applyProtection="1">
      <alignment horizontal="right"/>
      <protection locked="0"/>
    </xf>
    <xf numFmtId="0" fontId="9" fillId="0" borderId="3" xfId="32" applyFont="1" applyBorder="1" applyAlignment="1" applyProtection="1">
      <alignment horizontal="left"/>
      <protection locked="0"/>
    </xf>
    <xf numFmtId="0" fontId="9" fillId="0" borderId="0" xfId="32" applyFont="1" applyAlignment="1">
      <alignment horizontal="left"/>
      <protection/>
    </xf>
    <xf numFmtId="0" fontId="9" fillId="0" borderId="0" xfId="29" applyFont="1" applyAlignment="1" applyProtection="1">
      <alignment horizontal="left"/>
      <protection locked="0"/>
    </xf>
    <xf numFmtId="165" fontId="9" fillId="0" borderId="0" xfId="32" applyNumberFormat="1" applyFont="1" applyProtection="1">
      <alignment/>
      <protection/>
    </xf>
    <xf numFmtId="165" fontId="5" fillId="0" borderId="0" xfId="32" applyNumberFormat="1" applyFont="1" applyProtection="1">
      <alignment/>
      <protection/>
    </xf>
    <xf numFmtId="165" fontId="5" fillId="0" borderId="0" xfId="32" applyNumberFormat="1" applyFont="1" applyProtection="1">
      <alignment/>
      <protection locked="0"/>
    </xf>
    <xf numFmtId="165" fontId="0" fillId="0" borderId="0" xfId="32" applyNumberFormat="1" applyFont="1" applyProtection="1">
      <alignment/>
      <protection locked="0"/>
    </xf>
    <xf numFmtId="0" fontId="0" fillId="0" borderId="0" xfId="32" applyFont="1" applyProtection="1">
      <alignment/>
      <protection locked="0"/>
    </xf>
    <xf numFmtId="165" fontId="0" fillId="0" borderId="0" xfId="32" applyNumberFormat="1" applyFont="1" applyProtection="1">
      <alignment/>
      <protection/>
    </xf>
    <xf numFmtId="37" fontId="0" fillId="0" borderId="0" xfId="32" applyNumberFormat="1" applyFont="1" applyProtection="1">
      <alignment/>
      <protection/>
    </xf>
    <xf numFmtId="177" fontId="9" fillId="0" borderId="0" xfId="32" applyNumberFormat="1" applyFont="1">
      <alignment/>
      <protection/>
    </xf>
    <xf numFmtId="0" fontId="9" fillId="0" borderId="0" xfId="29" applyFont="1" applyAlignment="1" applyProtection="1" quotePrefix="1">
      <alignment horizontal="left"/>
      <protection locked="0"/>
    </xf>
    <xf numFmtId="0" fontId="9" fillId="0" borderId="0" xfId="29" applyFont="1" applyBorder="1" applyAlignment="1" applyProtection="1">
      <alignment horizontal="left"/>
      <protection locked="0"/>
    </xf>
    <xf numFmtId="0" fontId="9" fillId="0" borderId="0" xfId="29" applyFont="1" applyBorder="1" applyAlignment="1" applyProtection="1" quotePrefix="1">
      <alignment horizontal="left"/>
      <protection locked="0"/>
    </xf>
    <xf numFmtId="0" fontId="9" fillId="0" borderId="0" xfId="32" applyFont="1" applyAlignment="1" quotePrefix="1">
      <alignment horizontal="left"/>
      <protection/>
    </xf>
    <xf numFmtId="0" fontId="10" fillId="0" borderId="2" xfId="32" applyFont="1" applyBorder="1" applyAlignment="1" quotePrefix="1">
      <alignment horizontal="left"/>
      <protection/>
    </xf>
    <xf numFmtId="0" fontId="9" fillId="0" borderId="2" xfId="32" applyFont="1" applyBorder="1">
      <alignment/>
      <protection/>
    </xf>
    <xf numFmtId="0" fontId="10" fillId="0" borderId="0" xfId="32" applyFont="1" applyAlignment="1" applyProtection="1">
      <alignment horizontal="left"/>
      <protection locked="0"/>
    </xf>
    <xf numFmtId="9" fontId="3" fillId="0" borderId="0" xfId="32" applyNumberFormat="1" applyProtection="1">
      <alignment/>
      <protection/>
    </xf>
    <xf numFmtId="173" fontId="9" fillId="0" borderId="0" xfId="49" applyNumberFormat="1" applyFont="1" applyBorder="1" applyProtection="1">
      <alignment/>
      <protection/>
    </xf>
    <xf numFmtId="0" fontId="3" fillId="0" borderId="0" xfId="32" applyAlignment="1">
      <alignment horizontal="left"/>
      <protection/>
    </xf>
    <xf numFmtId="0" fontId="9" fillId="0" borderId="3" xfId="41" applyFont="1" applyBorder="1" applyAlignment="1" quotePrefix="1">
      <alignment horizontal="left"/>
      <protection/>
    </xf>
    <xf numFmtId="0" fontId="9" fillId="0" borderId="3" xfId="41" applyFont="1" applyBorder="1">
      <alignment/>
      <protection/>
    </xf>
    <xf numFmtId="0" fontId="5" fillId="0" borderId="0" xfId="41" applyFont="1">
      <alignment/>
      <protection/>
    </xf>
    <xf numFmtId="0" fontId="3" fillId="0" borderId="0" xfId="41">
      <alignment/>
      <protection/>
    </xf>
    <xf numFmtId="0" fontId="9" fillId="0" borderId="3" xfId="41" applyFont="1" applyBorder="1" applyAlignment="1">
      <alignment horizontal="left"/>
      <protection/>
    </xf>
    <xf numFmtId="0" fontId="9" fillId="0" borderId="0" xfId="41" applyFont="1">
      <alignment/>
      <protection/>
    </xf>
    <xf numFmtId="0" fontId="9" fillId="0" borderId="0" xfId="41" applyFont="1" applyAlignment="1">
      <alignment horizontal="left"/>
      <protection/>
    </xf>
    <xf numFmtId="0" fontId="9" fillId="0" borderId="0" xfId="41" applyFont="1" applyAlignment="1" applyProtection="1">
      <alignment horizontal="left"/>
      <protection locked="0"/>
    </xf>
    <xf numFmtId="214" fontId="9" fillId="0" borderId="0" xfId="41" applyNumberFormat="1" applyFont="1" applyProtection="1">
      <alignment/>
      <protection/>
    </xf>
    <xf numFmtId="164" fontId="9" fillId="0" borderId="0" xfId="41" applyNumberFormat="1" applyFont="1" applyProtection="1">
      <alignment/>
      <protection/>
    </xf>
    <xf numFmtId="0" fontId="9" fillId="0" borderId="0" xfId="41" applyFont="1" applyAlignment="1" applyProtection="1" quotePrefix="1">
      <alignment horizontal="left"/>
      <protection locked="0"/>
    </xf>
    <xf numFmtId="0" fontId="10" fillId="0" borderId="2" xfId="41" applyFont="1" applyBorder="1" applyAlignment="1">
      <alignment horizontal="left"/>
      <protection/>
    </xf>
    <xf numFmtId="0" fontId="9" fillId="0" borderId="2" xfId="41" applyFont="1" applyBorder="1">
      <alignment/>
      <protection/>
    </xf>
    <xf numFmtId="0" fontId="10" fillId="0" borderId="0" xfId="41" applyFont="1" applyAlignment="1" applyProtection="1">
      <alignment horizontal="left"/>
      <protection locked="0"/>
    </xf>
    <xf numFmtId="9" fontId="9" fillId="0" borderId="0" xfId="41" applyNumberFormat="1" applyFont="1" applyProtection="1">
      <alignment/>
      <protection/>
    </xf>
    <xf numFmtId="9" fontId="3" fillId="0" borderId="0" xfId="41" applyNumberFormat="1" applyProtection="1">
      <alignment/>
      <protection/>
    </xf>
  </cellXfs>
  <cellStyles count="3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Yrbk2001_3" xfId="20"/>
    <cellStyle name="Hyperlink" xfId="21"/>
    <cellStyle name="Hyperlink_Yrbk2001_3" xfId="22"/>
    <cellStyle name="Normal_A" xfId="23"/>
    <cellStyle name="Normal_A (2)" xfId="24"/>
    <cellStyle name="Normal_A (2)_1" xfId="25"/>
    <cellStyle name="Normal_A (3)" xfId="26"/>
    <cellStyle name="Normal_A (4)" xfId="27"/>
    <cellStyle name="Normal_A (4)_1" xfId="28"/>
    <cellStyle name="Normal_A (4)_2" xfId="29"/>
    <cellStyle name="Normal_A (5)" xfId="30"/>
    <cellStyle name="Normal_A (5)_1" xfId="31"/>
    <cellStyle name="Normal_A (6)" xfId="32"/>
    <cellStyle name="Normal_A (7)" xfId="33"/>
    <cellStyle name="Normal_A_1" xfId="34"/>
    <cellStyle name="Normal_A_1_Yrbk2001_3" xfId="35"/>
    <cellStyle name="Normal_A_2" xfId="36"/>
    <cellStyle name="Normal_A_2_Yrbk2001_3" xfId="37"/>
    <cellStyle name="Normal_A_3" xfId="38"/>
    <cellStyle name="Normal_A_4" xfId="39"/>
    <cellStyle name="Normal_A_5" xfId="40"/>
    <cellStyle name="Normal_A_Yrbk2001_3" xfId="41"/>
    <cellStyle name="Normal_tab002" xfId="42"/>
    <cellStyle name="Normal_tab006" xfId="43"/>
    <cellStyle name="Normal_tab023" xfId="44"/>
    <cellStyle name="Normal_tab074" xfId="45"/>
    <cellStyle name="Normal_tab079" xfId="46"/>
    <cellStyle name="Normal_tab086" xfId="47"/>
    <cellStyle name="Normal_tab121" xfId="48"/>
    <cellStyle name="Normal_TAB47" xfId="49"/>
    <cellStyle name="Normal_Yrbk2001_1" xfId="50"/>
    <cellStyle name="Normal_Yrbk2001_3" xfId="51"/>
    <cellStyle name="Percent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SC\VEGEYS\S&amp;OTABS\YEARBOOK\2001Tables\Yrbk2001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drive\S&amp;OTABS\YEARBOOK\2001tables\Yrbk2001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02"/>
      <sheetName val="tab003"/>
      <sheetName val="tab004"/>
      <sheetName val="tab005"/>
      <sheetName val="tab006"/>
      <sheetName val="tab007"/>
      <sheetName val="tab008"/>
      <sheetName val="tab009"/>
      <sheetName val="tab010"/>
      <sheetName val="tab011"/>
      <sheetName val="tab012"/>
      <sheetName val="tab013"/>
      <sheetName val="tab015"/>
      <sheetName val="tab016 "/>
      <sheetName val="tab017"/>
      <sheetName val="tab018"/>
      <sheetName val="tab019"/>
      <sheetName val="tab020"/>
      <sheetName val="tab021"/>
      <sheetName val="tab022"/>
      <sheetName val="tab023"/>
      <sheetName val="tab024"/>
      <sheetName val="tab025"/>
      <sheetName val="tab026"/>
      <sheetName val="tab027"/>
      <sheetName val="tab028"/>
      <sheetName val="tab029"/>
      <sheetName val="tab030"/>
      <sheetName val="tab031"/>
      <sheetName val="tab032"/>
      <sheetName val="tab033"/>
      <sheetName val="tab034"/>
      <sheetName val="tab035"/>
      <sheetName val="tab036"/>
      <sheetName val="tab037"/>
      <sheetName val="tab038"/>
      <sheetName val="tab039"/>
      <sheetName val="tab0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073"/>
      <sheetName val="tab074"/>
      <sheetName val="tab075"/>
      <sheetName val="tab076"/>
      <sheetName val="tab077"/>
      <sheetName val="tab078"/>
      <sheetName val="tab080"/>
      <sheetName val="tab081"/>
      <sheetName val="tab082"/>
      <sheetName val="tab083"/>
      <sheetName val="tab084"/>
      <sheetName val="tab086"/>
      <sheetName val="tab087"/>
      <sheetName val="tab088"/>
      <sheetName val="tab089"/>
      <sheetName val="tab090"/>
      <sheetName val="tab091"/>
      <sheetName val="tab092"/>
      <sheetName val="tab093"/>
      <sheetName val="tab094"/>
      <sheetName val="tab095"/>
      <sheetName val="tab096"/>
      <sheetName val="tab097"/>
      <sheetName val="tab098"/>
      <sheetName val="tab099"/>
      <sheetName val="tab100"/>
      <sheetName val="tab101"/>
      <sheetName val="tab102"/>
      <sheetName val="tab103"/>
      <sheetName val="tab104"/>
      <sheetName val="tab105"/>
      <sheetName val="tab106"/>
      <sheetName val="tab107"/>
      <sheetName val="tab108"/>
      <sheetName val="tab109"/>
      <sheetName val="tab110"/>
      <sheetName val="tab112"/>
      <sheetName val="tab113"/>
      <sheetName val="tab114"/>
      <sheetName val="tab115"/>
      <sheetName val="tab116"/>
      <sheetName val="tab117"/>
      <sheetName val="tab118"/>
      <sheetName val="tab119"/>
      <sheetName val="tab120"/>
      <sheetName val="tab121"/>
      <sheetName val="tab122"/>
      <sheetName val="tab124"/>
      <sheetName val="tab125"/>
      <sheetName val="tab126"/>
      <sheetName val="tab127"/>
      <sheetName val="tab128"/>
      <sheetName val="tab129"/>
      <sheetName val="tab130"/>
      <sheetName val="tab131"/>
      <sheetName val="tab132"/>
      <sheetName val="tab133"/>
      <sheetName val="tab135"/>
      <sheetName val="tab136"/>
      <sheetName val="tab137"/>
      <sheetName val="tab138"/>
      <sheetName val="tab139"/>
      <sheetName val="tab140"/>
      <sheetName val="tab141"/>
      <sheetName val="tab141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9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4.28125" style="2" customWidth="1"/>
    <col min="2" max="16" width="5.57421875" style="2" customWidth="1"/>
    <col min="17" max="17" width="5.00390625" style="2" customWidth="1"/>
    <col min="18" max="16384" width="12.57421875" style="2" customWidth="1"/>
  </cols>
  <sheetData>
    <row r="1" spans="1:16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0.5" customHeight="1">
      <c r="A2" s="3" t="s">
        <v>1</v>
      </c>
      <c r="B2" s="4">
        <v>1970</v>
      </c>
      <c r="C2" s="4">
        <v>1971</v>
      </c>
      <c r="D2" s="4">
        <v>1972</v>
      </c>
      <c r="E2" s="4">
        <v>1973</v>
      </c>
      <c r="F2" s="4">
        <v>1974</v>
      </c>
      <c r="G2" s="4">
        <v>1975</v>
      </c>
      <c r="H2" s="4">
        <v>1976</v>
      </c>
      <c r="I2" s="4">
        <v>1977</v>
      </c>
      <c r="J2" s="4">
        <v>1978</v>
      </c>
      <c r="K2" s="4">
        <v>1979</v>
      </c>
      <c r="L2" s="4">
        <v>1980</v>
      </c>
      <c r="M2" s="4">
        <v>1981</v>
      </c>
      <c r="N2" s="4">
        <v>1982</v>
      </c>
      <c r="O2" s="4">
        <v>1983</v>
      </c>
      <c r="P2" s="4">
        <v>1984</v>
      </c>
      <c r="Q2" s="4">
        <v>1985</v>
      </c>
    </row>
    <row r="3" spans="1:17" ht="9.75" customHeight="1">
      <c r="A3" s="5"/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17" ht="9" customHeight="1">
      <c r="A5" s="9" t="s">
        <v>3</v>
      </c>
      <c r="B5" s="10">
        <f aca="true" t="shared" si="0" ref="B5:J5">+B6+B7+B8</f>
        <v>1.3</v>
      </c>
      <c r="C5" s="10">
        <f t="shared" si="0"/>
        <v>1.3</v>
      </c>
      <c r="D5" s="10">
        <f t="shared" si="0"/>
        <v>1.2</v>
      </c>
      <c r="E5" s="10">
        <f t="shared" si="0"/>
        <v>1.2</v>
      </c>
      <c r="F5" s="10">
        <f t="shared" si="0"/>
        <v>1.1</v>
      </c>
      <c r="G5" s="10">
        <f t="shared" si="0"/>
        <v>1.2</v>
      </c>
      <c r="H5" s="10">
        <f t="shared" si="0"/>
        <v>1.2</v>
      </c>
      <c r="I5" s="10">
        <f t="shared" si="0"/>
        <v>1</v>
      </c>
      <c r="J5" s="10">
        <f t="shared" si="0"/>
        <v>0.8999999999999999</v>
      </c>
      <c r="K5" s="10">
        <v>0.8</v>
      </c>
      <c r="L5" s="10">
        <v>0.8</v>
      </c>
      <c r="M5" s="10">
        <v>0.8</v>
      </c>
      <c r="N5" s="10">
        <v>0.8</v>
      </c>
      <c r="O5" s="10">
        <v>0.8</v>
      </c>
      <c r="P5" s="10">
        <v>0.8</v>
      </c>
      <c r="Q5" s="10">
        <v>0.9</v>
      </c>
    </row>
    <row r="6" spans="1:17" ht="9" customHeight="1">
      <c r="A6" s="9" t="s">
        <v>4</v>
      </c>
      <c r="B6" s="11">
        <v>0.4</v>
      </c>
      <c r="C6" s="11">
        <v>0.4</v>
      </c>
      <c r="D6" s="11">
        <v>0.4</v>
      </c>
      <c r="E6" s="11">
        <v>0.4</v>
      </c>
      <c r="F6" s="11">
        <v>0.4</v>
      </c>
      <c r="G6" s="11">
        <v>0.4</v>
      </c>
      <c r="H6" s="11">
        <v>0.4</v>
      </c>
      <c r="I6" s="11">
        <v>0.3</v>
      </c>
      <c r="J6" s="11">
        <v>0.3</v>
      </c>
      <c r="K6" s="11">
        <v>0.3</v>
      </c>
      <c r="L6" s="11">
        <v>0.3</v>
      </c>
      <c r="M6" s="11">
        <v>0.3</v>
      </c>
      <c r="N6" s="11">
        <v>0.4</v>
      </c>
      <c r="O6" s="11">
        <v>0.4</v>
      </c>
      <c r="P6" s="11">
        <v>0.4</v>
      </c>
      <c r="Q6" s="11">
        <v>0.5</v>
      </c>
    </row>
    <row r="7" spans="1:17" ht="9" customHeight="1">
      <c r="A7" s="9" t="s">
        <v>5</v>
      </c>
      <c r="B7" s="11">
        <v>0.6</v>
      </c>
      <c r="C7" s="11">
        <v>0.6</v>
      </c>
      <c r="D7" s="11">
        <v>0.6</v>
      </c>
      <c r="E7" s="11">
        <v>0.6</v>
      </c>
      <c r="F7" s="11">
        <v>0.5</v>
      </c>
      <c r="G7" s="11">
        <v>0.6</v>
      </c>
      <c r="H7" s="11">
        <v>0.5</v>
      </c>
      <c r="I7" s="11">
        <v>0.5</v>
      </c>
      <c r="J7" s="11">
        <v>0.4</v>
      </c>
      <c r="K7" s="11">
        <v>0.3</v>
      </c>
      <c r="L7" s="11">
        <v>0.4</v>
      </c>
      <c r="M7" s="11">
        <v>0.4</v>
      </c>
      <c r="N7" s="11">
        <v>0.3</v>
      </c>
      <c r="O7" s="11">
        <v>0.3</v>
      </c>
      <c r="P7" s="11">
        <v>0.3</v>
      </c>
      <c r="Q7" s="11">
        <v>0.3</v>
      </c>
    </row>
    <row r="8" spans="1:17" ht="9" customHeight="1">
      <c r="A8" s="9" t="s">
        <v>6</v>
      </c>
      <c r="B8" s="11">
        <v>0.3</v>
      </c>
      <c r="C8" s="11">
        <v>0.3</v>
      </c>
      <c r="D8" s="11">
        <v>0.2</v>
      </c>
      <c r="E8" s="11">
        <v>0.2</v>
      </c>
      <c r="F8" s="11">
        <v>0.2</v>
      </c>
      <c r="G8" s="11">
        <v>0.2</v>
      </c>
      <c r="H8" s="11">
        <v>0.3</v>
      </c>
      <c r="I8" s="11">
        <v>0.2</v>
      </c>
      <c r="J8" s="11">
        <v>0.2</v>
      </c>
      <c r="K8" s="11">
        <v>0.2</v>
      </c>
      <c r="L8" s="11">
        <v>0.1</v>
      </c>
      <c r="M8" s="11">
        <v>0.1</v>
      </c>
      <c r="N8" s="11">
        <v>0.1</v>
      </c>
      <c r="O8" s="11">
        <v>0.1</v>
      </c>
      <c r="P8" s="11">
        <v>0.1</v>
      </c>
      <c r="Q8" s="11">
        <v>0.1</v>
      </c>
    </row>
    <row r="9" spans="1:17" ht="3" customHeight="1">
      <c r="A9" s="5"/>
      <c r="B9" s="5"/>
      <c r="C9" s="5"/>
      <c r="D9" s="5"/>
      <c r="E9" s="5"/>
      <c r="F9" s="5"/>
      <c r="G9" s="5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9" customHeight="1">
      <c r="A10" s="9" t="s">
        <v>7</v>
      </c>
      <c r="B10" s="10">
        <f aca="true" t="shared" si="1" ref="B10:H10">+B11+B12+B13</f>
        <v>7.6</v>
      </c>
      <c r="C10" s="10">
        <f t="shared" si="1"/>
        <v>7.5</v>
      </c>
      <c r="D10" s="10">
        <f t="shared" si="1"/>
        <v>7.5</v>
      </c>
      <c r="E10" s="10">
        <f t="shared" si="1"/>
        <v>8</v>
      </c>
      <c r="F10" s="10">
        <f t="shared" si="1"/>
        <v>7.800000000000001</v>
      </c>
      <c r="G10" s="10">
        <f t="shared" si="1"/>
        <v>7.000000000000001</v>
      </c>
      <c r="H10" s="10">
        <f t="shared" si="1"/>
        <v>7.800000000000001</v>
      </c>
      <c r="I10" s="10">
        <v>7.5</v>
      </c>
      <c r="J10" s="10">
        <v>7.5</v>
      </c>
      <c r="K10" s="10">
        <v>7.4</v>
      </c>
      <c r="L10" s="10">
        <v>7.3</v>
      </c>
      <c r="M10" s="10">
        <v>7.6</v>
      </c>
      <c r="N10" s="10">
        <v>7</v>
      </c>
      <c r="O10" s="10">
        <v>6.8</v>
      </c>
      <c r="P10" s="10">
        <v>6.8</v>
      </c>
      <c r="Q10" s="10">
        <v>7</v>
      </c>
    </row>
    <row r="11" spans="1:17" ht="9" customHeight="1">
      <c r="A11" s="9" t="s">
        <v>4</v>
      </c>
      <c r="B11" s="11">
        <v>1.5</v>
      </c>
      <c r="C11" s="11">
        <v>1.5</v>
      </c>
      <c r="D11" s="11">
        <v>1.5</v>
      </c>
      <c r="E11" s="11">
        <v>1.4</v>
      </c>
      <c r="F11" s="11">
        <v>1.4</v>
      </c>
      <c r="G11" s="11">
        <v>1.4</v>
      </c>
      <c r="H11" s="11">
        <v>1.4</v>
      </c>
      <c r="I11" s="11">
        <v>1.3</v>
      </c>
      <c r="J11" s="11">
        <v>1.3</v>
      </c>
      <c r="K11" s="11">
        <v>1.3</v>
      </c>
      <c r="L11" s="11">
        <v>1.3</v>
      </c>
      <c r="M11" s="11">
        <v>1.3</v>
      </c>
      <c r="N11" s="11">
        <v>1.3</v>
      </c>
      <c r="O11" s="11">
        <v>1.2</v>
      </c>
      <c r="P11" s="11">
        <v>1.3</v>
      </c>
      <c r="Q11" s="11">
        <v>1.3</v>
      </c>
    </row>
    <row r="12" spans="1:17" ht="9" customHeight="1">
      <c r="A12" s="12" t="s">
        <v>5</v>
      </c>
      <c r="B12" s="11">
        <v>4.7</v>
      </c>
      <c r="C12" s="11">
        <v>4.6</v>
      </c>
      <c r="D12" s="11">
        <v>4.6</v>
      </c>
      <c r="E12" s="11">
        <v>4.9</v>
      </c>
      <c r="F12" s="11">
        <v>4.9</v>
      </c>
      <c r="G12" s="11">
        <v>4.4</v>
      </c>
      <c r="H12" s="11">
        <v>4.9</v>
      </c>
      <c r="I12" s="11">
        <v>4.8</v>
      </c>
      <c r="J12" s="11">
        <v>4.8</v>
      </c>
      <c r="K12" s="11">
        <v>4.7</v>
      </c>
      <c r="L12" s="11">
        <v>4.6</v>
      </c>
      <c r="M12" s="11">
        <v>4.6</v>
      </c>
      <c r="N12" s="11">
        <v>4.2</v>
      </c>
      <c r="O12" s="11">
        <v>4.1</v>
      </c>
      <c r="P12" s="11">
        <v>3.7</v>
      </c>
      <c r="Q12" s="11">
        <v>3.8</v>
      </c>
    </row>
    <row r="13" spans="1:17" ht="9" customHeight="1">
      <c r="A13" s="12" t="s">
        <v>6</v>
      </c>
      <c r="B13" s="11">
        <v>1.4</v>
      </c>
      <c r="C13" s="11">
        <v>1.4</v>
      </c>
      <c r="D13" s="11">
        <v>1.4</v>
      </c>
      <c r="E13" s="11">
        <v>1.7</v>
      </c>
      <c r="F13" s="11">
        <v>1.5</v>
      </c>
      <c r="G13" s="11">
        <v>1.2</v>
      </c>
      <c r="H13" s="11">
        <v>1.5</v>
      </c>
      <c r="I13" s="11">
        <v>1.4</v>
      </c>
      <c r="J13" s="11">
        <v>1.4</v>
      </c>
      <c r="K13" s="11">
        <v>1.4</v>
      </c>
      <c r="L13" s="11">
        <v>1.4</v>
      </c>
      <c r="M13" s="11">
        <v>1.7</v>
      </c>
      <c r="N13" s="11">
        <v>1.5</v>
      </c>
      <c r="O13" s="11">
        <v>1.5</v>
      </c>
      <c r="P13" s="11">
        <v>1.8</v>
      </c>
      <c r="Q13" s="11">
        <v>1.9</v>
      </c>
    </row>
    <row r="14" spans="1:17" ht="3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9" customHeight="1">
      <c r="A15" s="12" t="s">
        <v>8</v>
      </c>
      <c r="B15" s="10">
        <f aca="true" t="shared" si="2" ref="B15:G15">+B16+B17</f>
        <v>1.5</v>
      </c>
      <c r="C15" s="10">
        <f t="shared" si="2"/>
        <v>1.6</v>
      </c>
      <c r="D15" s="10">
        <f t="shared" si="2"/>
        <v>1.7</v>
      </c>
      <c r="E15" s="10">
        <f t="shared" si="2"/>
        <v>1.8</v>
      </c>
      <c r="F15" s="10">
        <f t="shared" si="2"/>
        <v>1.9000000000000001</v>
      </c>
      <c r="G15" s="10">
        <f t="shared" si="2"/>
        <v>2</v>
      </c>
      <c r="H15" s="10">
        <v>2.2</v>
      </c>
      <c r="I15" s="10">
        <v>2.4</v>
      </c>
      <c r="J15" s="10">
        <v>2.4</v>
      </c>
      <c r="K15" s="10">
        <v>2.6</v>
      </c>
      <c r="L15" s="10">
        <v>2.8</v>
      </c>
      <c r="M15" s="10">
        <v>3.2</v>
      </c>
      <c r="N15" s="10">
        <v>3.5</v>
      </c>
      <c r="O15" s="10">
        <v>3.5</v>
      </c>
      <c r="P15" s="10">
        <v>4.3</v>
      </c>
      <c r="Q15" s="10">
        <v>4.5</v>
      </c>
    </row>
    <row r="16" spans="1:17" ht="9" customHeight="1">
      <c r="A16" s="12" t="s">
        <v>4</v>
      </c>
      <c r="B16" s="11">
        <v>0.5</v>
      </c>
      <c r="C16" s="11">
        <v>0.7</v>
      </c>
      <c r="D16" s="11">
        <v>0.7</v>
      </c>
      <c r="E16" s="11">
        <v>0.8</v>
      </c>
      <c r="F16" s="11">
        <v>0.8</v>
      </c>
      <c r="G16" s="11">
        <v>1</v>
      </c>
      <c r="H16" s="11">
        <v>1.1</v>
      </c>
      <c r="I16" s="11">
        <v>1.2</v>
      </c>
      <c r="J16" s="11">
        <v>1</v>
      </c>
      <c r="K16" s="11">
        <v>1.2</v>
      </c>
      <c r="L16" s="11">
        <v>1.4</v>
      </c>
      <c r="M16" s="11">
        <v>1.7</v>
      </c>
      <c r="N16" s="11">
        <v>2</v>
      </c>
      <c r="O16" s="11">
        <v>2</v>
      </c>
      <c r="P16" s="11">
        <v>2.5</v>
      </c>
      <c r="Q16" s="11">
        <v>2.6</v>
      </c>
    </row>
    <row r="17" spans="1:17" ht="9" customHeight="1">
      <c r="A17" s="12" t="s">
        <v>6</v>
      </c>
      <c r="B17" s="11">
        <v>1</v>
      </c>
      <c r="C17" s="11">
        <v>0.9</v>
      </c>
      <c r="D17" s="11">
        <v>1</v>
      </c>
      <c r="E17" s="11">
        <v>1</v>
      </c>
      <c r="F17" s="11">
        <v>1.1</v>
      </c>
      <c r="G17" s="11">
        <v>1</v>
      </c>
      <c r="H17" s="11">
        <v>1.1</v>
      </c>
      <c r="I17" s="11">
        <v>1.2</v>
      </c>
      <c r="J17" s="11">
        <v>1.4</v>
      </c>
      <c r="K17" s="11">
        <v>1.4</v>
      </c>
      <c r="L17" s="11">
        <v>1.4</v>
      </c>
      <c r="M17" s="11">
        <v>1.5</v>
      </c>
      <c r="N17" s="11">
        <v>1.5</v>
      </c>
      <c r="O17" s="11">
        <v>1.5</v>
      </c>
      <c r="P17" s="11">
        <v>1.8</v>
      </c>
      <c r="Q17" s="11">
        <v>1.9</v>
      </c>
    </row>
    <row r="18" spans="1:17" ht="3" customHeight="1">
      <c r="A18" s="5"/>
      <c r="B18" s="5"/>
      <c r="C18" s="5"/>
      <c r="D18" s="5"/>
      <c r="E18" s="5"/>
      <c r="F18" s="5"/>
      <c r="G18" s="5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9" customHeight="1">
      <c r="A19" s="9" t="s">
        <v>9</v>
      </c>
      <c r="B19" s="10">
        <f aca="true" t="shared" si="3" ref="B19:G19">+B20+B21</f>
        <v>11.100000000000001</v>
      </c>
      <c r="C19" s="10">
        <f t="shared" si="3"/>
        <v>11.4</v>
      </c>
      <c r="D19" s="10">
        <f t="shared" si="3"/>
        <v>10.7</v>
      </c>
      <c r="E19" s="10">
        <f t="shared" si="3"/>
        <v>11.1</v>
      </c>
      <c r="F19" s="10">
        <f t="shared" si="3"/>
        <v>11.3</v>
      </c>
      <c r="G19" s="10">
        <f t="shared" si="3"/>
        <v>11.2</v>
      </c>
      <c r="H19" s="10">
        <f aca="true" t="shared" si="4" ref="H19:Q19">H20+H21</f>
        <v>10.7</v>
      </c>
      <c r="I19" s="10">
        <f t="shared" si="4"/>
        <v>10.8</v>
      </c>
      <c r="J19" s="10">
        <f t="shared" si="4"/>
        <v>10.799999999999999</v>
      </c>
      <c r="K19" s="10">
        <f t="shared" si="4"/>
        <v>10.299999999999999</v>
      </c>
      <c r="L19" s="10">
        <f t="shared" si="4"/>
        <v>10.1</v>
      </c>
      <c r="M19" s="10">
        <f t="shared" si="4"/>
        <v>10.2</v>
      </c>
      <c r="N19" s="10">
        <f t="shared" si="4"/>
        <v>10.5</v>
      </c>
      <c r="O19" s="10">
        <f t="shared" si="4"/>
        <v>10.4</v>
      </c>
      <c r="P19" s="10">
        <f t="shared" si="4"/>
        <v>10.399999999999999</v>
      </c>
      <c r="Q19" s="10">
        <f t="shared" si="4"/>
        <v>10.4</v>
      </c>
    </row>
    <row r="20" spans="1:17" ht="9" customHeight="1">
      <c r="A20" s="9" t="s">
        <v>4</v>
      </c>
      <c r="B20" s="11">
        <v>8.8</v>
      </c>
      <c r="C20" s="11">
        <v>8.9</v>
      </c>
      <c r="D20" s="11">
        <v>8.5</v>
      </c>
      <c r="E20" s="11">
        <v>9</v>
      </c>
      <c r="F20" s="11">
        <v>9</v>
      </c>
      <c r="G20" s="11">
        <v>9.1</v>
      </c>
      <c r="H20" s="11">
        <v>8.5</v>
      </c>
      <c r="I20" s="11">
        <v>8.6</v>
      </c>
      <c r="J20" s="11">
        <v>8.7</v>
      </c>
      <c r="K20" s="11">
        <v>8.2</v>
      </c>
      <c r="L20" s="11">
        <v>8.1</v>
      </c>
      <c r="M20" s="11">
        <v>8.2</v>
      </c>
      <c r="N20" s="11">
        <v>8.8</v>
      </c>
      <c r="O20" s="11">
        <v>8.3</v>
      </c>
      <c r="P20" s="11">
        <v>8.7</v>
      </c>
      <c r="Q20" s="11">
        <v>8.8</v>
      </c>
    </row>
    <row r="21" spans="1:17" ht="9" customHeight="1">
      <c r="A21" s="12" t="s">
        <v>10</v>
      </c>
      <c r="B21" s="11">
        <v>2.3</v>
      </c>
      <c r="C21" s="11">
        <v>2.5</v>
      </c>
      <c r="D21" s="11">
        <v>2.2</v>
      </c>
      <c r="E21" s="11">
        <v>2.1</v>
      </c>
      <c r="F21" s="11">
        <v>2.3</v>
      </c>
      <c r="G21" s="11">
        <v>2.1</v>
      </c>
      <c r="H21" s="11">
        <v>2.2</v>
      </c>
      <c r="I21" s="11">
        <v>2.2</v>
      </c>
      <c r="J21" s="11">
        <v>2.1</v>
      </c>
      <c r="K21" s="11">
        <v>2.1</v>
      </c>
      <c r="L21" s="11">
        <v>2</v>
      </c>
      <c r="M21" s="11">
        <v>2</v>
      </c>
      <c r="N21" s="11">
        <v>1.7</v>
      </c>
      <c r="O21" s="11">
        <v>2.1</v>
      </c>
      <c r="P21" s="11">
        <v>1.7</v>
      </c>
      <c r="Q21" s="11">
        <v>1.6</v>
      </c>
    </row>
    <row r="22" spans="1:17" ht="3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9" customHeight="1">
      <c r="A23" s="12" t="s">
        <v>11</v>
      </c>
      <c r="B23" s="10">
        <f aca="true" t="shared" si="5" ref="B23:H23">+B24+B25+B26</f>
        <v>9.5</v>
      </c>
      <c r="C23" s="10">
        <f t="shared" si="5"/>
        <v>9.4</v>
      </c>
      <c r="D23" s="10">
        <f t="shared" si="5"/>
        <v>10.4</v>
      </c>
      <c r="E23" s="10">
        <f t="shared" si="5"/>
        <v>10.6</v>
      </c>
      <c r="F23" s="10">
        <f t="shared" si="5"/>
        <v>10.700000000000001</v>
      </c>
      <c r="G23" s="10">
        <f t="shared" si="5"/>
        <v>9.9</v>
      </c>
      <c r="H23" s="10">
        <f t="shared" si="5"/>
        <v>10</v>
      </c>
      <c r="I23" s="10">
        <v>9</v>
      </c>
      <c r="J23" s="10">
        <v>8.7</v>
      </c>
      <c r="K23" s="10">
        <v>9.6</v>
      </c>
      <c r="L23" s="10">
        <v>9.6</v>
      </c>
      <c r="M23" s="10">
        <v>9.5</v>
      </c>
      <c r="N23" s="10">
        <v>9.4</v>
      </c>
      <c r="O23" s="10">
        <v>9.4</v>
      </c>
      <c r="P23" s="10">
        <v>10.6</v>
      </c>
      <c r="Q23" s="10">
        <v>9.6</v>
      </c>
    </row>
    <row r="24" spans="1:17" ht="9" customHeight="1">
      <c r="A24" s="12" t="s">
        <v>4</v>
      </c>
      <c r="B24" s="11">
        <v>6</v>
      </c>
      <c r="C24" s="11">
        <v>6.1</v>
      </c>
      <c r="D24" s="11">
        <v>6.5</v>
      </c>
      <c r="E24" s="11">
        <v>6.7</v>
      </c>
      <c r="F24" s="11">
        <v>6.9</v>
      </c>
      <c r="G24" s="11">
        <v>6.4</v>
      </c>
      <c r="H24" s="11">
        <v>6.4</v>
      </c>
      <c r="I24" s="11">
        <v>5.3</v>
      </c>
      <c r="J24" s="11">
        <v>5.3</v>
      </c>
      <c r="K24" s="11">
        <v>5.9</v>
      </c>
      <c r="L24" s="11">
        <v>6.2</v>
      </c>
      <c r="M24" s="11">
        <v>6.1</v>
      </c>
      <c r="N24" s="11">
        <v>6.6</v>
      </c>
      <c r="O24" s="11">
        <v>6.5</v>
      </c>
      <c r="P24" s="11">
        <v>6.7</v>
      </c>
      <c r="Q24" s="11">
        <v>6.5</v>
      </c>
    </row>
    <row r="25" spans="1:17" ht="9" customHeight="1">
      <c r="A25" s="12" t="s">
        <v>5</v>
      </c>
      <c r="B25" s="11">
        <v>2.1</v>
      </c>
      <c r="C25" s="11">
        <v>2</v>
      </c>
      <c r="D25" s="11">
        <v>2.4</v>
      </c>
      <c r="E25" s="11">
        <v>2.3</v>
      </c>
      <c r="F25" s="11">
        <v>2</v>
      </c>
      <c r="G25" s="11">
        <v>1.9</v>
      </c>
      <c r="H25" s="11">
        <v>1.9</v>
      </c>
      <c r="I25" s="11">
        <v>1.9</v>
      </c>
      <c r="J25" s="11">
        <v>1.6</v>
      </c>
      <c r="K25" s="11">
        <v>1.8</v>
      </c>
      <c r="L25" s="11">
        <v>1.7</v>
      </c>
      <c r="M25" s="11">
        <v>1.5</v>
      </c>
      <c r="N25" s="11">
        <v>1.1</v>
      </c>
      <c r="O25" s="11">
        <v>1.1</v>
      </c>
      <c r="P25" s="11">
        <v>1.8</v>
      </c>
      <c r="Q25" s="11">
        <v>1.3</v>
      </c>
    </row>
    <row r="26" spans="1:17" ht="9" customHeight="1">
      <c r="A26" s="12" t="s">
        <v>6</v>
      </c>
      <c r="B26" s="11">
        <v>1.4</v>
      </c>
      <c r="C26" s="11">
        <v>1.3</v>
      </c>
      <c r="D26" s="11">
        <v>1.5</v>
      </c>
      <c r="E26" s="11">
        <v>1.6</v>
      </c>
      <c r="F26" s="11">
        <v>1.8</v>
      </c>
      <c r="G26" s="11">
        <v>1.6</v>
      </c>
      <c r="H26" s="11">
        <v>1.7</v>
      </c>
      <c r="I26" s="11">
        <v>1.8</v>
      </c>
      <c r="J26" s="11">
        <v>1.8</v>
      </c>
      <c r="K26" s="11">
        <v>1.9</v>
      </c>
      <c r="L26" s="11">
        <v>1.7</v>
      </c>
      <c r="M26" s="11">
        <v>1.9</v>
      </c>
      <c r="N26" s="11">
        <v>1.7</v>
      </c>
      <c r="O26" s="11">
        <v>1.8</v>
      </c>
      <c r="P26" s="11">
        <v>2.1</v>
      </c>
      <c r="Q26" s="11">
        <v>1.8</v>
      </c>
    </row>
    <row r="27" spans="1:17" ht="3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9" customHeight="1">
      <c r="A28" s="12" t="s">
        <v>12</v>
      </c>
      <c r="B28" s="10">
        <f aca="true" t="shared" si="6" ref="B28:G28">+B29+B30</f>
        <v>1.2</v>
      </c>
      <c r="C28" s="10">
        <f t="shared" si="6"/>
        <v>1.2999999999999998</v>
      </c>
      <c r="D28" s="10">
        <f t="shared" si="6"/>
        <v>1.3</v>
      </c>
      <c r="E28" s="10">
        <f t="shared" si="6"/>
        <v>1.4</v>
      </c>
      <c r="F28" s="10">
        <f t="shared" si="6"/>
        <v>1.5</v>
      </c>
      <c r="G28" s="10">
        <f t="shared" si="6"/>
        <v>1.5</v>
      </c>
      <c r="H28" s="10">
        <v>1.6</v>
      </c>
      <c r="I28" s="10">
        <v>1.8</v>
      </c>
      <c r="J28" s="10">
        <v>1.6</v>
      </c>
      <c r="K28" s="10">
        <v>1.8</v>
      </c>
      <c r="L28" s="10">
        <v>1.9</v>
      </c>
      <c r="M28" s="10">
        <v>2.3</v>
      </c>
      <c r="N28" s="10">
        <v>2.2</v>
      </c>
      <c r="O28" s="10">
        <v>2.2</v>
      </c>
      <c r="P28" s="10">
        <v>2.7</v>
      </c>
      <c r="Q28" s="10">
        <v>2.7</v>
      </c>
    </row>
    <row r="29" spans="1:17" ht="9" customHeight="1">
      <c r="A29" s="12" t="s">
        <v>4</v>
      </c>
      <c r="B29" s="11">
        <v>0.7</v>
      </c>
      <c r="C29" s="11">
        <v>0.7</v>
      </c>
      <c r="D29" s="11">
        <v>0.8</v>
      </c>
      <c r="E29" s="11">
        <v>0.8</v>
      </c>
      <c r="F29" s="11">
        <v>0.8</v>
      </c>
      <c r="G29" s="11">
        <v>0.9</v>
      </c>
      <c r="H29" s="11">
        <v>1</v>
      </c>
      <c r="I29" s="11">
        <v>1.1</v>
      </c>
      <c r="J29" s="11">
        <v>0.8</v>
      </c>
      <c r="K29" s="11">
        <v>1.1</v>
      </c>
      <c r="L29" s="11">
        <v>1.1</v>
      </c>
      <c r="M29" s="11">
        <v>1.4</v>
      </c>
      <c r="N29" s="11">
        <v>1.3</v>
      </c>
      <c r="O29" s="11">
        <v>1.4</v>
      </c>
      <c r="P29" s="11">
        <v>1.8</v>
      </c>
      <c r="Q29" s="11">
        <v>1.8</v>
      </c>
    </row>
    <row r="30" spans="1:17" ht="9" customHeight="1">
      <c r="A30" s="12" t="s">
        <v>6</v>
      </c>
      <c r="B30" s="11">
        <v>0.5</v>
      </c>
      <c r="C30" s="11">
        <v>0.6</v>
      </c>
      <c r="D30" s="11">
        <v>0.5</v>
      </c>
      <c r="E30" s="11">
        <v>0.6</v>
      </c>
      <c r="F30" s="11">
        <v>0.7</v>
      </c>
      <c r="G30" s="11">
        <v>0.6</v>
      </c>
      <c r="H30" s="11">
        <v>0.6</v>
      </c>
      <c r="I30" s="11">
        <v>0.7</v>
      </c>
      <c r="J30" s="11">
        <v>0.8</v>
      </c>
      <c r="K30" s="11">
        <v>0.7</v>
      </c>
      <c r="L30" s="11">
        <v>0.8</v>
      </c>
      <c r="M30" s="11">
        <v>0.9</v>
      </c>
      <c r="N30" s="11">
        <v>0.9</v>
      </c>
      <c r="O30" s="11">
        <v>0.8</v>
      </c>
      <c r="P30" s="11">
        <v>0.9</v>
      </c>
      <c r="Q30" s="11">
        <v>0.9</v>
      </c>
    </row>
    <row r="31" spans="1:17" ht="3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9" customHeight="1">
      <c r="A32" s="12" t="s">
        <v>13</v>
      </c>
      <c r="B32" s="11">
        <v>7.3</v>
      </c>
      <c r="C32" s="11">
        <v>7.3</v>
      </c>
      <c r="D32" s="11">
        <v>7.1</v>
      </c>
      <c r="E32" s="11">
        <v>7.6</v>
      </c>
      <c r="F32" s="11">
        <v>7.4</v>
      </c>
      <c r="G32" s="11">
        <v>6.9</v>
      </c>
      <c r="H32" s="11">
        <v>7.4</v>
      </c>
      <c r="I32" s="11">
        <v>7</v>
      </c>
      <c r="J32" s="11">
        <v>7.1</v>
      </c>
      <c r="K32" s="11">
        <v>7.1</v>
      </c>
      <c r="L32" s="11">
        <v>7.4</v>
      </c>
      <c r="M32" s="11">
        <v>7.3</v>
      </c>
      <c r="N32" s="11">
        <v>7.4</v>
      </c>
      <c r="O32" s="11">
        <v>7</v>
      </c>
      <c r="P32" s="11">
        <v>7.1</v>
      </c>
      <c r="Q32" s="11">
        <v>6.9</v>
      </c>
    </row>
    <row r="33" spans="1:17" ht="3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9" customHeight="1">
      <c r="A34" s="12" t="s">
        <v>14</v>
      </c>
      <c r="B34" s="10">
        <f aca="true" t="shared" si="7" ref="B34:H34">+B35+B36+B37</f>
        <v>27.900000000000002</v>
      </c>
      <c r="C34" s="10">
        <f t="shared" si="7"/>
        <v>27.8</v>
      </c>
      <c r="D34" s="10">
        <f t="shared" si="7"/>
        <v>28.200000000000003</v>
      </c>
      <c r="E34" s="10">
        <f t="shared" si="7"/>
        <v>28.4</v>
      </c>
      <c r="F34" s="10">
        <f t="shared" si="7"/>
        <v>27.1</v>
      </c>
      <c r="G34" s="10">
        <f t="shared" si="7"/>
        <v>26.1</v>
      </c>
      <c r="H34" s="10">
        <f t="shared" si="7"/>
        <v>27</v>
      </c>
      <c r="I34" s="10">
        <v>29.1</v>
      </c>
      <c r="J34" s="10">
        <v>26.3</v>
      </c>
      <c r="K34" s="10">
        <v>26</v>
      </c>
      <c r="L34" s="10">
        <v>25.9</v>
      </c>
      <c r="M34" s="10">
        <v>24.6</v>
      </c>
      <c r="N34" s="10">
        <v>23.4</v>
      </c>
      <c r="O34" s="10">
        <v>24.3</v>
      </c>
      <c r="P34" s="10">
        <v>24.6</v>
      </c>
      <c r="Q34" s="10">
        <v>26.2</v>
      </c>
    </row>
    <row r="35" spans="1:17" ht="9" customHeight="1">
      <c r="A35" s="12" t="s">
        <v>4</v>
      </c>
      <c r="B35" s="11">
        <v>7.8</v>
      </c>
      <c r="C35" s="11">
        <v>7.5</v>
      </c>
      <c r="D35" s="11">
        <v>7.8</v>
      </c>
      <c r="E35" s="11">
        <v>7.9</v>
      </c>
      <c r="F35" s="11">
        <v>7.7</v>
      </c>
      <c r="G35" s="11">
        <v>7.8</v>
      </c>
      <c r="H35" s="11">
        <v>8</v>
      </c>
      <c r="I35" s="11">
        <v>7.6</v>
      </c>
      <c r="J35" s="11">
        <v>6.6</v>
      </c>
      <c r="K35" s="11">
        <v>6.5</v>
      </c>
      <c r="L35" s="11">
        <v>6.5</v>
      </c>
      <c r="M35" s="11">
        <v>6.2</v>
      </c>
      <c r="N35" s="11">
        <v>6</v>
      </c>
      <c r="O35" s="11">
        <v>6.1</v>
      </c>
      <c r="P35" s="11">
        <v>6.4</v>
      </c>
      <c r="Q35" s="11">
        <v>6.4</v>
      </c>
    </row>
    <row r="36" spans="1:17" ht="9" customHeight="1">
      <c r="A36" s="12" t="s">
        <v>5</v>
      </c>
      <c r="B36" s="11">
        <v>14.3</v>
      </c>
      <c r="C36" s="11">
        <v>14.8</v>
      </c>
      <c r="D36" s="11">
        <v>15</v>
      </c>
      <c r="E36" s="11">
        <v>14.5</v>
      </c>
      <c r="F36" s="11">
        <v>13.5</v>
      </c>
      <c r="G36" s="11">
        <v>12</v>
      </c>
      <c r="H36" s="11">
        <v>13.1</v>
      </c>
      <c r="I36" s="11">
        <v>14.1</v>
      </c>
      <c r="J36" s="11">
        <v>13.4</v>
      </c>
      <c r="K36" s="11">
        <v>12.7</v>
      </c>
      <c r="L36" s="11">
        <v>13</v>
      </c>
      <c r="M36" s="11">
        <v>12.1</v>
      </c>
      <c r="N36" s="11">
        <v>11.6</v>
      </c>
      <c r="O36" s="11">
        <v>11.6</v>
      </c>
      <c r="P36" s="11">
        <v>10.2</v>
      </c>
      <c r="Q36" s="11">
        <v>11.9</v>
      </c>
    </row>
    <row r="37" spans="1:17" ht="9" customHeight="1">
      <c r="A37" s="12" t="s">
        <v>6</v>
      </c>
      <c r="B37" s="11">
        <v>5.8</v>
      </c>
      <c r="C37" s="11">
        <v>5.5</v>
      </c>
      <c r="D37" s="11">
        <v>5.4</v>
      </c>
      <c r="E37" s="11">
        <v>6</v>
      </c>
      <c r="F37" s="11">
        <v>5.9</v>
      </c>
      <c r="G37" s="11">
        <v>6.3</v>
      </c>
      <c r="H37" s="11">
        <v>5.9</v>
      </c>
      <c r="I37" s="11">
        <v>7.4</v>
      </c>
      <c r="J37" s="11">
        <v>6.3</v>
      </c>
      <c r="K37" s="11">
        <v>6.8</v>
      </c>
      <c r="L37" s="11">
        <v>6.4</v>
      </c>
      <c r="M37" s="11">
        <v>6.3</v>
      </c>
      <c r="N37" s="11">
        <v>5.8</v>
      </c>
      <c r="O37" s="11">
        <v>6.6</v>
      </c>
      <c r="P37" s="11">
        <v>8</v>
      </c>
      <c r="Q37" s="11">
        <v>7.9</v>
      </c>
    </row>
    <row r="38" spans="1:17" ht="3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9" customHeight="1">
      <c r="A39" s="12" t="s">
        <v>15</v>
      </c>
      <c r="B39" s="10">
        <f aca="true" t="shared" si="8" ref="B39:G39">+B40+B41</f>
        <v>8.5</v>
      </c>
      <c r="C39" s="10">
        <f t="shared" si="8"/>
        <v>8.3</v>
      </c>
      <c r="D39" s="10">
        <f t="shared" si="8"/>
        <v>8.4</v>
      </c>
      <c r="E39" s="10">
        <f t="shared" si="8"/>
        <v>8.4</v>
      </c>
      <c r="F39" s="10">
        <f t="shared" si="8"/>
        <v>8.7</v>
      </c>
      <c r="G39" s="10">
        <f t="shared" si="8"/>
        <v>8.899999999999999</v>
      </c>
      <c r="H39" s="10">
        <v>9.2</v>
      </c>
      <c r="I39" s="10">
        <v>9.3</v>
      </c>
      <c r="J39" s="10">
        <v>9.8</v>
      </c>
      <c r="K39" s="10">
        <v>9.6</v>
      </c>
      <c r="L39" s="10">
        <v>9.3</v>
      </c>
      <c r="M39" s="10">
        <v>9.3</v>
      </c>
      <c r="N39" s="10">
        <v>9.3</v>
      </c>
      <c r="O39" s="10">
        <v>9.7</v>
      </c>
      <c r="P39" s="10">
        <v>9.9</v>
      </c>
      <c r="Q39" s="10">
        <v>10.2</v>
      </c>
    </row>
    <row r="40" spans="1:17" ht="9" customHeight="1">
      <c r="A40" s="12" t="s">
        <v>4</v>
      </c>
      <c r="B40" s="11">
        <v>2.8</v>
      </c>
      <c r="C40" s="11">
        <v>2.8</v>
      </c>
      <c r="D40" s="11">
        <v>3</v>
      </c>
      <c r="E40" s="11">
        <v>2.7</v>
      </c>
      <c r="F40" s="11">
        <v>3</v>
      </c>
      <c r="G40" s="11">
        <v>2.8</v>
      </c>
      <c r="H40" s="11">
        <v>3.1</v>
      </c>
      <c r="I40" s="11">
        <v>3.5</v>
      </c>
      <c r="J40" s="11">
        <v>3.8</v>
      </c>
      <c r="K40" s="11">
        <v>3.8</v>
      </c>
      <c r="L40" s="11">
        <v>3.9</v>
      </c>
      <c r="M40" s="11">
        <v>4</v>
      </c>
      <c r="N40" s="11">
        <v>4.2</v>
      </c>
      <c r="O40" s="11">
        <v>4.5</v>
      </c>
      <c r="P40" s="11">
        <v>4.7</v>
      </c>
      <c r="Q40" s="11">
        <v>4.4</v>
      </c>
    </row>
    <row r="41" spans="1:17" ht="9" customHeight="1">
      <c r="A41" s="12" t="s">
        <v>16</v>
      </c>
      <c r="B41" s="11">
        <v>5.7</v>
      </c>
      <c r="C41" s="11">
        <v>5.5</v>
      </c>
      <c r="D41" s="11">
        <v>5.4</v>
      </c>
      <c r="E41" s="11">
        <v>5.7</v>
      </c>
      <c r="F41" s="11">
        <v>5.7</v>
      </c>
      <c r="G41" s="11">
        <v>6.1</v>
      </c>
      <c r="H41" s="11">
        <v>6.1</v>
      </c>
      <c r="I41" s="11">
        <v>5.8</v>
      </c>
      <c r="J41" s="11">
        <v>6</v>
      </c>
      <c r="K41" s="11">
        <v>5.8</v>
      </c>
      <c r="L41" s="11">
        <v>5.4</v>
      </c>
      <c r="M41" s="11">
        <v>5.3</v>
      </c>
      <c r="N41" s="11">
        <v>5.1</v>
      </c>
      <c r="O41" s="11">
        <v>5.2</v>
      </c>
      <c r="P41" s="11">
        <v>5.2</v>
      </c>
      <c r="Q41" s="11">
        <v>5.8</v>
      </c>
    </row>
    <row r="42" spans="1:17" ht="3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9" customHeight="1">
      <c r="A43" s="9" t="s">
        <v>17</v>
      </c>
      <c r="B43" s="10">
        <f aca="true" t="shared" si="9" ref="B43:H43">+B44+B45+B46</f>
        <v>21.599999999999998</v>
      </c>
      <c r="C43" s="10">
        <f t="shared" si="9"/>
        <v>20.7</v>
      </c>
      <c r="D43" s="10">
        <f t="shared" si="9"/>
        <v>20.3</v>
      </c>
      <c r="E43" s="10">
        <f t="shared" si="9"/>
        <v>19.9</v>
      </c>
      <c r="F43" s="10">
        <f t="shared" si="9"/>
        <v>17.6</v>
      </c>
      <c r="G43" s="10">
        <f t="shared" si="9"/>
        <v>17.700000000000003</v>
      </c>
      <c r="H43" s="10">
        <f t="shared" si="9"/>
        <v>18.9</v>
      </c>
      <c r="I43" s="10">
        <f aca="true" t="shared" si="10" ref="I43:Q43">I44+I45+I46</f>
        <v>19.5</v>
      </c>
      <c r="J43" s="10">
        <f t="shared" si="10"/>
        <v>20.1</v>
      </c>
      <c r="K43" s="10">
        <f t="shared" si="10"/>
        <v>19.1</v>
      </c>
      <c r="L43" s="10">
        <f t="shared" si="10"/>
        <v>17.9</v>
      </c>
      <c r="M43" s="10">
        <f t="shared" si="10"/>
        <v>19.299999999999997</v>
      </c>
      <c r="N43" s="10">
        <f t="shared" si="10"/>
        <v>22</v>
      </c>
      <c r="O43" s="10">
        <f t="shared" si="10"/>
        <v>19.6</v>
      </c>
      <c r="P43" s="10">
        <f t="shared" si="10"/>
        <v>23.900000000000002</v>
      </c>
      <c r="Q43" s="10">
        <f t="shared" si="10"/>
        <v>24.1</v>
      </c>
    </row>
    <row r="44" spans="1:17" ht="9" customHeight="1">
      <c r="A44" s="9" t="s">
        <v>18</v>
      </c>
      <c r="B44" s="11">
        <v>13.5</v>
      </c>
      <c r="C44" s="11">
        <v>13</v>
      </c>
      <c r="D44" s="11">
        <v>12.3</v>
      </c>
      <c r="E44" s="11">
        <v>12.7</v>
      </c>
      <c r="F44" s="11">
        <v>11.3</v>
      </c>
      <c r="G44" s="11">
        <v>11.4</v>
      </c>
      <c r="H44" s="11">
        <v>12.6</v>
      </c>
      <c r="I44" s="11">
        <v>12.6</v>
      </c>
      <c r="J44" s="11">
        <v>11.9</v>
      </c>
      <c r="K44" s="11">
        <v>11.4</v>
      </c>
      <c r="L44" s="11">
        <v>10.7</v>
      </c>
      <c r="M44" s="11">
        <v>11.7</v>
      </c>
      <c r="N44" s="11">
        <v>12.5</v>
      </c>
      <c r="O44" s="11">
        <v>11.3</v>
      </c>
      <c r="P44" s="11">
        <v>14.4</v>
      </c>
      <c r="Q44" s="11">
        <v>13.5</v>
      </c>
    </row>
    <row r="45" spans="1:17" ht="9" customHeight="1">
      <c r="A45" s="9" t="s">
        <v>19</v>
      </c>
      <c r="B45" s="11">
        <v>7.2</v>
      </c>
      <c r="C45" s="11">
        <v>6.8</v>
      </c>
      <c r="D45" s="11">
        <v>7</v>
      </c>
      <c r="E45" s="11">
        <v>6.1</v>
      </c>
      <c r="F45" s="11">
        <v>5.3</v>
      </c>
      <c r="G45" s="11">
        <v>5.2</v>
      </c>
      <c r="H45" s="11">
        <v>5.3</v>
      </c>
      <c r="I45" s="11">
        <v>5.8</v>
      </c>
      <c r="J45" s="11">
        <v>6.6</v>
      </c>
      <c r="K45" s="11">
        <v>6.1</v>
      </c>
      <c r="L45" s="11">
        <v>5.8</v>
      </c>
      <c r="M45" s="11">
        <v>6.1</v>
      </c>
      <c r="N45" s="11">
        <v>7.7</v>
      </c>
      <c r="O45" s="11">
        <v>6.5</v>
      </c>
      <c r="P45" s="11">
        <v>7.7</v>
      </c>
      <c r="Q45" s="11">
        <v>8.5</v>
      </c>
    </row>
    <row r="46" spans="1:17" ht="9" customHeight="1">
      <c r="A46" s="12" t="s">
        <v>20</v>
      </c>
      <c r="B46" s="11">
        <v>0.9</v>
      </c>
      <c r="C46" s="11">
        <v>0.9</v>
      </c>
      <c r="D46" s="11">
        <v>1</v>
      </c>
      <c r="E46" s="11">
        <v>1.1</v>
      </c>
      <c r="F46" s="11">
        <v>1</v>
      </c>
      <c r="G46" s="11">
        <v>1.1</v>
      </c>
      <c r="H46" s="11">
        <v>1</v>
      </c>
      <c r="I46" s="11">
        <v>1.1</v>
      </c>
      <c r="J46" s="11">
        <v>1.6</v>
      </c>
      <c r="K46" s="11">
        <v>1.6</v>
      </c>
      <c r="L46" s="11">
        <v>1.4</v>
      </c>
      <c r="M46" s="11">
        <v>1.5</v>
      </c>
      <c r="N46" s="11">
        <v>1.8</v>
      </c>
      <c r="O46" s="11">
        <v>1.8</v>
      </c>
      <c r="P46" s="11">
        <v>1.8</v>
      </c>
      <c r="Q46" s="11">
        <v>2.1</v>
      </c>
    </row>
    <row r="47" spans="1:17" ht="3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9" customHeight="1">
      <c r="A48" s="9" t="s">
        <v>21</v>
      </c>
      <c r="B48" s="10">
        <f aca="true" t="shared" si="11" ref="B48:G48">+B49+B50</f>
        <v>22.4</v>
      </c>
      <c r="C48" s="10">
        <f t="shared" si="11"/>
        <v>22.4</v>
      </c>
      <c r="D48" s="10">
        <f t="shared" si="11"/>
        <v>22.4</v>
      </c>
      <c r="E48" s="10">
        <f t="shared" si="11"/>
        <v>23.1</v>
      </c>
      <c r="F48" s="10">
        <f t="shared" si="11"/>
        <v>23.5</v>
      </c>
      <c r="G48" s="10">
        <f t="shared" si="11"/>
        <v>23.5</v>
      </c>
      <c r="H48" s="10">
        <v>24.2</v>
      </c>
      <c r="I48" s="10">
        <v>25.8</v>
      </c>
      <c r="J48" s="10">
        <v>25.1</v>
      </c>
      <c r="K48" s="10">
        <v>25.1</v>
      </c>
      <c r="L48" s="10">
        <v>25.6</v>
      </c>
      <c r="M48" s="10">
        <v>24.9</v>
      </c>
      <c r="N48" s="10">
        <v>24.9</v>
      </c>
      <c r="O48" s="10">
        <v>22.4</v>
      </c>
      <c r="P48" s="10">
        <v>24.9</v>
      </c>
      <c r="Q48" s="10">
        <f>Q49+Q50</f>
        <v>27</v>
      </c>
    </row>
    <row r="49" spans="1:17" ht="9" customHeight="1">
      <c r="A49" s="12" t="s">
        <v>22</v>
      </c>
      <c r="B49" s="11">
        <v>22.4</v>
      </c>
      <c r="C49" s="11">
        <v>22.4</v>
      </c>
      <c r="D49" s="11">
        <v>22.4</v>
      </c>
      <c r="E49" s="11">
        <v>23.1</v>
      </c>
      <c r="F49" s="11">
        <v>23.5</v>
      </c>
      <c r="G49" s="11">
        <v>23.5</v>
      </c>
      <c r="H49" s="11">
        <v>24.2</v>
      </c>
      <c r="I49" s="11">
        <v>25.8</v>
      </c>
      <c r="J49" s="11">
        <v>25.1</v>
      </c>
      <c r="K49" s="11">
        <v>25.1</v>
      </c>
      <c r="L49" s="11">
        <v>25.6</v>
      </c>
      <c r="M49" s="11">
        <v>24.9</v>
      </c>
      <c r="N49" s="11">
        <v>24.9</v>
      </c>
      <c r="O49" s="11">
        <v>22.4</v>
      </c>
      <c r="P49" s="11">
        <v>24.9</v>
      </c>
      <c r="Q49" s="11">
        <v>23.7</v>
      </c>
    </row>
    <row r="50" spans="1:17" ht="9" customHeight="1">
      <c r="A50" s="9" t="s">
        <v>23</v>
      </c>
      <c r="B50" s="13" t="s">
        <v>24</v>
      </c>
      <c r="C50" s="13" t="s">
        <v>24</v>
      </c>
      <c r="D50" s="13" t="s">
        <v>24</v>
      </c>
      <c r="E50" s="13" t="s">
        <v>24</v>
      </c>
      <c r="F50" s="13" t="s">
        <v>24</v>
      </c>
      <c r="G50" s="13" t="s">
        <v>24</v>
      </c>
      <c r="H50" s="13" t="s">
        <v>24</v>
      </c>
      <c r="I50" s="13" t="s">
        <v>24</v>
      </c>
      <c r="J50" s="13" t="s">
        <v>24</v>
      </c>
      <c r="K50" s="13" t="s">
        <v>24</v>
      </c>
      <c r="L50" s="13" t="s">
        <v>24</v>
      </c>
      <c r="M50" s="13" t="s">
        <v>24</v>
      </c>
      <c r="N50" s="13" t="s">
        <v>24</v>
      </c>
      <c r="O50" s="13" t="s">
        <v>24</v>
      </c>
      <c r="P50" s="13" t="s">
        <v>24</v>
      </c>
      <c r="Q50" s="11">
        <v>3.3</v>
      </c>
    </row>
    <row r="51" spans="1:17" ht="3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9" customHeight="1">
      <c r="A52" s="12" t="s">
        <v>25</v>
      </c>
      <c r="B52" s="10">
        <f aca="true" t="shared" si="12" ref="B52:G52">+B53+B54</f>
        <v>11.299999999999999</v>
      </c>
      <c r="C52" s="10">
        <f t="shared" si="12"/>
        <v>12.2</v>
      </c>
      <c r="D52" s="10">
        <f t="shared" si="12"/>
        <v>11.6</v>
      </c>
      <c r="E52" s="10">
        <f t="shared" si="12"/>
        <v>11.399999999999999</v>
      </c>
      <c r="F52" s="10">
        <f t="shared" si="12"/>
        <v>12.7</v>
      </c>
      <c r="G52" s="10">
        <f t="shared" si="12"/>
        <v>12.5</v>
      </c>
      <c r="H52" s="10">
        <f aca="true" t="shared" si="13" ref="H52:Q52">H53+H54</f>
        <v>11.8</v>
      </c>
      <c r="I52" s="10">
        <f t="shared" si="13"/>
        <v>12.4</v>
      </c>
      <c r="J52" s="10">
        <f t="shared" si="13"/>
        <v>12.4</v>
      </c>
      <c r="K52" s="10">
        <f t="shared" si="13"/>
        <v>13.5</v>
      </c>
      <c r="L52" s="10">
        <f t="shared" si="13"/>
        <v>12.200000000000001</v>
      </c>
      <c r="M52" s="10">
        <f t="shared" si="13"/>
        <v>11.5</v>
      </c>
      <c r="N52" s="10">
        <f t="shared" si="13"/>
        <v>14.2</v>
      </c>
      <c r="O52" s="10">
        <f t="shared" si="13"/>
        <v>13.899999999999999</v>
      </c>
      <c r="P52" s="10">
        <f t="shared" si="13"/>
        <v>14.6</v>
      </c>
      <c r="Q52" s="10">
        <f t="shared" si="13"/>
        <v>15.2</v>
      </c>
    </row>
    <row r="53" spans="1:17" ht="9" customHeight="1">
      <c r="A53" s="12" t="s">
        <v>4</v>
      </c>
      <c r="B53" s="11">
        <v>10.1</v>
      </c>
      <c r="C53" s="11">
        <v>10.7</v>
      </c>
      <c r="D53" s="11">
        <v>10.7</v>
      </c>
      <c r="E53" s="11">
        <v>10.2</v>
      </c>
      <c r="F53" s="11">
        <v>11.2</v>
      </c>
      <c r="G53" s="11">
        <v>10.5</v>
      </c>
      <c r="H53" s="11">
        <v>11</v>
      </c>
      <c r="I53" s="11">
        <v>11.1</v>
      </c>
      <c r="J53" s="11">
        <v>11.1</v>
      </c>
      <c r="K53" s="11">
        <v>11.6</v>
      </c>
      <c r="L53" s="11">
        <v>11.4</v>
      </c>
      <c r="M53" s="11">
        <v>10.7</v>
      </c>
      <c r="N53" s="11">
        <v>12.2</v>
      </c>
      <c r="O53" s="11">
        <v>12.2</v>
      </c>
      <c r="P53" s="11">
        <v>13.1</v>
      </c>
      <c r="Q53" s="11">
        <v>13.6</v>
      </c>
    </row>
    <row r="54" spans="1:17" ht="9" customHeight="1">
      <c r="A54" s="9" t="s">
        <v>26</v>
      </c>
      <c r="B54" s="11">
        <v>1.2</v>
      </c>
      <c r="C54" s="11">
        <v>1.5</v>
      </c>
      <c r="D54" s="11">
        <v>0.9</v>
      </c>
      <c r="E54" s="11">
        <v>1.2</v>
      </c>
      <c r="F54" s="11">
        <v>1.5</v>
      </c>
      <c r="G54" s="11">
        <v>2</v>
      </c>
      <c r="H54" s="11">
        <v>0.8</v>
      </c>
      <c r="I54" s="11">
        <v>1.3</v>
      </c>
      <c r="J54" s="11">
        <v>1.3</v>
      </c>
      <c r="K54" s="11">
        <v>1.9</v>
      </c>
      <c r="L54" s="11">
        <v>0.8</v>
      </c>
      <c r="M54" s="11">
        <v>0.8</v>
      </c>
      <c r="N54" s="11">
        <v>2</v>
      </c>
      <c r="O54" s="11">
        <v>1.7</v>
      </c>
      <c r="P54" s="11">
        <v>1.5</v>
      </c>
      <c r="Q54" s="11">
        <v>1.6</v>
      </c>
    </row>
    <row r="55" spans="1:17" ht="3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9" customHeight="1">
      <c r="A56" s="12" t="s">
        <v>27</v>
      </c>
      <c r="B56" s="10">
        <f aca="true" t="shared" si="14" ref="B56:G56">+B57+B58</f>
        <v>5.1</v>
      </c>
      <c r="C56" s="10">
        <f t="shared" si="14"/>
        <v>5.300000000000001</v>
      </c>
      <c r="D56" s="10">
        <f t="shared" si="14"/>
        <v>5.1</v>
      </c>
      <c r="E56" s="10">
        <f t="shared" si="14"/>
        <v>5.3</v>
      </c>
      <c r="F56" s="10">
        <f t="shared" si="14"/>
        <v>4.9</v>
      </c>
      <c r="G56" s="10">
        <f t="shared" si="14"/>
        <v>4.699999999999999</v>
      </c>
      <c r="H56" s="10">
        <v>4.8</v>
      </c>
      <c r="I56" s="10">
        <v>4.8</v>
      </c>
      <c r="J56" s="10">
        <v>4.7</v>
      </c>
      <c r="K56" s="10">
        <v>4.5</v>
      </c>
      <c r="L56" s="10">
        <v>4.5</v>
      </c>
      <c r="M56" s="10">
        <v>4.4</v>
      </c>
      <c r="N56" s="10">
        <v>4.2</v>
      </c>
      <c r="O56" s="10">
        <v>4.2</v>
      </c>
      <c r="P56" s="10">
        <v>4</v>
      </c>
      <c r="Q56" s="10">
        <v>4.2</v>
      </c>
    </row>
    <row r="57" spans="1:17" ht="9" customHeight="1">
      <c r="A57" s="12" t="s">
        <v>5</v>
      </c>
      <c r="B57" s="11">
        <v>3.2</v>
      </c>
      <c r="C57" s="11">
        <v>3.2</v>
      </c>
      <c r="D57" s="11">
        <v>3.1</v>
      </c>
      <c r="E57" s="11">
        <v>3.4</v>
      </c>
      <c r="F57" s="11">
        <v>2.9</v>
      </c>
      <c r="G57" s="11">
        <v>2.8</v>
      </c>
      <c r="H57" s="11">
        <v>2.9</v>
      </c>
      <c r="I57" s="11">
        <v>3</v>
      </c>
      <c r="J57" s="11">
        <v>2.9</v>
      </c>
      <c r="K57" s="11">
        <v>2.6</v>
      </c>
      <c r="L57" s="11">
        <v>2.7</v>
      </c>
      <c r="M57" s="11">
        <v>2.7</v>
      </c>
      <c r="N57" s="11">
        <v>2.5</v>
      </c>
      <c r="O57" s="11">
        <v>2.4</v>
      </c>
      <c r="P57" s="11">
        <v>2</v>
      </c>
      <c r="Q57" s="11">
        <v>2.1</v>
      </c>
    </row>
    <row r="58" spans="1:17" ht="9" customHeight="1">
      <c r="A58" s="12" t="s">
        <v>6</v>
      </c>
      <c r="B58" s="11">
        <v>1.9</v>
      </c>
      <c r="C58" s="11">
        <v>2.1</v>
      </c>
      <c r="D58" s="11">
        <v>2</v>
      </c>
      <c r="E58" s="11">
        <v>1.9</v>
      </c>
      <c r="F58" s="11">
        <v>2</v>
      </c>
      <c r="G58" s="11">
        <v>1.9</v>
      </c>
      <c r="H58" s="11">
        <v>1.9</v>
      </c>
      <c r="I58" s="11">
        <v>1.8</v>
      </c>
      <c r="J58" s="11">
        <v>1.8</v>
      </c>
      <c r="K58" s="11">
        <v>1.9</v>
      </c>
      <c r="L58" s="11">
        <v>1.8</v>
      </c>
      <c r="M58" s="11">
        <v>1.7</v>
      </c>
      <c r="N58" s="11">
        <v>1.7</v>
      </c>
      <c r="O58" s="11">
        <v>1.8</v>
      </c>
      <c r="P58" s="11">
        <v>2</v>
      </c>
      <c r="Q58" s="11">
        <v>2.1</v>
      </c>
    </row>
    <row r="59" spans="1:17" ht="3" customHeight="1">
      <c r="A59" s="5"/>
      <c r="B59" s="5"/>
      <c r="C59" s="5"/>
      <c r="D59" s="5"/>
      <c r="E59" s="5"/>
      <c r="F59" s="5"/>
      <c r="G59" s="5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ht="9" customHeight="1">
      <c r="A60" s="9" t="s">
        <v>28</v>
      </c>
      <c r="B60" s="11">
        <v>2.2</v>
      </c>
      <c r="C60" s="11">
        <v>2.3</v>
      </c>
      <c r="D60" s="11">
        <v>2.4</v>
      </c>
      <c r="E60" s="11">
        <v>2.5</v>
      </c>
      <c r="F60" s="11">
        <v>2.7</v>
      </c>
      <c r="G60" s="11">
        <v>2.5</v>
      </c>
      <c r="H60" s="11">
        <v>2.7</v>
      </c>
      <c r="I60" s="11">
        <v>2.8</v>
      </c>
      <c r="J60" s="11">
        <v>2.8</v>
      </c>
      <c r="K60" s="11">
        <v>2.9</v>
      </c>
      <c r="L60" s="11">
        <v>2.9</v>
      </c>
      <c r="M60" s="11">
        <v>2.8</v>
      </c>
      <c r="N60" s="11">
        <v>3</v>
      </c>
      <c r="O60" s="11">
        <v>3.3</v>
      </c>
      <c r="P60" s="11">
        <v>3.6</v>
      </c>
      <c r="Q60" s="11">
        <v>3.8</v>
      </c>
    </row>
    <row r="61" spans="1:17" ht="3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ht="9" customHeight="1">
      <c r="A62" s="12" t="s">
        <v>29</v>
      </c>
      <c r="B62" s="10">
        <f aca="true" t="shared" si="15" ref="B62:G62">+B63+B64</f>
        <v>74.2</v>
      </c>
      <c r="C62" s="10">
        <f t="shared" si="15"/>
        <v>79.6</v>
      </c>
      <c r="D62" s="10">
        <f t="shared" si="15"/>
        <v>77</v>
      </c>
      <c r="E62" s="10">
        <f t="shared" si="15"/>
        <v>70.9</v>
      </c>
      <c r="F62" s="10">
        <f t="shared" si="15"/>
        <v>73.1</v>
      </c>
      <c r="G62" s="10">
        <f t="shared" si="15"/>
        <v>73.9</v>
      </c>
      <c r="H62" s="10">
        <f aca="true" t="shared" si="16" ref="H62:Q62">H63+H64</f>
        <v>78.3</v>
      </c>
      <c r="I62" s="10">
        <f t="shared" si="16"/>
        <v>75.2</v>
      </c>
      <c r="J62" s="10">
        <f t="shared" si="16"/>
        <v>71.7</v>
      </c>
      <c r="K62" s="10">
        <f t="shared" si="16"/>
        <v>76.7</v>
      </c>
      <c r="L62" s="10">
        <f t="shared" si="16"/>
        <v>76.4</v>
      </c>
      <c r="M62" s="10">
        <f t="shared" si="16"/>
        <v>71.6</v>
      </c>
      <c r="N62" s="10">
        <f t="shared" si="16"/>
        <v>73</v>
      </c>
      <c r="O62" s="10">
        <f t="shared" si="16"/>
        <v>74.4</v>
      </c>
      <c r="P62" s="10">
        <f t="shared" si="16"/>
        <v>82.7</v>
      </c>
      <c r="Q62" s="10">
        <f t="shared" si="16"/>
        <v>78.10000000000001</v>
      </c>
    </row>
    <row r="63" spans="1:17" ht="9" customHeight="1">
      <c r="A63" s="12" t="s">
        <v>4</v>
      </c>
      <c r="B63" s="11">
        <v>12.1</v>
      </c>
      <c r="C63" s="11">
        <v>11.3</v>
      </c>
      <c r="D63" s="11">
        <v>12.1</v>
      </c>
      <c r="E63" s="11">
        <v>12.5</v>
      </c>
      <c r="F63" s="11">
        <v>11.8</v>
      </c>
      <c r="G63" s="11">
        <v>12</v>
      </c>
      <c r="H63" s="11">
        <v>12.6</v>
      </c>
      <c r="I63" s="11">
        <v>12.4</v>
      </c>
      <c r="J63" s="11">
        <v>12.9</v>
      </c>
      <c r="K63" s="11">
        <v>12.4</v>
      </c>
      <c r="L63" s="11">
        <v>12.8</v>
      </c>
      <c r="M63" s="11">
        <v>12.3</v>
      </c>
      <c r="N63" s="11">
        <v>12.9</v>
      </c>
      <c r="O63" s="11">
        <v>13.5</v>
      </c>
      <c r="P63" s="11">
        <v>14.2</v>
      </c>
      <c r="Q63" s="11">
        <v>14.9</v>
      </c>
    </row>
    <row r="64" spans="1:17" ht="9" customHeight="1">
      <c r="A64" s="12" t="s">
        <v>30</v>
      </c>
      <c r="B64" s="11">
        <v>62.1</v>
      </c>
      <c r="C64" s="11">
        <v>68.3</v>
      </c>
      <c r="D64" s="11">
        <v>64.9</v>
      </c>
      <c r="E64" s="11">
        <v>58.4</v>
      </c>
      <c r="F64" s="11">
        <v>61.3</v>
      </c>
      <c r="G64" s="11">
        <v>61.9</v>
      </c>
      <c r="H64" s="11">
        <v>65.7</v>
      </c>
      <c r="I64" s="11">
        <v>62.8</v>
      </c>
      <c r="J64" s="11">
        <v>58.8</v>
      </c>
      <c r="K64" s="11">
        <v>64.3</v>
      </c>
      <c r="L64" s="11">
        <v>63.6</v>
      </c>
      <c r="M64" s="11">
        <v>59.3</v>
      </c>
      <c r="N64" s="11">
        <v>60.1</v>
      </c>
      <c r="O64" s="11">
        <v>60.9</v>
      </c>
      <c r="P64" s="11">
        <v>68.5</v>
      </c>
      <c r="Q64" s="11">
        <v>63.2</v>
      </c>
    </row>
    <row r="65" spans="1:17" ht="3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ht="9" customHeight="1">
      <c r="A66" s="12" t="s">
        <v>31</v>
      </c>
      <c r="B66" s="11">
        <f>2.8+0.8</f>
        <v>3.5999999999999996</v>
      </c>
      <c r="C66" s="11">
        <f>2.8+0.9</f>
        <v>3.6999999999999997</v>
      </c>
      <c r="D66" s="11">
        <f>2.9+0.9</f>
        <v>3.8</v>
      </c>
      <c r="E66" s="11">
        <f>3.1+0.9</f>
        <v>4</v>
      </c>
      <c r="F66" s="11">
        <f>3.1+0.9</f>
        <v>4</v>
      </c>
      <c r="G66" s="11">
        <v>4.2</v>
      </c>
      <c r="H66" s="10">
        <v>4.1</v>
      </c>
      <c r="I66" s="10">
        <f>3.3+1.1</f>
        <v>4.4</v>
      </c>
      <c r="J66" s="10">
        <f>3.1+1.1</f>
        <v>4.2</v>
      </c>
      <c r="K66" s="10">
        <f>3.8+1.2</f>
        <v>5</v>
      </c>
      <c r="L66" s="10">
        <f>3.6+1.3</f>
        <v>4.9</v>
      </c>
      <c r="M66" s="10">
        <f>3.7+1.2</f>
        <v>4.9</v>
      </c>
      <c r="N66" s="10">
        <f>3.67+1.4</f>
        <v>5.07</v>
      </c>
      <c r="O66" s="10">
        <f>3.8+1.5</f>
        <v>5.3</v>
      </c>
      <c r="P66" s="10">
        <f>3.6+1.5</f>
        <v>5.1</v>
      </c>
      <c r="Q66" s="10">
        <f>4.2+1.5</f>
        <v>5.7</v>
      </c>
    </row>
    <row r="67" spans="1:17" ht="9" customHeight="1">
      <c r="A67" s="12" t="s">
        <v>32</v>
      </c>
      <c r="B67" s="11">
        <v>2.7</v>
      </c>
      <c r="C67" s="11">
        <v>3</v>
      </c>
      <c r="D67" s="11">
        <v>3</v>
      </c>
      <c r="E67" s="11">
        <v>2.8</v>
      </c>
      <c r="F67" s="11">
        <v>2.7</v>
      </c>
      <c r="G67" s="11">
        <v>2.8</v>
      </c>
      <c r="H67" s="10">
        <v>2.7</v>
      </c>
      <c r="I67" s="10">
        <v>2.8</v>
      </c>
      <c r="J67" s="10">
        <v>2.7</v>
      </c>
      <c r="K67" s="10">
        <v>2.4</v>
      </c>
      <c r="L67" s="10">
        <v>5.9</v>
      </c>
      <c r="M67" s="10">
        <v>5.9</v>
      </c>
      <c r="N67" s="10">
        <v>5</v>
      </c>
      <c r="O67" s="10">
        <v>5.1</v>
      </c>
      <c r="P67" s="10">
        <v>5.5</v>
      </c>
      <c r="Q67" s="10">
        <v>5.6</v>
      </c>
    </row>
    <row r="68" spans="1:17" ht="9" customHeight="1">
      <c r="A68" s="9" t="s">
        <v>33</v>
      </c>
      <c r="B68" s="11">
        <v>2.9</v>
      </c>
      <c r="C68" s="11">
        <v>3.2</v>
      </c>
      <c r="D68" s="11">
        <v>3.2</v>
      </c>
      <c r="E68" s="11">
        <v>3.3</v>
      </c>
      <c r="F68" s="11">
        <v>2.9</v>
      </c>
      <c r="G68" s="11">
        <v>2.8</v>
      </c>
      <c r="H68" s="10">
        <v>2.9</v>
      </c>
      <c r="I68" s="10">
        <v>2.7</v>
      </c>
      <c r="J68" s="10">
        <v>2.7</v>
      </c>
      <c r="K68" s="10">
        <v>2.7</v>
      </c>
      <c r="L68" s="10">
        <v>2.6</v>
      </c>
      <c r="M68" s="10">
        <v>2.7</v>
      </c>
      <c r="N68" s="10">
        <v>2.5</v>
      </c>
      <c r="O68" s="10">
        <v>2.4</v>
      </c>
      <c r="P68" s="10">
        <v>2.4</v>
      </c>
      <c r="Q68" s="10">
        <v>2.5</v>
      </c>
    </row>
    <row r="69" spans="1:17" ht="3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9" customHeight="1">
      <c r="A70" s="12" t="s">
        <v>34</v>
      </c>
      <c r="B70" s="10">
        <f aca="true" t="shared" si="17" ref="B70:N70">B71+B72+B73+B54</f>
        <v>221.89999999999995</v>
      </c>
      <c r="C70" s="10">
        <f t="shared" si="17"/>
        <v>228.3</v>
      </c>
      <c r="D70" s="10">
        <f t="shared" si="17"/>
        <v>225.29999999999998</v>
      </c>
      <c r="E70" s="10">
        <f t="shared" si="17"/>
        <v>221.70000000000002</v>
      </c>
      <c r="F70" s="10">
        <f t="shared" si="17"/>
        <v>221.6</v>
      </c>
      <c r="G70" s="10">
        <f t="shared" si="17"/>
        <v>219.29999999999998</v>
      </c>
      <c r="H70" s="10">
        <f t="shared" si="17"/>
        <v>227.50000000000003</v>
      </c>
      <c r="I70" s="10">
        <f t="shared" si="17"/>
        <v>228.3</v>
      </c>
      <c r="J70" s="10">
        <f t="shared" si="17"/>
        <v>221.50000000000003</v>
      </c>
      <c r="K70" s="10">
        <f t="shared" si="17"/>
        <v>227.1</v>
      </c>
      <c r="L70" s="10">
        <f t="shared" si="17"/>
        <v>228.00000000000006</v>
      </c>
      <c r="M70" s="10">
        <f t="shared" si="17"/>
        <v>222.8</v>
      </c>
      <c r="N70" s="10">
        <f t="shared" si="17"/>
        <v>227.37</v>
      </c>
      <c r="O70" s="10">
        <v>223.2</v>
      </c>
      <c r="P70" s="10">
        <f>P71+P72+P73+P54</f>
        <v>243.9</v>
      </c>
      <c r="Q70" s="10">
        <f>Q71+Q72+Q73+Q54</f>
        <v>244.6</v>
      </c>
    </row>
    <row r="71" spans="1:17" ht="9" customHeight="1">
      <c r="A71" s="12" t="s">
        <v>35</v>
      </c>
      <c r="B71" s="10">
        <f aca="true" t="shared" si="18" ref="B71:Q71">B6+B11+B16+B20+B24+B29+B32+B35+B40+B43+B48+B53+B60+B63+B66</f>
        <v>107.79999999999997</v>
      </c>
      <c r="C71" s="10">
        <f t="shared" si="18"/>
        <v>107</v>
      </c>
      <c r="D71" s="10">
        <f t="shared" si="18"/>
        <v>108</v>
      </c>
      <c r="E71" s="10">
        <f t="shared" si="18"/>
        <v>109.50000000000001</v>
      </c>
      <c r="F71" s="10">
        <f t="shared" si="18"/>
        <v>108.2</v>
      </c>
      <c r="G71" s="10">
        <f t="shared" si="18"/>
        <v>107.1</v>
      </c>
      <c r="H71" s="10">
        <f t="shared" si="18"/>
        <v>110.8</v>
      </c>
      <c r="I71" s="10">
        <f t="shared" si="18"/>
        <v>111.9</v>
      </c>
      <c r="J71" s="10">
        <f t="shared" si="18"/>
        <v>111.1</v>
      </c>
      <c r="K71" s="10">
        <f t="shared" si="18"/>
        <v>111.5</v>
      </c>
      <c r="L71" s="10">
        <f t="shared" si="18"/>
        <v>111.70000000000002</v>
      </c>
      <c r="M71" s="10">
        <f t="shared" si="18"/>
        <v>111.39999999999999</v>
      </c>
      <c r="N71" s="10">
        <f t="shared" si="18"/>
        <v>118.07000000000002</v>
      </c>
      <c r="O71" s="10">
        <f t="shared" si="18"/>
        <v>113.7</v>
      </c>
      <c r="P71" s="10">
        <f t="shared" si="18"/>
        <v>124.39999999999999</v>
      </c>
      <c r="Q71" s="10">
        <f t="shared" si="18"/>
        <v>128.3</v>
      </c>
    </row>
    <row r="72" spans="1:17" ht="9" customHeight="1">
      <c r="A72" s="12" t="s">
        <v>36</v>
      </c>
      <c r="B72" s="10">
        <f aca="true" t="shared" si="19" ref="B72:Q72">B7+B12+B21+B25+B36+B41+B57+B64+B67</f>
        <v>97.7</v>
      </c>
      <c r="C72" s="10">
        <f t="shared" si="19"/>
        <v>104.5</v>
      </c>
      <c r="D72" s="10">
        <f t="shared" si="19"/>
        <v>101.2</v>
      </c>
      <c r="E72" s="10">
        <f t="shared" si="19"/>
        <v>94.7</v>
      </c>
      <c r="F72" s="10">
        <f t="shared" si="19"/>
        <v>95.8</v>
      </c>
      <c r="G72" s="10">
        <f t="shared" si="19"/>
        <v>94.6</v>
      </c>
      <c r="H72" s="10">
        <f t="shared" si="19"/>
        <v>100.00000000000001</v>
      </c>
      <c r="I72" s="10">
        <f t="shared" si="19"/>
        <v>97.89999999999999</v>
      </c>
      <c r="J72" s="10">
        <f t="shared" si="19"/>
        <v>92.7</v>
      </c>
      <c r="K72" s="10">
        <f t="shared" si="19"/>
        <v>96.7</v>
      </c>
      <c r="L72" s="10">
        <f t="shared" si="19"/>
        <v>99.30000000000001</v>
      </c>
      <c r="M72" s="10">
        <f t="shared" si="19"/>
        <v>93.80000000000001</v>
      </c>
      <c r="N72" s="10">
        <f t="shared" si="19"/>
        <v>91.6</v>
      </c>
      <c r="O72" s="10">
        <f t="shared" si="19"/>
        <v>92.79999999999998</v>
      </c>
      <c r="P72" s="10">
        <f t="shared" si="19"/>
        <v>98.9</v>
      </c>
      <c r="Q72" s="10">
        <f t="shared" si="19"/>
        <v>95.6</v>
      </c>
    </row>
    <row r="73" spans="1:17" ht="9" customHeight="1">
      <c r="A73" s="12" t="s">
        <v>37</v>
      </c>
      <c r="B73" s="10">
        <f aca="true" t="shared" si="20" ref="B73:Q73">B8+B13+B17+B26+B30+B37+B58+B68</f>
        <v>15.2</v>
      </c>
      <c r="C73" s="10">
        <f t="shared" si="20"/>
        <v>15.3</v>
      </c>
      <c r="D73" s="10">
        <f t="shared" si="20"/>
        <v>15.2</v>
      </c>
      <c r="E73" s="10">
        <f t="shared" si="20"/>
        <v>16.3</v>
      </c>
      <c r="F73" s="10">
        <f t="shared" si="20"/>
        <v>16.099999999999998</v>
      </c>
      <c r="G73" s="10">
        <f t="shared" si="20"/>
        <v>15.599999999999998</v>
      </c>
      <c r="H73" s="10">
        <f t="shared" si="20"/>
        <v>15.900000000000002</v>
      </c>
      <c r="I73" s="10">
        <f t="shared" si="20"/>
        <v>17.2</v>
      </c>
      <c r="J73" s="10">
        <f t="shared" si="20"/>
        <v>16.4</v>
      </c>
      <c r="K73" s="10">
        <f t="shared" si="20"/>
        <v>17</v>
      </c>
      <c r="L73" s="10">
        <f t="shared" si="20"/>
        <v>16.200000000000003</v>
      </c>
      <c r="M73" s="10">
        <f t="shared" si="20"/>
        <v>16.799999999999997</v>
      </c>
      <c r="N73" s="10">
        <f t="shared" si="20"/>
        <v>15.7</v>
      </c>
      <c r="O73" s="10">
        <f t="shared" si="20"/>
        <v>16.5</v>
      </c>
      <c r="P73" s="10">
        <f t="shared" si="20"/>
        <v>19.1</v>
      </c>
      <c r="Q73" s="10">
        <f t="shared" si="20"/>
        <v>19.1</v>
      </c>
    </row>
    <row r="74" spans="1:17" ht="3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9" customHeight="1">
      <c r="A75" s="12" t="s">
        <v>38</v>
      </c>
      <c r="B75" s="10">
        <f aca="true" t="shared" si="21" ref="B75:G75">+B76+B77</f>
        <v>121.69999999999999</v>
      </c>
      <c r="C75" s="10">
        <f t="shared" si="21"/>
        <v>117.80000000000001</v>
      </c>
      <c r="D75" s="10">
        <f t="shared" si="21"/>
        <v>119.4</v>
      </c>
      <c r="E75" s="10">
        <f t="shared" si="21"/>
        <v>118.19999999999999</v>
      </c>
      <c r="F75" s="10">
        <f t="shared" si="21"/>
        <v>117.19999999999999</v>
      </c>
      <c r="G75" s="10">
        <f t="shared" si="21"/>
        <v>121.9</v>
      </c>
      <c r="H75" s="11">
        <f aca="true" t="shared" si="22" ref="H75:P75">H76+H77</f>
        <v>125.19999999999999</v>
      </c>
      <c r="I75" s="11">
        <f t="shared" si="22"/>
        <v>122.1</v>
      </c>
      <c r="J75" s="11">
        <f t="shared" si="22"/>
        <v>119.5</v>
      </c>
      <c r="K75" s="11">
        <f t="shared" si="22"/>
        <v>117.8</v>
      </c>
      <c r="L75" s="11">
        <f t="shared" si="22"/>
        <v>114.7</v>
      </c>
      <c r="M75" s="11">
        <f t="shared" si="22"/>
        <v>116.5</v>
      </c>
      <c r="N75" s="11">
        <f t="shared" si="22"/>
        <v>115</v>
      </c>
      <c r="O75" s="11">
        <f t="shared" si="22"/>
        <v>118.7</v>
      </c>
      <c r="P75" s="11">
        <f t="shared" si="22"/>
        <v>122.1</v>
      </c>
      <c r="Q75" s="11">
        <f>Q76+Q77</f>
        <v>122.39999999999999</v>
      </c>
    </row>
    <row r="76" spans="1:17" ht="9" customHeight="1">
      <c r="A76" s="12" t="s">
        <v>4</v>
      </c>
      <c r="B76" s="11">
        <v>61.8</v>
      </c>
      <c r="C76" s="11">
        <v>56.1</v>
      </c>
      <c r="D76" s="11">
        <v>57.9</v>
      </c>
      <c r="E76" s="11">
        <v>52.4</v>
      </c>
      <c r="F76" s="11">
        <v>49.4</v>
      </c>
      <c r="G76" s="11">
        <v>52.6</v>
      </c>
      <c r="H76" s="11">
        <v>49.4</v>
      </c>
      <c r="I76" s="11">
        <v>50.1</v>
      </c>
      <c r="J76" s="11">
        <v>46</v>
      </c>
      <c r="K76" s="11">
        <v>49.3</v>
      </c>
      <c r="L76" s="11">
        <v>51.1</v>
      </c>
      <c r="M76" s="11">
        <v>45.8</v>
      </c>
      <c r="N76" s="11">
        <v>47.1</v>
      </c>
      <c r="O76" s="11">
        <v>49.8</v>
      </c>
      <c r="P76" s="11">
        <v>48.3</v>
      </c>
      <c r="Q76" s="11">
        <v>46.3</v>
      </c>
    </row>
    <row r="77" spans="1:17" ht="9" customHeight="1">
      <c r="A77" s="9" t="s">
        <v>39</v>
      </c>
      <c r="B77" s="11">
        <v>59.9</v>
      </c>
      <c r="C77" s="11">
        <v>61.7</v>
      </c>
      <c r="D77" s="11">
        <v>61.5</v>
      </c>
      <c r="E77" s="11">
        <v>65.8</v>
      </c>
      <c r="F77" s="11">
        <v>67.8</v>
      </c>
      <c r="G77" s="11">
        <v>69.3</v>
      </c>
      <c r="H77" s="11">
        <v>75.8</v>
      </c>
      <c r="I77" s="11">
        <v>72</v>
      </c>
      <c r="J77" s="11">
        <v>73.5</v>
      </c>
      <c r="K77" s="11">
        <v>68.5</v>
      </c>
      <c r="L77" s="11">
        <v>63.6</v>
      </c>
      <c r="M77" s="11">
        <v>70.7</v>
      </c>
      <c r="N77" s="11">
        <v>67.9</v>
      </c>
      <c r="O77" s="11">
        <v>68.9</v>
      </c>
      <c r="P77" s="11">
        <v>73.8</v>
      </c>
      <c r="Q77" s="11">
        <v>76.1</v>
      </c>
    </row>
    <row r="78" spans="1:17" ht="3" customHeight="1">
      <c r="A78" s="10"/>
      <c r="B78" s="10"/>
      <c r="C78" s="10"/>
      <c r="D78" s="10"/>
      <c r="E78" s="10"/>
      <c r="F78" s="10"/>
      <c r="G78" s="10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9" customHeight="1">
      <c r="A79" s="12" t="s">
        <v>40</v>
      </c>
      <c r="B79" s="11">
        <v>5.4</v>
      </c>
      <c r="C79" s="11">
        <v>4.9</v>
      </c>
      <c r="D79" s="11">
        <v>4.9</v>
      </c>
      <c r="E79" s="11">
        <v>5</v>
      </c>
      <c r="F79" s="11">
        <v>4.9</v>
      </c>
      <c r="G79" s="11">
        <v>5.4</v>
      </c>
      <c r="H79" s="11">
        <v>5.4</v>
      </c>
      <c r="I79" s="11">
        <v>4.7</v>
      </c>
      <c r="J79" s="11">
        <v>4.9</v>
      </c>
      <c r="K79" s="11">
        <v>5.1</v>
      </c>
      <c r="L79" s="11">
        <v>4.4</v>
      </c>
      <c r="M79" s="11">
        <v>4.7</v>
      </c>
      <c r="N79" s="11">
        <v>5.5</v>
      </c>
      <c r="O79" s="11">
        <v>4.6</v>
      </c>
      <c r="P79" s="11">
        <v>4.9</v>
      </c>
      <c r="Q79" s="11">
        <v>5.4</v>
      </c>
    </row>
    <row r="80" spans="1:17" ht="9" customHeight="1">
      <c r="A80" s="12" t="s">
        <v>41</v>
      </c>
      <c r="B80" s="11">
        <v>1.3</v>
      </c>
      <c r="C80" s="11">
        <v>1.4</v>
      </c>
      <c r="D80" s="11">
        <v>1.6</v>
      </c>
      <c r="E80" s="11">
        <v>1.7</v>
      </c>
      <c r="F80" s="11">
        <v>1.8</v>
      </c>
      <c r="G80" s="11">
        <v>1.9</v>
      </c>
      <c r="H80" s="11">
        <v>2.1</v>
      </c>
      <c r="I80" s="11">
        <v>2.5</v>
      </c>
      <c r="J80" s="11">
        <v>2.7</v>
      </c>
      <c r="K80" s="11">
        <v>2.8</v>
      </c>
      <c r="L80" s="11">
        <v>2.7</v>
      </c>
      <c r="M80" s="11">
        <v>2.9</v>
      </c>
      <c r="N80" s="11">
        <v>2.9</v>
      </c>
      <c r="O80" s="11">
        <v>3.4</v>
      </c>
      <c r="P80" s="11">
        <v>3.6</v>
      </c>
      <c r="Q80" s="11">
        <v>3.6</v>
      </c>
    </row>
    <row r="81" spans="1:17" ht="9" customHeight="1">
      <c r="A81" s="12" t="s">
        <v>42</v>
      </c>
      <c r="B81" s="11">
        <v>0.8</v>
      </c>
      <c r="C81" s="11">
        <v>0.7</v>
      </c>
      <c r="D81" s="11">
        <v>0.8</v>
      </c>
      <c r="E81" s="11">
        <v>0.6</v>
      </c>
      <c r="F81" s="11">
        <v>0.7</v>
      </c>
      <c r="G81" s="11">
        <v>0.4</v>
      </c>
      <c r="H81" s="11">
        <v>0.6</v>
      </c>
      <c r="I81" s="11">
        <v>0.4</v>
      </c>
      <c r="J81" s="11">
        <v>0.8</v>
      </c>
      <c r="K81" s="11">
        <v>0.4</v>
      </c>
      <c r="L81" s="11">
        <v>0.4</v>
      </c>
      <c r="M81" s="11">
        <v>0.6</v>
      </c>
      <c r="N81" s="11">
        <v>0.4</v>
      </c>
      <c r="O81" s="11">
        <v>0.4</v>
      </c>
      <c r="P81" s="11">
        <v>0.4</v>
      </c>
      <c r="Q81" s="11">
        <v>0.5</v>
      </c>
    </row>
    <row r="82" spans="1:17" ht="9" customHeight="1">
      <c r="A82" s="12" t="s">
        <v>43</v>
      </c>
      <c r="B82" s="11">
        <v>6.8</v>
      </c>
      <c r="C82" s="11">
        <v>6.8</v>
      </c>
      <c r="D82" s="11">
        <v>6</v>
      </c>
      <c r="E82" s="11">
        <v>7.4</v>
      </c>
      <c r="F82" s="11">
        <v>5.5</v>
      </c>
      <c r="G82" s="11">
        <v>6.8</v>
      </c>
      <c r="H82" s="11">
        <v>6.4</v>
      </c>
      <c r="I82" s="11">
        <v>6.4</v>
      </c>
      <c r="J82" s="11">
        <v>5.1</v>
      </c>
      <c r="K82" s="11">
        <v>6.4</v>
      </c>
      <c r="L82" s="11">
        <v>5.4</v>
      </c>
      <c r="M82" s="11">
        <v>5.4</v>
      </c>
      <c r="N82" s="11">
        <v>6.5</v>
      </c>
      <c r="O82" s="11">
        <v>6.5</v>
      </c>
      <c r="P82" s="11">
        <v>5.1</v>
      </c>
      <c r="Q82" s="11">
        <v>7.1</v>
      </c>
    </row>
    <row r="83" spans="1:17" ht="3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ht="9.75" customHeight="1">
      <c r="A84" s="12" t="s">
        <v>44</v>
      </c>
      <c r="B84" s="14">
        <f aca="true" t="shared" si="23" ref="B84:Q84">B70+B75+B79+B80+B81+B82</f>
        <v>357.8999999999999</v>
      </c>
      <c r="C84" s="14">
        <f t="shared" si="23"/>
        <v>359.9</v>
      </c>
      <c r="D84" s="14">
        <f t="shared" si="23"/>
        <v>358</v>
      </c>
      <c r="E84" s="14">
        <f t="shared" si="23"/>
        <v>354.59999999999997</v>
      </c>
      <c r="F84" s="14">
        <f t="shared" si="23"/>
        <v>351.69999999999993</v>
      </c>
      <c r="G84" s="14">
        <f t="shared" si="23"/>
        <v>355.69999999999993</v>
      </c>
      <c r="H84" s="14">
        <f t="shared" si="23"/>
        <v>367.20000000000005</v>
      </c>
      <c r="I84" s="14">
        <f t="shared" si="23"/>
        <v>364.3999999999999</v>
      </c>
      <c r="J84" s="14">
        <f t="shared" si="23"/>
        <v>354.5</v>
      </c>
      <c r="K84" s="14">
        <f t="shared" si="23"/>
        <v>359.59999999999997</v>
      </c>
      <c r="L84" s="14">
        <f t="shared" si="23"/>
        <v>355.59999999999997</v>
      </c>
      <c r="M84" s="14">
        <f t="shared" si="23"/>
        <v>352.9</v>
      </c>
      <c r="N84" s="14">
        <f t="shared" si="23"/>
        <v>357.66999999999996</v>
      </c>
      <c r="O84" s="14">
        <f t="shared" si="23"/>
        <v>356.79999999999995</v>
      </c>
      <c r="P84" s="14">
        <f t="shared" si="23"/>
        <v>380</v>
      </c>
      <c r="Q84" s="14">
        <f t="shared" si="23"/>
        <v>383.6</v>
      </c>
    </row>
    <row r="85" spans="1:17" ht="12.75" customHeight="1">
      <c r="A85" s="15" t="s">
        <v>45</v>
      </c>
      <c r="B85" s="16"/>
      <c r="C85" s="1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8" t="s">
        <v>46</v>
      </c>
      <c r="P85" s="17"/>
      <c r="Q85" s="17"/>
    </row>
    <row r="86" spans="1:17" ht="9" customHeight="1">
      <c r="A86" s="9"/>
      <c r="B86" s="9"/>
      <c r="C86" s="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9"/>
    </row>
    <row r="87" spans="1:17" ht="9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1"/>
    </row>
    <row r="88" spans="1:17" ht="9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1"/>
    </row>
    <row r="89" spans="1:17" ht="9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12"/>
    </row>
    <row r="90" spans="1:17" ht="9.7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4"/>
    </row>
    <row r="91" spans="1:17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</sheetData>
  <printOptions/>
  <pageMargins left="0.417" right="0.417" top="0.667" bottom="0.833" header="0" footer="0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97"/>
  <sheetViews>
    <sheetView workbookViewId="0" topLeftCell="A1">
      <selection activeCell="A1" sqref="A1"/>
    </sheetView>
  </sheetViews>
  <sheetFormatPr defaultColWidth="12.57421875" defaultRowHeight="12.75"/>
  <cols>
    <col min="1" max="1" width="12.421875" style="2" customWidth="1"/>
    <col min="2" max="17" width="5.421875" style="2" customWidth="1"/>
    <col min="18" max="16384" width="12.57421875" style="2" customWidth="1"/>
  </cols>
  <sheetData>
    <row r="1" spans="1:17" ht="12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3" t="s">
        <v>1</v>
      </c>
      <c r="B2" s="4">
        <v>1986</v>
      </c>
      <c r="C2" s="4">
        <v>1987</v>
      </c>
      <c r="D2" s="4">
        <v>1988</v>
      </c>
      <c r="E2" s="4">
        <v>1989</v>
      </c>
      <c r="F2" s="4">
        <v>1990</v>
      </c>
      <c r="G2" s="4">
        <v>1991</v>
      </c>
      <c r="H2" s="4">
        <v>1992</v>
      </c>
      <c r="I2" s="4">
        <v>1993</v>
      </c>
      <c r="J2" s="4">
        <v>1994</v>
      </c>
      <c r="K2" s="4">
        <v>1995</v>
      </c>
      <c r="L2" s="4">
        <v>1996</v>
      </c>
      <c r="M2" s="4">
        <v>1997</v>
      </c>
      <c r="N2" s="4">
        <v>1998</v>
      </c>
      <c r="O2" s="27" t="s">
        <v>48</v>
      </c>
      <c r="P2" s="27" t="s">
        <v>49</v>
      </c>
      <c r="Q2" s="27" t="s">
        <v>50</v>
      </c>
    </row>
    <row r="3" spans="1:17" ht="9.75" customHeight="1">
      <c r="A3" s="28"/>
      <c r="B3" s="2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4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9" customHeight="1">
      <c r="A5" s="9" t="s">
        <v>3</v>
      </c>
      <c r="B5" s="10">
        <v>1</v>
      </c>
      <c r="C5" s="10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f aca="true" t="shared" si="0" ref="I5:N5">+I6+I7+I8</f>
        <v>0.9999999999999999</v>
      </c>
      <c r="J5" s="10">
        <f t="shared" si="0"/>
        <v>0.9</v>
      </c>
      <c r="K5" s="10">
        <f t="shared" si="0"/>
        <v>0.9999999999999999</v>
      </c>
      <c r="L5" s="10">
        <f t="shared" si="0"/>
        <v>0.9</v>
      </c>
      <c r="M5" s="10">
        <f t="shared" si="0"/>
        <v>0.9999999999999999</v>
      </c>
      <c r="N5" s="10">
        <f t="shared" si="0"/>
        <v>1.1</v>
      </c>
      <c r="O5" s="10">
        <f>+O6+O7+O8</f>
        <v>1.2000000000000002</v>
      </c>
      <c r="P5" s="10">
        <f>+P6+P7+P8</f>
        <v>1.3</v>
      </c>
      <c r="Q5" s="10">
        <f>+Q6+Q7+Q8</f>
        <v>1.3</v>
      </c>
    </row>
    <row r="6" spans="1:17" ht="9" customHeight="1">
      <c r="A6" s="9" t="s">
        <v>4</v>
      </c>
      <c r="B6" s="11">
        <v>0.6</v>
      </c>
      <c r="C6" s="11">
        <v>0.6</v>
      </c>
      <c r="D6" s="11">
        <v>0.6</v>
      </c>
      <c r="E6" s="11">
        <v>0.6</v>
      </c>
      <c r="F6" s="11">
        <v>0.6</v>
      </c>
      <c r="G6" s="11">
        <v>0.6</v>
      </c>
      <c r="H6" s="11">
        <v>0.6</v>
      </c>
      <c r="I6" s="11">
        <v>0.6</v>
      </c>
      <c r="J6" s="11">
        <v>0.6</v>
      </c>
      <c r="K6" s="11">
        <v>0.6</v>
      </c>
      <c r="L6" s="11">
        <v>0.6</v>
      </c>
      <c r="M6" s="11">
        <v>0.7</v>
      </c>
      <c r="N6" s="10">
        <v>0.8</v>
      </c>
      <c r="O6" s="10">
        <v>0.9</v>
      </c>
      <c r="P6" s="10">
        <v>1</v>
      </c>
      <c r="Q6" s="10">
        <v>1</v>
      </c>
    </row>
    <row r="7" spans="1:17" ht="9" customHeight="1">
      <c r="A7" s="9" t="s">
        <v>5</v>
      </c>
      <c r="B7" s="11">
        <v>0.3</v>
      </c>
      <c r="C7" s="11">
        <v>0.3</v>
      </c>
      <c r="D7" s="11">
        <v>0.3</v>
      </c>
      <c r="E7" s="11">
        <v>0.3</v>
      </c>
      <c r="F7" s="11">
        <v>0.3</v>
      </c>
      <c r="G7" s="11">
        <v>0.3</v>
      </c>
      <c r="H7" s="11">
        <v>0.3</v>
      </c>
      <c r="I7" s="11">
        <v>0.3</v>
      </c>
      <c r="J7" s="11">
        <v>0.2</v>
      </c>
      <c r="K7" s="11">
        <v>0.3</v>
      </c>
      <c r="L7" s="11">
        <v>0.2</v>
      </c>
      <c r="M7" s="11">
        <v>0.2</v>
      </c>
      <c r="N7" s="10">
        <v>0.2</v>
      </c>
      <c r="O7" s="10">
        <v>0.2</v>
      </c>
      <c r="P7" s="10">
        <v>0.2</v>
      </c>
      <c r="Q7" s="10">
        <v>0.2</v>
      </c>
    </row>
    <row r="8" spans="1:17" ht="9" customHeight="1">
      <c r="A8" s="9" t="s">
        <v>6</v>
      </c>
      <c r="B8" s="11">
        <v>0.1</v>
      </c>
      <c r="C8" s="11">
        <v>0.1</v>
      </c>
      <c r="D8" s="11">
        <v>0.1</v>
      </c>
      <c r="E8" s="11">
        <v>0.1</v>
      </c>
      <c r="F8" s="11">
        <v>0.1</v>
      </c>
      <c r="G8" s="11">
        <v>0.1</v>
      </c>
      <c r="H8" s="11">
        <v>0.1</v>
      </c>
      <c r="I8" s="11">
        <v>0.1</v>
      </c>
      <c r="J8" s="11">
        <v>0.1</v>
      </c>
      <c r="K8" s="11">
        <v>0.1</v>
      </c>
      <c r="L8" s="11">
        <v>0.1</v>
      </c>
      <c r="M8" s="11">
        <v>0.1</v>
      </c>
      <c r="N8" s="10">
        <v>0.1</v>
      </c>
      <c r="O8" s="10">
        <v>0.1</v>
      </c>
      <c r="P8" s="10">
        <v>0.1</v>
      </c>
      <c r="Q8" s="10">
        <v>0.1</v>
      </c>
    </row>
    <row r="9" spans="1:17" ht="3" customHeight="1">
      <c r="A9" s="5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5"/>
      <c r="O9" s="5"/>
      <c r="P9" s="5"/>
      <c r="Q9" s="5"/>
    </row>
    <row r="10" spans="1:17" ht="9" customHeight="1">
      <c r="A10" s="9" t="s">
        <v>7</v>
      </c>
      <c r="B10" s="10">
        <v>6.7</v>
      </c>
      <c r="C10" s="10">
        <v>6.7</v>
      </c>
      <c r="D10" s="10">
        <v>6.7</v>
      </c>
      <c r="E10" s="10">
        <v>7.1</v>
      </c>
      <c r="F10" s="10">
        <v>6.7</v>
      </c>
      <c r="G10" s="10">
        <v>7</v>
      </c>
      <c r="H10" s="10">
        <v>7.2</v>
      </c>
      <c r="I10" s="10">
        <f aca="true" t="shared" si="1" ref="I10:N10">+I11+I12+I13</f>
        <v>7.3</v>
      </c>
      <c r="J10" s="10">
        <f t="shared" si="1"/>
        <v>7.4</v>
      </c>
      <c r="K10" s="10">
        <f t="shared" si="1"/>
        <v>7</v>
      </c>
      <c r="L10" s="10">
        <f t="shared" si="1"/>
        <v>7.300000000000001</v>
      </c>
      <c r="M10" s="10">
        <f t="shared" si="1"/>
        <v>6.8999999999999995</v>
      </c>
      <c r="N10" s="10">
        <f t="shared" si="1"/>
        <v>7.5</v>
      </c>
      <c r="O10" s="10">
        <f>+O11+O12+O13</f>
        <v>7.8</v>
      </c>
      <c r="P10" s="10">
        <f>+P11+P12+P13</f>
        <v>7.9</v>
      </c>
      <c r="Q10" s="10">
        <f>+Q11+Q12+Q13</f>
        <v>7.8</v>
      </c>
    </row>
    <row r="11" spans="1:17" ht="9" customHeight="1">
      <c r="A11" s="9" t="s">
        <v>4</v>
      </c>
      <c r="B11" s="11">
        <v>1.3</v>
      </c>
      <c r="C11" s="11">
        <v>1.2</v>
      </c>
      <c r="D11" s="11">
        <v>1.2</v>
      </c>
      <c r="E11" s="11">
        <v>1.2</v>
      </c>
      <c r="F11" s="11">
        <v>1.1</v>
      </c>
      <c r="G11" s="11">
        <v>1.1</v>
      </c>
      <c r="H11" s="11">
        <v>1.5</v>
      </c>
      <c r="I11" s="11">
        <v>1.5</v>
      </c>
      <c r="J11" s="11">
        <v>1.6</v>
      </c>
      <c r="K11" s="11">
        <v>1.7</v>
      </c>
      <c r="L11" s="11">
        <v>1.5</v>
      </c>
      <c r="M11" s="11">
        <v>1.4</v>
      </c>
      <c r="N11" s="10">
        <v>1.7</v>
      </c>
      <c r="O11" s="10">
        <v>2</v>
      </c>
      <c r="P11" s="10">
        <v>2.1</v>
      </c>
      <c r="Q11" s="10">
        <v>2</v>
      </c>
    </row>
    <row r="12" spans="1:17" ht="9" customHeight="1">
      <c r="A12" s="12" t="s">
        <v>5</v>
      </c>
      <c r="B12" s="11">
        <v>3.9</v>
      </c>
      <c r="C12" s="11">
        <v>3.8</v>
      </c>
      <c r="D12" s="11">
        <v>3.8</v>
      </c>
      <c r="E12" s="11">
        <v>3.9</v>
      </c>
      <c r="F12" s="11">
        <v>3.7</v>
      </c>
      <c r="G12" s="11">
        <v>4.1</v>
      </c>
      <c r="H12" s="11">
        <v>4</v>
      </c>
      <c r="I12" s="11">
        <v>4</v>
      </c>
      <c r="J12" s="11">
        <v>3.8</v>
      </c>
      <c r="K12" s="11">
        <v>3.6</v>
      </c>
      <c r="L12" s="11">
        <v>3.9</v>
      </c>
      <c r="M12" s="11">
        <v>3.7</v>
      </c>
      <c r="N12" s="10">
        <v>3.8</v>
      </c>
      <c r="O12" s="10">
        <v>3.8</v>
      </c>
      <c r="P12" s="10">
        <v>3.9</v>
      </c>
      <c r="Q12" s="10">
        <v>3.8</v>
      </c>
    </row>
    <row r="13" spans="1:17" ht="9" customHeight="1">
      <c r="A13" s="12" t="s">
        <v>6</v>
      </c>
      <c r="B13" s="11">
        <v>1.5</v>
      </c>
      <c r="C13" s="11">
        <v>1.7</v>
      </c>
      <c r="D13" s="11">
        <v>1.7</v>
      </c>
      <c r="E13" s="11">
        <v>2</v>
      </c>
      <c r="F13" s="11">
        <v>1.9</v>
      </c>
      <c r="G13" s="11">
        <v>1.8</v>
      </c>
      <c r="H13" s="11">
        <v>1.7</v>
      </c>
      <c r="I13" s="11">
        <v>1.8</v>
      </c>
      <c r="J13" s="11">
        <v>2</v>
      </c>
      <c r="K13" s="11">
        <v>1.7</v>
      </c>
      <c r="L13" s="11">
        <v>1.9</v>
      </c>
      <c r="M13" s="11">
        <v>1.8</v>
      </c>
      <c r="N13" s="10">
        <v>2</v>
      </c>
      <c r="O13" s="10">
        <v>2</v>
      </c>
      <c r="P13" s="10">
        <v>1.9</v>
      </c>
      <c r="Q13" s="10">
        <v>2</v>
      </c>
    </row>
    <row r="14" spans="1:17" ht="3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9" customHeight="1">
      <c r="A15" s="12" t="s">
        <v>8</v>
      </c>
      <c r="B15" s="10">
        <v>4.7</v>
      </c>
      <c r="C15" s="10">
        <v>5.3</v>
      </c>
      <c r="D15" s="10">
        <v>6.2</v>
      </c>
      <c r="E15" s="10">
        <v>6</v>
      </c>
      <c r="F15" s="10">
        <v>5.6</v>
      </c>
      <c r="G15" s="10">
        <v>5.4</v>
      </c>
      <c r="H15" s="10">
        <v>5.8</v>
      </c>
      <c r="I15" s="10">
        <f aca="true" t="shared" si="2" ref="I15:N15">+I16+I17</f>
        <v>5.699999999999999</v>
      </c>
      <c r="J15" s="10">
        <f t="shared" si="2"/>
        <v>6.8</v>
      </c>
      <c r="K15" s="10">
        <f t="shared" si="2"/>
        <v>7</v>
      </c>
      <c r="L15" s="10">
        <f t="shared" si="2"/>
        <v>7.199999999999999</v>
      </c>
      <c r="M15" s="10">
        <f t="shared" si="2"/>
        <v>7.3999999999999995</v>
      </c>
      <c r="N15" s="10">
        <f t="shared" si="2"/>
        <v>7.300000000000001</v>
      </c>
      <c r="O15" s="10">
        <f>+O16+O17</f>
        <v>8.9</v>
      </c>
      <c r="P15" s="10">
        <f>+P16+P17</f>
        <v>8.1</v>
      </c>
      <c r="Q15" s="10">
        <f>+Q16+Q17</f>
        <v>7.9</v>
      </c>
    </row>
    <row r="16" spans="1:17" ht="9" customHeight="1">
      <c r="A16" s="12" t="s">
        <v>4</v>
      </c>
      <c r="B16" s="11">
        <v>3</v>
      </c>
      <c r="C16" s="11">
        <v>3.1</v>
      </c>
      <c r="D16" s="11">
        <v>3.8</v>
      </c>
      <c r="E16" s="11">
        <v>3.8</v>
      </c>
      <c r="F16" s="11">
        <v>3.4</v>
      </c>
      <c r="G16" s="11">
        <v>3.1</v>
      </c>
      <c r="H16" s="11">
        <v>3.4</v>
      </c>
      <c r="I16" s="11">
        <v>3.4</v>
      </c>
      <c r="J16" s="11">
        <v>4.5</v>
      </c>
      <c r="K16" s="11">
        <v>4.4</v>
      </c>
      <c r="L16" s="11">
        <v>4.6</v>
      </c>
      <c r="M16" s="11">
        <v>5.1</v>
      </c>
      <c r="N16" s="10">
        <v>5.2</v>
      </c>
      <c r="O16" s="10">
        <v>6.7</v>
      </c>
      <c r="P16" s="10">
        <v>5.6</v>
      </c>
      <c r="Q16" s="10">
        <v>5.7</v>
      </c>
    </row>
    <row r="17" spans="1:17" ht="9" customHeight="1">
      <c r="A17" s="12" t="s">
        <v>6</v>
      </c>
      <c r="B17" s="11">
        <v>1.7</v>
      </c>
      <c r="C17" s="11">
        <v>2.2</v>
      </c>
      <c r="D17" s="11">
        <v>2.4</v>
      </c>
      <c r="E17" s="11">
        <v>2.2</v>
      </c>
      <c r="F17" s="11">
        <v>2.2</v>
      </c>
      <c r="G17" s="11">
        <v>2.3</v>
      </c>
      <c r="H17" s="11">
        <v>2.4</v>
      </c>
      <c r="I17" s="11">
        <v>2.3</v>
      </c>
      <c r="J17" s="11">
        <v>2.3</v>
      </c>
      <c r="K17" s="11">
        <v>2.6</v>
      </c>
      <c r="L17" s="11">
        <v>2.6</v>
      </c>
      <c r="M17" s="11">
        <v>2.3</v>
      </c>
      <c r="N17" s="10">
        <v>2.1</v>
      </c>
      <c r="O17" s="10">
        <v>2.2</v>
      </c>
      <c r="P17" s="10">
        <v>2.5</v>
      </c>
      <c r="Q17" s="10">
        <v>2.2</v>
      </c>
    </row>
    <row r="18" spans="1:17" ht="3" customHeight="1">
      <c r="A18" s="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5"/>
      <c r="O18" s="5"/>
      <c r="P18" s="5"/>
      <c r="Q18" s="5"/>
    </row>
    <row r="19" spans="1:17" ht="9" customHeight="1">
      <c r="A19" s="9" t="s">
        <v>9</v>
      </c>
      <c r="B19" s="10">
        <f aca="true" t="shared" si="3" ref="B19:H19">B20+B21</f>
        <v>10.4</v>
      </c>
      <c r="C19" s="10">
        <f t="shared" si="3"/>
        <v>10.799999999999999</v>
      </c>
      <c r="D19" s="10">
        <f t="shared" si="3"/>
        <v>10.5</v>
      </c>
      <c r="E19" s="10">
        <f t="shared" si="3"/>
        <v>10</v>
      </c>
      <c r="F19" s="10">
        <f t="shared" si="3"/>
        <v>10</v>
      </c>
      <c r="G19" s="10">
        <f t="shared" si="3"/>
        <v>9.9</v>
      </c>
      <c r="H19" s="10">
        <f t="shared" si="3"/>
        <v>10.1</v>
      </c>
      <c r="I19" s="10">
        <f aca="true" t="shared" si="4" ref="I19:N19">+I20+I21</f>
        <v>10.9</v>
      </c>
      <c r="J19" s="10">
        <f t="shared" si="4"/>
        <v>10.6</v>
      </c>
      <c r="K19" s="10">
        <f t="shared" si="4"/>
        <v>9.8</v>
      </c>
      <c r="L19" s="10">
        <f t="shared" si="4"/>
        <v>9.6</v>
      </c>
      <c r="M19" s="10">
        <f t="shared" si="4"/>
        <v>10.9</v>
      </c>
      <c r="N19" s="10">
        <f t="shared" si="4"/>
        <v>10.1</v>
      </c>
      <c r="O19" s="10">
        <f>+O20+O21</f>
        <v>9.1</v>
      </c>
      <c r="P19" s="10">
        <f>+P20+P21</f>
        <v>10.9</v>
      </c>
      <c r="Q19" s="10">
        <f>+Q20+Q21</f>
        <v>9.700000000000001</v>
      </c>
    </row>
    <row r="20" spans="1:17" ht="9" customHeight="1">
      <c r="A20" s="9" t="s">
        <v>4</v>
      </c>
      <c r="B20" s="11">
        <v>8.8</v>
      </c>
      <c r="C20" s="11">
        <v>9.2</v>
      </c>
      <c r="D20" s="11">
        <v>9.1</v>
      </c>
      <c r="E20" s="11">
        <v>8.7</v>
      </c>
      <c r="F20" s="11">
        <v>8.8</v>
      </c>
      <c r="G20" s="11">
        <v>8.5</v>
      </c>
      <c r="H20" s="11">
        <v>8.9</v>
      </c>
      <c r="I20" s="11">
        <v>9.5</v>
      </c>
      <c r="J20" s="11">
        <v>9.4</v>
      </c>
      <c r="K20" s="11">
        <v>8.4</v>
      </c>
      <c r="L20" s="11">
        <v>8.6</v>
      </c>
      <c r="M20" s="11">
        <v>9.4</v>
      </c>
      <c r="N20" s="10">
        <v>8.7</v>
      </c>
      <c r="O20" s="10">
        <v>7.8</v>
      </c>
      <c r="P20" s="10">
        <v>9.5</v>
      </c>
      <c r="Q20" s="10">
        <v>8.4</v>
      </c>
    </row>
    <row r="21" spans="1:17" ht="9" customHeight="1">
      <c r="A21" s="12" t="s">
        <v>10</v>
      </c>
      <c r="B21" s="11">
        <v>1.6</v>
      </c>
      <c r="C21" s="11">
        <v>1.6</v>
      </c>
      <c r="D21" s="11">
        <v>1.4</v>
      </c>
      <c r="E21" s="11">
        <v>1.3</v>
      </c>
      <c r="F21" s="11">
        <v>1.2</v>
      </c>
      <c r="G21" s="11">
        <v>1.4</v>
      </c>
      <c r="H21" s="11">
        <v>1.2</v>
      </c>
      <c r="I21" s="11">
        <v>1.4</v>
      </c>
      <c r="J21" s="11">
        <v>1.2</v>
      </c>
      <c r="K21" s="11">
        <v>1.4</v>
      </c>
      <c r="L21" s="11">
        <v>1</v>
      </c>
      <c r="M21" s="11">
        <v>1.5</v>
      </c>
      <c r="N21" s="10">
        <v>1.4</v>
      </c>
      <c r="O21" s="10">
        <v>1.3</v>
      </c>
      <c r="P21" s="10">
        <v>1.4</v>
      </c>
      <c r="Q21" s="10">
        <v>1.3</v>
      </c>
    </row>
    <row r="22" spans="1:17" ht="3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9" customHeight="1">
      <c r="A23" s="12" t="s">
        <v>11</v>
      </c>
      <c r="B23" s="10">
        <v>9.3</v>
      </c>
      <c r="C23" s="10">
        <v>11.3</v>
      </c>
      <c r="D23" s="10">
        <v>10.4</v>
      </c>
      <c r="E23" s="10">
        <v>11.5</v>
      </c>
      <c r="F23" s="10">
        <v>11.7</v>
      </c>
      <c r="G23" s="10">
        <v>11.2</v>
      </c>
      <c r="H23" s="10">
        <v>12.3</v>
      </c>
      <c r="I23" s="10">
        <f aca="true" t="shared" si="5" ref="I23:N23">+I24+I25+I26</f>
        <v>14.8</v>
      </c>
      <c r="J23" s="10">
        <f t="shared" si="5"/>
        <v>17.1</v>
      </c>
      <c r="K23" s="10">
        <f t="shared" si="5"/>
        <v>15.6</v>
      </c>
      <c r="L23" s="10">
        <f t="shared" si="5"/>
        <v>17.2</v>
      </c>
      <c r="M23" s="10">
        <f t="shared" si="5"/>
        <v>18.5</v>
      </c>
      <c r="N23" s="10">
        <f t="shared" si="5"/>
        <v>17.3</v>
      </c>
      <c r="O23" s="10">
        <f>+O24+O25+O26</f>
        <v>15.6</v>
      </c>
      <c r="P23" s="10">
        <f>+P24+P25+P26</f>
        <v>15.600000000000001</v>
      </c>
      <c r="Q23" s="10">
        <f>+Q24+Q25+Q26</f>
        <v>15.5</v>
      </c>
    </row>
    <row r="24" spans="1:17" ht="9" customHeight="1">
      <c r="A24" s="12" t="s">
        <v>4</v>
      </c>
      <c r="B24" s="11">
        <v>6.5</v>
      </c>
      <c r="C24" s="11">
        <v>8.3</v>
      </c>
      <c r="D24" s="11">
        <v>7.1</v>
      </c>
      <c r="E24" s="11">
        <v>8.1</v>
      </c>
      <c r="F24" s="11">
        <v>8.3</v>
      </c>
      <c r="G24" s="11">
        <v>7.7</v>
      </c>
      <c r="H24" s="11">
        <v>8.3</v>
      </c>
      <c r="I24" s="11">
        <v>10.9</v>
      </c>
      <c r="J24" s="11">
        <v>12.8</v>
      </c>
      <c r="K24" s="11">
        <v>11.3</v>
      </c>
      <c r="L24" s="11">
        <v>12.6</v>
      </c>
      <c r="M24" s="11">
        <v>14.4</v>
      </c>
      <c r="N24" s="11">
        <v>13</v>
      </c>
      <c r="O24" s="11">
        <v>11.6</v>
      </c>
      <c r="P24" s="11">
        <v>11.3</v>
      </c>
      <c r="Q24" s="11">
        <v>11.4</v>
      </c>
    </row>
    <row r="25" spans="1:17" ht="9" customHeight="1">
      <c r="A25" s="12" t="s">
        <v>5</v>
      </c>
      <c r="B25" s="11">
        <v>1</v>
      </c>
      <c r="C25" s="11">
        <v>0.9</v>
      </c>
      <c r="D25" s="11">
        <v>1</v>
      </c>
      <c r="E25" s="11">
        <v>0.9</v>
      </c>
      <c r="F25" s="11">
        <v>1.1</v>
      </c>
      <c r="G25" s="11">
        <v>1.1</v>
      </c>
      <c r="H25" s="11">
        <v>1.7</v>
      </c>
      <c r="I25" s="11">
        <v>1.1</v>
      </c>
      <c r="J25" s="11">
        <v>1.5</v>
      </c>
      <c r="K25" s="11">
        <v>1.7</v>
      </c>
      <c r="L25" s="11">
        <v>1.7</v>
      </c>
      <c r="M25" s="11">
        <v>1.5</v>
      </c>
      <c r="N25" s="11">
        <v>1.5</v>
      </c>
      <c r="O25" s="11">
        <v>1.5</v>
      </c>
      <c r="P25" s="11">
        <v>1.6</v>
      </c>
      <c r="Q25" s="11">
        <v>1.5</v>
      </c>
    </row>
    <row r="26" spans="1:17" ht="9" customHeight="1">
      <c r="A26" s="12" t="s">
        <v>6</v>
      </c>
      <c r="B26" s="11">
        <v>1.8</v>
      </c>
      <c r="C26" s="11">
        <v>2.1</v>
      </c>
      <c r="D26" s="11">
        <v>2.3</v>
      </c>
      <c r="E26" s="11">
        <v>2.5</v>
      </c>
      <c r="F26" s="11">
        <v>2.3</v>
      </c>
      <c r="G26" s="11">
        <v>2.4</v>
      </c>
      <c r="H26" s="11">
        <v>2.3</v>
      </c>
      <c r="I26" s="11">
        <v>2.8</v>
      </c>
      <c r="J26" s="11">
        <v>2.8</v>
      </c>
      <c r="K26" s="11">
        <v>2.6</v>
      </c>
      <c r="L26" s="11">
        <v>2.9</v>
      </c>
      <c r="M26" s="11">
        <v>2.6</v>
      </c>
      <c r="N26" s="11">
        <v>2.8</v>
      </c>
      <c r="O26" s="11">
        <v>2.5</v>
      </c>
      <c r="P26" s="11">
        <v>2.7</v>
      </c>
      <c r="Q26" s="11">
        <v>2.6</v>
      </c>
    </row>
    <row r="27" spans="1:17" ht="3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9" customHeight="1">
      <c r="A28" s="12" t="s">
        <v>12</v>
      </c>
      <c r="B28" s="10">
        <v>3.1</v>
      </c>
      <c r="C28" s="10">
        <v>3</v>
      </c>
      <c r="D28" s="10">
        <v>3.1</v>
      </c>
      <c r="E28" s="10">
        <v>3.1</v>
      </c>
      <c r="F28" s="10">
        <v>3</v>
      </c>
      <c r="G28" s="10">
        <v>2.6</v>
      </c>
      <c r="H28" s="10">
        <v>2.5</v>
      </c>
      <c r="I28" s="10">
        <f aca="true" t="shared" si="6" ref="I28:N28">+I29+I30</f>
        <v>2.8</v>
      </c>
      <c r="J28" s="10">
        <f t="shared" si="6"/>
        <v>2.6</v>
      </c>
      <c r="K28" s="10">
        <f t="shared" si="6"/>
        <v>2.3</v>
      </c>
      <c r="L28" s="10">
        <f t="shared" si="6"/>
        <v>2.2</v>
      </c>
      <c r="M28" s="10">
        <f t="shared" si="6"/>
        <v>2.2</v>
      </c>
      <c r="N28" s="10">
        <f t="shared" si="6"/>
        <v>2.3</v>
      </c>
      <c r="O28" s="10">
        <f>+O29+O30</f>
        <v>2.4</v>
      </c>
      <c r="P28" s="10">
        <f>+P29+P30</f>
        <v>2.5</v>
      </c>
      <c r="Q28" s="10">
        <f>+Q29+Q30</f>
        <v>2.5</v>
      </c>
    </row>
    <row r="29" spans="1:17" ht="9" customHeight="1">
      <c r="A29" s="12" t="s">
        <v>4</v>
      </c>
      <c r="B29" s="11">
        <v>2.2</v>
      </c>
      <c r="C29" s="11">
        <v>2.1</v>
      </c>
      <c r="D29" s="11">
        <v>2.2</v>
      </c>
      <c r="E29" s="11">
        <v>2.3</v>
      </c>
      <c r="F29" s="11">
        <v>2.2</v>
      </c>
      <c r="G29" s="11">
        <v>2</v>
      </c>
      <c r="H29" s="11">
        <v>1.8</v>
      </c>
      <c r="I29" s="11">
        <v>2.1</v>
      </c>
      <c r="J29" s="11">
        <v>2</v>
      </c>
      <c r="K29" s="11">
        <v>1.7</v>
      </c>
      <c r="L29" s="11">
        <v>1.7</v>
      </c>
      <c r="M29" s="11">
        <v>1.8</v>
      </c>
      <c r="N29" s="10">
        <v>1.5</v>
      </c>
      <c r="O29" s="10">
        <v>1.9</v>
      </c>
      <c r="P29" s="10">
        <v>2</v>
      </c>
      <c r="Q29" s="10">
        <v>1.9</v>
      </c>
    </row>
    <row r="30" spans="1:17" ht="9" customHeight="1">
      <c r="A30" s="12" t="s">
        <v>6</v>
      </c>
      <c r="B30" s="11">
        <v>0.9</v>
      </c>
      <c r="C30" s="11">
        <v>0.9</v>
      </c>
      <c r="D30" s="11">
        <v>0.9</v>
      </c>
      <c r="E30" s="11">
        <v>0.8</v>
      </c>
      <c r="F30" s="11">
        <v>0.8</v>
      </c>
      <c r="G30" s="11">
        <v>0.6</v>
      </c>
      <c r="H30" s="11">
        <v>0.7</v>
      </c>
      <c r="I30" s="11">
        <v>0.7</v>
      </c>
      <c r="J30" s="11">
        <v>0.6</v>
      </c>
      <c r="K30" s="11">
        <v>0.6</v>
      </c>
      <c r="L30" s="11">
        <v>0.5</v>
      </c>
      <c r="M30" s="11">
        <v>0.4</v>
      </c>
      <c r="N30" s="10">
        <v>0.8</v>
      </c>
      <c r="O30" s="10">
        <v>0.5</v>
      </c>
      <c r="P30" s="10">
        <v>0.5</v>
      </c>
      <c r="Q30" s="10">
        <v>0.6</v>
      </c>
    </row>
    <row r="31" spans="1:17" ht="3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9" customHeight="1">
      <c r="A32" s="12" t="s">
        <v>13</v>
      </c>
      <c r="B32" s="11">
        <v>6.5</v>
      </c>
      <c r="C32" s="11">
        <v>6.6</v>
      </c>
      <c r="D32" s="11">
        <v>7.2</v>
      </c>
      <c r="E32" s="11">
        <v>7.5</v>
      </c>
      <c r="F32" s="11">
        <v>7.2</v>
      </c>
      <c r="G32" s="11">
        <v>6.8</v>
      </c>
      <c r="H32" s="11">
        <v>7.4</v>
      </c>
      <c r="I32" s="11">
        <v>7.3</v>
      </c>
      <c r="J32" s="11">
        <v>7.3</v>
      </c>
      <c r="K32" s="11">
        <v>7</v>
      </c>
      <c r="L32" s="11">
        <v>7.1</v>
      </c>
      <c r="M32" s="11">
        <v>6.7</v>
      </c>
      <c r="N32" s="10">
        <v>6.6</v>
      </c>
      <c r="O32" s="10">
        <v>6.8</v>
      </c>
      <c r="P32" s="10">
        <v>6.3</v>
      </c>
      <c r="Q32" s="10">
        <v>6.4</v>
      </c>
    </row>
    <row r="33" spans="1:17" ht="3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9" customHeight="1">
      <c r="A34" s="12" t="s">
        <v>14</v>
      </c>
      <c r="B34" s="10">
        <v>25.8</v>
      </c>
      <c r="C34" s="10">
        <v>24.7</v>
      </c>
      <c r="D34" s="10">
        <v>24.9</v>
      </c>
      <c r="E34" s="10">
        <v>24.4</v>
      </c>
      <c r="F34" s="10">
        <v>26.3</v>
      </c>
      <c r="G34" s="10">
        <v>26.4</v>
      </c>
      <c r="H34" s="10">
        <v>27.8</v>
      </c>
      <c r="I34" s="10">
        <f aca="true" t="shared" si="7" ref="I34:N34">+I35+I36+I37</f>
        <v>28</v>
      </c>
      <c r="J34" s="10">
        <f t="shared" si="7"/>
        <v>27.599999999999998</v>
      </c>
      <c r="K34" s="10">
        <f t="shared" si="7"/>
        <v>28.9</v>
      </c>
      <c r="L34" s="10">
        <f t="shared" si="7"/>
        <v>29.5</v>
      </c>
      <c r="M34" s="10">
        <f t="shared" si="7"/>
        <v>27.900000000000002</v>
      </c>
      <c r="N34" s="10">
        <f t="shared" si="7"/>
        <v>28.9</v>
      </c>
      <c r="O34" s="10">
        <f>+O35+O36+O37</f>
        <v>28.900000000000002</v>
      </c>
      <c r="P34" s="10">
        <f>+P35+P36+P37</f>
        <v>27.9</v>
      </c>
      <c r="Q34" s="10">
        <f>+Q35+Q36+Q37</f>
        <v>27.4</v>
      </c>
    </row>
    <row r="35" spans="1:17" ht="9" customHeight="1">
      <c r="A35" s="12" t="s">
        <v>4</v>
      </c>
      <c r="B35" s="11">
        <v>6.1</v>
      </c>
      <c r="C35" s="11">
        <v>6.3</v>
      </c>
      <c r="D35" s="11">
        <v>5.8</v>
      </c>
      <c r="E35" s="11">
        <v>6.5</v>
      </c>
      <c r="F35" s="11">
        <v>6.7</v>
      </c>
      <c r="G35" s="11">
        <v>5.9</v>
      </c>
      <c r="H35" s="11">
        <v>6.9</v>
      </c>
      <c r="I35" s="11">
        <v>7</v>
      </c>
      <c r="J35" s="11">
        <v>8.2</v>
      </c>
      <c r="K35" s="11">
        <v>7.9</v>
      </c>
      <c r="L35" s="11">
        <v>8.5</v>
      </c>
      <c r="M35" s="11">
        <v>8.4</v>
      </c>
      <c r="N35" s="10">
        <v>9.5</v>
      </c>
      <c r="O35" s="10">
        <v>9.3</v>
      </c>
      <c r="P35" s="10">
        <v>9.2</v>
      </c>
      <c r="Q35" s="10">
        <v>9.3</v>
      </c>
    </row>
    <row r="36" spans="1:17" ht="9" customHeight="1">
      <c r="A36" s="12" t="s">
        <v>5</v>
      </c>
      <c r="B36" s="11">
        <v>12.1</v>
      </c>
      <c r="C36" s="11">
        <v>10.6</v>
      </c>
      <c r="D36" s="11">
        <v>10.4</v>
      </c>
      <c r="E36" s="11">
        <v>9.5</v>
      </c>
      <c r="F36" s="11">
        <v>11</v>
      </c>
      <c r="G36" s="11">
        <v>11.1</v>
      </c>
      <c r="H36" s="11">
        <v>11.9</v>
      </c>
      <c r="I36" s="11">
        <v>11.2</v>
      </c>
      <c r="J36" s="11">
        <v>10.2</v>
      </c>
      <c r="K36" s="11">
        <v>10.5</v>
      </c>
      <c r="L36" s="11">
        <v>10.5</v>
      </c>
      <c r="M36" s="11">
        <v>9.3</v>
      </c>
      <c r="N36" s="10">
        <v>9.4</v>
      </c>
      <c r="O36" s="10">
        <v>9.3</v>
      </c>
      <c r="P36" s="10">
        <v>9.5</v>
      </c>
      <c r="Q36" s="10">
        <v>8.7</v>
      </c>
    </row>
    <row r="37" spans="1:17" ht="9" customHeight="1">
      <c r="A37" s="12" t="s">
        <v>6</v>
      </c>
      <c r="B37" s="11">
        <v>7.6</v>
      </c>
      <c r="C37" s="11">
        <v>7.8</v>
      </c>
      <c r="D37" s="11">
        <v>8.7</v>
      </c>
      <c r="E37" s="11">
        <v>8.4</v>
      </c>
      <c r="F37" s="11">
        <v>8.6</v>
      </c>
      <c r="G37" s="11">
        <v>9.4</v>
      </c>
      <c r="H37" s="11">
        <v>9</v>
      </c>
      <c r="I37" s="11">
        <v>9.8</v>
      </c>
      <c r="J37" s="11">
        <v>9.2</v>
      </c>
      <c r="K37" s="11">
        <v>10.5</v>
      </c>
      <c r="L37" s="11">
        <v>10.5</v>
      </c>
      <c r="M37" s="11">
        <v>10.2</v>
      </c>
      <c r="N37" s="10">
        <v>10</v>
      </c>
      <c r="O37" s="10">
        <v>10.3</v>
      </c>
      <c r="P37" s="10">
        <v>9.2</v>
      </c>
      <c r="Q37" s="10">
        <v>9.4</v>
      </c>
    </row>
    <row r="38" spans="1:17" ht="3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9" customHeight="1">
      <c r="A39" s="12" t="s">
        <v>15</v>
      </c>
      <c r="B39" s="10">
        <v>9.9</v>
      </c>
      <c r="C39" s="10">
        <v>10.6</v>
      </c>
      <c r="D39" s="10">
        <f>D40+D41</f>
        <v>10.1</v>
      </c>
      <c r="E39" s="10">
        <v>10</v>
      </c>
      <c r="F39" s="10">
        <v>9.7</v>
      </c>
      <c r="G39" s="10">
        <v>9.7</v>
      </c>
      <c r="H39" s="10">
        <v>9.6</v>
      </c>
      <c r="I39" s="10">
        <f aca="true" t="shared" si="8" ref="I39:N39">+I40+I41</f>
        <v>9.7</v>
      </c>
      <c r="J39" s="10">
        <f t="shared" si="8"/>
        <v>10.2</v>
      </c>
      <c r="K39" s="10">
        <f t="shared" si="8"/>
        <v>10.8</v>
      </c>
      <c r="L39" s="10">
        <f t="shared" si="8"/>
        <v>10.1</v>
      </c>
      <c r="M39" s="10">
        <f t="shared" si="8"/>
        <v>11.8</v>
      </c>
      <c r="N39" s="10">
        <f t="shared" si="8"/>
        <v>10.7</v>
      </c>
      <c r="O39" s="10">
        <f>+O40+O41</f>
        <v>11.2</v>
      </c>
      <c r="P39" s="10">
        <f>+P40+P41</f>
        <v>11.7</v>
      </c>
      <c r="Q39" s="10">
        <f>+Q40+Q41</f>
        <v>11.600000000000001</v>
      </c>
    </row>
    <row r="40" spans="1:17" ht="9" customHeight="1">
      <c r="A40" s="12" t="s">
        <v>4</v>
      </c>
      <c r="B40" s="11">
        <v>4.6</v>
      </c>
      <c r="C40" s="11">
        <v>5.1</v>
      </c>
      <c r="D40" s="11">
        <v>4.8</v>
      </c>
      <c r="E40" s="11">
        <v>4.8</v>
      </c>
      <c r="F40" s="11">
        <v>4.7</v>
      </c>
      <c r="G40" s="11">
        <v>4.6</v>
      </c>
      <c r="H40" s="11">
        <v>5</v>
      </c>
      <c r="I40" s="11">
        <v>5.3</v>
      </c>
      <c r="J40" s="11">
        <v>5.4</v>
      </c>
      <c r="K40" s="11">
        <v>5.7</v>
      </c>
      <c r="L40" s="11">
        <v>6</v>
      </c>
      <c r="M40" s="11">
        <v>6.5</v>
      </c>
      <c r="N40" s="10">
        <v>6.6</v>
      </c>
      <c r="O40" s="10">
        <v>6.9</v>
      </c>
      <c r="P40" s="10">
        <v>6.7</v>
      </c>
      <c r="Q40" s="10">
        <v>6.7</v>
      </c>
    </row>
    <row r="41" spans="1:17" ht="9" customHeight="1">
      <c r="A41" s="12" t="s">
        <v>16</v>
      </c>
      <c r="B41" s="11">
        <v>5.3</v>
      </c>
      <c r="C41" s="11">
        <v>5.5</v>
      </c>
      <c r="D41" s="11">
        <v>5.3</v>
      </c>
      <c r="E41" s="11">
        <v>5.2</v>
      </c>
      <c r="F41" s="11">
        <v>5</v>
      </c>
      <c r="G41" s="11">
        <v>5.1</v>
      </c>
      <c r="H41" s="11">
        <v>4.6</v>
      </c>
      <c r="I41" s="11">
        <v>4.4</v>
      </c>
      <c r="J41" s="11">
        <v>4.8</v>
      </c>
      <c r="K41" s="11">
        <v>5.1</v>
      </c>
      <c r="L41" s="11">
        <v>4.1</v>
      </c>
      <c r="M41" s="11">
        <v>5.3</v>
      </c>
      <c r="N41" s="10">
        <v>4.1</v>
      </c>
      <c r="O41" s="10">
        <v>4.3</v>
      </c>
      <c r="P41" s="10">
        <v>5</v>
      </c>
      <c r="Q41" s="10">
        <v>4.9</v>
      </c>
    </row>
    <row r="42" spans="1:17" ht="3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9" customHeight="1">
      <c r="A43" s="9" t="s">
        <v>17</v>
      </c>
      <c r="B43" s="10">
        <f aca="true" t="shared" si="9" ref="B43:N43">B44+B45+B46</f>
        <v>24.6</v>
      </c>
      <c r="C43" s="10">
        <f t="shared" si="9"/>
        <v>24.3</v>
      </c>
      <c r="D43" s="10">
        <f t="shared" si="9"/>
        <v>23.799999999999997</v>
      </c>
      <c r="E43" s="10">
        <f t="shared" si="9"/>
        <v>26.5</v>
      </c>
      <c r="F43" s="10">
        <f t="shared" si="9"/>
        <v>24.6</v>
      </c>
      <c r="G43" s="10">
        <f t="shared" si="9"/>
        <v>23.4</v>
      </c>
      <c r="H43" s="10">
        <f t="shared" si="9"/>
        <v>25.400000000000002</v>
      </c>
      <c r="I43" s="10">
        <f t="shared" si="9"/>
        <v>24.7</v>
      </c>
      <c r="J43" s="10">
        <f t="shared" si="9"/>
        <v>25.7</v>
      </c>
      <c r="K43" s="10">
        <f t="shared" si="9"/>
        <v>26.4</v>
      </c>
      <c r="L43" s="10">
        <f t="shared" si="9"/>
        <v>29.300000000000004</v>
      </c>
      <c r="M43" s="10">
        <f t="shared" si="9"/>
        <v>28.8</v>
      </c>
      <c r="N43" s="10">
        <f t="shared" si="9"/>
        <v>27.8</v>
      </c>
      <c r="O43" s="10">
        <f>O44+O45+O46</f>
        <v>30.1</v>
      </c>
      <c r="P43" s="10">
        <f>P44+P45+P46</f>
        <v>27.4</v>
      </c>
      <c r="Q43" s="10">
        <f>Q44+Q45+Q46</f>
        <v>26.7</v>
      </c>
    </row>
    <row r="44" spans="1:17" ht="9" customHeight="1">
      <c r="A44" s="9" t="s">
        <v>18</v>
      </c>
      <c r="B44" s="11">
        <v>12.8</v>
      </c>
      <c r="C44" s="11">
        <v>13</v>
      </c>
      <c r="D44" s="11">
        <v>13.5</v>
      </c>
      <c r="E44" s="11">
        <v>13.6</v>
      </c>
      <c r="F44" s="11">
        <v>13.3</v>
      </c>
      <c r="G44" s="11">
        <v>12.8</v>
      </c>
      <c r="H44" s="11">
        <v>14.8</v>
      </c>
      <c r="I44" s="11">
        <v>14.3</v>
      </c>
      <c r="J44" s="11">
        <v>15.2</v>
      </c>
      <c r="K44" s="11">
        <v>15.4</v>
      </c>
      <c r="L44" s="11">
        <v>16.8</v>
      </c>
      <c r="M44" s="11">
        <v>15.8</v>
      </c>
      <c r="N44" s="10">
        <v>14.6</v>
      </c>
      <c r="O44" s="10">
        <v>15.8</v>
      </c>
      <c r="P44" s="10">
        <v>14</v>
      </c>
      <c r="Q44" s="10">
        <v>13.2</v>
      </c>
    </row>
    <row r="45" spans="1:17" ht="9" customHeight="1">
      <c r="A45" s="9" t="s">
        <v>19</v>
      </c>
      <c r="B45" s="11">
        <v>9.4</v>
      </c>
      <c r="C45" s="11">
        <v>9.1</v>
      </c>
      <c r="D45" s="11">
        <v>7.9</v>
      </c>
      <c r="E45" s="11">
        <v>10.4</v>
      </c>
      <c r="F45" s="11">
        <v>9.2</v>
      </c>
      <c r="G45" s="11">
        <v>8.7</v>
      </c>
      <c r="H45" s="11">
        <v>8.5</v>
      </c>
      <c r="I45" s="11">
        <v>8.7</v>
      </c>
      <c r="J45" s="11">
        <v>8.5</v>
      </c>
      <c r="K45" s="11">
        <v>9.1</v>
      </c>
      <c r="L45" s="11">
        <v>10.4</v>
      </c>
      <c r="M45" s="11">
        <v>10.7</v>
      </c>
      <c r="N45" s="10">
        <v>10.9</v>
      </c>
      <c r="O45" s="10">
        <v>11.8</v>
      </c>
      <c r="P45" s="10">
        <v>10.9</v>
      </c>
      <c r="Q45" s="10">
        <v>11</v>
      </c>
    </row>
    <row r="46" spans="1:17" ht="9" customHeight="1">
      <c r="A46" s="12" t="s">
        <v>20</v>
      </c>
      <c r="B46" s="11">
        <v>2.4</v>
      </c>
      <c r="C46" s="11">
        <v>2.2</v>
      </c>
      <c r="D46" s="11">
        <v>2.4</v>
      </c>
      <c r="E46" s="11">
        <v>2.5</v>
      </c>
      <c r="F46" s="11">
        <v>2.1</v>
      </c>
      <c r="G46" s="11">
        <v>1.9</v>
      </c>
      <c r="H46" s="11">
        <v>2.1</v>
      </c>
      <c r="I46" s="11">
        <v>1.7</v>
      </c>
      <c r="J46" s="11">
        <v>2</v>
      </c>
      <c r="K46" s="11">
        <v>1.9</v>
      </c>
      <c r="L46" s="11">
        <v>2.1</v>
      </c>
      <c r="M46" s="11">
        <v>2.3</v>
      </c>
      <c r="N46" s="10">
        <v>2.3</v>
      </c>
      <c r="O46" s="10">
        <v>2.5</v>
      </c>
      <c r="P46" s="10">
        <v>2.5</v>
      </c>
      <c r="Q46" s="10">
        <v>2.5</v>
      </c>
    </row>
    <row r="47" spans="1:17" ht="3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9" customHeight="1">
      <c r="A48" s="9" t="s">
        <v>21</v>
      </c>
      <c r="B48" s="10">
        <f aca="true" t="shared" si="10" ref="B48:N48">B49+B50</f>
        <v>24.299999999999997</v>
      </c>
      <c r="C48" s="10">
        <f t="shared" si="10"/>
        <v>28.2</v>
      </c>
      <c r="D48" s="10">
        <f t="shared" si="10"/>
        <v>30.2</v>
      </c>
      <c r="E48" s="10">
        <f t="shared" si="10"/>
        <v>32.3</v>
      </c>
      <c r="F48" s="10">
        <f t="shared" si="10"/>
        <v>31.6</v>
      </c>
      <c r="G48" s="10">
        <f t="shared" si="10"/>
        <v>30.1</v>
      </c>
      <c r="H48" s="10">
        <f t="shared" si="10"/>
        <v>30.599999999999998</v>
      </c>
      <c r="I48" s="10">
        <f t="shared" si="10"/>
        <v>29.700000000000003</v>
      </c>
      <c r="J48" s="10">
        <f t="shared" si="10"/>
        <v>31</v>
      </c>
      <c r="K48" s="10">
        <f t="shared" si="10"/>
        <v>28.5</v>
      </c>
      <c r="L48" s="10">
        <f t="shared" si="10"/>
        <v>27.799999999999997</v>
      </c>
      <c r="M48" s="10">
        <f t="shared" si="10"/>
        <v>31</v>
      </c>
      <c r="N48" s="10">
        <f t="shared" si="10"/>
        <v>28.8</v>
      </c>
      <c r="O48" s="10">
        <f>O49+O50</f>
        <v>32.3</v>
      </c>
      <c r="P48" s="10">
        <f>P49+P50</f>
        <v>33.2</v>
      </c>
      <c r="Q48" s="10">
        <f>Q49+Q50</f>
        <v>33.3</v>
      </c>
    </row>
    <row r="49" spans="1:17" ht="9" customHeight="1">
      <c r="A49" s="12" t="s">
        <v>22</v>
      </c>
      <c r="B49" s="11">
        <v>21.9</v>
      </c>
      <c r="C49" s="11">
        <v>25.7</v>
      </c>
      <c r="D49" s="11">
        <v>27</v>
      </c>
      <c r="E49" s="11">
        <v>28.7</v>
      </c>
      <c r="F49" s="11">
        <v>27.8</v>
      </c>
      <c r="G49" s="11">
        <v>26.1</v>
      </c>
      <c r="H49" s="11">
        <v>25.9</v>
      </c>
      <c r="I49" s="11">
        <v>24.6</v>
      </c>
      <c r="J49" s="11">
        <v>25.3</v>
      </c>
      <c r="K49" s="11">
        <v>22.5</v>
      </c>
      <c r="L49" s="11">
        <v>21.9</v>
      </c>
      <c r="M49" s="11">
        <v>24.3</v>
      </c>
      <c r="N49" s="10">
        <v>22</v>
      </c>
      <c r="O49" s="10">
        <v>24.4</v>
      </c>
      <c r="P49" s="10">
        <v>24.9</v>
      </c>
      <c r="Q49" s="10">
        <v>24.8</v>
      </c>
    </row>
    <row r="50" spans="1:17" ht="9" customHeight="1">
      <c r="A50" s="9" t="s">
        <v>23</v>
      </c>
      <c r="B50" s="11">
        <v>2.4</v>
      </c>
      <c r="C50" s="11">
        <v>2.5</v>
      </c>
      <c r="D50" s="11">
        <v>3.2</v>
      </c>
      <c r="E50" s="11">
        <v>3.6</v>
      </c>
      <c r="F50" s="11">
        <v>3.8</v>
      </c>
      <c r="G50" s="11">
        <v>4</v>
      </c>
      <c r="H50" s="11">
        <v>4.7</v>
      </c>
      <c r="I50" s="11">
        <v>5.1</v>
      </c>
      <c r="J50" s="11">
        <v>5.7</v>
      </c>
      <c r="K50" s="11">
        <v>6</v>
      </c>
      <c r="L50" s="11">
        <v>5.9</v>
      </c>
      <c r="M50" s="11">
        <v>6.7</v>
      </c>
      <c r="N50" s="10">
        <v>6.8</v>
      </c>
      <c r="O50" s="10">
        <v>7.9</v>
      </c>
      <c r="P50" s="10">
        <v>8.3</v>
      </c>
      <c r="Q50" s="10">
        <v>8.5</v>
      </c>
    </row>
    <row r="51" spans="1:17" ht="3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9" customHeight="1">
      <c r="A52" s="12" t="s">
        <v>25</v>
      </c>
      <c r="B52" s="10">
        <f aca="true" t="shared" si="11" ref="B52:N52">B53+B54</f>
        <v>15.6</v>
      </c>
      <c r="C52" s="10">
        <f t="shared" si="11"/>
        <v>14.9</v>
      </c>
      <c r="D52" s="10">
        <f t="shared" si="11"/>
        <v>16.2</v>
      </c>
      <c r="E52" s="10">
        <f t="shared" si="11"/>
        <v>16.400000000000002</v>
      </c>
      <c r="F52" s="10">
        <f t="shared" si="11"/>
        <v>17.1</v>
      </c>
      <c r="G52" s="10">
        <f t="shared" si="11"/>
        <v>17.3</v>
      </c>
      <c r="H52" s="10">
        <f t="shared" si="11"/>
        <v>17.599999999999998</v>
      </c>
      <c r="I52" s="10">
        <f t="shared" si="11"/>
        <v>19.3</v>
      </c>
      <c r="J52" s="10">
        <f t="shared" si="11"/>
        <v>18.1</v>
      </c>
      <c r="K52" s="10">
        <f t="shared" si="11"/>
        <v>19.3</v>
      </c>
      <c r="L52" s="10">
        <f t="shared" si="11"/>
        <v>19.599999999999998</v>
      </c>
      <c r="M52" s="10">
        <f t="shared" si="11"/>
        <v>20</v>
      </c>
      <c r="N52" s="10">
        <f t="shared" si="11"/>
        <v>19.700000000000003</v>
      </c>
      <c r="O52" s="10">
        <f>O53+O54</f>
        <v>21.2</v>
      </c>
      <c r="P52" s="10">
        <f>P53+P54</f>
        <v>20.6</v>
      </c>
      <c r="Q52" s="10">
        <f>Q53+Q54</f>
        <v>20.3</v>
      </c>
    </row>
    <row r="53" spans="1:17" ht="9" customHeight="1">
      <c r="A53" s="12" t="s">
        <v>4</v>
      </c>
      <c r="B53" s="11">
        <v>13.7</v>
      </c>
      <c r="C53" s="11">
        <v>13.4</v>
      </c>
      <c r="D53" s="11">
        <v>14.5</v>
      </c>
      <c r="E53" s="11">
        <v>14.8</v>
      </c>
      <c r="F53" s="11">
        <v>15.1</v>
      </c>
      <c r="G53" s="11">
        <v>15.7</v>
      </c>
      <c r="H53" s="11">
        <v>16.2</v>
      </c>
      <c r="I53" s="11">
        <v>17.3</v>
      </c>
      <c r="J53" s="11">
        <v>17.1</v>
      </c>
      <c r="K53" s="11">
        <v>18</v>
      </c>
      <c r="L53" s="11">
        <v>18.7</v>
      </c>
      <c r="M53" s="11">
        <v>19.1</v>
      </c>
      <c r="N53" s="10">
        <v>18.6</v>
      </c>
      <c r="O53" s="10">
        <v>18.8</v>
      </c>
      <c r="P53" s="10">
        <v>18.8</v>
      </c>
      <c r="Q53" s="10">
        <v>19</v>
      </c>
    </row>
    <row r="54" spans="1:17" ht="9" customHeight="1">
      <c r="A54" s="9" t="s">
        <v>26</v>
      </c>
      <c r="B54" s="11">
        <v>1.9</v>
      </c>
      <c r="C54" s="11">
        <v>1.5</v>
      </c>
      <c r="D54" s="11">
        <v>1.7</v>
      </c>
      <c r="E54" s="11">
        <v>1.6</v>
      </c>
      <c r="F54" s="11">
        <v>2</v>
      </c>
      <c r="G54" s="11">
        <v>1.6</v>
      </c>
      <c r="H54" s="11">
        <v>1.4</v>
      </c>
      <c r="I54" s="11">
        <v>2</v>
      </c>
      <c r="J54" s="11">
        <v>1</v>
      </c>
      <c r="K54" s="11">
        <v>1.3</v>
      </c>
      <c r="L54" s="11">
        <v>0.9</v>
      </c>
      <c r="M54" s="11">
        <v>0.9</v>
      </c>
      <c r="N54" s="10">
        <v>1.1</v>
      </c>
      <c r="O54" s="10">
        <v>2.4</v>
      </c>
      <c r="P54" s="10">
        <v>1.8</v>
      </c>
      <c r="Q54" s="10">
        <v>1.3</v>
      </c>
    </row>
    <row r="55" spans="1:17" ht="3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ht="9" customHeight="1">
      <c r="A56" s="12" t="s">
        <v>27</v>
      </c>
      <c r="B56" s="10">
        <v>4.1</v>
      </c>
      <c r="C56" s="10">
        <v>3.7</v>
      </c>
      <c r="D56" s="10">
        <v>3.7</v>
      </c>
      <c r="E56" s="10">
        <v>3.7</v>
      </c>
      <c r="F56" s="10">
        <v>4.2</v>
      </c>
      <c r="G56" s="10">
        <v>4.2</v>
      </c>
      <c r="H56" s="10">
        <f aca="true" t="shared" si="12" ref="H56:N56">+H57+H58</f>
        <v>4.1</v>
      </c>
      <c r="I56" s="10">
        <f t="shared" si="12"/>
        <v>3.5</v>
      </c>
      <c r="J56" s="10">
        <f t="shared" si="12"/>
        <v>3.7</v>
      </c>
      <c r="K56" s="10">
        <f t="shared" si="12"/>
        <v>3.7</v>
      </c>
      <c r="L56" s="10">
        <f t="shared" si="12"/>
        <v>3.4</v>
      </c>
      <c r="M56" s="10">
        <f t="shared" si="12"/>
        <v>3.6</v>
      </c>
      <c r="N56" s="10">
        <f t="shared" si="12"/>
        <v>3.4</v>
      </c>
      <c r="O56" s="10">
        <f>+O57+O58</f>
        <v>3.5</v>
      </c>
      <c r="P56" s="10">
        <f>+P57+P58</f>
        <v>3.8000000000000003</v>
      </c>
      <c r="Q56" s="10">
        <f>+Q57+Q58</f>
        <v>3.5</v>
      </c>
    </row>
    <row r="57" spans="1:17" ht="9" customHeight="1">
      <c r="A57" s="12" t="s">
        <v>5</v>
      </c>
      <c r="B57" s="11">
        <v>2.2</v>
      </c>
      <c r="C57" s="11">
        <v>2</v>
      </c>
      <c r="D57" s="11">
        <v>1.8</v>
      </c>
      <c r="E57" s="11">
        <v>1.7</v>
      </c>
      <c r="F57" s="11">
        <v>2</v>
      </c>
      <c r="G57" s="11">
        <v>1.9</v>
      </c>
      <c r="H57" s="11">
        <v>2.1</v>
      </c>
      <c r="I57" s="11">
        <v>1.6</v>
      </c>
      <c r="J57" s="11">
        <v>1.5</v>
      </c>
      <c r="K57" s="11">
        <v>1.6</v>
      </c>
      <c r="L57" s="11">
        <v>1.5</v>
      </c>
      <c r="M57" s="11">
        <v>1.5</v>
      </c>
      <c r="N57" s="10">
        <v>1.5</v>
      </c>
      <c r="O57" s="10">
        <v>1.4</v>
      </c>
      <c r="P57" s="10">
        <v>1.6</v>
      </c>
      <c r="Q57" s="10">
        <v>1.4</v>
      </c>
    </row>
    <row r="58" spans="1:17" ht="9" customHeight="1">
      <c r="A58" s="12" t="s">
        <v>6</v>
      </c>
      <c r="B58" s="11">
        <v>1.9</v>
      </c>
      <c r="C58" s="11">
        <v>1.7</v>
      </c>
      <c r="D58" s="11">
        <v>1.9</v>
      </c>
      <c r="E58" s="11">
        <v>2</v>
      </c>
      <c r="F58" s="11">
        <v>2.2</v>
      </c>
      <c r="G58" s="11">
        <v>2.3</v>
      </c>
      <c r="H58" s="11">
        <v>2</v>
      </c>
      <c r="I58" s="11">
        <v>1.9</v>
      </c>
      <c r="J58" s="11">
        <v>2.2</v>
      </c>
      <c r="K58" s="11">
        <v>2.1</v>
      </c>
      <c r="L58" s="11">
        <v>1.9</v>
      </c>
      <c r="M58" s="11">
        <v>2.1</v>
      </c>
      <c r="N58" s="10">
        <v>1.9</v>
      </c>
      <c r="O58" s="10">
        <v>2.1</v>
      </c>
      <c r="P58" s="10">
        <v>2.2</v>
      </c>
      <c r="Q58" s="10">
        <v>2.1</v>
      </c>
    </row>
    <row r="59" spans="1:17" ht="3" customHeight="1">
      <c r="A59" s="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5"/>
      <c r="O59" s="5"/>
      <c r="P59" s="5"/>
      <c r="Q59" s="5"/>
    </row>
    <row r="60" spans="1:17" ht="8.25" customHeight="1">
      <c r="A60" s="5" t="s">
        <v>51</v>
      </c>
      <c r="B60" s="10">
        <f aca="true" t="shared" si="13" ref="B60:Q60">+B61+B62</f>
        <v>8.6</v>
      </c>
      <c r="C60" s="10">
        <f t="shared" si="13"/>
        <v>8.8</v>
      </c>
      <c r="D60" s="10">
        <f t="shared" si="13"/>
        <v>9.3</v>
      </c>
      <c r="E60" s="10">
        <f t="shared" si="13"/>
        <v>10.100000000000001</v>
      </c>
      <c r="F60" s="10">
        <f t="shared" si="13"/>
        <v>10.7</v>
      </c>
      <c r="G60" s="10">
        <f t="shared" si="13"/>
        <v>11.3</v>
      </c>
      <c r="H60" s="10">
        <f t="shared" si="13"/>
        <v>12.9</v>
      </c>
      <c r="I60" s="10">
        <f t="shared" si="13"/>
        <v>13.3</v>
      </c>
      <c r="J60" s="10">
        <f t="shared" si="13"/>
        <v>12.2</v>
      </c>
      <c r="K60" s="10">
        <f t="shared" si="13"/>
        <v>11.3</v>
      </c>
      <c r="L60" s="10">
        <f t="shared" si="13"/>
        <v>13.4</v>
      </c>
      <c r="M60" s="10">
        <f t="shared" si="13"/>
        <v>11.7</v>
      </c>
      <c r="N60" s="10">
        <f t="shared" si="13"/>
        <v>13.1</v>
      </c>
      <c r="O60" s="10">
        <f t="shared" si="13"/>
        <v>11.899999999999999</v>
      </c>
      <c r="P60" s="10">
        <f t="shared" si="13"/>
        <v>14.2</v>
      </c>
      <c r="Q60" s="10">
        <f t="shared" si="13"/>
        <v>13.7</v>
      </c>
    </row>
    <row r="61" spans="1:17" ht="9" customHeight="1">
      <c r="A61" s="30" t="s">
        <v>52</v>
      </c>
      <c r="B61" s="11">
        <v>4</v>
      </c>
      <c r="C61" s="11">
        <v>4.2</v>
      </c>
      <c r="D61" s="11">
        <v>4.5</v>
      </c>
      <c r="E61" s="11">
        <v>4.7</v>
      </c>
      <c r="F61" s="11">
        <v>4.5</v>
      </c>
      <c r="G61" s="11">
        <v>5.1</v>
      </c>
      <c r="H61" s="11">
        <v>5.7</v>
      </c>
      <c r="I61" s="11">
        <v>6.2</v>
      </c>
      <c r="J61" s="11">
        <v>6.5</v>
      </c>
      <c r="K61" s="11">
        <v>6.3</v>
      </c>
      <c r="L61" s="11">
        <v>7.2</v>
      </c>
      <c r="M61" s="11">
        <v>6.6</v>
      </c>
      <c r="N61" s="10">
        <v>6.5</v>
      </c>
      <c r="O61" s="10">
        <v>6.8</v>
      </c>
      <c r="P61" s="10">
        <v>8.1</v>
      </c>
      <c r="Q61" s="10">
        <v>7.4</v>
      </c>
    </row>
    <row r="62" spans="1:17" ht="9" customHeight="1">
      <c r="A62" s="30" t="s">
        <v>53</v>
      </c>
      <c r="B62" s="11">
        <v>4.6</v>
      </c>
      <c r="C62" s="11">
        <v>4.6</v>
      </c>
      <c r="D62" s="11">
        <v>4.8</v>
      </c>
      <c r="E62" s="11">
        <v>5.4</v>
      </c>
      <c r="F62" s="11">
        <v>6.2</v>
      </c>
      <c r="G62" s="11">
        <v>6.2</v>
      </c>
      <c r="H62" s="11">
        <v>7.2</v>
      </c>
      <c r="I62" s="11">
        <v>7.1</v>
      </c>
      <c r="J62" s="11">
        <v>5.7</v>
      </c>
      <c r="K62" s="11">
        <v>5</v>
      </c>
      <c r="L62" s="11">
        <v>6.2</v>
      </c>
      <c r="M62" s="11">
        <v>5.1</v>
      </c>
      <c r="N62" s="11">
        <v>6.6</v>
      </c>
      <c r="O62" s="11">
        <v>5.1</v>
      </c>
      <c r="P62" s="11">
        <v>6.1</v>
      </c>
      <c r="Q62" s="11">
        <v>6.3</v>
      </c>
    </row>
    <row r="63" spans="1:17" ht="3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ht="9" customHeight="1">
      <c r="A64" s="12" t="s">
        <v>29</v>
      </c>
      <c r="B64" s="10">
        <f aca="true" t="shared" si="14" ref="B64:N64">B65+B66</f>
        <v>79.4</v>
      </c>
      <c r="C64" s="10">
        <f t="shared" si="14"/>
        <v>81</v>
      </c>
      <c r="D64" s="10">
        <f t="shared" si="14"/>
        <v>78.1</v>
      </c>
      <c r="E64" s="10">
        <f t="shared" si="14"/>
        <v>86.2</v>
      </c>
      <c r="F64" s="10">
        <f t="shared" si="14"/>
        <v>90.9</v>
      </c>
      <c r="G64" s="10">
        <f t="shared" si="14"/>
        <v>92.80000000000001</v>
      </c>
      <c r="H64" s="10">
        <f t="shared" si="14"/>
        <v>89.2</v>
      </c>
      <c r="I64" s="10">
        <f t="shared" si="14"/>
        <v>92.80000000000001</v>
      </c>
      <c r="J64" s="10">
        <f t="shared" si="14"/>
        <v>93.5</v>
      </c>
      <c r="K64" s="10">
        <f t="shared" si="14"/>
        <v>92.6</v>
      </c>
      <c r="L64" s="10">
        <f t="shared" si="14"/>
        <v>91.9</v>
      </c>
      <c r="M64" s="10">
        <f t="shared" si="14"/>
        <v>91</v>
      </c>
      <c r="N64" s="10">
        <f t="shared" si="14"/>
        <v>93.5</v>
      </c>
      <c r="O64" s="10">
        <f>O65+O66</f>
        <v>91</v>
      </c>
      <c r="P64" s="10">
        <f>P65+P66</f>
        <v>89.5</v>
      </c>
      <c r="Q64" s="10">
        <f>Q65+Q66</f>
        <v>90.30000000000001</v>
      </c>
    </row>
    <row r="65" spans="1:17" ht="9" customHeight="1">
      <c r="A65" s="12" t="s">
        <v>4</v>
      </c>
      <c r="B65" s="11">
        <v>15.8</v>
      </c>
      <c r="C65" s="11">
        <v>15.8</v>
      </c>
      <c r="D65" s="11">
        <v>16.8</v>
      </c>
      <c r="E65" s="11">
        <v>16.8</v>
      </c>
      <c r="F65" s="11">
        <v>15.5</v>
      </c>
      <c r="G65" s="11">
        <v>15.4</v>
      </c>
      <c r="H65" s="11">
        <v>15.5</v>
      </c>
      <c r="I65" s="11">
        <v>16.4</v>
      </c>
      <c r="J65" s="11">
        <v>16.4</v>
      </c>
      <c r="K65" s="11">
        <v>17.1</v>
      </c>
      <c r="L65" s="11">
        <v>17.7</v>
      </c>
      <c r="M65" s="11">
        <v>17.1</v>
      </c>
      <c r="N65" s="10">
        <v>17.9</v>
      </c>
      <c r="O65" s="10">
        <v>18.2</v>
      </c>
      <c r="P65" s="10">
        <v>17.8</v>
      </c>
      <c r="Q65" s="10">
        <v>17.6</v>
      </c>
    </row>
    <row r="66" spans="1:17" ht="9" customHeight="1">
      <c r="A66" s="12" t="s">
        <v>30</v>
      </c>
      <c r="B66" s="11">
        <v>63.6</v>
      </c>
      <c r="C66" s="11">
        <v>65.2</v>
      </c>
      <c r="D66" s="11">
        <v>61.3</v>
      </c>
      <c r="E66" s="11">
        <v>69.4</v>
      </c>
      <c r="F66" s="11">
        <v>75.4</v>
      </c>
      <c r="G66" s="11">
        <v>77.4</v>
      </c>
      <c r="H66" s="11">
        <v>73.7</v>
      </c>
      <c r="I66" s="11">
        <v>76.4</v>
      </c>
      <c r="J66" s="11">
        <v>77.1</v>
      </c>
      <c r="K66" s="11">
        <v>75.5</v>
      </c>
      <c r="L66" s="11">
        <v>74.2</v>
      </c>
      <c r="M66" s="11">
        <v>73.9</v>
      </c>
      <c r="N66" s="10">
        <v>75.6</v>
      </c>
      <c r="O66" s="10">
        <v>72.8</v>
      </c>
      <c r="P66" s="10">
        <v>71.7</v>
      </c>
      <c r="Q66" s="10">
        <v>72.7</v>
      </c>
    </row>
    <row r="67" spans="1:17" ht="3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9" customHeight="1">
      <c r="A68" s="12" t="s">
        <v>31</v>
      </c>
      <c r="B68" s="10">
        <v>5.2</v>
      </c>
      <c r="C68" s="10">
        <v>5.6</v>
      </c>
      <c r="D68" s="10">
        <v>5.5</v>
      </c>
      <c r="E68" s="10">
        <v>6</v>
      </c>
      <c r="F68" s="10">
        <v>8.1</v>
      </c>
      <c r="G68" s="10">
        <v>8.2</v>
      </c>
      <c r="H68" s="10">
        <v>8.4</v>
      </c>
      <c r="I68" s="10">
        <v>8.4</v>
      </c>
      <c r="J68" s="10">
        <v>9</v>
      </c>
      <c r="K68" s="10">
        <v>8.4</v>
      </c>
      <c r="L68" s="10">
        <v>9</v>
      </c>
      <c r="M68" s="10">
        <v>9.2</v>
      </c>
      <c r="N68" s="10">
        <v>10</v>
      </c>
      <c r="O68" s="10">
        <v>10.5</v>
      </c>
      <c r="P68" s="10">
        <v>17.1</v>
      </c>
      <c r="Q68" s="10">
        <v>16.7</v>
      </c>
    </row>
    <row r="69" spans="1:17" ht="9" customHeight="1">
      <c r="A69" s="12" t="s">
        <v>32</v>
      </c>
      <c r="B69" s="10">
        <v>1.5</v>
      </c>
      <c r="C69" s="10">
        <v>1.2</v>
      </c>
      <c r="D69" s="10">
        <v>1.4</v>
      </c>
      <c r="E69" s="10">
        <v>1.3</v>
      </c>
      <c r="F69" s="10">
        <v>2.3</v>
      </c>
      <c r="G69" s="10">
        <v>2.2</v>
      </c>
      <c r="H69" s="10">
        <v>2.1</v>
      </c>
      <c r="I69" s="10">
        <v>2.1</v>
      </c>
      <c r="J69" s="10">
        <v>2.6</v>
      </c>
      <c r="K69" s="10">
        <v>2.4</v>
      </c>
      <c r="L69" s="10">
        <v>2.2</v>
      </c>
      <c r="M69" s="10">
        <v>2.3</v>
      </c>
      <c r="N69" s="10">
        <v>2.3</v>
      </c>
      <c r="O69" s="10">
        <v>2.6</v>
      </c>
      <c r="P69" s="10">
        <v>2.7</v>
      </c>
      <c r="Q69" s="10">
        <v>2.7</v>
      </c>
    </row>
    <row r="70" spans="1:17" ht="9" customHeight="1">
      <c r="A70" s="9" t="s">
        <v>33</v>
      </c>
      <c r="B70" s="10">
        <v>2.7</v>
      </c>
      <c r="C70" s="10">
        <v>2.6</v>
      </c>
      <c r="D70" s="10">
        <v>2.9</v>
      </c>
      <c r="E70" s="10">
        <v>2.8</v>
      </c>
      <c r="F70" s="10">
        <v>2.2</v>
      </c>
      <c r="G70" s="10">
        <v>2.6</v>
      </c>
      <c r="H70" s="10">
        <v>2.5</v>
      </c>
      <c r="I70" s="10">
        <f>0.4+0.5+1.9</f>
        <v>2.8</v>
      </c>
      <c r="J70" s="10">
        <f>0.4+0.5+2</f>
        <v>2.9</v>
      </c>
      <c r="K70" s="10">
        <f>0.5+0.5+1.8</f>
        <v>2.8</v>
      </c>
      <c r="L70" s="10">
        <v>3.1</v>
      </c>
      <c r="M70" s="10">
        <v>2.9</v>
      </c>
      <c r="N70" s="10">
        <v>2.9</v>
      </c>
      <c r="O70" s="10">
        <v>3.4</v>
      </c>
      <c r="P70" s="10">
        <v>3.6</v>
      </c>
      <c r="Q70" s="10">
        <v>3.4</v>
      </c>
    </row>
    <row r="71" spans="1:17" ht="3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ht="9" customHeight="1">
      <c r="A72" s="12" t="s">
        <v>34</v>
      </c>
      <c r="B72" s="10">
        <f aca="true" t="shared" si="15" ref="B72:N72">B73+B74+B75+B54</f>
        <v>243.4</v>
      </c>
      <c r="C72" s="10">
        <f t="shared" si="15"/>
        <v>250.29999999999998</v>
      </c>
      <c r="D72" s="10">
        <f t="shared" si="15"/>
        <v>251.2</v>
      </c>
      <c r="E72" s="10">
        <f t="shared" si="15"/>
        <v>265.90000000000003</v>
      </c>
      <c r="F72" s="10">
        <f t="shared" si="15"/>
        <v>272.90000000000003</v>
      </c>
      <c r="G72" s="10">
        <f t="shared" si="15"/>
        <v>272.1</v>
      </c>
      <c r="H72" s="10">
        <f t="shared" si="15"/>
        <v>276.49999999999994</v>
      </c>
      <c r="I72" s="10">
        <f t="shared" si="15"/>
        <v>284.09999999999997</v>
      </c>
      <c r="J72" s="10">
        <f t="shared" si="15"/>
        <v>289.20000000000005</v>
      </c>
      <c r="K72" s="10">
        <f t="shared" si="15"/>
        <v>284.8</v>
      </c>
      <c r="L72" s="10">
        <f t="shared" si="15"/>
        <v>290.79999999999995</v>
      </c>
      <c r="M72" s="10">
        <f t="shared" si="15"/>
        <v>293.79999999999995</v>
      </c>
      <c r="N72" s="10">
        <f t="shared" si="15"/>
        <v>293.30000000000007</v>
      </c>
      <c r="O72" s="10">
        <f>O73+O74+O75+O54</f>
        <v>298.4</v>
      </c>
      <c r="P72" s="10">
        <f>P73+P74+P75+P54</f>
        <v>304.3</v>
      </c>
      <c r="Q72" s="10">
        <f>Q73+Q74+Q75+Q54</f>
        <v>300.7</v>
      </c>
    </row>
    <row r="73" spans="1:17" ht="9" customHeight="1">
      <c r="A73" s="12" t="s">
        <v>35</v>
      </c>
      <c r="B73" s="10">
        <f aca="true" t="shared" si="16" ref="B73:N73">B6+B11+B16+B20+B24+B29+B32+B35+B40+B43+B48+B53+B61+B65+B68</f>
        <v>127.2</v>
      </c>
      <c r="C73" s="10">
        <f t="shared" si="16"/>
        <v>134</v>
      </c>
      <c r="D73" s="10">
        <f t="shared" si="16"/>
        <v>137.1</v>
      </c>
      <c r="E73" s="10">
        <f t="shared" si="16"/>
        <v>144.6</v>
      </c>
      <c r="F73" s="10">
        <f t="shared" si="16"/>
        <v>142.4</v>
      </c>
      <c r="G73" s="10">
        <f t="shared" si="16"/>
        <v>138.2</v>
      </c>
      <c r="H73" s="10">
        <f t="shared" si="16"/>
        <v>145.6</v>
      </c>
      <c r="I73" s="10">
        <f t="shared" si="16"/>
        <v>150.3</v>
      </c>
      <c r="J73" s="10">
        <f t="shared" si="16"/>
        <v>157.5</v>
      </c>
      <c r="K73" s="10">
        <f t="shared" si="16"/>
        <v>153.4</v>
      </c>
      <c r="L73" s="10">
        <f t="shared" si="16"/>
        <v>160.89999999999998</v>
      </c>
      <c r="M73" s="10">
        <f t="shared" si="16"/>
        <v>166.2</v>
      </c>
      <c r="N73" s="10">
        <f t="shared" si="16"/>
        <v>163.20000000000002</v>
      </c>
      <c r="O73" s="10">
        <f>O6+O11+O16+O20+O24+O29+O32+O35+O40+O43+O48+O53+O61+O65+O68</f>
        <v>170.6</v>
      </c>
      <c r="P73" s="10">
        <f>P6+P11+P16+P20+P24+P29+P32+P35+P40+P43+P48+P53+P61+P65+P68</f>
        <v>176.1</v>
      </c>
      <c r="Q73" s="10">
        <f>Q6+Q11+Q16+Q20+Q24+Q29+Q32+Q35+Q40+Q43+Q48+Q53+Q61+Q65+Q68</f>
        <v>173.5</v>
      </c>
    </row>
    <row r="74" spans="1:17" ht="9" customHeight="1">
      <c r="A74" s="12" t="s">
        <v>36</v>
      </c>
      <c r="B74" s="10">
        <f aca="true" t="shared" si="17" ref="B74:Q74">B7+B12+B21+B25+B36+B41+B57+B66+B69+B62</f>
        <v>96.1</v>
      </c>
      <c r="C74" s="10">
        <f t="shared" si="17"/>
        <v>95.7</v>
      </c>
      <c r="D74" s="10">
        <f t="shared" si="17"/>
        <v>91.5</v>
      </c>
      <c r="E74" s="10">
        <f t="shared" si="17"/>
        <v>98.9</v>
      </c>
      <c r="F74" s="10">
        <f t="shared" si="17"/>
        <v>108.2</v>
      </c>
      <c r="G74" s="10">
        <f t="shared" si="17"/>
        <v>110.80000000000001</v>
      </c>
      <c r="H74" s="10">
        <f t="shared" si="17"/>
        <v>108.8</v>
      </c>
      <c r="I74" s="10">
        <f t="shared" si="17"/>
        <v>109.6</v>
      </c>
      <c r="J74" s="10">
        <f t="shared" si="17"/>
        <v>108.6</v>
      </c>
      <c r="K74" s="10">
        <f t="shared" si="17"/>
        <v>107.10000000000001</v>
      </c>
      <c r="L74" s="10">
        <f t="shared" si="17"/>
        <v>105.5</v>
      </c>
      <c r="M74" s="10">
        <f t="shared" si="17"/>
        <v>104.3</v>
      </c>
      <c r="N74" s="10">
        <f t="shared" si="17"/>
        <v>106.39999999999999</v>
      </c>
      <c r="O74" s="10">
        <f t="shared" si="17"/>
        <v>102.29999999999998</v>
      </c>
      <c r="P74" s="10">
        <f t="shared" si="17"/>
        <v>103.7</v>
      </c>
      <c r="Q74" s="10">
        <f t="shared" si="17"/>
        <v>103.5</v>
      </c>
    </row>
    <row r="75" spans="1:17" ht="9" customHeight="1">
      <c r="A75" s="12" t="s">
        <v>37</v>
      </c>
      <c r="B75" s="10">
        <f aca="true" t="shared" si="18" ref="B75:N75">B8+B13+B17+B26+B30+B37+B58+B70</f>
        <v>18.2</v>
      </c>
      <c r="C75" s="10">
        <f t="shared" si="18"/>
        <v>19.1</v>
      </c>
      <c r="D75" s="10">
        <f t="shared" si="18"/>
        <v>20.9</v>
      </c>
      <c r="E75" s="10">
        <f t="shared" si="18"/>
        <v>20.8</v>
      </c>
      <c r="F75" s="10">
        <f t="shared" si="18"/>
        <v>20.299999999999997</v>
      </c>
      <c r="G75" s="10">
        <f t="shared" si="18"/>
        <v>21.500000000000004</v>
      </c>
      <c r="H75" s="10">
        <f t="shared" si="18"/>
        <v>20.7</v>
      </c>
      <c r="I75" s="10">
        <f t="shared" si="18"/>
        <v>22.2</v>
      </c>
      <c r="J75" s="10">
        <f t="shared" si="18"/>
        <v>22.099999999999998</v>
      </c>
      <c r="K75" s="10">
        <f t="shared" si="18"/>
        <v>23.000000000000004</v>
      </c>
      <c r="L75" s="10">
        <f t="shared" si="18"/>
        <v>23.5</v>
      </c>
      <c r="M75" s="10">
        <f t="shared" si="18"/>
        <v>22.4</v>
      </c>
      <c r="N75" s="10">
        <f t="shared" si="18"/>
        <v>22.599999999999998</v>
      </c>
      <c r="O75" s="10">
        <f>O8+O13+O17+O26+O30+O37+O58+O70</f>
        <v>23.1</v>
      </c>
      <c r="P75" s="10">
        <f>P8+P13+P17+P26+P30+P37+P58+P70</f>
        <v>22.7</v>
      </c>
      <c r="Q75" s="10">
        <f>Q8+Q13+Q17+Q26+Q30+Q37+Q58+Q70</f>
        <v>22.4</v>
      </c>
    </row>
    <row r="76" spans="1:17" ht="3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9" customHeight="1">
      <c r="A77" s="12" t="s">
        <v>38</v>
      </c>
      <c r="B77" s="11">
        <f>B78+B79</f>
        <v>125.89999999999999</v>
      </c>
      <c r="C77" s="11">
        <f>C78+C79</f>
        <v>126</v>
      </c>
      <c r="D77" s="11">
        <f>D78+D79</f>
        <v>122.30000000000001</v>
      </c>
      <c r="E77" s="11">
        <f>E78+E79</f>
        <v>127</v>
      </c>
      <c r="F77" s="11">
        <f aca="true" t="shared" si="19" ref="F77:N77">F78+F79</f>
        <v>124.1</v>
      </c>
      <c r="G77" s="11">
        <f t="shared" si="19"/>
        <v>134.5</v>
      </c>
      <c r="H77" s="11">
        <f t="shared" si="19"/>
        <v>130.6</v>
      </c>
      <c r="I77" s="11">
        <f t="shared" si="19"/>
        <v>137.7</v>
      </c>
      <c r="J77" s="11">
        <f t="shared" si="19"/>
        <v>138.3</v>
      </c>
      <c r="K77" s="11">
        <f t="shared" si="19"/>
        <v>138.8</v>
      </c>
      <c r="L77" s="11">
        <f t="shared" si="19"/>
        <v>147.2</v>
      </c>
      <c r="M77" s="11">
        <f t="shared" si="19"/>
        <v>144</v>
      </c>
      <c r="N77" s="11">
        <f t="shared" si="19"/>
        <v>140.8</v>
      </c>
      <c r="O77" s="11">
        <f>O78+O79</f>
        <v>139.8</v>
      </c>
      <c r="P77" s="11">
        <f>P78+P79</f>
        <v>147.9</v>
      </c>
      <c r="Q77" s="11">
        <f>Q78+Q79</f>
        <v>144.39999999999998</v>
      </c>
    </row>
    <row r="78" spans="1:17" ht="9" customHeight="1">
      <c r="A78" s="12" t="s">
        <v>4</v>
      </c>
      <c r="B78" s="11">
        <v>48.8</v>
      </c>
      <c r="C78" s="11">
        <v>47.9</v>
      </c>
      <c r="D78" s="11">
        <v>49.6</v>
      </c>
      <c r="E78" s="11">
        <v>50</v>
      </c>
      <c r="F78" s="11">
        <v>46.8</v>
      </c>
      <c r="G78" s="11">
        <v>50.4</v>
      </c>
      <c r="H78" s="11">
        <v>48.6</v>
      </c>
      <c r="I78" s="11">
        <v>50.5</v>
      </c>
      <c r="J78" s="11">
        <v>50.2</v>
      </c>
      <c r="K78" s="11">
        <v>49.9</v>
      </c>
      <c r="L78" s="11">
        <v>50.7</v>
      </c>
      <c r="M78" s="11">
        <v>49.4</v>
      </c>
      <c r="N78" s="10">
        <v>47.9</v>
      </c>
      <c r="O78" s="10">
        <v>49.2</v>
      </c>
      <c r="P78" s="10">
        <v>51.1</v>
      </c>
      <c r="Q78" s="10">
        <v>49.3</v>
      </c>
    </row>
    <row r="79" spans="1:17" ht="9" customHeight="1">
      <c r="A79" s="9" t="s">
        <v>39</v>
      </c>
      <c r="B79" s="11">
        <v>77.1</v>
      </c>
      <c r="C79" s="11">
        <v>78.1</v>
      </c>
      <c r="D79" s="11">
        <v>72.7</v>
      </c>
      <c r="E79" s="11">
        <v>77</v>
      </c>
      <c r="F79" s="11">
        <v>77.3</v>
      </c>
      <c r="G79" s="11">
        <v>84.1</v>
      </c>
      <c r="H79" s="11">
        <v>82</v>
      </c>
      <c r="I79" s="11">
        <v>87.2</v>
      </c>
      <c r="J79" s="11">
        <v>88.1</v>
      </c>
      <c r="K79" s="11">
        <v>88.9</v>
      </c>
      <c r="L79" s="11">
        <v>96.5</v>
      </c>
      <c r="M79" s="11">
        <v>94.6</v>
      </c>
      <c r="N79" s="10">
        <v>92.9</v>
      </c>
      <c r="O79" s="10">
        <v>90.6</v>
      </c>
      <c r="P79" s="10">
        <v>96.8</v>
      </c>
      <c r="Q79" s="10">
        <v>95.1</v>
      </c>
    </row>
    <row r="80" spans="1:17" ht="3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0"/>
      <c r="O80" s="10"/>
      <c r="P80" s="10"/>
      <c r="Q80" s="10"/>
    </row>
    <row r="81" spans="1:17" ht="9" customHeight="1">
      <c r="A81" s="12" t="s">
        <v>40</v>
      </c>
      <c r="B81" s="11">
        <v>4.4</v>
      </c>
      <c r="C81" s="11">
        <v>4.4</v>
      </c>
      <c r="D81" s="11">
        <v>4.1</v>
      </c>
      <c r="E81" s="11">
        <v>4.1</v>
      </c>
      <c r="F81" s="11">
        <v>4.6</v>
      </c>
      <c r="G81" s="11">
        <v>4</v>
      </c>
      <c r="H81" s="11">
        <v>4.3</v>
      </c>
      <c r="I81" s="11">
        <v>3.9</v>
      </c>
      <c r="J81" s="11">
        <v>4.7</v>
      </c>
      <c r="K81" s="11">
        <v>4.5</v>
      </c>
      <c r="L81" s="11">
        <v>4.6</v>
      </c>
      <c r="M81" s="11">
        <v>4.5</v>
      </c>
      <c r="N81" s="10">
        <v>4.1</v>
      </c>
      <c r="O81" s="10">
        <v>4.1</v>
      </c>
      <c r="P81" s="10">
        <v>4.4</v>
      </c>
      <c r="Q81" s="10">
        <v>4.4</v>
      </c>
    </row>
    <row r="82" spans="1:17" ht="9" customHeight="1">
      <c r="A82" s="12" t="s">
        <v>41</v>
      </c>
      <c r="B82" s="11">
        <v>3.8</v>
      </c>
      <c r="C82" s="11">
        <v>3.5</v>
      </c>
      <c r="D82" s="11">
        <v>3.5</v>
      </c>
      <c r="E82" s="11">
        <v>3.5</v>
      </c>
      <c r="F82" s="11">
        <v>3.7</v>
      </c>
      <c r="G82" s="11">
        <v>3.7</v>
      </c>
      <c r="H82" s="11">
        <v>3.7</v>
      </c>
      <c r="I82" s="11">
        <v>3.7</v>
      </c>
      <c r="J82" s="11">
        <v>4</v>
      </c>
      <c r="K82" s="11">
        <v>3.8</v>
      </c>
      <c r="L82" s="11">
        <v>4</v>
      </c>
      <c r="M82" s="11">
        <v>4</v>
      </c>
      <c r="N82" s="10">
        <v>3.9</v>
      </c>
      <c r="O82" s="10">
        <v>4.2</v>
      </c>
      <c r="P82" s="10">
        <v>4.3</v>
      </c>
      <c r="Q82" s="10">
        <v>4.3</v>
      </c>
    </row>
    <row r="83" spans="1:17" ht="9" customHeight="1">
      <c r="A83" s="21" t="s">
        <v>54</v>
      </c>
      <c r="B83" s="11">
        <v>0.7</v>
      </c>
      <c r="C83" s="11">
        <v>0.5</v>
      </c>
      <c r="D83" s="11">
        <v>0.6</v>
      </c>
      <c r="E83" s="11">
        <v>0.4</v>
      </c>
      <c r="F83" s="11">
        <v>0.5</v>
      </c>
      <c r="G83" s="11">
        <v>0.5</v>
      </c>
      <c r="H83" s="11">
        <v>0.4</v>
      </c>
      <c r="I83" s="11">
        <v>0.4</v>
      </c>
      <c r="J83" s="11">
        <v>0.6</v>
      </c>
      <c r="K83" s="11">
        <v>0.7</v>
      </c>
      <c r="L83" s="11">
        <v>0.5</v>
      </c>
      <c r="M83" s="11">
        <v>0.5</v>
      </c>
      <c r="N83" s="10">
        <v>1.5</v>
      </c>
      <c r="O83" s="10">
        <v>1.4</v>
      </c>
      <c r="P83" s="10">
        <v>1.2</v>
      </c>
      <c r="Q83" s="10">
        <v>1</v>
      </c>
    </row>
    <row r="84" spans="1:17" ht="9" customHeight="1">
      <c r="A84" s="12" t="s">
        <v>43</v>
      </c>
      <c r="B84" s="11">
        <v>6.6</v>
      </c>
      <c r="C84" s="11">
        <v>5.2</v>
      </c>
      <c r="D84" s="11">
        <v>6.9</v>
      </c>
      <c r="E84" s="11">
        <v>5.9</v>
      </c>
      <c r="F84" s="11">
        <v>6.6</v>
      </c>
      <c r="G84" s="11">
        <v>7.3</v>
      </c>
      <c r="H84" s="11">
        <v>7.7</v>
      </c>
      <c r="I84" s="11">
        <v>7.4</v>
      </c>
      <c r="J84" s="11">
        <v>7.8</v>
      </c>
      <c r="K84" s="11">
        <v>7.7</v>
      </c>
      <c r="L84" s="11">
        <v>7.5</v>
      </c>
      <c r="M84" s="11">
        <v>7.5</v>
      </c>
      <c r="N84" s="10">
        <v>7.4</v>
      </c>
      <c r="O84" s="10">
        <v>7.6</v>
      </c>
      <c r="P84" s="10">
        <v>7.8</v>
      </c>
      <c r="Q84" s="10">
        <v>7.5</v>
      </c>
    </row>
    <row r="85" spans="1:17" ht="3" customHeight="1">
      <c r="A85" s="10"/>
      <c r="B85" s="10"/>
      <c r="C85" s="10"/>
      <c r="D85" s="12" t="s">
        <v>55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ht="9.75" customHeight="1">
      <c r="A86" s="12" t="s">
        <v>44</v>
      </c>
      <c r="B86" s="10">
        <f aca="true" t="shared" si="20" ref="B86:N86">B72+B77+B81+B82+B83+B84</f>
        <v>384.8</v>
      </c>
      <c r="C86" s="10">
        <f t="shared" si="20"/>
        <v>389.8999999999999</v>
      </c>
      <c r="D86" s="10">
        <f t="shared" si="20"/>
        <v>388.6</v>
      </c>
      <c r="E86" s="10">
        <f t="shared" si="20"/>
        <v>406.8</v>
      </c>
      <c r="F86" s="10">
        <f t="shared" si="20"/>
        <v>412.40000000000003</v>
      </c>
      <c r="G86" s="10">
        <f t="shared" si="20"/>
        <v>422.1</v>
      </c>
      <c r="H86" s="10">
        <f t="shared" si="20"/>
        <v>423.1999999999999</v>
      </c>
      <c r="I86" s="10">
        <f t="shared" si="20"/>
        <v>437.1999999999999</v>
      </c>
      <c r="J86" s="10">
        <f t="shared" si="20"/>
        <v>444.6000000000001</v>
      </c>
      <c r="K86" s="10">
        <f t="shared" si="20"/>
        <v>440.3</v>
      </c>
      <c r="L86" s="10">
        <f t="shared" si="20"/>
        <v>454.59999999999997</v>
      </c>
      <c r="M86" s="10">
        <f t="shared" si="20"/>
        <v>454.29999999999995</v>
      </c>
      <c r="N86" s="10">
        <f t="shared" si="20"/>
        <v>451.00000000000006</v>
      </c>
      <c r="O86" s="10">
        <f>O72+O77+O81+O82+O83+O84</f>
        <v>455.5</v>
      </c>
      <c r="P86" s="10">
        <f>P72+P77+P81+P82+P83+P84</f>
        <v>469.90000000000003</v>
      </c>
      <c r="Q86" s="10">
        <f>Q72+Q77+Q81+Q82+Q83+Q84</f>
        <v>462.29999999999995</v>
      </c>
    </row>
    <row r="87" spans="1:17" ht="9.75" customHeight="1">
      <c r="A87" s="16" t="s">
        <v>56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9" customHeight="1">
      <c r="A88" s="9" t="s">
        <v>57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31"/>
    </row>
    <row r="89" spans="1:17" ht="9" customHeight="1">
      <c r="A89" s="21" t="s">
        <v>58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31"/>
    </row>
    <row r="90" spans="1:17" ht="9" customHeight="1">
      <c r="A90" s="21" t="s">
        <v>59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31"/>
    </row>
    <row r="91" spans="1:17" ht="9" customHeight="1">
      <c r="A91" s="21" t="s">
        <v>60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31"/>
    </row>
    <row r="92" spans="1:17" ht="9" customHeight="1">
      <c r="A92" s="21" t="s">
        <v>61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31"/>
    </row>
    <row r="93" spans="1:17" ht="12" customHeight="1">
      <c r="A93" s="24" t="s">
        <v>62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31"/>
    </row>
    <row r="94" spans="1:17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32"/>
      <c r="Q94" s="32"/>
    </row>
    <row r="95" spans="1:16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3:7" ht="15">
      <c r="C96" s="33"/>
      <c r="D96" s="34"/>
      <c r="G96" s="35"/>
    </row>
    <row r="97" ht="15">
      <c r="D97" s="36"/>
    </row>
  </sheetData>
  <printOptions/>
  <pageMargins left="0.417" right="0.417" top="0.667" bottom="0.62" header="0" footer="0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86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40" customWidth="1"/>
    <col min="2" max="7" width="7.57421875" style="40" customWidth="1"/>
    <col min="8" max="8" width="9.57421875" style="40" customWidth="1"/>
    <col min="9" max="12" width="7.57421875" style="40" customWidth="1"/>
    <col min="13" max="13" width="8.00390625" style="40" customWidth="1"/>
    <col min="14" max="16384" width="12.57421875" style="40" customWidth="1"/>
  </cols>
  <sheetData>
    <row r="1" spans="1:16" ht="12" customHeight="1">
      <c r="A1" s="37" t="s">
        <v>216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39"/>
      <c r="P1" s="39"/>
    </row>
    <row r="2" spans="1:16" ht="12.75" customHeight="1">
      <c r="A2" s="41" t="s">
        <v>63</v>
      </c>
      <c r="B2" s="42"/>
      <c r="C2" s="42"/>
      <c r="D2" s="42"/>
      <c r="E2" s="42" t="s">
        <v>64</v>
      </c>
      <c r="F2" s="42" t="s">
        <v>65</v>
      </c>
      <c r="G2" s="42" t="s">
        <v>66</v>
      </c>
      <c r="H2" s="42" t="s">
        <v>67</v>
      </c>
      <c r="I2" s="42"/>
      <c r="J2" s="42"/>
      <c r="K2" s="42" t="s">
        <v>55</v>
      </c>
      <c r="L2" s="42"/>
      <c r="M2" s="42" t="s">
        <v>55</v>
      </c>
      <c r="N2" s="39"/>
      <c r="O2" s="39"/>
      <c r="P2" s="39"/>
    </row>
    <row r="3" spans="1:16" ht="9.75" customHeight="1">
      <c r="A3" s="38"/>
      <c r="B3" s="43" t="s">
        <v>68</v>
      </c>
      <c r="C3" s="43" t="s">
        <v>69</v>
      </c>
      <c r="D3" s="43" t="s">
        <v>70</v>
      </c>
      <c r="E3" s="43" t="s">
        <v>71</v>
      </c>
      <c r="F3" s="44" t="s">
        <v>72</v>
      </c>
      <c r="G3" s="43" t="s">
        <v>73</v>
      </c>
      <c r="H3" s="44" t="s">
        <v>74</v>
      </c>
      <c r="I3" s="43" t="s">
        <v>75</v>
      </c>
      <c r="J3" s="43" t="s">
        <v>76</v>
      </c>
      <c r="K3" s="43" t="s">
        <v>77</v>
      </c>
      <c r="L3" s="43" t="s">
        <v>78</v>
      </c>
      <c r="M3" s="43" t="s">
        <v>79</v>
      </c>
      <c r="N3" s="39"/>
      <c r="O3" s="39"/>
      <c r="P3" s="39"/>
    </row>
    <row r="4" spans="1:16" ht="13.5" customHeight="1">
      <c r="A4" s="45"/>
      <c r="B4" s="45"/>
      <c r="C4" s="45"/>
      <c r="D4" s="45"/>
      <c r="E4" s="45"/>
      <c r="F4" s="41" t="s">
        <v>80</v>
      </c>
      <c r="G4" s="45"/>
      <c r="H4" s="45"/>
      <c r="I4" s="45"/>
      <c r="J4" s="45"/>
      <c r="K4" s="45"/>
      <c r="L4" s="45"/>
      <c r="M4" s="45"/>
      <c r="N4" s="39"/>
      <c r="O4" s="39"/>
      <c r="P4" s="39"/>
    </row>
    <row r="5" spans="1:16" ht="3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39"/>
      <c r="O5" s="39"/>
      <c r="P5" s="39"/>
    </row>
    <row r="6" spans="1:20" ht="9.75" customHeight="1">
      <c r="A6" s="46" t="s">
        <v>81</v>
      </c>
      <c r="B6" s="47">
        <v>0.3</v>
      </c>
      <c r="C6" s="47">
        <v>1.2</v>
      </c>
      <c r="D6" s="47">
        <v>5.3</v>
      </c>
      <c r="E6" s="47">
        <v>1.1</v>
      </c>
      <c r="F6" s="47">
        <v>7</v>
      </c>
      <c r="G6" s="47">
        <v>7.6</v>
      </c>
      <c r="H6" s="48">
        <v>2.8</v>
      </c>
      <c r="I6" s="47">
        <v>11.1</v>
      </c>
      <c r="J6" s="47">
        <v>12.4</v>
      </c>
      <c r="K6" s="47">
        <v>8.6</v>
      </c>
      <c r="L6" s="47">
        <v>0.4</v>
      </c>
      <c r="M6" s="47">
        <v>3.5</v>
      </c>
      <c r="N6" s="49"/>
      <c r="O6" s="49"/>
      <c r="P6" s="49"/>
      <c r="Q6" s="50"/>
      <c r="R6" s="50"/>
      <c r="S6" s="50"/>
      <c r="T6" s="50"/>
    </row>
    <row r="7" spans="1:20" ht="9.75" customHeight="1">
      <c r="A7" s="46" t="s">
        <v>82</v>
      </c>
      <c r="B7" s="47">
        <v>0.3</v>
      </c>
      <c r="C7" s="47">
        <v>1</v>
      </c>
      <c r="D7" s="47">
        <v>5.3</v>
      </c>
      <c r="E7" s="47">
        <v>0.8</v>
      </c>
      <c r="F7" s="47">
        <v>7.1</v>
      </c>
      <c r="G7" s="47">
        <v>6.6</v>
      </c>
      <c r="H7" s="48">
        <v>2.8</v>
      </c>
      <c r="I7" s="47">
        <v>11.1</v>
      </c>
      <c r="J7" s="47">
        <v>12.9</v>
      </c>
      <c r="K7" s="47">
        <v>8.7</v>
      </c>
      <c r="L7" s="47">
        <v>0.3</v>
      </c>
      <c r="M7" s="47">
        <v>3.8</v>
      </c>
      <c r="N7" s="49"/>
      <c r="O7" s="49"/>
      <c r="P7" s="49"/>
      <c r="Q7" s="50"/>
      <c r="R7" s="50"/>
      <c r="S7" s="50"/>
      <c r="T7" s="50"/>
    </row>
    <row r="8" spans="1:20" ht="9.75" customHeight="1">
      <c r="A8" s="46" t="s">
        <v>83</v>
      </c>
      <c r="B8" s="47">
        <v>0.3</v>
      </c>
      <c r="C8" s="47">
        <v>1.2</v>
      </c>
      <c r="D8" s="47">
        <v>5.9</v>
      </c>
      <c r="E8" s="47">
        <v>1.1</v>
      </c>
      <c r="F8" s="47">
        <v>7.1</v>
      </c>
      <c r="G8" s="47">
        <v>6.5</v>
      </c>
      <c r="H8" s="48">
        <v>2.9</v>
      </c>
      <c r="I8" s="47">
        <v>11.6</v>
      </c>
      <c r="J8" s="47">
        <v>12.4</v>
      </c>
      <c r="K8" s="47">
        <v>8.2</v>
      </c>
      <c r="L8" s="47">
        <v>0.4</v>
      </c>
      <c r="M8" s="47">
        <v>3.8</v>
      </c>
      <c r="N8" s="49"/>
      <c r="O8" s="49"/>
      <c r="P8" s="49"/>
      <c r="Q8" s="50"/>
      <c r="R8" s="50"/>
      <c r="S8" s="50"/>
      <c r="T8" s="50"/>
    </row>
    <row r="9" spans="1:20" ht="3" customHeight="1">
      <c r="A9" s="51"/>
      <c r="B9" s="47"/>
      <c r="C9" s="47"/>
      <c r="D9" s="47"/>
      <c r="E9" s="47"/>
      <c r="F9" s="47"/>
      <c r="G9" s="47"/>
      <c r="H9" s="48"/>
      <c r="I9" s="47"/>
      <c r="J9" s="47"/>
      <c r="K9" s="47"/>
      <c r="L9" s="47"/>
      <c r="M9" s="47"/>
      <c r="N9" s="49"/>
      <c r="O9" s="49"/>
      <c r="P9" s="49"/>
      <c r="Q9" s="50"/>
      <c r="R9" s="50"/>
      <c r="S9" s="50"/>
      <c r="T9" s="50"/>
    </row>
    <row r="10" spans="1:20" ht="9.75" customHeight="1">
      <c r="A10" s="46" t="s">
        <v>84</v>
      </c>
      <c r="B10" s="47">
        <v>0.3</v>
      </c>
      <c r="C10" s="47">
        <v>1.4</v>
      </c>
      <c r="D10" s="47">
        <v>6.2</v>
      </c>
      <c r="E10" s="47">
        <v>1.1</v>
      </c>
      <c r="F10" s="47">
        <v>7.4</v>
      </c>
      <c r="G10" s="47">
        <v>6.5</v>
      </c>
      <c r="H10" s="48">
        <v>2.9</v>
      </c>
      <c r="I10" s="47">
        <v>11.4</v>
      </c>
      <c r="J10" s="47">
        <v>12.8</v>
      </c>
      <c r="K10" s="47">
        <v>8.1</v>
      </c>
      <c r="L10" s="47">
        <v>0.4</v>
      </c>
      <c r="M10" s="47">
        <v>3.9</v>
      </c>
      <c r="N10" s="49"/>
      <c r="O10" s="49"/>
      <c r="P10" s="49"/>
      <c r="Q10" s="50"/>
      <c r="R10" s="50"/>
      <c r="S10" s="50"/>
      <c r="T10" s="50"/>
    </row>
    <row r="11" spans="1:20" ht="9.75" customHeight="1">
      <c r="A11" s="46" t="s">
        <v>85</v>
      </c>
      <c r="B11" s="47">
        <v>0.3</v>
      </c>
      <c r="C11" s="47">
        <v>1.7</v>
      </c>
      <c r="D11" s="47">
        <v>6.1</v>
      </c>
      <c r="E11" s="47">
        <v>1.4</v>
      </c>
      <c r="F11" s="47">
        <v>7.3</v>
      </c>
      <c r="G11" s="47">
        <v>6.2</v>
      </c>
      <c r="H11" s="48">
        <v>2.8</v>
      </c>
      <c r="I11" s="47">
        <v>10.7</v>
      </c>
      <c r="J11" s="47">
        <v>12.3</v>
      </c>
      <c r="K11" s="47">
        <v>8.2</v>
      </c>
      <c r="L11" s="47">
        <v>0.5</v>
      </c>
      <c r="M11" s="47">
        <v>4</v>
      </c>
      <c r="N11" s="49"/>
      <c r="O11" s="49"/>
      <c r="P11" s="49"/>
      <c r="Q11" s="50"/>
      <c r="R11" s="50"/>
      <c r="S11" s="50"/>
      <c r="T11" s="50"/>
    </row>
    <row r="12" spans="1:20" ht="9.75" customHeight="1">
      <c r="A12" s="46" t="s">
        <v>86</v>
      </c>
      <c r="B12" s="47">
        <v>0.4</v>
      </c>
      <c r="C12" s="47">
        <v>2</v>
      </c>
      <c r="D12" s="47">
        <v>6.6</v>
      </c>
      <c r="E12" s="47">
        <v>1.3</v>
      </c>
      <c r="F12" s="47">
        <v>7.4</v>
      </c>
      <c r="G12" s="47">
        <v>6</v>
      </c>
      <c r="H12" s="48">
        <v>3</v>
      </c>
      <c r="I12" s="47">
        <v>12.2</v>
      </c>
      <c r="J12" s="47">
        <v>12.9</v>
      </c>
      <c r="K12" s="47">
        <v>8.8</v>
      </c>
      <c r="L12" s="47">
        <v>0.5</v>
      </c>
      <c r="M12" s="47">
        <v>4.2</v>
      </c>
      <c r="N12" s="49"/>
      <c r="O12" s="49"/>
      <c r="P12" s="49"/>
      <c r="Q12" s="50"/>
      <c r="R12" s="50"/>
      <c r="S12" s="50"/>
      <c r="T12" s="50"/>
    </row>
    <row r="13" spans="1:20" ht="9.75" customHeight="1">
      <c r="A13" s="46" t="s">
        <v>87</v>
      </c>
      <c r="B13" s="47">
        <v>0.4</v>
      </c>
      <c r="C13" s="47">
        <v>2</v>
      </c>
      <c r="D13" s="47">
        <v>6.5</v>
      </c>
      <c r="E13" s="47">
        <v>1.4</v>
      </c>
      <c r="F13" s="47">
        <v>7</v>
      </c>
      <c r="G13" s="47">
        <v>6.1</v>
      </c>
      <c r="H13" s="48">
        <v>3.3</v>
      </c>
      <c r="I13" s="47">
        <v>12.2</v>
      </c>
      <c r="J13" s="47">
        <v>13.5</v>
      </c>
      <c r="K13" s="47">
        <v>8.3</v>
      </c>
      <c r="L13" s="47">
        <v>0.5</v>
      </c>
      <c r="M13" s="47">
        <v>4.5</v>
      </c>
      <c r="N13" s="49"/>
      <c r="O13" s="49"/>
      <c r="P13" s="49"/>
      <c r="Q13" s="50"/>
      <c r="R13" s="50"/>
      <c r="S13" s="50"/>
      <c r="T13" s="50"/>
    </row>
    <row r="14" spans="1:20" ht="9.75" customHeight="1">
      <c r="A14" s="46" t="s">
        <v>88</v>
      </c>
      <c r="B14" s="47">
        <v>0.4</v>
      </c>
      <c r="C14" s="47">
        <v>2.5</v>
      </c>
      <c r="D14" s="47">
        <v>6.7</v>
      </c>
      <c r="E14" s="47">
        <v>1.8</v>
      </c>
      <c r="F14" s="47">
        <v>7.1</v>
      </c>
      <c r="G14" s="47">
        <v>6.4</v>
      </c>
      <c r="H14" s="48">
        <v>3.6</v>
      </c>
      <c r="I14" s="47">
        <v>13.1</v>
      </c>
      <c r="J14" s="47">
        <v>14.2</v>
      </c>
      <c r="K14" s="47">
        <v>8.7</v>
      </c>
      <c r="L14" s="47">
        <v>0.5</v>
      </c>
      <c r="M14" s="47">
        <v>4.7</v>
      </c>
      <c r="N14" s="49"/>
      <c r="O14" s="49"/>
      <c r="P14" s="49"/>
      <c r="Q14" s="50"/>
      <c r="R14" s="50"/>
      <c r="S14" s="50"/>
      <c r="T14" s="50"/>
    </row>
    <row r="15" spans="1:20" ht="9.75" customHeight="1">
      <c r="A15" s="46" t="s">
        <v>89</v>
      </c>
      <c r="B15" s="47">
        <v>0.5</v>
      </c>
      <c r="C15" s="47">
        <v>2.6</v>
      </c>
      <c r="D15" s="47">
        <v>6.5</v>
      </c>
      <c r="E15" s="47">
        <v>1.8</v>
      </c>
      <c r="F15" s="47">
        <v>6.9</v>
      </c>
      <c r="G15" s="47">
        <v>6.4</v>
      </c>
      <c r="H15" s="48">
        <v>3.8</v>
      </c>
      <c r="I15" s="47">
        <v>13.6</v>
      </c>
      <c r="J15" s="47">
        <v>14.9</v>
      </c>
      <c r="K15" s="47">
        <v>8.8</v>
      </c>
      <c r="L15" s="47">
        <v>0.7</v>
      </c>
      <c r="M15" s="47">
        <v>4.4</v>
      </c>
      <c r="N15" s="49"/>
      <c r="O15" s="49"/>
      <c r="P15" s="49"/>
      <c r="Q15" s="50"/>
      <c r="R15" s="50"/>
      <c r="S15" s="50"/>
      <c r="T15" s="50"/>
    </row>
    <row r="16" spans="1:20" ht="9.75" customHeight="1">
      <c r="A16" s="46" t="s">
        <v>90</v>
      </c>
      <c r="B16" s="47">
        <v>0.6</v>
      </c>
      <c r="C16" s="47">
        <v>3</v>
      </c>
      <c r="D16" s="47">
        <v>6.5</v>
      </c>
      <c r="E16" s="47">
        <v>2.2</v>
      </c>
      <c r="F16" s="47">
        <v>6.5</v>
      </c>
      <c r="G16" s="47">
        <v>6.1</v>
      </c>
      <c r="H16" s="48">
        <v>4</v>
      </c>
      <c r="I16" s="47">
        <v>13.7</v>
      </c>
      <c r="J16" s="47">
        <v>15.8</v>
      </c>
      <c r="K16" s="47">
        <v>8.8</v>
      </c>
      <c r="L16" s="47">
        <v>0.6</v>
      </c>
      <c r="M16" s="47">
        <v>4.6</v>
      </c>
      <c r="N16" s="49"/>
      <c r="O16" s="49"/>
      <c r="P16" s="49"/>
      <c r="Q16" s="50"/>
      <c r="R16" s="50"/>
      <c r="S16" s="50"/>
      <c r="T16" s="50"/>
    </row>
    <row r="17" spans="1:20" ht="9.75" customHeight="1">
      <c r="A17" s="46" t="s">
        <v>91</v>
      </c>
      <c r="B17" s="47">
        <v>0.6</v>
      </c>
      <c r="C17" s="47">
        <v>3.1</v>
      </c>
      <c r="D17" s="47">
        <v>8.3</v>
      </c>
      <c r="E17" s="47">
        <v>2.1</v>
      </c>
      <c r="F17" s="47">
        <v>6.6</v>
      </c>
      <c r="G17" s="47">
        <v>6.3</v>
      </c>
      <c r="H17" s="48">
        <v>4.2</v>
      </c>
      <c r="I17" s="47">
        <v>13.4</v>
      </c>
      <c r="J17" s="47">
        <v>15.8</v>
      </c>
      <c r="K17" s="47">
        <v>9.2</v>
      </c>
      <c r="L17" s="47">
        <v>0.6</v>
      </c>
      <c r="M17" s="47">
        <v>5.1</v>
      </c>
      <c r="N17" s="49"/>
      <c r="O17" s="49"/>
      <c r="P17" s="49"/>
      <c r="Q17" s="50"/>
      <c r="R17" s="50"/>
      <c r="S17" s="50"/>
      <c r="T17" s="50"/>
    </row>
    <row r="18" spans="1:20" ht="9.75" customHeight="1">
      <c r="A18" s="46" t="s">
        <v>92</v>
      </c>
      <c r="B18" s="47">
        <v>0.6</v>
      </c>
      <c r="C18" s="47">
        <v>3.8</v>
      </c>
      <c r="D18" s="47">
        <v>7.1</v>
      </c>
      <c r="E18" s="47">
        <v>2.2</v>
      </c>
      <c r="F18" s="47">
        <v>7.2</v>
      </c>
      <c r="G18" s="47">
        <v>5.8</v>
      </c>
      <c r="H18" s="48">
        <v>4.5</v>
      </c>
      <c r="I18" s="47">
        <v>14.5</v>
      </c>
      <c r="J18" s="47">
        <v>16.8</v>
      </c>
      <c r="K18" s="47">
        <v>9.1</v>
      </c>
      <c r="L18" s="47">
        <v>0.6</v>
      </c>
      <c r="M18" s="47">
        <v>4.8</v>
      </c>
      <c r="N18" s="49"/>
      <c r="O18" s="49"/>
      <c r="P18" s="49"/>
      <c r="Q18" s="50"/>
      <c r="R18" s="50"/>
      <c r="S18" s="50"/>
      <c r="T18" s="50"/>
    </row>
    <row r="19" spans="1:20" ht="9.75" customHeight="1">
      <c r="A19" s="46" t="s">
        <v>93</v>
      </c>
      <c r="B19" s="47">
        <v>0.6</v>
      </c>
      <c r="C19" s="47">
        <v>3.8</v>
      </c>
      <c r="D19" s="47">
        <v>8.1</v>
      </c>
      <c r="E19" s="47">
        <v>2.3</v>
      </c>
      <c r="F19" s="47">
        <v>7.5</v>
      </c>
      <c r="G19" s="47">
        <v>6.5</v>
      </c>
      <c r="H19" s="48">
        <v>4.7</v>
      </c>
      <c r="I19" s="47">
        <v>14.8</v>
      </c>
      <c r="J19" s="47">
        <v>16.8</v>
      </c>
      <c r="K19" s="47">
        <v>8.7</v>
      </c>
      <c r="L19" s="47">
        <v>0.6</v>
      </c>
      <c r="M19" s="47">
        <v>4.8</v>
      </c>
      <c r="N19" s="49"/>
      <c r="O19" s="49"/>
      <c r="P19" s="49"/>
      <c r="Q19" s="50"/>
      <c r="R19" s="50"/>
      <c r="S19" s="50"/>
      <c r="T19" s="50"/>
    </row>
    <row r="20" spans="1:20" ht="3" customHeight="1">
      <c r="A20" s="51"/>
      <c r="B20" s="47"/>
      <c r="C20" s="47"/>
      <c r="D20" s="47"/>
      <c r="E20" s="47"/>
      <c r="F20" s="47"/>
      <c r="G20" s="47"/>
      <c r="H20" s="48"/>
      <c r="I20" s="47"/>
      <c r="J20" s="47"/>
      <c r="K20" s="47"/>
      <c r="L20" s="47"/>
      <c r="M20" s="47"/>
      <c r="N20" s="49"/>
      <c r="O20" s="49"/>
      <c r="P20" s="49"/>
      <c r="Q20" s="50"/>
      <c r="R20" s="50"/>
      <c r="S20" s="50"/>
      <c r="T20" s="50"/>
    </row>
    <row r="21" spans="1:20" ht="9.75" customHeight="1">
      <c r="A21" s="46" t="s">
        <v>94</v>
      </c>
      <c r="B21" s="47">
        <v>0.6</v>
      </c>
      <c r="C21" s="47">
        <v>3.4</v>
      </c>
      <c r="D21" s="47">
        <v>8.3</v>
      </c>
      <c r="E21" s="47">
        <v>2.2</v>
      </c>
      <c r="F21" s="47">
        <v>7.2</v>
      </c>
      <c r="G21" s="47">
        <v>6.7</v>
      </c>
      <c r="H21" s="48">
        <v>4.5</v>
      </c>
      <c r="I21" s="47">
        <v>15.1</v>
      </c>
      <c r="J21" s="47">
        <v>15.5</v>
      </c>
      <c r="K21" s="47">
        <v>8.8</v>
      </c>
      <c r="L21" s="47">
        <v>0.8</v>
      </c>
      <c r="M21" s="47">
        <v>4.7</v>
      </c>
      <c r="N21" s="49"/>
      <c r="O21" s="49"/>
      <c r="P21" s="49"/>
      <c r="Q21" s="50"/>
      <c r="R21" s="50"/>
      <c r="S21" s="50"/>
      <c r="T21" s="50"/>
    </row>
    <row r="22" spans="1:20" ht="9.75" customHeight="1">
      <c r="A22" s="46" t="s">
        <v>95</v>
      </c>
      <c r="B22" s="47">
        <v>0.6</v>
      </c>
      <c r="C22" s="47">
        <v>3.1</v>
      </c>
      <c r="D22" s="47">
        <v>7.7</v>
      </c>
      <c r="E22" s="47">
        <v>2</v>
      </c>
      <c r="F22" s="47">
        <v>6.8</v>
      </c>
      <c r="G22" s="47">
        <v>5.9</v>
      </c>
      <c r="H22" s="48">
        <v>5.1</v>
      </c>
      <c r="I22" s="47">
        <v>15.7</v>
      </c>
      <c r="J22" s="47">
        <v>15.4</v>
      </c>
      <c r="K22" s="47">
        <v>8.5</v>
      </c>
      <c r="L22" s="47">
        <v>0.8</v>
      </c>
      <c r="M22" s="47">
        <v>4.6</v>
      </c>
      <c r="N22" s="49"/>
      <c r="O22" s="49"/>
      <c r="P22" s="49"/>
      <c r="Q22" s="50"/>
      <c r="R22" s="50"/>
      <c r="S22" s="50"/>
      <c r="T22" s="50"/>
    </row>
    <row r="23" spans="1:20" ht="9.75" customHeight="1">
      <c r="A23" s="46" t="s">
        <v>96</v>
      </c>
      <c r="B23" s="47">
        <v>0.6</v>
      </c>
      <c r="C23" s="47">
        <v>3.4</v>
      </c>
      <c r="D23" s="47">
        <v>8.3</v>
      </c>
      <c r="E23" s="47">
        <v>1.8</v>
      </c>
      <c r="F23" s="47">
        <v>7.4</v>
      </c>
      <c r="G23" s="47">
        <v>6.9</v>
      </c>
      <c r="H23" s="48">
        <v>5.7</v>
      </c>
      <c r="I23" s="47">
        <v>16.2</v>
      </c>
      <c r="J23" s="47">
        <v>15.5</v>
      </c>
      <c r="K23" s="47">
        <v>8.9</v>
      </c>
      <c r="L23" s="47">
        <v>0.8</v>
      </c>
      <c r="M23" s="47">
        <v>5</v>
      </c>
      <c r="N23" s="49"/>
      <c r="O23" s="49"/>
      <c r="P23" s="49"/>
      <c r="Q23" s="50"/>
      <c r="R23" s="50"/>
      <c r="S23" s="50"/>
      <c r="T23" s="50"/>
    </row>
    <row r="24" spans="1:20" ht="9.75" customHeight="1">
      <c r="A24" s="46" t="s">
        <v>97</v>
      </c>
      <c r="B24" s="47">
        <v>0.6</v>
      </c>
      <c r="C24" s="47">
        <v>3.4</v>
      </c>
      <c r="D24" s="47">
        <v>10.9</v>
      </c>
      <c r="E24" s="47">
        <v>2.1</v>
      </c>
      <c r="F24" s="47">
        <v>7.3</v>
      </c>
      <c r="G24" s="47">
        <v>7</v>
      </c>
      <c r="H24" s="48">
        <v>6.2</v>
      </c>
      <c r="I24" s="47">
        <v>17.3</v>
      </c>
      <c r="J24" s="47">
        <v>16.4</v>
      </c>
      <c r="K24" s="47">
        <v>9.5</v>
      </c>
      <c r="L24" s="47">
        <v>0.7</v>
      </c>
      <c r="M24" s="47">
        <v>5.3</v>
      </c>
      <c r="N24" s="49"/>
      <c r="O24" s="49"/>
      <c r="P24" s="49"/>
      <c r="Q24" s="50"/>
      <c r="R24" s="50"/>
      <c r="S24" s="50"/>
      <c r="T24" s="50"/>
    </row>
    <row r="25" spans="1:20" ht="9.75" customHeight="1">
      <c r="A25" s="46" t="s">
        <v>98</v>
      </c>
      <c r="B25" s="47">
        <v>0.6</v>
      </c>
      <c r="C25" s="47">
        <v>4.5</v>
      </c>
      <c r="D25" s="47">
        <v>12.8</v>
      </c>
      <c r="E25" s="47">
        <v>2</v>
      </c>
      <c r="F25" s="47">
        <v>7.3</v>
      </c>
      <c r="G25" s="47">
        <v>8.2</v>
      </c>
      <c r="H25" s="48">
        <v>6.5</v>
      </c>
      <c r="I25" s="47">
        <v>17.1</v>
      </c>
      <c r="J25" s="47">
        <v>16.4</v>
      </c>
      <c r="K25" s="47">
        <v>9.4</v>
      </c>
      <c r="L25" s="47">
        <v>0.8</v>
      </c>
      <c r="M25" s="47">
        <v>5.4</v>
      </c>
      <c r="N25" s="49"/>
      <c r="O25" s="49"/>
      <c r="P25" s="49"/>
      <c r="Q25" s="50"/>
      <c r="R25" s="50"/>
      <c r="S25" s="50"/>
      <c r="T25" s="50"/>
    </row>
    <row r="26" spans="1:16" ht="9.75" customHeight="1">
      <c r="A26" s="46" t="s">
        <v>99</v>
      </c>
      <c r="B26" s="47">
        <v>0.6</v>
      </c>
      <c r="C26" s="47">
        <v>4.4</v>
      </c>
      <c r="D26" s="47">
        <v>11.3</v>
      </c>
      <c r="E26" s="47">
        <v>1.7</v>
      </c>
      <c r="F26" s="47">
        <v>7</v>
      </c>
      <c r="G26" s="47">
        <v>7.9</v>
      </c>
      <c r="H26" s="48">
        <v>6.3</v>
      </c>
      <c r="I26" s="47">
        <v>18</v>
      </c>
      <c r="J26" s="47">
        <v>17.1</v>
      </c>
      <c r="K26" s="47">
        <v>8.4</v>
      </c>
      <c r="L26" s="47">
        <v>0.7</v>
      </c>
      <c r="M26" s="47">
        <v>5.7</v>
      </c>
      <c r="N26" s="49"/>
      <c r="O26" s="39"/>
      <c r="P26" s="39"/>
    </row>
    <row r="27" spans="1:16" ht="9.75" customHeight="1">
      <c r="A27" s="52" t="s">
        <v>100</v>
      </c>
      <c r="B27" s="47">
        <v>0.6</v>
      </c>
      <c r="C27" s="47">
        <v>4.6</v>
      </c>
      <c r="D27" s="47">
        <v>12.6</v>
      </c>
      <c r="E27" s="47">
        <v>1.7</v>
      </c>
      <c r="F27" s="47">
        <v>7.1</v>
      </c>
      <c r="G27" s="47">
        <v>8.5</v>
      </c>
      <c r="H27" s="48">
        <v>7.2</v>
      </c>
      <c r="I27" s="47">
        <v>18.7</v>
      </c>
      <c r="J27" s="47">
        <v>17.7</v>
      </c>
      <c r="K27" s="47">
        <v>8.6</v>
      </c>
      <c r="L27" s="47">
        <v>0.6</v>
      </c>
      <c r="M27" s="47">
        <v>6</v>
      </c>
      <c r="N27" s="39"/>
      <c r="O27" s="39"/>
      <c r="P27" s="39"/>
    </row>
    <row r="28" spans="1:16" ht="9.75" customHeight="1">
      <c r="A28" s="52" t="s">
        <v>101</v>
      </c>
      <c r="B28" s="47">
        <v>0.7</v>
      </c>
      <c r="C28" s="47">
        <v>5.1</v>
      </c>
      <c r="D28" s="47">
        <v>14.4</v>
      </c>
      <c r="E28" s="47">
        <v>1.8</v>
      </c>
      <c r="F28" s="47">
        <v>6.7</v>
      </c>
      <c r="G28" s="47">
        <v>8.4</v>
      </c>
      <c r="H28" s="48">
        <v>6.6</v>
      </c>
      <c r="I28" s="47">
        <v>19.1</v>
      </c>
      <c r="J28" s="47">
        <v>17.1</v>
      </c>
      <c r="K28" s="47">
        <v>9.4</v>
      </c>
      <c r="L28" s="47">
        <v>1.1</v>
      </c>
      <c r="M28" s="47">
        <v>6.5</v>
      </c>
      <c r="N28" s="39"/>
      <c r="O28" s="39"/>
      <c r="P28" s="39"/>
    </row>
    <row r="29" spans="1:16" ht="9.75" customHeight="1">
      <c r="A29" s="52" t="s">
        <v>102</v>
      </c>
      <c r="B29" s="47">
        <v>0.8</v>
      </c>
      <c r="C29" s="47">
        <v>5.2</v>
      </c>
      <c r="D29" s="47">
        <v>13</v>
      </c>
      <c r="E29" s="47">
        <v>1.5</v>
      </c>
      <c r="F29" s="47">
        <v>6.6</v>
      </c>
      <c r="G29" s="47">
        <v>9.5</v>
      </c>
      <c r="H29" s="48">
        <v>6.5</v>
      </c>
      <c r="I29" s="47">
        <v>18.6</v>
      </c>
      <c r="J29" s="47">
        <v>17.9</v>
      </c>
      <c r="K29" s="47">
        <v>8.7</v>
      </c>
      <c r="L29" s="47">
        <v>1</v>
      </c>
      <c r="M29" s="47">
        <v>6.6</v>
      </c>
      <c r="N29" s="39"/>
      <c r="O29" s="39"/>
      <c r="P29" s="39"/>
    </row>
    <row r="30" spans="1:16" ht="9.75" customHeight="1">
      <c r="A30" s="52" t="s">
        <v>48</v>
      </c>
      <c r="B30" s="47">
        <v>0.9</v>
      </c>
      <c r="C30" s="47">
        <v>6.7</v>
      </c>
      <c r="D30" s="47">
        <v>11.6</v>
      </c>
      <c r="E30" s="47">
        <v>1.9</v>
      </c>
      <c r="F30" s="47">
        <v>6.8</v>
      </c>
      <c r="G30" s="47">
        <v>9.3</v>
      </c>
      <c r="H30" s="48">
        <v>6.8</v>
      </c>
      <c r="I30" s="47">
        <v>18.8</v>
      </c>
      <c r="J30" s="47">
        <v>18.2</v>
      </c>
      <c r="K30" s="47">
        <v>7.8</v>
      </c>
      <c r="L30" s="47">
        <v>1</v>
      </c>
      <c r="M30" s="47">
        <v>6.9</v>
      </c>
      <c r="N30" s="39"/>
      <c r="O30" s="39"/>
      <c r="P30" s="39"/>
    </row>
    <row r="31" spans="1:16" ht="3" customHeight="1">
      <c r="A31" s="52"/>
      <c r="B31" s="47"/>
      <c r="C31" s="47"/>
      <c r="D31" s="47"/>
      <c r="E31" s="47"/>
      <c r="F31" s="47"/>
      <c r="G31" s="47"/>
      <c r="H31" s="48"/>
      <c r="I31" s="47">
        <v>18.9</v>
      </c>
      <c r="J31" s="47"/>
      <c r="K31" s="47"/>
      <c r="L31" s="47"/>
      <c r="M31" s="47"/>
      <c r="N31" s="39"/>
      <c r="O31" s="39"/>
      <c r="P31" s="39"/>
    </row>
    <row r="32" spans="1:16" ht="9.75" customHeight="1">
      <c r="A32" s="52" t="s">
        <v>103</v>
      </c>
      <c r="B32" s="47">
        <v>1</v>
      </c>
      <c r="C32" s="47">
        <v>5.6</v>
      </c>
      <c r="D32" s="47">
        <v>11.3</v>
      </c>
      <c r="E32" s="47">
        <v>2</v>
      </c>
      <c r="F32" s="47">
        <v>6.3</v>
      </c>
      <c r="G32" s="47">
        <v>9.2</v>
      </c>
      <c r="H32" s="48">
        <v>8.1</v>
      </c>
      <c r="I32" s="47">
        <v>18.8</v>
      </c>
      <c r="J32" s="47">
        <v>17.8</v>
      </c>
      <c r="K32" s="47">
        <v>9.5</v>
      </c>
      <c r="L32" s="47">
        <v>1.5</v>
      </c>
      <c r="M32" s="47">
        <v>6.7</v>
      </c>
      <c r="N32" s="39"/>
      <c r="O32" s="39"/>
      <c r="P32" s="39"/>
    </row>
    <row r="33" spans="1:16" ht="9.75" customHeight="1">
      <c r="A33" s="46" t="s">
        <v>50</v>
      </c>
      <c r="B33" s="47">
        <v>1</v>
      </c>
      <c r="C33" s="47">
        <v>5.7</v>
      </c>
      <c r="D33" s="47">
        <v>11.4</v>
      </c>
      <c r="E33" s="47">
        <v>1.9</v>
      </c>
      <c r="F33" s="47">
        <v>6.4</v>
      </c>
      <c r="G33" s="47">
        <v>9.3</v>
      </c>
      <c r="H33" s="48">
        <v>7.4</v>
      </c>
      <c r="I33" s="47">
        <v>19</v>
      </c>
      <c r="J33" s="47">
        <v>17.6</v>
      </c>
      <c r="K33" s="47">
        <v>8.4</v>
      </c>
      <c r="L33" s="47">
        <v>1.5</v>
      </c>
      <c r="M33" s="47">
        <v>6.7</v>
      </c>
      <c r="N33" s="39"/>
      <c r="O33" s="39"/>
      <c r="P33" s="39"/>
    </row>
    <row r="34" spans="1:20" ht="9.75" customHeight="1">
      <c r="A34" s="45"/>
      <c r="B34" s="53"/>
      <c r="C34" s="53"/>
      <c r="D34" s="53"/>
      <c r="E34" s="53"/>
      <c r="F34" s="53"/>
      <c r="G34" s="53"/>
      <c r="H34" s="54"/>
      <c r="I34" s="53"/>
      <c r="J34" s="53"/>
      <c r="K34" s="53"/>
      <c r="L34" s="53"/>
      <c r="M34" s="53"/>
      <c r="N34" s="49"/>
      <c r="O34" s="49"/>
      <c r="P34" s="49"/>
      <c r="Q34" s="50"/>
      <c r="R34" s="50"/>
      <c r="S34" s="50"/>
      <c r="T34" s="50"/>
    </row>
    <row r="35" spans="1:16" ht="12" customHeight="1">
      <c r="A35" s="45"/>
      <c r="B35" s="55" t="s">
        <v>104</v>
      </c>
      <c r="C35" s="55" t="s">
        <v>105</v>
      </c>
      <c r="D35" s="55" t="s">
        <v>106</v>
      </c>
      <c r="E35" s="55" t="s">
        <v>107</v>
      </c>
      <c r="F35" s="55" t="s">
        <v>108</v>
      </c>
      <c r="G35" s="56" t="s">
        <v>109</v>
      </c>
      <c r="H35" s="57"/>
      <c r="I35" s="55" t="s">
        <v>110</v>
      </c>
      <c r="J35" s="55" t="s">
        <v>111</v>
      </c>
      <c r="K35" s="55" t="s">
        <v>112</v>
      </c>
      <c r="L35" s="55" t="s">
        <v>113</v>
      </c>
      <c r="M35" s="55" t="s">
        <v>55</v>
      </c>
      <c r="N35" s="39"/>
      <c r="O35" s="39"/>
      <c r="P35" s="39"/>
    </row>
    <row r="36" spans="1:16" ht="10.5" customHeight="1">
      <c r="A36" s="45"/>
      <c r="B36" s="58" t="s">
        <v>114</v>
      </c>
      <c r="C36" s="59" t="s">
        <v>115</v>
      </c>
      <c r="D36" s="58" t="s">
        <v>72</v>
      </c>
      <c r="E36" s="59" t="s">
        <v>116</v>
      </c>
      <c r="F36" s="58" t="s">
        <v>72</v>
      </c>
      <c r="G36" s="59" t="s">
        <v>117</v>
      </c>
      <c r="H36" s="60" t="s">
        <v>118</v>
      </c>
      <c r="I36" s="59" t="s">
        <v>119</v>
      </c>
      <c r="J36" s="59" t="s">
        <v>120</v>
      </c>
      <c r="K36" s="59" t="s">
        <v>121</v>
      </c>
      <c r="L36" s="58" t="s">
        <v>122</v>
      </c>
      <c r="M36" s="59" t="s">
        <v>123</v>
      </c>
      <c r="N36" s="39"/>
      <c r="O36" s="39"/>
      <c r="P36" s="39"/>
    </row>
    <row r="37" spans="1:16" ht="12" customHeight="1">
      <c r="A37" s="45"/>
      <c r="B37" s="61"/>
      <c r="C37" s="61"/>
      <c r="D37" s="61"/>
      <c r="E37" s="61"/>
      <c r="F37" s="62" t="s">
        <v>80</v>
      </c>
      <c r="G37" s="61"/>
      <c r="H37" s="63"/>
      <c r="I37" s="61"/>
      <c r="J37" s="61"/>
      <c r="K37" s="61"/>
      <c r="L37" s="61"/>
      <c r="M37" s="61"/>
      <c r="N37" s="39"/>
      <c r="O37" s="39"/>
      <c r="P37" s="39"/>
    </row>
    <row r="38" spans="1:16" ht="3" customHeight="1">
      <c r="A38" s="45"/>
      <c r="B38" s="61"/>
      <c r="C38" s="61"/>
      <c r="D38" s="61"/>
      <c r="E38" s="61"/>
      <c r="F38" s="61"/>
      <c r="G38" s="61"/>
      <c r="H38" s="63"/>
      <c r="I38" s="61"/>
      <c r="J38" s="61"/>
      <c r="K38" s="61"/>
      <c r="L38" s="61"/>
      <c r="M38" s="61"/>
      <c r="N38" s="39"/>
      <c r="O38" s="39"/>
      <c r="P38" s="39"/>
    </row>
    <row r="39" spans="1:21" ht="9.75" customHeight="1">
      <c r="A39" s="46" t="s">
        <v>81</v>
      </c>
      <c r="B39" s="47">
        <v>0.4</v>
      </c>
      <c r="C39" s="47">
        <v>1.3</v>
      </c>
      <c r="D39" s="47">
        <v>0.4</v>
      </c>
      <c r="E39" s="47">
        <v>0.5</v>
      </c>
      <c r="F39" s="47">
        <v>0.6</v>
      </c>
      <c r="G39" s="47">
        <v>25.8</v>
      </c>
      <c r="H39" s="64" t="s">
        <v>124</v>
      </c>
      <c r="I39" s="47">
        <v>12.6</v>
      </c>
      <c r="J39" s="47">
        <v>5.8</v>
      </c>
      <c r="K39" s="47">
        <v>1.1</v>
      </c>
      <c r="L39" s="47">
        <v>2.1</v>
      </c>
      <c r="M39" s="47">
        <f>SUM(B6:M6)+SUM(B39:L39)</f>
        <v>111.9</v>
      </c>
      <c r="N39" s="65"/>
      <c r="O39" s="39"/>
      <c r="P39" s="39"/>
      <c r="Q39" s="47">
        <f>0.7+0.3</f>
        <v>1</v>
      </c>
      <c r="R39" s="47">
        <v>1.1</v>
      </c>
      <c r="S39" s="47">
        <f>+Q39+R39</f>
        <v>2.1</v>
      </c>
      <c r="U39" s="66">
        <v>1.1</v>
      </c>
    </row>
    <row r="40" spans="1:21" ht="9.75" customHeight="1">
      <c r="A40" s="46" t="s">
        <v>82</v>
      </c>
      <c r="B40" s="47">
        <v>0.3</v>
      </c>
      <c r="C40" s="47">
        <v>1.3</v>
      </c>
      <c r="D40" s="47">
        <v>0.5</v>
      </c>
      <c r="E40" s="47">
        <v>0.5</v>
      </c>
      <c r="F40" s="47">
        <v>0.6</v>
      </c>
      <c r="G40" s="47">
        <v>25.1</v>
      </c>
      <c r="H40" s="64" t="s">
        <v>124</v>
      </c>
      <c r="I40" s="47">
        <v>11.9</v>
      </c>
      <c r="J40" s="47">
        <v>6.6</v>
      </c>
      <c r="K40" s="47">
        <v>1.6</v>
      </c>
      <c r="L40" s="47">
        <v>2.01</v>
      </c>
      <c r="M40" s="47">
        <f>SUM(B7:M7)+SUM(B40:L40)</f>
        <v>111.10999999999999</v>
      </c>
      <c r="N40" s="65"/>
      <c r="O40" s="39"/>
      <c r="P40" s="39"/>
      <c r="Q40" s="47">
        <f>0.5+0.4</f>
        <v>0.9</v>
      </c>
      <c r="R40" s="47">
        <v>1.11</v>
      </c>
      <c r="S40" s="47">
        <f aca="true" t="shared" si="0" ref="S40:S65">+Q40+R40</f>
        <v>2.0100000000000002</v>
      </c>
      <c r="U40" s="67">
        <v>1.11</v>
      </c>
    </row>
    <row r="41" spans="1:21" ht="9.75" customHeight="1">
      <c r="A41" s="46" t="s">
        <v>83</v>
      </c>
      <c r="B41" s="47">
        <v>0.5</v>
      </c>
      <c r="C41" s="47">
        <v>1.3</v>
      </c>
      <c r="D41" s="47">
        <v>0.5</v>
      </c>
      <c r="E41" s="47">
        <v>0.5</v>
      </c>
      <c r="F41" s="47">
        <v>0.9</v>
      </c>
      <c r="G41" s="47">
        <v>25.1</v>
      </c>
      <c r="H41" s="64" t="s">
        <v>124</v>
      </c>
      <c r="I41" s="47">
        <v>11.4</v>
      </c>
      <c r="J41" s="47">
        <v>6.1</v>
      </c>
      <c r="K41" s="47">
        <v>1.6</v>
      </c>
      <c r="L41" s="47">
        <v>2.19</v>
      </c>
      <c r="M41" s="47">
        <f>SUM(B8:M8)+SUM(B41:L41)</f>
        <v>111.49000000000001</v>
      </c>
      <c r="N41" s="65"/>
      <c r="O41" s="39"/>
      <c r="P41" s="39"/>
      <c r="Q41" s="47">
        <f>0.6+0.4</f>
        <v>1</v>
      </c>
      <c r="R41" s="47">
        <v>1.19</v>
      </c>
      <c r="S41" s="47">
        <f t="shared" si="0"/>
        <v>2.19</v>
      </c>
      <c r="U41" s="67">
        <v>1.19</v>
      </c>
    </row>
    <row r="42" spans="1:21" ht="3" customHeight="1">
      <c r="A42" s="51"/>
      <c r="B42" s="47"/>
      <c r="C42" s="47"/>
      <c r="D42" s="47"/>
      <c r="E42" s="62" t="s">
        <v>55</v>
      </c>
      <c r="F42" s="47"/>
      <c r="G42" s="47"/>
      <c r="H42" s="64"/>
      <c r="I42" s="47"/>
      <c r="J42" s="47"/>
      <c r="K42" s="47"/>
      <c r="L42" s="47"/>
      <c r="M42" s="68" t="s">
        <v>55</v>
      </c>
      <c r="N42" s="65"/>
      <c r="O42" s="39"/>
      <c r="P42" s="39"/>
      <c r="Q42" s="47"/>
      <c r="S42" s="47"/>
      <c r="U42" s="67" t="s">
        <v>55</v>
      </c>
    </row>
    <row r="43" spans="1:21" ht="9.75" customHeight="1">
      <c r="A43" s="46" t="s">
        <v>84</v>
      </c>
      <c r="B43" s="47">
        <v>0.4</v>
      </c>
      <c r="C43" s="47">
        <v>1.3</v>
      </c>
      <c r="D43" s="47">
        <v>0.5</v>
      </c>
      <c r="E43" s="47">
        <v>0.5</v>
      </c>
      <c r="F43" s="47">
        <v>0.9</v>
      </c>
      <c r="G43" s="47">
        <v>25.6</v>
      </c>
      <c r="H43" s="64" t="s">
        <v>124</v>
      </c>
      <c r="I43" s="47">
        <v>10.7</v>
      </c>
      <c r="J43" s="47">
        <v>5.8</v>
      </c>
      <c r="K43" s="47">
        <v>1.4</v>
      </c>
      <c r="L43" s="47">
        <v>2.17</v>
      </c>
      <c r="M43" s="47">
        <f aca="true" t="shared" si="1" ref="M43:M52">SUM(B10:M10)+SUM(B43:L43)</f>
        <v>111.67</v>
      </c>
      <c r="N43" s="65"/>
      <c r="O43" s="39"/>
      <c r="P43" s="39"/>
      <c r="Q43" s="47">
        <f>0.6+0.3</f>
        <v>0.9000000000000001</v>
      </c>
      <c r="R43" s="47">
        <v>1.27</v>
      </c>
      <c r="S43" s="47">
        <f t="shared" si="0"/>
        <v>2.17</v>
      </c>
      <c r="U43" s="67">
        <v>1.27</v>
      </c>
    </row>
    <row r="44" spans="1:21" ht="9.75" customHeight="1">
      <c r="A44" s="46" t="s">
        <v>85</v>
      </c>
      <c r="B44" s="47">
        <v>0.6</v>
      </c>
      <c r="C44" s="47">
        <v>1.3</v>
      </c>
      <c r="D44" s="47">
        <v>0.5</v>
      </c>
      <c r="E44" s="47">
        <v>0.4</v>
      </c>
      <c r="F44" s="47">
        <v>0.7</v>
      </c>
      <c r="G44" s="47">
        <v>24.9</v>
      </c>
      <c r="H44" s="64" t="s">
        <v>124</v>
      </c>
      <c r="I44" s="47">
        <v>11.7</v>
      </c>
      <c r="J44" s="47">
        <v>6.1</v>
      </c>
      <c r="K44" s="47">
        <v>1.5</v>
      </c>
      <c r="L44" s="47">
        <v>2.19</v>
      </c>
      <c r="M44" s="47">
        <f t="shared" si="1"/>
        <v>111.38999999999999</v>
      </c>
      <c r="N44" s="65"/>
      <c r="O44" s="39"/>
      <c r="P44" s="39"/>
      <c r="Q44" s="47">
        <f>0.6+0.4</f>
        <v>1</v>
      </c>
      <c r="R44" s="47">
        <v>1.19</v>
      </c>
      <c r="S44" s="47">
        <f t="shared" si="0"/>
        <v>2.19</v>
      </c>
      <c r="U44" s="67">
        <v>1.19</v>
      </c>
    </row>
    <row r="45" spans="1:21" ht="9.75" customHeight="1">
      <c r="A45" s="46" t="s">
        <v>86</v>
      </c>
      <c r="B45" s="47">
        <v>0.6</v>
      </c>
      <c r="C45" s="47">
        <v>1.3</v>
      </c>
      <c r="D45" s="47">
        <v>0.5</v>
      </c>
      <c r="E45" s="47">
        <v>0.4</v>
      </c>
      <c r="F45" s="47">
        <v>0.8</v>
      </c>
      <c r="G45" s="47">
        <v>24.9</v>
      </c>
      <c r="H45" s="64" t="s">
        <v>124</v>
      </c>
      <c r="I45" s="47">
        <v>12.5</v>
      </c>
      <c r="J45" s="47">
        <v>7.7</v>
      </c>
      <c r="K45" s="47">
        <v>1.8</v>
      </c>
      <c r="L45" s="47">
        <v>2.3</v>
      </c>
      <c r="M45" s="47">
        <f t="shared" si="1"/>
        <v>118.10000000000001</v>
      </c>
      <c r="N45" s="65"/>
      <c r="O45" s="39"/>
      <c r="P45" s="39"/>
      <c r="Q45" s="47">
        <f>0.5+0.3</f>
        <v>0.8</v>
      </c>
      <c r="R45" s="47">
        <v>1.41</v>
      </c>
      <c r="S45" s="47">
        <f t="shared" si="0"/>
        <v>2.21</v>
      </c>
      <c r="U45" s="67">
        <v>1.41</v>
      </c>
    </row>
    <row r="46" spans="1:21" ht="9.75" customHeight="1">
      <c r="A46" s="46" t="s">
        <v>87</v>
      </c>
      <c r="B46" s="47">
        <v>0.5</v>
      </c>
      <c r="C46" s="47">
        <v>1.2</v>
      </c>
      <c r="D46" s="47">
        <v>0.5</v>
      </c>
      <c r="E46" s="47">
        <v>0.4</v>
      </c>
      <c r="F46" s="47">
        <v>1.1</v>
      </c>
      <c r="G46" s="47">
        <v>22.4</v>
      </c>
      <c r="H46" s="64" t="s">
        <v>124</v>
      </c>
      <c r="I46" s="47">
        <v>11.3</v>
      </c>
      <c r="J46" s="47">
        <v>6.5</v>
      </c>
      <c r="K46" s="47">
        <v>1.8</v>
      </c>
      <c r="L46" s="47">
        <v>2.27</v>
      </c>
      <c r="M46" s="47">
        <f t="shared" si="1"/>
        <v>113.67</v>
      </c>
      <c r="N46" s="65"/>
      <c r="O46" s="39"/>
      <c r="P46" s="39"/>
      <c r="Q46" s="47">
        <f>0.5+0.3</f>
        <v>0.8</v>
      </c>
      <c r="R46" s="47">
        <v>1.47</v>
      </c>
      <c r="S46" s="47">
        <f t="shared" si="0"/>
        <v>2.27</v>
      </c>
      <c r="U46" s="67">
        <v>1.47</v>
      </c>
    </row>
    <row r="47" spans="1:21" ht="9.75" customHeight="1">
      <c r="A47" s="46" t="s">
        <v>88</v>
      </c>
      <c r="B47" s="47">
        <v>0.6</v>
      </c>
      <c r="C47" s="47">
        <v>1.3</v>
      </c>
      <c r="D47" s="47">
        <v>0.5</v>
      </c>
      <c r="E47" s="47">
        <v>0.4</v>
      </c>
      <c r="F47" s="47">
        <v>0.8</v>
      </c>
      <c r="G47" s="47">
        <v>24.9</v>
      </c>
      <c r="H47" s="64" t="s">
        <v>124</v>
      </c>
      <c r="I47" s="47">
        <v>14.4</v>
      </c>
      <c r="J47" s="47">
        <v>7.7</v>
      </c>
      <c r="K47" s="47">
        <v>1.8</v>
      </c>
      <c r="L47" s="47">
        <v>2.28</v>
      </c>
      <c r="M47" s="47">
        <f t="shared" si="1"/>
        <v>124.38</v>
      </c>
      <c r="N47" s="65"/>
      <c r="O47" s="39"/>
      <c r="P47" s="39"/>
      <c r="Q47" s="47">
        <f>0.5+0.3</f>
        <v>0.8</v>
      </c>
      <c r="R47" s="47">
        <v>1.48</v>
      </c>
      <c r="S47" s="47">
        <f t="shared" si="0"/>
        <v>2.2800000000000002</v>
      </c>
      <c r="U47" s="67">
        <v>1.48</v>
      </c>
    </row>
    <row r="48" spans="1:21" ht="9.75" customHeight="1">
      <c r="A48" s="46" t="s">
        <v>89</v>
      </c>
      <c r="B48" s="47">
        <v>0.7</v>
      </c>
      <c r="C48" s="47">
        <v>1.3</v>
      </c>
      <c r="D48" s="47">
        <v>0.5</v>
      </c>
      <c r="E48" s="47">
        <v>0.4</v>
      </c>
      <c r="F48" s="47">
        <v>1.1</v>
      </c>
      <c r="G48" s="47">
        <v>23.7</v>
      </c>
      <c r="H48" s="48">
        <v>3.3</v>
      </c>
      <c r="I48" s="47">
        <v>13.5</v>
      </c>
      <c r="J48" s="47">
        <v>8.5</v>
      </c>
      <c r="K48" s="47">
        <v>2.1</v>
      </c>
      <c r="L48" s="47">
        <v>2.3</v>
      </c>
      <c r="M48" s="47">
        <f t="shared" si="1"/>
        <v>128.3</v>
      </c>
      <c r="N48" s="49"/>
      <c r="O48" s="49"/>
      <c r="P48" s="49"/>
      <c r="Q48" s="47">
        <f>0.5+0.3</f>
        <v>0.8</v>
      </c>
      <c r="R48" s="47">
        <v>1.48</v>
      </c>
      <c r="S48" s="47">
        <f t="shared" si="0"/>
        <v>2.2800000000000002</v>
      </c>
      <c r="U48" s="67">
        <v>1.48</v>
      </c>
    </row>
    <row r="49" spans="1:21" ht="9.75" customHeight="1">
      <c r="A49" s="46" t="s">
        <v>90</v>
      </c>
      <c r="B49" s="47">
        <v>0.6</v>
      </c>
      <c r="C49" s="47">
        <v>1.3</v>
      </c>
      <c r="D49" s="47">
        <v>0.5</v>
      </c>
      <c r="E49" s="47">
        <v>0.4</v>
      </c>
      <c r="F49" s="47">
        <v>0.8</v>
      </c>
      <c r="G49" s="47">
        <v>21.9</v>
      </c>
      <c r="H49" s="48">
        <v>2.4</v>
      </c>
      <c r="I49" s="47">
        <v>12.8</v>
      </c>
      <c r="J49" s="47">
        <v>9.4</v>
      </c>
      <c r="K49" s="47">
        <v>2.4</v>
      </c>
      <c r="L49" s="47">
        <v>2.3</v>
      </c>
      <c r="M49" s="47">
        <f t="shared" si="1"/>
        <v>127.19999999999997</v>
      </c>
      <c r="N49" s="49"/>
      <c r="O49" s="49"/>
      <c r="P49" s="49"/>
      <c r="Q49" s="47">
        <f>0.5+0.3</f>
        <v>0.8</v>
      </c>
      <c r="R49" s="47">
        <v>1.52</v>
      </c>
      <c r="S49" s="47">
        <f t="shared" si="0"/>
        <v>2.3200000000000003</v>
      </c>
      <c r="U49" s="67">
        <v>1.52</v>
      </c>
    </row>
    <row r="50" spans="1:21" ht="9.75" customHeight="1">
      <c r="A50" s="46" t="s">
        <v>91</v>
      </c>
      <c r="B50" s="47">
        <v>0.7</v>
      </c>
      <c r="C50" s="47">
        <v>1.2</v>
      </c>
      <c r="D50" s="47">
        <v>0.5</v>
      </c>
      <c r="E50" s="47">
        <v>0.3</v>
      </c>
      <c r="F50" s="47">
        <v>1.2</v>
      </c>
      <c r="G50" s="47">
        <v>25.7</v>
      </c>
      <c r="H50" s="48">
        <v>2.5</v>
      </c>
      <c r="I50" s="47">
        <v>13</v>
      </c>
      <c r="J50" s="47">
        <v>9.1</v>
      </c>
      <c r="K50" s="47">
        <v>2.2</v>
      </c>
      <c r="L50" s="47">
        <v>2.3</v>
      </c>
      <c r="M50" s="47">
        <f t="shared" si="1"/>
        <v>134</v>
      </c>
      <c r="N50" s="49"/>
      <c r="O50" s="49"/>
      <c r="P50" s="49"/>
      <c r="Q50" s="47">
        <f>0.4+0.3</f>
        <v>0.7000000000000001</v>
      </c>
      <c r="R50" s="47">
        <v>1.54</v>
      </c>
      <c r="S50" s="47">
        <f t="shared" si="0"/>
        <v>2.24</v>
      </c>
      <c r="U50" s="67">
        <v>1.54</v>
      </c>
    </row>
    <row r="51" spans="1:21" ht="9.75" customHeight="1">
      <c r="A51" s="46" t="s">
        <v>92</v>
      </c>
      <c r="B51" s="47">
        <v>0.6</v>
      </c>
      <c r="C51" s="47">
        <v>1.2</v>
      </c>
      <c r="D51" s="47">
        <v>0.4</v>
      </c>
      <c r="E51" s="47">
        <v>0.4</v>
      </c>
      <c r="F51" s="47">
        <v>1.1</v>
      </c>
      <c r="G51" s="47">
        <v>27</v>
      </c>
      <c r="H51" s="48">
        <v>3.2</v>
      </c>
      <c r="I51" s="47">
        <v>13.5</v>
      </c>
      <c r="J51" s="47">
        <v>7.9</v>
      </c>
      <c r="K51" s="47">
        <v>2.4</v>
      </c>
      <c r="L51" s="47">
        <v>2.4</v>
      </c>
      <c r="M51" s="47">
        <f t="shared" si="1"/>
        <v>137.09999999999997</v>
      </c>
      <c r="N51" s="49"/>
      <c r="O51" s="49"/>
      <c r="P51" s="49"/>
      <c r="Q51" s="47">
        <f>0.5+0.3</f>
        <v>0.8</v>
      </c>
      <c r="R51" s="47">
        <v>1.68</v>
      </c>
      <c r="S51" s="47">
        <f t="shared" si="0"/>
        <v>2.48</v>
      </c>
      <c r="U51" s="67">
        <v>1.68</v>
      </c>
    </row>
    <row r="52" spans="1:21" ht="9.75" customHeight="1">
      <c r="A52" s="46" t="s">
        <v>93</v>
      </c>
      <c r="B52" s="47">
        <v>0.7</v>
      </c>
      <c r="C52" s="47">
        <v>1.2</v>
      </c>
      <c r="D52" s="47">
        <v>0.4</v>
      </c>
      <c r="E52" s="47">
        <v>0.3</v>
      </c>
      <c r="F52" s="47">
        <v>1</v>
      </c>
      <c r="G52" s="47">
        <v>28.7</v>
      </c>
      <c r="H52" s="48">
        <v>3.6</v>
      </c>
      <c r="I52" s="47">
        <v>13.6</v>
      </c>
      <c r="J52" s="47">
        <v>10.4</v>
      </c>
      <c r="K52" s="47">
        <v>2.5</v>
      </c>
      <c r="L52" s="47">
        <v>2.9</v>
      </c>
      <c r="M52" s="47">
        <f t="shared" si="1"/>
        <v>144.5</v>
      </c>
      <c r="N52" s="49"/>
      <c r="O52" s="49"/>
      <c r="P52" s="49"/>
      <c r="Q52" s="47">
        <f>0.6+0.3</f>
        <v>0.9000000000000001</v>
      </c>
      <c r="R52" s="47">
        <v>1.98</v>
      </c>
      <c r="S52" s="47">
        <f t="shared" si="0"/>
        <v>2.88</v>
      </c>
      <c r="U52" s="67">
        <v>1.98</v>
      </c>
    </row>
    <row r="53" spans="1:21" ht="3" customHeight="1">
      <c r="A53" s="51"/>
      <c r="B53" s="47"/>
      <c r="C53" s="47"/>
      <c r="D53" s="47"/>
      <c r="E53" s="61"/>
      <c r="F53" s="47"/>
      <c r="G53" s="47"/>
      <c r="H53" s="63"/>
      <c r="I53" s="61"/>
      <c r="J53" s="61"/>
      <c r="K53" s="61"/>
      <c r="L53" s="61"/>
      <c r="M53" s="68" t="s">
        <v>55</v>
      </c>
      <c r="N53" s="49"/>
      <c r="O53" s="49"/>
      <c r="P53" s="49"/>
      <c r="Q53" s="61"/>
      <c r="R53" s="47"/>
      <c r="S53" s="47"/>
      <c r="U53" s="67" t="s">
        <v>55</v>
      </c>
    </row>
    <row r="54" spans="1:21" ht="9.75" customHeight="1">
      <c r="A54" s="46" t="s">
        <v>94</v>
      </c>
      <c r="B54" s="47">
        <v>0.6</v>
      </c>
      <c r="C54" s="47">
        <v>1.1</v>
      </c>
      <c r="D54" s="47">
        <v>0.4</v>
      </c>
      <c r="E54" s="47">
        <v>0.2</v>
      </c>
      <c r="F54" s="47">
        <v>1.3</v>
      </c>
      <c r="G54" s="47">
        <v>27.8</v>
      </c>
      <c r="H54" s="48">
        <v>3.8</v>
      </c>
      <c r="I54" s="47">
        <v>13.3</v>
      </c>
      <c r="J54" s="47">
        <v>9.2</v>
      </c>
      <c r="K54" s="47">
        <v>2.1</v>
      </c>
      <c r="L54" s="47">
        <v>4.8</v>
      </c>
      <c r="M54" s="47">
        <f aca="true" t="shared" si="2" ref="M54:M63">SUM(B21:M21)+SUM(B54:L54)</f>
        <v>142.4</v>
      </c>
      <c r="N54" s="49"/>
      <c r="O54" s="49"/>
      <c r="P54" s="49"/>
      <c r="Q54" s="47">
        <f>0.6+0.3</f>
        <v>0.9000000000000001</v>
      </c>
      <c r="R54" s="47">
        <v>3.83</v>
      </c>
      <c r="S54" s="47">
        <f t="shared" si="0"/>
        <v>4.73</v>
      </c>
      <c r="U54" s="67">
        <v>3.83</v>
      </c>
    </row>
    <row r="55" spans="1:21" ht="9.75" customHeight="1">
      <c r="A55" s="46" t="s">
        <v>95</v>
      </c>
      <c r="B55" s="47">
        <v>0.6</v>
      </c>
      <c r="C55" s="47">
        <v>1.1</v>
      </c>
      <c r="D55" s="47">
        <v>0.4</v>
      </c>
      <c r="E55" s="47">
        <v>0.2</v>
      </c>
      <c r="F55" s="47">
        <v>1.5</v>
      </c>
      <c r="G55" s="47">
        <v>26.1</v>
      </c>
      <c r="H55" s="48">
        <v>4</v>
      </c>
      <c r="I55" s="47">
        <v>12.8</v>
      </c>
      <c r="J55" s="47">
        <v>8.7</v>
      </c>
      <c r="K55" s="47">
        <v>1.9</v>
      </c>
      <c r="L55" s="47">
        <v>4.7</v>
      </c>
      <c r="M55" s="47">
        <f t="shared" si="2"/>
        <v>138.20000000000002</v>
      </c>
      <c r="N55" s="49"/>
      <c r="O55" s="49"/>
      <c r="P55" s="49"/>
      <c r="Q55" s="47">
        <f>0.5+0.3</f>
        <v>0.8</v>
      </c>
      <c r="R55" s="47">
        <v>3.89</v>
      </c>
      <c r="S55" s="47">
        <f t="shared" si="0"/>
        <v>4.69</v>
      </c>
      <c r="U55" s="67">
        <v>3.89</v>
      </c>
    </row>
    <row r="56" spans="1:21" ht="9.75" customHeight="1">
      <c r="A56" s="46" t="s">
        <v>96</v>
      </c>
      <c r="B56" s="47">
        <v>0.6</v>
      </c>
      <c r="C56" s="47">
        <v>1.5</v>
      </c>
      <c r="D56" s="47">
        <v>0.4</v>
      </c>
      <c r="E56" s="47">
        <v>0.2</v>
      </c>
      <c r="F56" s="47">
        <v>1.5</v>
      </c>
      <c r="G56" s="47">
        <v>25.9</v>
      </c>
      <c r="H56" s="48">
        <v>4.7</v>
      </c>
      <c r="I56" s="47">
        <v>14.8</v>
      </c>
      <c r="J56" s="47">
        <v>8.5</v>
      </c>
      <c r="K56" s="47">
        <v>2.1</v>
      </c>
      <c r="L56" s="47">
        <v>4.8</v>
      </c>
      <c r="M56" s="47">
        <f t="shared" si="2"/>
        <v>145.5</v>
      </c>
      <c r="N56" s="49"/>
      <c r="O56" s="49"/>
      <c r="P56" s="49"/>
      <c r="Q56" s="47">
        <f>0.5+0.3+0.05</f>
        <v>0.8500000000000001</v>
      </c>
      <c r="R56" s="47">
        <v>3.89</v>
      </c>
      <c r="S56" s="47">
        <f t="shared" si="0"/>
        <v>4.74</v>
      </c>
      <c r="U56" s="67">
        <v>3.89</v>
      </c>
    </row>
    <row r="57" spans="1:21" ht="9.75" customHeight="1">
      <c r="A57" s="46" t="s">
        <v>97</v>
      </c>
      <c r="B57" s="47">
        <v>0.5</v>
      </c>
      <c r="C57" s="47">
        <v>1.5</v>
      </c>
      <c r="D57" s="47">
        <v>0.4</v>
      </c>
      <c r="E57" s="47">
        <v>0.2</v>
      </c>
      <c r="F57" s="47">
        <v>1.8</v>
      </c>
      <c r="G57" s="47">
        <v>24.6</v>
      </c>
      <c r="H57" s="48">
        <v>5.1</v>
      </c>
      <c r="I57" s="47">
        <v>14.3</v>
      </c>
      <c r="J57" s="47">
        <v>8.7</v>
      </c>
      <c r="K57" s="47">
        <v>1.7</v>
      </c>
      <c r="L57" s="47">
        <v>4.8</v>
      </c>
      <c r="M57" s="47">
        <f t="shared" si="2"/>
        <v>150.3</v>
      </c>
      <c r="N57" s="49"/>
      <c r="O57" s="49"/>
      <c r="P57" s="49"/>
      <c r="Q57" s="47">
        <f>0.4+0.4+0.04</f>
        <v>0.8400000000000001</v>
      </c>
      <c r="R57" s="47">
        <v>3.9</v>
      </c>
      <c r="S57" s="47">
        <f t="shared" si="0"/>
        <v>4.74</v>
      </c>
      <c r="U57" s="67">
        <v>3.9</v>
      </c>
    </row>
    <row r="58" spans="1:21" ht="9.75" customHeight="1">
      <c r="A58" s="46" t="s">
        <v>98</v>
      </c>
      <c r="B58" s="47">
        <v>0.7</v>
      </c>
      <c r="C58" s="47">
        <v>1.6</v>
      </c>
      <c r="D58" s="47">
        <v>0.4</v>
      </c>
      <c r="E58" s="47">
        <v>0.2</v>
      </c>
      <c r="F58" s="47">
        <v>1.9</v>
      </c>
      <c r="G58" s="47">
        <v>25.3</v>
      </c>
      <c r="H58" s="48">
        <v>5.7</v>
      </c>
      <c r="I58" s="47">
        <v>15.2</v>
      </c>
      <c r="J58" s="47">
        <v>8.5</v>
      </c>
      <c r="K58" s="47">
        <v>2</v>
      </c>
      <c r="L58" s="47">
        <v>4.9</v>
      </c>
      <c r="M58" s="47">
        <f t="shared" si="2"/>
        <v>157.40000000000003</v>
      </c>
      <c r="N58" s="49"/>
      <c r="O58" s="49"/>
      <c r="P58" s="49"/>
      <c r="Q58" s="47">
        <f>0.3+0.4+0.06</f>
        <v>0.76</v>
      </c>
      <c r="R58" s="47">
        <v>4.03</v>
      </c>
      <c r="S58" s="47">
        <f t="shared" si="0"/>
        <v>4.79</v>
      </c>
      <c r="U58" s="67">
        <v>4.03</v>
      </c>
    </row>
    <row r="59" spans="1:21" ht="9.75" customHeight="1">
      <c r="A59" s="46" t="s">
        <v>99</v>
      </c>
      <c r="B59" s="47">
        <v>0.5</v>
      </c>
      <c r="C59" s="47">
        <v>1.7</v>
      </c>
      <c r="D59" s="47">
        <v>0.4</v>
      </c>
      <c r="E59" s="47">
        <v>0.2</v>
      </c>
      <c r="F59" s="47">
        <v>1.9</v>
      </c>
      <c r="G59" s="47">
        <v>22.5</v>
      </c>
      <c r="H59" s="48">
        <v>6</v>
      </c>
      <c r="I59" s="47">
        <v>15.4</v>
      </c>
      <c r="J59" s="47">
        <v>9.1</v>
      </c>
      <c r="K59" s="47">
        <v>1.9</v>
      </c>
      <c r="L59" s="47">
        <v>4.55</v>
      </c>
      <c r="M59" s="47">
        <f t="shared" si="2"/>
        <v>153.25</v>
      </c>
      <c r="N59" s="49"/>
      <c r="O59" s="39"/>
      <c r="P59" s="39"/>
      <c r="Q59" s="47">
        <v>0.7</v>
      </c>
      <c r="R59" s="47">
        <v>3.85</v>
      </c>
      <c r="S59" s="47">
        <f t="shared" si="0"/>
        <v>4.55</v>
      </c>
      <c r="U59" s="67">
        <v>3.85</v>
      </c>
    </row>
    <row r="60" spans="1:21" ht="9.75" customHeight="1">
      <c r="A60" s="52" t="s">
        <v>100</v>
      </c>
      <c r="B60" s="47">
        <v>0.6</v>
      </c>
      <c r="C60" s="47">
        <v>1.5</v>
      </c>
      <c r="D60" s="47">
        <v>0.5</v>
      </c>
      <c r="E60" s="47">
        <v>0.2</v>
      </c>
      <c r="F60" s="47">
        <v>2.4</v>
      </c>
      <c r="G60" s="47">
        <v>21.9</v>
      </c>
      <c r="H60" s="48">
        <v>5.9</v>
      </c>
      <c r="I60" s="47">
        <v>16.8</v>
      </c>
      <c r="J60" s="47">
        <v>10.4</v>
      </c>
      <c r="K60" s="47">
        <v>2.1</v>
      </c>
      <c r="L60" s="47">
        <v>4.6</v>
      </c>
      <c r="M60" s="47">
        <f t="shared" si="2"/>
        <v>160.79999999999998</v>
      </c>
      <c r="N60" s="49"/>
      <c r="O60" s="39"/>
      <c r="P60" s="39"/>
      <c r="Q60" s="47">
        <v>0.68</v>
      </c>
      <c r="R60" s="47">
        <v>3.81</v>
      </c>
      <c r="S60" s="47">
        <f t="shared" si="0"/>
        <v>4.49</v>
      </c>
      <c r="U60" s="67">
        <v>3.81</v>
      </c>
    </row>
    <row r="61" spans="1:21" ht="9.75" customHeight="1">
      <c r="A61" s="52" t="s">
        <v>101</v>
      </c>
      <c r="B61" s="47">
        <v>0.6</v>
      </c>
      <c r="C61" s="47">
        <v>1.4</v>
      </c>
      <c r="D61" s="47">
        <v>0.5</v>
      </c>
      <c r="E61" s="47">
        <v>0.2</v>
      </c>
      <c r="F61" s="47">
        <v>2.1</v>
      </c>
      <c r="G61" s="47">
        <v>24.3</v>
      </c>
      <c r="H61" s="48">
        <v>6.7</v>
      </c>
      <c r="I61" s="47">
        <v>15.8</v>
      </c>
      <c r="J61" s="47">
        <v>10.7</v>
      </c>
      <c r="K61" s="47">
        <v>2.3</v>
      </c>
      <c r="L61" s="47">
        <v>4.6</v>
      </c>
      <c r="M61" s="47">
        <f t="shared" si="2"/>
        <v>166.10000000000002</v>
      </c>
      <c r="N61" s="49"/>
      <c r="O61" s="39"/>
      <c r="P61" s="39"/>
      <c r="Q61" s="47">
        <v>0.68</v>
      </c>
      <c r="R61" s="47">
        <v>3.86</v>
      </c>
      <c r="S61" s="47">
        <f t="shared" si="0"/>
        <v>4.54</v>
      </c>
      <c r="U61" s="67">
        <v>3.86</v>
      </c>
    </row>
    <row r="62" spans="1:21" ht="9.75" customHeight="1">
      <c r="A62" s="52" t="s">
        <v>102</v>
      </c>
      <c r="B62" s="47">
        <v>0.6</v>
      </c>
      <c r="C62" s="47">
        <v>1.7</v>
      </c>
      <c r="D62" s="47">
        <v>0.6</v>
      </c>
      <c r="E62" s="47">
        <v>0.3</v>
      </c>
      <c r="F62" s="47">
        <v>2.7</v>
      </c>
      <c r="G62" s="47">
        <v>22</v>
      </c>
      <c r="H62" s="48">
        <v>6.8</v>
      </c>
      <c r="I62" s="47">
        <v>14.6</v>
      </c>
      <c r="J62" s="47">
        <v>10.9</v>
      </c>
      <c r="K62" s="47">
        <v>2.3</v>
      </c>
      <c r="L62" s="47">
        <v>4.83</v>
      </c>
      <c r="M62" s="47">
        <f t="shared" si="2"/>
        <v>163.23</v>
      </c>
      <c r="N62" s="49"/>
      <c r="O62" s="39"/>
      <c r="P62" s="39"/>
      <c r="Q62" s="47">
        <v>0.71</v>
      </c>
      <c r="R62" s="47">
        <v>4.12</v>
      </c>
      <c r="S62" s="47">
        <f t="shared" si="0"/>
        <v>4.83</v>
      </c>
      <c r="U62" s="67">
        <v>4.12</v>
      </c>
    </row>
    <row r="63" spans="1:21" ht="9.75" customHeight="1">
      <c r="A63" s="52" t="s">
        <v>48</v>
      </c>
      <c r="B63" s="47">
        <v>0.7</v>
      </c>
      <c r="C63" s="47">
        <v>2</v>
      </c>
      <c r="D63" s="47">
        <v>0.6</v>
      </c>
      <c r="E63" s="47">
        <v>0.2</v>
      </c>
      <c r="F63" s="47">
        <v>3.4</v>
      </c>
      <c r="G63" s="47">
        <v>24.4</v>
      </c>
      <c r="H63" s="48">
        <v>7.9</v>
      </c>
      <c r="I63" s="47">
        <v>15.8</v>
      </c>
      <c r="J63" s="47">
        <v>11.8</v>
      </c>
      <c r="K63" s="47">
        <v>2.5</v>
      </c>
      <c r="L63" s="47">
        <v>4.6</v>
      </c>
      <c r="M63" s="47">
        <f t="shared" si="2"/>
        <v>170.6</v>
      </c>
      <c r="N63" s="49"/>
      <c r="O63" s="39"/>
      <c r="P63" s="39"/>
      <c r="Q63" s="47">
        <v>0.65</v>
      </c>
      <c r="R63" s="47">
        <v>3.96</v>
      </c>
      <c r="S63" s="47">
        <f t="shared" si="0"/>
        <v>4.61</v>
      </c>
      <c r="U63" s="67">
        <v>3.96</v>
      </c>
    </row>
    <row r="64" spans="1:21" ht="3" customHeight="1">
      <c r="A64" s="52"/>
      <c r="B64" s="47"/>
      <c r="C64" s="47"/>
      <c r="D64" s="47"/>
      <c r="E64" s="47"/>
      <c r="F64" s="47"/>
      <c r="G64" s="47"/>
      <c r="H64" s="48"/>
      <c r="I64" s="47"/>
      <c r="J64" s="47"/>
      <c r="K64" s="47"/>
      <c r="L64" s="47"/>
      <c r="M64" s="47"/>
      <c r="N64" s="49"/>
      <c r="O64" s="39"/>
      <c r="P64" s="39"/>
      <c r="Q64" s="47"/>
      <c r="R64" s="47"/>
      <c r="S64" s="47"/>
      <c r="U64" s="67" t="s">
        <v>55</v>
      </c>
    </row>
    <row r="65" spans="1:21" ht="9.75" customHeight="1">
      <c r="A65" s="52" t="s">
        <v>49</v>
      </c>
      <c r="B65" s="47">
        <v>0.7</v>
      </c>
      <c r="C65" s="47">
        <v>2.1</v>
      </c>
      <c r="D65" s="47">
        <v>0.9</v>
      </c>
      <c r="E65" s="47">
        <v>0.3</v>
      </c>
      <c r="F65" s="47">
        <v>2.8</v>
      </c>
      <c r="G65" s="47">
        <v>24.9</v>
      </c>
      <c r="H65" s="48">
        <v>8.3</v>
      </c>
      <c r="I65" s="47">
        <v>14</v>
      </c>
      <c r="J65" s="47">
        <v>10.9</v>
      </c>
      <c r="K65" s="47">
        <v>2.5</v>
      </c>
      <c r="L65" s="47">
        <v>10.9</v>
      </c>
      <c r="M65" s="47">
        <f>SUM(B32:M32)+SUM(B65:L65)</f>
        <v>176.10000000000002</v>
      </c>
      <c r="N65" s="49"/>
      <c r="O65" s="39"/>
      <c r="P65" s="39"/>
      <c r="Q65" s="47">
        <v>0.84</v>
      </c>
      <c r="R65" s="47">
        <v>4.53</v>
      </c>
      <c r="S65" s="47">
        <f t="shared" si="0"/>
        <v>5.37</v>
      </c>
      <c r="U65" s="67">
        <v>4.53</v>
      </c>
    </row>
    <row r="66" spans="1:21" ht="9.75" customHeight="1">
      <c r="A66" s="69" t="s">
        <v>50</v>
      </c>
      <c r="B66" s="70">
        <v>0.7</v>
      </c>
      <c r="C66" s="70">
        <v>2</v>
      </c>
      <c r="D66" s="70">
        <v>0.8</v>
      </c>
      <c r="E66" s="70">
        <v>0.3</v>
      </c>
      <c r="F66" s="70">
        <v>2.7</v>
      </c>
      <c r="G66" s="70">
        <v>24.8</v>
      </c>
      <c r="H66" s="71">
        <v>8.5</v>
      </c>
      <c r="I66" s="70">
        <v>13.2</v>
      </c>
      <c r="J66" s="70">
        <v>11</v>
      </c>
      <c r="K66" s="70">
        <v>2.5</v>
      </c>
      <c r="L66" s="70">
        <v>10.7</v>
      </c>
      <c r="M66" s="70">
        <f>SUM(B33:M33)+SUM(B66:L66)</f>
        <v>173.5</v>
      </c>
      <c r="N66" s="49"/>
      <c r="O66" s="39"/>
      <c r="P66" s="39"/>
      <c r="Q66" s="70">
        <v>0.83</v>
      </c>
      <c r="R66" s="47">
        <v>4.3</v>
      </c>
      <c r="S66" s="70">
        <f>+Q66+R66</f>
        <v>5.13</v>
      </c>
      <c r="U66" s="67">
        <v>4.3</v>
      </c>
    </row>
    <row r="67" spans="1:13" ht="12" customHeight="1">
      <c r="A67" s="72" t="s">
        <v>125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4"/>
      <c r="M67" s="73"/>
    </row>
    <row r="68" spans="1:13" ht="9.75" customHeight="1">
      <c r="A68" s="75" t="s">
        <v>126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4"/>
      <c r="M68" s="73"/>
    </row>
    <row r="69" spans="1:13" ht="9.75" customHeight="1">
      <c r="A69" s="75" t="s">
        <v>127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12.75" customHeight="1">
      <c r="A70" s="76" t="s">
        <v>128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12" ht="15">
      <c r="A71" s="77"/>
      <c r="E71" s="39"/>
      <c r="H71" s="39"/>
      <c r="I71" s="39"/>
      <c r="J71" s="39"/>
      <c r="L71" s="39"/>
    </row>
    <row r="72" spans="5:12" ht="15">
      <c r="E72" s="39"/>
      <c r="H72" s="39"/>
      <c r="I72" s="39"/>
      <c r="J72" s="39"/>
      <c r="L72" s="39"/>
    </row>
    <row r="73" spans="5:12" ht="15">
      <c r="E73" s="39"/>
      <c r="H73" s="39"/>
      <c r="I73" s="39"/>
      <c r="J73" s="39"/>
      <c r="L73" s="39"/>
    </row>
    <row r="74" spans="5:12" ht="15">
      <c r="E74" s="39"/>
      <c r="H74" s="39"/>
      <c r="I74" s="39"/>
      <c r="J74" s="39"/>
      <c r="L74" s="39"/>
    </row>
    <row r="75" spans="5:12" ht="15">
      <c r="E75" s="39"/>
      <c r="H75" s="39"/>
      <c r="I75" s="39"/>
      <c r="J75" s="39"/>
      <c r="L75" s="39"/>
    </row>
    <row r="76" spans="5:12" ht="15">
      <c r="E76" s="39"/>
      <c r="H76" s="39"/>
      <c r="I76" s="39"/>
      <c r="J76" s="39"/>
      <c r="L76" s="39"/>
    </row>
    <row r="77" spans="5:12" ht="15">
      <c r="E77" s="39"/>
      <c r="H77" s="39"/>
      <c r="I77" s="39"/>
      <c r="J77" s="39"/>
      <c r="L77" s="39"/>
    </row>
    <row r="78" spans="5:12" ht="15">
      <c r="E78" s="39"/>
      <c r="H78" s="39"/>
      <c r="I78" s="39"/>
      <c r="J78" s="39"/>
      <c r="L78" s="39"/>
    </row>
    <row r="79" spans="5:12" ht="15">
      <c r="E79" s="39"/>
      <c r="H79" s="39"/>
      <c r="I79" s="39"/>
      <c r="J79" s="39"/>
      <c r="L79" s="39"/>
    </row>
    <row r="80" spans="5:12" ht="15">
      <c r="E80" s="39"/>
      <c r="H80" s="39"/>
      <c r="I80" s="39"/>
      <c r="J80" s="39"/>
      <c r="L80" s="39"/>
    </row>
    <row r="81" spans="5:12" ht="15">
      <c r="E81" s="39"/>
      <c r="H81" s="39"/>
      <c r="I81" s="39"/>
      <c r="J81" s="39"/>
      <c r="L81" s="39"/>
    </row>
    <row r="82" spans="5:12" ht="15">
      <c r="E82" s="39"/>
      <c r="H82" s="39"/>
      <c r="I82" s="39"/>
      <c r="J82" s="39"/>
      <c r="L82" s="39"/>
    </row>
    <row r="83" spans="5:12" ht="15">
      <c r="E83" s="39"/>
      <c r="H83" s="39"/>
      <c r="I83" s="39"/>
      <c r="J83" s="39"/>
      <c r="L83" s="39"/>
    </row>
    <row r="84" spans="5:12" ht="15">
      <c r="E84" s="39"/>
      <c r="H84" s="39"/>
      <c r="I84" s="39"/>
      <c r="J84" s="39"/>
      <c r="L84" s="39"/>
    </row>
    <row r="85" spans="5:10" ht="15">
      <c r="E85" s="39"/>
      <c r="H85" s="39"/>
      <c r="I85" s="39"/>
      <c r="J85" s="39"/>
    </row>
    <row r="86" spans="8:10" ht="15">
      <c r="H86" s="39"/>
      <c r="I86" s="39"/>
      <c r="J86" s="39"/>
    </row>
  </sheetData>
  <printOptions/>
  <pageMargins left="0.417" right="0.417" top="0.667" bottom="0.667" header="0" footer="0"/>
  <pageSetup horizontalDpi="200" verticalDpi="2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D75"/>
  <sheetViews>
    <sheetView workbookViewId="0" topLeftCell="A1">
      <selection activeCell="A1" sqref="A1"/>
    </sheetView>
  </sheetViews>
  <sheetFormatPr defaultColWidth="9.7109375" defaultRowHeight="12.75"/>
  <cols>
    <col min="1" max="1" width="5.57421875" style="80" customWidth="1"/>
    <col min="2" max="2" width="3.8515625" style="80" customWidth="1"/>
    <col min="3" max="3" width="4.7109375" style="80" customWidth="1"/>
    <col min="4" max="4" width="7.421875" style="80" customWidth="1"/>
    <col min="5" max="5" width="5.7109375" style="80" customWidth="1"/>
    <col min="6" max="7" width="2.57421875" style="80" customWidth="1"/>
    <col min="8" max="8" width="4.7109375" style="80" customWidth="1"/>
    <col min="9" max="9" width="5.7109375" style="80" customWidth="1"/>
    <col min="10" max="10" width="2.57421875" style="80" customWidth="1"/>
    <col min="11" max="11" width="1.57421875" style="80" customWidth="1"/>
    <col min="12" max="12" width="4.7109375" style="80" customWidth="1"/>
    <col min="13" max="13" width="7.140625" style="80" customWidth="1"/>
    <col min="14" max="14" width="5.7109375" style="80" customWidth="1"/>
    <col min="15" max="15" width="2.57421875" style="80" customWidth="1"/>
    <col min="16" max="16" width="1.57421875" style="80" customWidth="1"/>
    <col min="17" max="17" width="4.7109375" style="80" customWidth="1"/>
    <col min="18" max="18" width="5.7109375" style="80" customWidth="1"/>
    <col min="19" max="19" width="1.7109375" style="80" customWidth="1"/>
    <col min="20" max="20" width="1.57421875" style="80" customWidth="1"/>
    <col min="21" max="21" width="4.7109375" style="80" customWidth="1"/>
    <col min="22" max="22" width="6.7109375" style="80" customWidth="1"/>
    <col min="23" max="23" width="5.7109375" style="80" customWidth="1"/>
    <col min="24" max="24" width="1.57421875" style="80" customWidth="1"/>
    <col min="25" max="16384" width="9.7109375" style="80" customWidth="1"/>
  </cols>
  <sheetData>
    <row r="1" spans="1:24" ht="12">
      <c r="A1" s="78" t="s">
        <v>217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2">
      <c r="A2" s="81"/>
      <c r="B2" s="81"/>
      <c r="C2" s="82"/>
      <c r="D2" s="83" t="s">
        <v>129</v>
      </c>
      <c r="E2" s="82"/>
      <c r="F2" s="82"/>
      <c r="G2" s="81"/>
      <c r="H2" s="83" t="s">
        <v>130</v>
      </c>
      <c r="I2" s="82"/>
      <c r="J2" s="82"/>
      <c r="K2" s="81"/>
      <c r="L2" s="82"/>
      <c r="M2" s="83" t="s">
        <v>131</v>
      </c>
      <c r="N2" s="82"/>
      <c r="O2" s="82"/>
      <c r="P2" s="81"/>
      <c r="Q2" s="83" t="s">
        <v>132</v>
      </c>
      <c r="R2" s="82"/>
      <c r="S2" s="82"/>
      <c r="T2" s="81"/>
      <c r="U2" s="82"/>
      <c r="V2" s="83" t="s">
        <v>133</v>
      </c>
      <c r="W2" s="82"/>
      <c r="X2" s="83" t="s">
        <v>55</v>
      </c>
    </row>
    <row r="3" spans="1:24" ht="12">
      <c r="A3" s="84" t="s">
        <v>63</v>
      </c>
      <c r="B3" s="85"/>
      <c r="C3" s="86" t="s">
        <v>134</v>
      </c>
      <c r="D3" s="84" t="s">
        <v>5</v>
      </c>
      <c r="E3" s="84" t="s">
        <v>6</v>
      </c>
      <c r="F3" s="85"/>
      <c r="G3" s="85"/>
      <c r="H3" s="86" t="s">
        <v>134</v>
      </c>
      <c r="I3" s="84" t="s">
        <v>6</v>
      </c>
      <c r="J3" s="85"/>
      <c r="K3" s="85"/>
      <c r="L3" s="86" t="s">
        <v>134</v>
      </c>
      <c r="M3" s="86" t="s">
        <v>135</v>
      </c>
      <c r="N3" s="87" t="s">
        <v>136</v>
      </c>
      <c r="O3" s="85"/>
      <c r="P3" s="85"/>
      <c r="Q3" s="86" t="s">
        <v>134</v>
      </c>
      <c r="R3" s="84" t="s">
        <v>6</v>
      </c>
      <c r="S3" s="85"/>
      <c r="T3" s="85"/>
      <c r="U3" s="86" t="s">
        <v>134</v>
      </c>
      <c r="V3" s="87" t="s">
        <v>135</v>
      </c>
      <c r="W3" s="87" t="s">
        <v>136</v>
      </c>
      <c r="X3" s="85"/>
    </row>
    <row r="4" spans="1:24" ht="1.5" customHeight="1">
      <c r="A4" s="88"/>
      <c r="B4" s="89"/>
      <c r="C4" s="90"/>
      <c r="D4" s="88"/>
      <c r="E4" s="88"/>
      <c r="F4" s="89"/>
      <c r="G4" s="89"/>
      <c r="H4" s="90"/>
      <c r="I4" s="88"/>
      <c r="J4" s="89"/>
      <c r="K4" s="89"/>
      <c r="L4" s="90"/>
      <c r="M4" s="90"/>
      <c r="N4" s="91"/>
      <c r="O4" s="89"/>
      <c r="P4" s="89"/>
      <c r="Q4" s="90"/>
      <c r="R4" s="88"/>
      <c r="S4" s="89"/>
      <c r="T4" s="89"/>
      <c r="U4" s="90"/>
      <c r="V4" s="91"/>
      <c r="W4" s="91"/>
      <c r="X4" s="89"/>
    </row>
    <row r="5" spans="1:24" ht="1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92" t="s">
        <v>137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ht="3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1:30" ht="9.75" customHeight="1">
      <c r="A7" s="93" t="s">
        <v>81</v>
      </c>
      <c r="B7" s="94"/>
      <c r="C7" s="95">
        <v>0.3</v>
      </c>
      <c r="D7" s="95">
        <v>0.5</v>
      </c>
      <c r="E7" s="95">
        <v>0.205940263277349</v>
      </c>
      <c r="F7" s="95"/>
      <c r="G7" s="95"/>
      <c r="H7" s="95">
        <v>1.22716465485417</v>
      </c>
      <c r="I7" s="95">
        <v>1.21947778937812</v>
      </c>
      <c r="J7" s="95"/>
      <c r="K7" s="95"/>
      <c r="L7" s="95">
        <v>5.3</v>
      </c>
      <c r="M7" s="95">
        <v>1.9</v>
      </c>
      <c r="N7" s="95">
        <v>1.8</v>
      </c>
      <c r="O7" s="95"/>
      <c r="P7" s="95"/>
      <c r="Q7" s="95">
        <v>1.08760120167655</v>
      </c>
      <c r="R7" s="95">
        <v>0.678005901044031</v>
      </c>
      <c r="S7" s="95"/>
      <c r="T7" s="95"/>
      <c r="U7" s="95">
        <f>C7+H7+L7+Q7</f>
        <v>7.914765856530719</v>
      </c>
      <c r="V7" s="95">
        <f>D7+M7</f>
        <v>2.4</v>
      </c>
      <c r="W7" s="95">
        <f>E7+I7+N7+R7</f>
        <v>3.9034239536995</v>
      </c>
      <c r="X7" s="95"/>
      <c r="Y7" s="96"/>
      <c r="Z7" s="96"/>
      <c r="AA7" s="96"/>
      <c r="AB7" s="96"/>
      <c r="AC7" s="96"/>
      <c r="AD7" s="96"/>
    </row>
    <row r="8" spans="1:30" ht="9.75" customHeight="1">
      <c r="A8" s="93" t="s">
        <v>82</v>
      </c>
      <c r="B8" s="94"/>
      <c r="C8" s="95">
        <v>0.3</v>
      </c>
      <c r="D8" s="95">
        <v>0.4</v>
      </c>
      <c r="E8" s="95">
        <v>0.2</v>
      </c>
      <c r="F8" s="95"/>
      <c r="G8" s="95"/>
      <c r="H8" s="95">
        <v>1</v>
      </c>
      <c r="I8" s="95">
        <v>1.4</v>
      </c>
      <c r="J8" s="95"/>
      <c r="K8" s="95"/>
      <c r="L8" s="95">
        <v>5.3</v>
      </c>
      <c r="M8" s="95">
        <v>1.6</v>
      </c>
      <c r="N8" s="95">
        <v>1.8</v>
      </c>
      <c r="O8" s="95"/>
      <c r="P8" s="95"/>
      <c r="Q8" s="95">
        <v>0.8</v>
      </c>
      <c r="R8" s="95">
        <v>0.8</v>
      </c>
      <c r="S8" s="95"/>
      <c r="T8" s="95"/>
      <c r="U8" s="95">
        <f>C8+H8+L8+Q8</f>
        <v>7.3999999999999995</v>
      </c>
      <c r="V8" s="95">
        <f>D8+M8</f>
        <v>2</v>
      </c>
      <c r="W8" s="95">
        <f>E8+I8+N8+R8</f>
        <v>4.2</v>
      </c>
      <c r="X8" s="95"/>
      <c r="Y8" s="97"/>
      <c r="Z8" s="96"/>
      <c r="AA8" s="96"/>
      <c r="AB8" s="96"/>
      <c r="AC8" s="96"/>
      <c r="AD8" s="96"/>
    </row>
    <row r="9" spans="1:30" ht="9.75" customHeight="1">
      <c r="A9" s="93" t="s">
        <v>83</v>
      </c>
      <c r="B9" s="94"/>
      <c r="C9" s="95">
        <v>0.3</v>
      </c>
      <c r="D9" s="95">
        <v>0.3</v>
      </c>
      <c r="E9" s="95">
        <v>0.2</v>
      </c>
      <c r="F9" s="95"/>
      <c r="G9" s="95"/>
      <c r="H9" s="95">
        <v>1.2</v>
      </c>
      <c r="I9" s="95">
        <v>1.4</v>
      </c>
      <c r="J9" s="95"/>
      <c r="K9" s="95"/>
      <c r="L9" s="95">
        <v>5.9</v>
      </c>
      <c r="M9" s="95">
        <v>1.8</v>
      </c>
      <c r="N9" s="95">
        <v>1.9</v>
      </c>
      <c r="O9" s="95"/>
      <c r="P9" s="95"/>
      <c r="Q9" s="95">
        <v>1.1</v>
      </c>
      <c r="R9" s="95">
        <v>0.7</v>
      </c>
      <c r="S9" s="95"/>
      <c r="T9" s="95"/>
      <c r="U9" s="95">
        <f>C9+H9+L9+Q9</f>
        <v>8.5</v>
      </c>
      <c r="V9" s="95">
        <f>D9+M9</f>
        <v>2.1</v>
      </c>
      <c r="W9" s="95">
        <f>E9+I9+N9+R9</f>
        <v>4.2</v>
      </c>
      <c r="X9" s="95"/>
      <c r="Y9" s="97"/>
      <c r="Z9" s="96"/>
      <c r="AA9" s="96"/>
      <c r="AB9" s="96"/>
      <c r="AC9" s="96"/>
      <c r="AD9" s="96"/>
    </row>
    <row r="10" spans="1:30" ht="3" customHeight="1">
      <c r="A10" s="81"/>
      <c r="B10" s="8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6"/>
      <c r="Z10" s="96"/>
      <c r="AA10" s="96"/>
      <c r="AB10" s="96"/>
      <c r="AC10" s="96"/>
      <c r="AD10" s="96"/>
    </row>
    <row r="11" spans="1:30" ht="9.75" customHeight="1">
      <c r="A11" s="93" t="s">
        <v>84</v>
      </c>
      <c r="B11" s="94"/>
      <c r="C11" s="95">
        <v>0.3</v>
      </c>
      <c r="D11" s="95">
        <v>0.4</v>
      </c>
      <c r="E11" s="95">
        <v>0.1</v>
      </c>
      <c r="F11" s="95"/>
      <c r="G11" s="95"/>
      <c r="H11" s="95">
        <v>1.4</v>
      </c>
      <c r="I11" s="95">
        <v>1.4</v>
      </c>
      <c r="J11" s="95"/>
      <c r="K11" s="95"/>
      <c r="L11" s="95">
        <v>6.2</v>
      </c>
      <c r="M11" s="95">
        <v>1.7</v>
      </c>
      <c r="N11" s="95">
        <v>1.7</v>
      </c>
      <c r="O11" s="95"/>
      <c r="P11" s="95"/>
      <c r="Q11" s="95">
        <v>1.1</v>
      </c>
      <c r="R11" s="95">
        <v>0.8</v>
      </c>
      <c r="S11" s="95"/>
      <c r="T11" s="95"/>
      <c r="U11" s="95">
        <f aca="true" t="shared" si="0" ref="U11:U20">C11+H11+L11+Q11</f>
        <v>9</v>
      </c>
      <c r="V11" s="95">
        <f aca="true" t="shared" si="1" ref="V11:V20">D11+M11</f>
        <v>2.1</v>
      </c>
      <c r="W11" s="95">
        <f aca="true" t="shared" si="2" ref="W11:W20">E11+I11+N11+R11</f>
        <v>4</v>
      </c>
      <c r="X11" s="95"/>
      <c r="Y11" s="97"/>
      <c r="Z11" s="96"/>
      <c r="AA11" s="96"/>
      <c r="AB11" s="96"/>
      <c r="AC11" s="96"/>
      <c r="AD11" s="96"/>
    </row>
    <row r="12" spans="1:30" ht="9.75" customHeight="1">
      <c r="A12" s="93" t="s">
        <v>85</v>
      </c>
      <c r="B12" s="94"/>
      <c r="C12" s="95">
        <v>0.3</v>
      </c>
      <c r="D12" s="95">
        <v>0.4</v>
      </c>
      <c r="E12" s="95">
        <v>0.1</v>
      </c>
      <c r="F12" s="95"/>
      <c r="G12" s="95"/>
      <c r="H12" s="95">
        <v>1.7</v>
      </c>
      <c r="I12" s="95">
        <v>1.5</v>
      </c>
      <c r="J12" s="95"/>
      <c r="K12" s="95"/>
      <c r="L12" s="95">
        <v>6.1</v>
      </c>
      <c r="M12" s="95">
        <v>1.5</v>
      </c>
      <c r="N12" s="95">
        <v>1.9</v>
      </c>
      <c r="O12" s="95"/>
      <c r="P12" s="95"/>
      <c r="Q12" s="95">
        <v>1.4</v>
      </c>
      <c r="R12" s="95">
        <v>0.9</v>
      </c>
      <c r="S12" s="95"/>
      <c r="T12" s="95"/>
      <c r="U12" s="95">
        <f t="shared" si="0"/>
        <v>9.5</v>
      </c>
      <c r="V12" s="95">
        <f t="shared" si="1"/>
        <v>1.9</v>
      </c>
      <c r="W12" s="95">
        <f t="shared" si="2"/>
        <v>4.4</v>
      </c>
      <c r="X12" s="95"/>
      <c r="Y12" s="97"/>
      <c r="Z12" s="96"/>
      <c r="AA12" s="96"/>
      <c r="AB12" s="96"/>
      <c r="AC12" s="96"/>
      <c r="AD12" s="96"/>
    </row>
    <row r="13" spans="1:30" ht="9.75" customHeight="1">
      <c r="A13" s="93" t="s">
        <v>86</v>
      </c>
      <c r="B13" s="94"/>
      <c r="C13" s="95">
        <v>0.4</v>
      </c>
      <c r="D13" s="95">
        <v>0.3</v>
      </c>
      <c r="E13" s="95">
        <v>0.1</v>
      </c>
      <c r="F13" s="95"/>
      <c r="G13" s="95"/>
      <c r="H13" s="95">
        <v>2</v>
      </c>
      <c r="I13" s="95">
        <v>1.5</v>
      </c>
      <c r="J13" s="95"/>
      <c r="K13" s="95"/>
      <c r="L13" s="95">
        <v>6.6</v>
      </c>
      <c r="M13" s="95">
        <v>1.1</v>
      </c>
      <c r="N13" s="95">
        <v>1.7</v>
      </c>
      <c r="O13" s="95"/>
      <c r="P13" s="95"/>
      <c r="Q13" s="95">
        <v>1.3</v>
      </c>
      <c r="R13" s="95">
        <v>0.9</v>
      </c>
      <c r="S13" s="95"/>
      <c r="T13" s="95"/>
      <c r="U13" s="95">
        <f t="shared" si="0"/>
        <v>10.3</v>
      </c>
      <c r="V13" s="95">
        <f t="shared" si="1"/>
        <v>1.4000000000000001</v>
      </c>
      <c r="W13" s="95">
        <f t="shared" si="2"/>
        <v>4.2</v>
      </c>
      <c r="X13" s="95"/>
      <c r="Y13" s="97"/>
      <c r="Z13" s="96"/>
      <c r="AA13" s="96"/>
      <c r="AB13" s="96"/>
      <c r="AC13" s="96"/>
      <c r="AD13" s="96"/>
    </row>
    <row r="14" spans="1:30" ht="9.75" customHeight="1">
      <c r="A14" s="93" t="s">
        <v>87</v>
      </c>
      <c r="B14" s="94"/>
      <c r="C14" s="95">
        <v>0.4</v>
      </c>
      <c r="D14" s="95">
        <v>0.3</v>
      </c>
      <c r="E14" s="95">
        <v>0.1</v>
      </c>
      <c r="F14" s="95"/>
      <c r="G14" s="95"/>
      <c r="H14" s="95">
        <v>2</v>
      </c>
      <c r="I14" s="95">
        <v>1.5</v>
      </c>
      <c r="J14" s="95"/>
      <c r="K14" s="95"/>
      <c r="L14" s="95">
        <v>6.5</v>
      </c>
      <c r="M14" s="95">
        <v>1.1</v>
      </c>
      <c r="N14" s="95">
        <v>1.8</v>
      </c>
      <c r="O14" s="95"/>
      <c r="P14" s="95"/>
      <c r="Q14" s="95">
        <v>1.4</v>
      </c>
      <c r="R14" s="95">
        <v>0.8</v>
      </c>
      <c r="S14" s="95"/>
      <c r="T14" s="95"/>
      <c r="U14" s="95">
        <f t="shared" si="0"/>
        <v>10.3</v>
      </c>
      <c r="V14" s="95">
        <f t="shared" si="1"/>
        <v>1.4000000000000001</v>
      </c>
      <c r="W14" s="95">
        <f t="shared" si="2"/>
        <v>4.2</v>
      </c>
      <c r="X14" s="95"/>
      <c r="Y14" s="97"/>
      <c r="Z14" s="96"/>
      <c r="AA14" s="96"/>
      <c r="AB14" s="96"/>
      <c r="AC14" s="96"/>
      <c r="AD14" s="96"/>
    </row>
    <row r="15" spans="1:30" ht="9.75" customHeight="1">
      <c r="A15" s="93" t="s">
        <v>88</v>
      </c>
      <c r="B15" s="94"/>
      <c r="C15" s="95">
        <v>0.4</v>
      </c>
      <c r="D15" s="95">
        <v>0.3</v>
      </c>
      <c r="E15" s="95">
        <v>0.1</v>
      </c>
      <c r="F15" s="95"/>
      <c r="G15" s="95"/>
      <c r="H15" s="95">
        <v>2.5</v>
      </c>
      <c r="I15" s="95">
        <v>1.8</v>
      </c>
      <c r="J15" s="95"/>
      <c r="K15" s="95"/>
      <c r="L15" s="95">
        <v>6.7</v>
      </c>
      <c r="M15" s="95">
        <v>1.8</v>
      </c>
      <c r="N15" s="95">
        <v>2.1</v>
      </c>
      <c r="O15" s="95"/>
      <c r="P15" s="95"/>
      <c r="Q15" s="95">
        <v>1.8</v>
      </c>
      <c r="R15" s="95">
        <v>0.9</v>
      </c>
      <c r="S15" s="95"/>
      <c r="T15" s="95"/>
      <c r="U15" s="95">
        <f t="shared" si="0"/>
        <v>11.4</v>
      </c>
      <c r="V15" s="95">
        <f t="shared" si="1"/>
        <v>2.1</v>
      </c>
      <c r="W15" s="95">
        <f t="shared" si="2"/>
        <v>4.9</v>
      </c>
      <c r="X15" s="95"/>
      <c r="Y15" s="97"/>
      <c r="Z15" s="96"/>
      <c r="AA15" s="96"/>
      <c r="AB15" s="96"/>
      <c r="AC15" s="96"/>
      <c r="AD15" s="96"/>
    </row>
    <row r="16" spans="1:30" ht="9.75" customHeight="1">
      <c r="A16" s="93" t="s">
        <v>89</v>
      </c>
      <c r="B16" s="94"/>
      <c r="C16" s="95">
        <v>0.5</v>
      </c>
      <c r="D16" s="95">
        <v>0.3</v>
      </c>
      <c r="E16" s="95">
        <v>0.1</v>
      </c>
      <c r="F16" s="95"/>
      <c r="G16" s="95"/>
      <c r="H16" s="95">
        <v>2.6</v>
      </c>
      <c r="I16" s="95">
        <v>1.9</v>
      </c>
      <c r="J16" s="95"/>
      <c r="K16" s="95"/>
      <c r="L16" s="95">
        <v>6.5</v>
      </c>
      <c r="M16" s="95">
        <v>1.3</v>
      </c>
      <c r="N16" s="95">
        <v>1.8</v>
      </c>
      <c r="O16" s="95"/>
      <c r="P16" s="95"/>
      <c r="Q16" s="95">
        <v>1.8</v>
      </c>
      <c r="R16" s="95">
        <v>0.9</v>
      </c>
      <c r="S16" s="95"/>
      <c r="T16" s="95"/>
      <c r="U16" s="95">
        <f t="shared" si="0"/>
        <v>11.4</v>
      </c>
      <c r="V16" s="95">
        <f t="shared" si="1"/>
        <v>1.6</v>
      </c>
      <c r="W16" s="95">
        <f t="shared" si="2"/>
        <v>4.7</v>
      </c>
      <c r="X16" s="95"/>
      <c r="Y16" s="97"/>
      <c r="Z16" s="96"/>
      <c r="AA16" s="96"/>
      <c r="AB16" s="96"/>
      <c r="AC16" s="96"/>
      <c r="AD16" s="96"/>
    </row>
    <row r="17" spans="1:30" ht="9.75" customHeight="1">
      <c r="A17" s="93" t="s">
        <v>90</v>
      </c>
      <c r="B17" s="94"/>
      <c r="C17" s="95">
        <v>0.6</v>
      </c>
      <c r="D17" s="95">
        <v>0.290501520393588</v>
      </c>
      <c r="E17" s="95">
        <v>0.0944578312529801</v>
      </c>
      <c r="F17" s="95"/>
      <c r="G17" s="95"/>
      <c r="H17" s="95">
        <v>3</v>
      </c>
      <c r="I17" s="95">
        <v>1.66931944042781</v>
      </c>
      <c r="J17" s="95"/>
      <c r="K17" s="95"/>
      <c r="L17" s="95">
        <v>6.5</v>
      </c>
      <c r="M17" s="95">
        <v>1</v>
      </c>
      <c r="N17" s="95">
        <v>1.8</v>
      </c>
      <c r="O17" s="95"/>
      <c r="P17" s="95"/>
      <c r="Q17" s="95">
        <v>2.2</v>
      </c>
      <c r="R17" s="95">
        <v>0.92219755794702</v>
      </c>
      <c r="S17" s="95"/>
      <c r="T17" s="95"/>
      <c r="U17" s="95">
        <f t="shared" si="0"/>
        <v>12.3</v>
      </c>
      <c r="V17" s="95">
        <f t="shared" si="1"/>
        <v>1.2905015203935881</v>
      </c>
      <c r="W17" s="95">
        <f t="shared" si="2"/>
        <v>4.48597482962781</v>
      </c>
      <c r="X17" s="95"/>
      <c r="Y17" s="96"/>
      <c r="Z17" s="96"/>
      <c r="AA17" s="96"/>
      <c r="AB17" s="96"/>
      <c r="AC17" s="96"/>
      <c r="AD17" s="96"/>
    </row>
    <row r="18" spans="1:30" ht="9.75" customHeight="1">
      <c r="A18" s="93" t="s">
        <v>91</v>
      </c>
      <c r="B18" s="94"/>
      <c r="C18" s="95">
        <v>0.6</v>
      </c>
      <c r="D18" s="95">
        <v>0.260318491184912</v>
      </c>
      <c r="E18" s="95">
        <v>0.1</v>
      </c>
      <c r="F18" s="95"/>
      <c r="G18" s="95"/>
      <c r="H18" s="95">
        <v>3.1</v>
      </c>
      <c r="I18" s="95">
        <v>2.16916769167692</v>
      </c>
      <c r="J18" s="95"/>
      <c r="K18" s="95"/>
      <c r="L18" s="95">
        <v>8.3</v>
      </c>
      <c r="M18" s="95">
        <v>0.9</v>
      </c>
      <c r="N18" s="95">
        <v>2.1</v>
      </c>
      <c r="O18" s="95"/>
      <c r="P18" s="95"/>
      <c r="Q18" s="95">
        <v>2.1</v>
      </c>
      <c r="R18" s="95">
        <v>0.941246412464125</v>
      </c>
      <c r="S18" s="95"/>
      <c r="T18" s="95"/>
      <c r="U18" s="95">
        <f t="shared" si="0"/>
        <v>14.1</v>
      </c>
      <c r="V18" s="95">
        <f t="shared" si="1"/>
        <v>1.160318491184912</v>
      </c>
      <c r="W18" s="95">
        <f t="shared" si="2"/>
        <v>5.310414104141045</v>
      </c>
      <c r="X18" s="95"/>
      <c r="Y18" s="96"/>
      <c r="Z18" s="96"/>
      <c r="AA18" s="96"/>
      <c r="AB18" s="96"/>
      <c r="AC18" s="96"/>
      <c r="AD18" s="96"/>
    </row>
    <row r="19" spans="1:30" ht="9.75" customHeight="1">
      <c r="A19" s="93" t="s">
        <v>92</v>
      </c>
      <c r="B19" s="94"/>
      <c r="C19" s="95">
        <v>0.6</v>
      </c>
      <c r="D19" s="95">
        <v>0.3</v>
      </c>
      <c r="E19" s="95">
        <v>0.1</v>
      </c>
      <c r="F19" s="95"/>
      <c r="G19" s="95"/>
      <c r="H19" s="95">
        <v>3.8</v>
      </c>
      <c r="I19" s="95">
        <v>2.4</v>
      </c>
      <c r="J19" s="95"/>
      <c r="K19" s="95"/>
      <c r="L19" s="95">
        <v>7.1</v>
      </c>
      <c r="M19" s="95">
        <v>1</v>
      </c>
      <c r="N19" s="95">
        <v>2.3</v>
      </c>
      <c r="O19" s="95"/>
      <c r="P19" s="95"/>
      <c r="Q19" s="95">
        <v>2.2</v>
      </c>
      <c r="R19" s="95">
        <v>0.9</v>
      </c>
      <c r="S19" s="95"/>
      <c r="T19" s="95"/>
      <c r="U19" s="95">
        <f t="shared" si="0"/>
        <v>13.7</v>
      </c>
      <c r="V19" s="95">
        <f t="shared" si="1"/>
        <v>1.3</v>
      </c>
      <c r="W19" s="95">
        <f t="shared" si="2"/>
        <v>5.7</v>
      </c>
      <c r="X19" s="95"/>
      <c r="Y19" s="96"/>
      <c r="Z19" s="96"/>
      <c r="AA19" s="96"/>
      <c r="AB19" s="96"/>
      <c r="AC19" s="96"/>
      <c r="AD19" s="96"/>
    </row>
    <row r="20" spans="1:30" ht="9.75" customHeight="1">
      <c r="A20" s="93" t="s">
        <v>93</v>
      </c>
      <c r="B20" s="94"/>
      <c r="C20" s="95">
        <v>0.6</v>
      </c>
      <c r="D20" s="95">
        <v>0.3</v>
      </c>
      <c r="E20" s="95">
        <v>0.1</v>
      </c>
      <c r="F20" s="95"/>
      <c r="G20" s="95"/>
      <c r="H20" s="95">
        <v>3.8</v>
      </c>
      <c r="I20" s="95">
        <v>2.2</v>
      </c>
      <c r="J20" s="95"/>
      <c r="K20" s="95"/>
      <c r="L20" s="95">
        <v>8.1</v>
      </c>
      <c r="M20" s="95">
        <v>0.9</v>
      </c>
      <c r="N20" s="95">
        <v>2.5</v>
      </c>
      <c r="O20" s="95"/>
      <c r="P20" s="95"/>
      <c r="Q20" s="95">
        <v>2.3</v>
      </c>
      <c r="R20" s="95">
        <v>0.8</v>
      </c>
      <c r="S20" s="95"/>
      <c r="T20" s="95"/>
      <c r="U20" s="95">
        <f t="shared" si="0"/>
        <v>14.8</v>
      </c>
      <c r="V20" s="95">
        <f t="shared" si="1"/>
        <v>1.2</v>
      </c>
      <c r="W20" s="95">
        <f t="shared" si="2"/>
        <v>5.6000000000000005</v>
      </c>
      <c r="X20" s="95"/>
      <c r="Y20" s="96"/>
      <c r="Z20" s="96"/>
      <c r="AA20" s="96"/>
      <c r="AB20" s="96"/>
      <c r="AC20" s="96"/>
      <c r="AD20" s="96"/>
    </row>
    <row r="21" spans="1:30" ht="3" customHeight="1">
      <c r="A21" s="94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6"/>
      <c r="Z21" s="96"/>
      <c r="AA21" s="96"/>
      <c r="AB21" s="96"/>
      <c r="AC21" s="96"/>
      <c r="AD21" s="96"/>
    </row>
    <row r="22" spans="1:30" ht="9.75" customHeight="1">
      <c r="A22" s="93" t="s">
        <v>94</v>
      </c>
      <c r="B22" s="94"/>
      <c r="C22" s="95">
        <v>0.6</v>
      </c>
      <c r="D22" s="95">
        <v>0.3</v>
      </c>
      <c r="E22" s="95">
        <v>0.1</v>
      </c>
      <c r="F22" s="95"/>
      <c r="G22" s="95"/>
      <c r="H22" s="95">
        <v>3.4</v>
      </c>
      <c r="I22" s="95">
        <v>2.2</v>
      </c>
      <c r="J22" s="95"/>
      <c r="K22" s="95"/>
      <c r="L22" s="95">
        <v>8.3</v>
      </c>
      <c r="M22" s="95">
        <v>1.1</v>
      </c>
      <c r="N22" s="95">
        <v>2.3</v>
      </c>
      <c r="O22" s="95"/>
      <c r="P22" s="95"/>
      <c r="Q22" s="95">
        <v>2.2</v>
      </c>
      <c r="R22" s="95">
        <v>0.8</v>
      </c>
      <c r="S22" s="95"/>
      <c r="T22" s="95"/>
      <c r="U22" s="95">
        <f aca="true" t="shared" si="3" ref="U22:U27">C22+H22+L22+Q22</f>
        <v>14.5</v>
      </c>
      <c r="V22" s="95">
        <f aca="true" t="shared" si="4" ref="V22:V30">D22+M22</f>
        <v>1.4000000000000001</v>
      </c>
      <c r="W22" s="95">
        <f aca="true" t="shared" si="5" ref="W22:W30">E22+I22+N22+R22</f>
        <v>5.3999999999999995</v>
      </c>
      <c r="X22" s="95"/>
      <c r="Y22" s="96"/>
      <c r="Z22" s="96"/>
      <c r="AA22" s="96"/>
      <c r="AB22" s="96"/>
      <c r="AC22" s="96"/>
      <c r="AD22" s="96"/>
    </row>
    <row r="23" spans="1:30" ht="9.75" customHeight="1">
      <c r="A23" s="93" t="s">
        <v>95</v>
      </c>
      <c r="B23" s="94"/>
      <c r="C23" s="95">
        <v>0.6</v>
      </c>
      <c r="D23" s="95">
        <v>0.3</v>
      </c>
      <c r="E23" s="95">
        <v>0.1</v>
      </c>
      <c r="F23" s="95"/>
      <c r="G23" s="95"/>
      <c r="H23" s="95">
        <v>3.1</v>
      </c>
      <c r="I23" s="95">
        <v>2.3</v>
      </c>
      <c r="J23" s="95"/>
      <c r="K23" s="95"/>
      <c r="L23" s="95">
        <v>7.7</v>
      </c>
      <c r="M23" s="95">
        <v>1.1</v>
      </c>
      <c r="N23" s="95">
        <v>2.4</v>
      </c>
      <c r="O23" s="95"/>
      <c r="P23" s="95"/>
      <c r="Q23" s="95">
        <v>2</v>
      </c>
      <c r="R23" s="95">
        <v>0.6</v>
      </c>
      <c r="S23" s="95"/>
      <c r="T23" s="95"/>
      <c r="U23" s="95">
        <f t="shared" si="3"/>
        <v>13.4</v>
      </c>
      <c r="V23" s="95">
        <f t="shared" si="4"/>
        <v>1.4000000000000001</v>
      </c>
      <c r="W23" s="95">
        <f t="shared" si="5"/>
        <v>5.3999999999999995</v>
      </c>
      <c r="X23" s="95"/>
      <c r="Y23" s="96"/>
      <c r="Z23" s="96"/>
      <c r="AA23" s="96"/>
      <c r="AB23" s="96"/>
      <c r="AC23" s="96"/>
      <c r="AD23" s="96"/>
    </row>
    <row r="24" spans="1:30" ht="9.75" customHeight="1">
      <c r="A24" s="93" t="s">
        <v>96</v>
      </c>
      <c r="B24" s="94"/>
      <c r="C24" s="95">
        <v>0.6</v>
      </c>
      <c r="D24" s="95">
        <v>0.3</v>
      </c>
      <c r="E24" s="95">
        <v>0.1</v>
      </c>
      <c r="F24" s="95"/>
      <c r="G24" s="95"/>
      <c r="H24" s="95">
        <v>3.4</v>
      </c>
      <c r="I24" s="95">
        <v>2.4</v>
      </c>
      <c r="J24" s="95"/>
      <c r="K24" s="95"/>
      <c r="L24" s="95">
        <v>8.3</v>
      </c>
      <c r="M24" s="95">
        <v>1.7</v>
      </c>
      <c r="N24" s="95">
        <v>2.3</v>
      </c>
      <c r="O24" s="95"/>
      <c r="P24" s="95"/>
      <c r="Q24" s="95">
        <v>1.8</v>
      </c>
      <c r="R24" s="95">
        <v>0.7</v>
      </c>
      <c r="S24" s="95"/>
      <c r="T24" s="95"/>
      <c r="U24" s="95">
        <f t="shared" si="3"/>
        <v>14.100000000000001</v>
      </c>
      <c r="V24" s="95">
        <f t="shared" si="4"/>
        <v>2</v>
      </c>
      <c r="W24" s="95">
        <f t="shared" si="5"/>
        <v>5.5</v>
      </c>
      <c r="X24" s="95"/>
      <c r="Y24" s="96"/>
      <c r="Z24" s="96"/>
      <c r="AA24" s="96"/>
      <c r="AB24" s="96"/>
      <c r="AC24" s="96"/>
      <c r="AD24" s="96"/>
    </row>
    <row r="25" spans="1:30" ht="9.75" customHeight="1">
      <c r="A25" s="93" t="s">
        <v>97</v>
      </c>
      <c r="B25" s="94"/>
      <c r="C25" s="95">
        <v>0.6</v>
      </c>
      <c r="D25" s="95">
        <v>0.3</v>
      </c>
      <c r="E25" s="95">
        <v>0.1</v>
      </c>
      <c r="F25" s="95"/>
      <c r="G25" s="95"/>
      <c r="H25" s="95">
        <v>3.4</v>
      </c>
      <c r="I25" s="95">
        <v>2.3</v>
      </c>
      <c r="J25" s="95"/>
      <c r="K25" s="95"/>
      <c r="L25" s="95">
        <v>10.9</v>
      </c>
      <c r="M25" s="95">
        <v>1.1</v>
      </c>
      <c r="N25" s="95">
        <v>2.8</v>
      </c>
      <c r="O25" s="95"/>
      <c r="P25" s="95"/>
      <c r="Q25" s="95">
        <v>2.1</v>
      </c>
      <c r="R25" s="95">
        <v>0.7</v>
      </c>
      <c r="S25" s="95"/>
      <c r="T25" s="95"/>
      <c r="U25" s="95">
        <f t="shared" si="3"/>
        <v>17</v>
      </c>
      <c r="V25" s="95">
        <f t="shared" si="4"/>
        <v>1.4000000000000001</v>
      </c>
      <c r="W25" s="95">
        <f t="shared" si="5"/>
        <v>5.8999999999999995</v>
      </c>
      <c r="X25" s="95"/>
      <c r="Y25" s="96"/>
      <c r="Z25" s="96"/>
      <c r="AA25" s="96"/>
      <c r="AB25" s="96"/>
      <c r="AC25" s="96"/>
      <c r="AD25" s="96"/>
    </row>
    <row r="26" spans="1:30" ht="9.75" customHeight="1">
      <c r="A26" s="93" t="s">
        <v>98</v>
      </c>
      <c r="B26" s="94"/>
      <c r="C26" s="95">
        <v>0.6</v>
      </c>
      <c r="D26" s="95">
        <v>0.2</v>
      </c>
      <c r="E26" s="95">
        <v>0.1</v>
      </c>
      <c r="F26" s="95"/>
      <c r="G26" s="95"/>
      <c r="H26" s="95">
        <v>4.5</v>
      </c>
      <c r="I26" s="95">
        <v>2.3</v>
      </c>
      <c r="J26" s="95"/>
      <c r="K26" s="95"/>
      <c r="L26" s="95">
        <v>12.8</v>
      </c>
      <c r="M26" s="95">
        <v>1.5</v>
      </c>
      <c r="N26" s="95">
        <v>2.8</v>
      </c>
      <c r="O26" s="95"/>
      <c r="P26" s="95"/>
      <c r="Q26" s="95">
        <v>2</v>
      </c>
      <c r="R26" s="95">
        <v>0.6</v>
      </c>
      <c r="S26" s="95"/>
      <c r="T26" s="95"/>
      <c r="U26" s="95">
        <f t="shared" si="3"/>
        <v>19.9</v>
      </c>
      <c r="V26" s="95">
        <f t="shared" si="4"/>
        <v>1.7</v>
      </c>
      <c r="W26" s="95">
        <f t="shared" si="5"/>
        <v>5.799999999999999</v>
      </c>
      <c r="X26" s="95"/>
      <c r="Y26" s="96"/>
      <c r="Z26" s="96"/>
      <c r="AA26" s="96"/>
      <c r="AB26" s="96"/>
      <c r="AC26" s="96"/>
      <c r="AD26" s="96"/>
    </row>
    <row r="27" spans="1:30" ht="9.75" customHeight="1">
      <c r="A27" s="93" t="s">
        <v>99</v>
      </c>
      <c r="B27" s="94"/>
      <c r="C27" s="95">
        <v>0.6</v>
      </c>
      <c r="D27" s="95">
        <v>0.3</v>
      </c>
      <c r="E27" s="95">
        <v>0.1</v>
      </c>
      <c r="F27" s="95"/>
      <c r="G27" s="95"/>
      <c r="H27" s="95">
        <v>4.4</v>
      </c>
      <c r="I27" s="95">
        <v>2.6</v>
      </c>
      <c r="J27" s="95"/>
      <c r="K27" s="95"/>
      <c r="L27" s="95">
        <v>11.3</v>
      </c>
      <c r="M27" s="95">
        <v>1.7</v>
      </c>
      <c r="N27" s="95">
        <v>2.6</v>
      </c>
      <c r="O27" s="95"/>
      <c r="P27" s="95"/>
      <c r="Q27" s="95">
        <v>1.7</v>
      </c>
      <c r="R27" s="95">
        <v>0.6</v>
      </c>
      <c r="S27" s="95"/>
      <c r="T27" s="95"/>
      <c r="U27" s="95">
        <f t="shared" si="3"/>
        <v>18</v>
      </c>
      <c r="V27" s="95">
        <f t="shared" si="4"/>
        <v>2</v>
      </c>
      <c r="W27" s="95">
        <f t="shared" si="5"/>
        <v>5.9</v>
      </c>
      <c r="X27" s="95"/>
      <c r="Y27" s="96"/>
      <c r="Z27" s="96"/>
      <c r="AA27" s="96"/>
      <c r="AB27" s="96"/>
      <c r="AC27" s="96"/>
      <c r="AD27" s="96"/>
    </row>
    <row r="28" spans="1:30" ht="9.75" customHeight="1">
      <c r="A28" s="93">
        <v>1996</v>
      </c>
      <c r="B28" s="94"/>
      <c r="C28" s="95">
        <v>0.6</v>
      </c>
      <c r="D28" s="95">
        <v>0.2</v>
      </c>
      <c r="E28" s="95">
        <v>0.1</v>
      </c>
      <c r="F28" s="95"/>
      <c r="G28" s="95"/>
      <c r="H28" s="95">
        <v>4.6</v>
      </c>
      <c r="I28" s="95">
        <v>2.6</v>
      </c>
      <c r="J28" s="95"/>
      <c r="K28" s="95"/>
      <c r="L28" s="95">
        <v>12.6</v>
      </c>
      <c r="M28" s="95">
        <v>1.7</v>
      </c>
      <c r="N28" s="95">
        <v>2.9</v>
      </c>
      <c r="O28" s="95"/>
      <c r="P28" s="95"/>
      <c r="Q28" s="95">
        <v>1.7</v>
      </c>
      <c r="R28" s="95">
        <v>0.5</v>
      </c>
      <c r="S28" s="95"/>
      <c r="T28" s="95"/>
      <c r="U28" s="95">
        <f>C28+H28+L28+Q28</f>
        <v>19.499999999999996</v>
      </c>
      <c r="V28" s="95">
        <f t="shared" si="4"/>
        <v>1.9</v>
      </c>
      <c r="W28" s="95">
        <f t="shared" si="5"/>
        <v>6.1</v>
      </c>
      <c r="X28" s="95"/>
      <c r="Y28" s="96"/>
      <c r="Z28" s="96"/>
      <c r="AA28" s="96"/>
      <c r="AB28" s="96"/>
      <c r="AC28" s="96"/>
      <c r="AD28" s="96"/>
    </row>
    <row r="29" spans="1:30" ht="9.75" customHeight="1">
      <c r="A29" s="93">
        <v>1997</v>
      </c>
      <c r="B29" s="94"/>
      <c r="C29" s="95">
        <v>0.7</v>
      </c>
      <c r="D29" s="95">
        <v>0.2</v>
      </c>
      <c r="E29" s="95">
        <v>0.1</v>
      </c>
      <c r="F29" s="95"/>
      <c r="G29" s="95"/>
      <c r="H29" s="95">
        <v>5.1</v>
      </c>
      <c r="I29" s="95">
        <v>2.3</v>
      </c>
      <c r="J29" s="95"/>
      <c r="K29" s="95"/>
      <c r="L29" s="95">
        <v>14.4</v>
      </c>
      <c r="M29" s="95">
        <v>1.5</v>
      </c>
      <c r="N29" s="95">
        <v>2.6</v>
      </c>
      <c r="O29" s="95"/>
      <c r="P29" s="95"/>
      <c r="Q29" s="95">
        <v>1.8</v>
      </c>
      <c r="R29" s="95">
        <v>0.4</v>
      </c>
      <c r="S29" s="95"/>
      <c r="T29" s="95"/>
      <c r="U29" s="95">
        <f>C29+H29+L29+Q29</f>
        <v>22</v>
      </c>
      <c r="V29" s="95">
        <f t="shared" si="4"/>
        <v>1.7</v>
      </c>
      <c r="W29" s="95">
        <f t="shared" si="5"/>
        <v>5.4</v>
      </c>
      <c r="X29" s="95"/>
      <c r="Y29" s="96"/>
      <c r="Z29" s="96"/>
      <c r="AA29" s="96"/>
      <c r="AB29" s="96"/>
      <c r="AC29" s="96"/>
      <c r="AD29" s="96"/>
    </row>
    <row r="30" spans="1:30" ht="9.75" customHeight="1">
      <c r="A30" s="87" t="s">
        <v>102</v>
      </c>
      <c r="B30" s="85"/>
      <c r="C30" s="98">
        <v>0.8</v>
      </c>
      <c r="D30" s="98">
        <v>0.2</v>
      </c>
      <c r="E30" s="98">
        <v>0.1</v>
      </c>
      <c r="F30" s="98"/>
      <c r="G30" s="98"/>
      <c r="H30" s="98">
        <v>5.2</v>
      </c>
      <c r="I30" s="98">
        <v>2.1</v>
      </c>
      <c r="J30" s="98"/>
      <c r="K30" s="98"/>
      <c r="L30" s="98">
        <v>13</v>
      </c>
      <c r="M30" s="98">
        <v>1.5</v>
      </c>
      <c r="N30" s="98">
        <v>2.8</v>
      </c>
      <c r="O30" s="98"/>
      <c r="P30" s="98"/>
      <c r="Q30" s="98">
        <v>1.5</v>
      </c>
      <c r="R30" s="98">
        <v>0.8</v>
      </c>
      <c r="S30" s="98"/>
      <c r="T30" s="98"/>
      <c r="U30" s="98">
        <f>C30+H30+L30+Q30</f>
        <v>20.5</v>
      </c>
      <c r="V30" s="98">
        <f t="shared" si="4"/>
        <v>1.7</v>
      </c>
      <c r="W30" s="98">
        <f t="shared" si="5"/>
        <v>5.8</v>
      </c>
      <c r="X30" s="99" t="s">
        <v>55</v>
      </c>
      <c r="Y30" s="96"/>
      <c r="Z30" s="96"/>
      <c r="AA30" s="96"/>
      <c r="AB30" s="96"/>
      <c r="AC30" s="96"/>
      <c r="AD30" s="96"/>
    </row>
    <row r="31" spans="1:30" ht="9.75" customHeight="1">
      <c r="A31" s="87" t="s">
        <v>48</v>
      </c>
      <c r="B31" s="85"/>
      <c r="C31" s="98">
        <v>0.9</v>
      </c>
      <c r="D31" s="98">
        <v>0.2</v>
      </c>
      <c r="E31" s="98">
        <v>0.1</v>
      </c>
      <c r="F31" s="98"/>
      <c r="G31" s="98"/>
      <c r="H31" s="98">
        <v>6.7</v>
      </c>
      <c r="I31" s="98">
        <v>2.2</v>
      </c>
      <c r="J31" s="98"/>
      <c r="K31" s="98"/>
      <c r="L31" s="98">
        <v>11.6</v>
      </c>
      <c r="M31" s="98">
        <v>1.5</v>
      </c>
      <c r="N31" s="98">
        <v>2.5</v>
      </c>
      <c r="O31" s="98"/>
      <c r="P31" s="98"/>
      <c r="Q31" s="98">
        <v>1.9</v>
      </c>
      <c r="R31" s="98">
        <v>0.5</v>
      </c>
      <c r="S31" s="98"/>
      <c r="T31" s="98"/>
      <c r="U31" s="98">
        <f>C31+H31+L31+Q31</f>
        <v>21.099999999999998</v>
      </c>
      <c r="V31" s="98">
        <f>D31+M31</f>
        <v>1.7</v>
      </c>
      <c r="W31" s="98">
        <f>E31+I31+N31+R31</f>
        <v>5.300000000000001</v>
      </c>
      <c r="X31" s="99" t="s">
        <v>55</v>
      </c>
      <c r="Y31" s="96"/>
      <c r="Z31" s="96"/>
      <c r="AA31" s="96"/>
      <c r="AB31" s="96"/>
      <c r="AC31" s="96"/>
      <c r="AD31" s="96"/>
    </row>
    <row r="32" spans="1:30" ht="3" customHeight="1">
      <c r="A32" s="87"/>
      <c r="B32" s="85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9"/>
      <c r="Y32" s="96"/>
      <c r="Z32" s="96"/>
      <c r="AA32" s="96"/>
      <c r="AB32" s="96"/>
      <c r="AC32" s="96"/>
      <c r="AD32" s="96"/>
    </row>
    <row r="33" spans="1:30" ht="9.75" customHeight="1">
      <c r="A33" s="87" t="s">
        <v>138</v>
      </c>
      <c r="B33" s="85"/>
      <c r="C33" s="98">
        <v>1</v>
      </c>
      <c r="D33" s="98">
        <v>0.2</v>
      </c>
      <c r="E33" s="98">
        <v>0.1</v>
      </c>
      <c r="F33" s="98"/>
      <c r="G33" s="98"/>
      <c r="H33" s="98">
        <v>5.6</v>
      </c>
      <c r="I33" s="98">
        <v>2.5</v>
      </c>
      <c r="J33" s="98"/>
      <c r="K33" s="98"/>
      <c r="L33" s="98">
        <v>11.3</v>
      </c>
      <c r="M33" s="98">
        <v>1.6</v>
      </c>
      <c r="N33" s="98">
        <v>2.7</v>
      </c>
      <c r="O33" s="98"/>
      <c r="P33" s="98"/>
      <c r="Q33" s="98">
        <v>2</v>
      </c>
      <c r="R33" s="98">
        <v>0.5</v>
      </c>
      <c r="S33" s="98"/>
      <c r="T33" s="98"/>
      <c r="U33" s="98">
        <f>C33+H33+L33+Q33</f>
        <v>19.9</v>
      </c>
      <c r="V33" s="98">
        <f>D33+M33</f>
        <v>1.8</v>
      </c>
      <c r="W33" s="98">
        <f>E33+I33+N33+R33</f>
        <v>5.800000000000001</v>
      </c>
      <c r="X33" s="99"/>
      <c r="Y33" s="96"/>
      <c r="Z33" s="96"/>
      <c r="AA33" s="96"/>
      <c r="AB33" s="96"/>
      <c r="AC33" s="96"/>
      <c r="AD33" s="96"/>
    </row>
    <row r="34" spans="1:30" ht="9.75" customHeight="1">
      <c r="A34" s="84" t="s">
        <v>139</v>
      </c>
      <c r="B34" s="85"/>
      <c r="C34" s="98">
        <v>1</v>
      </c>
      <c r="D34" s="98">
        <v>0.2</v>
      </c>
      <c r="E34" s="98">
        <v>0.1</v>
      </c>
      <c r="F34" s="98"/>
      <c r="G34" s="98"/>
      <c r="H34" s="98">
        <v>5.7</v>
      </c>
      <c r="I34" s="98">
        <v>2.2</v>
      </c>
      <c r="J34" s="98"/>
      <c r="K34" s="98"/>
      <c r="L34" s="98">
        <v>11.4</v>
      </c>
      <c r="M34" s="98">
        <v>1.5</v>
      </c>
      <c r="N34" s="98">
        <v>2.6</v>
      </c>
      <c r="O34" s="98"/>
      <c r="P34" s="98"/>
      <c r="Q34" s="98">
        <v>1.9</v>
      </c>
      <c r="R34" s="98">
        <v>0.6</v>
      </c>
      <c r="S34" s="98"/>
      <c r="T34" s="98"/>
      <c r="U34" s="98">
        <f>C34+H34+L34+Q34</f>
        <v>20</v>
      </c>
      <c r="V34" s="98">
        <f>D34+M34</f>
        <v>1.7</v>
      </c>
      <c r="W34" s="98">
        <f>E34+I34+N34+R34</f>
        <v>5.5</v>
      </c>
      <c r="X34" s="99"/>
      <c r="Y34" s="96"/>
      <c r="Z34" s="96"/>
      <c r="AA34" s="96"/>
      <c r="AB34" s="96"/>
      <c r="AC34" s="96"/>
      <c r="AD34" s="96"/>
    </row>
    <row r="35" spans="1:24" ht="12" customHeight="1">
      <c r="A35" s="100" t="s">
        <v>140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81"/>
    </row>
    <row r="36" spans="1:24" ht="13.5" customHeight="1">
      <c r="A36" s="102" t="s">
        <v>141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</row>
    <row r="37" ht="12">
      <c r="D37" s="103" t="s">
        <v>55</v>
      </c>
    </row>
    <row r="40" spans="1:2" ht="12">
      <c r="A40" s="104"/>
      <c r="B40" s="104"/>
    </row>
    <row r="50" spans="1:23" ht="12">
      <c r="A50" s="104"/>
      <c r="B50" s="104"/>
      <c r="C50" s="96"/>
      <c r="D50" s="96"/>
      <c r="E50" s="96"/>
      <c r="F50" s="96"/>
      <c r="H50" s="96"/>
      <c r="I50" s="96"/>
      <c r="J50" s="96"/>
      <c r="L50" s="96"/>
      <c r="M50" s="96"/>
      <c r="N50" s="96"/>
      <c r="O50" s="96"/>
      <c r="Q50" s="96"/>
      <c r="R50" s="96"/>
      <c r="S50" s="96"/>
      <c r="U50" s="96"/>
      <c r="V50" s="96"/>
      <c r="W50" s="96"/>
    </row>
    <row r="51" spans="1:23" ht="12">
      <c r="A51" s="104"/>
      <c r="B51" s="104"/>
      <c r="C51" s="96"/>
      <c r="D51" s="96"/>
      <c r="E51" s="96"/>
      <c r="F51" s="96"/>
      <c r="H51" s="96"/>
      <c r="I51" s="96"/>
      <c r="J51" s="96"/>
      <c r="L51" s="96"/>
      <c r="M51" s="96"/>
      <c r="N51" s="96"/>
      <c r="O51" s="96"/>
      <c r="Q51" s="96"/>
      <c r="R51" s="96"/>
      <c r="S51" s="96"/>
      <c r="U51" s="96"/>
      <c r="V51" s="96"/>
      <c r="W51" s="96"/>
    </row>
    <row r="52" spans="1:23" ht="12">
      <c r="A52" s="104"/>
      <c r="B52" s="104"/>
      <c r="C52" s="96"/>
      <c r="D52" s="96"/>
      <c r="E52" s="96"/>
      <c r="F52" s="96"/>
      <c r="H52" s="96"/>
      <c r="I52" s="96"/>
      <c r="J52" s="96"/>
      <c r="L52" s="96"/>
      <c r="M52" s="96"/>
      <c r="N52" s="96"/>
      <c r="O52" s="96"/>
      <c r="Q52" s="96"/>
      <c r="R52" s="96"/>
      <c r="S52" s="96"/>
      <c r="U52" s="96"/>
      <c r="V52" s="96"/>
      <c r="W52" s="96"/>
    </row>
    <row r="53" spans="1:23" ht="12">
      <c r="A53" s="104"/>
      <c r="B53" s="104"/>
      <c r="C53" s="96"/>
      <c r="D53" s="96"/>
      <c r="E53" s="96"/>
      <c r="F53" s="96"/>
      <c r="H53" s="96"/>
      <c r="I53" s="96"/>
      <c r="J53" s="96"/>
      <c r="L53" s="96"/>
      <c r="M53" s="96"/>
      <c r="N53" s="96"/>
      <c r="O53" s="96"/>
      <c r="Q53" s="96"/>
      <c r="R53" s="96"/>
      <c r="S53" s="96"/>
      <c r="U53" s="96"/>
      <c r="V53" s="96"/>
      <c r="W53" s="96"/>
    </row>
    <row r="54" spans="1:23" ht="12">
      <c r="A54" s="104"/>
      <c r="B54" s="104"/>
      <c r="C54" s="96"/>
      <c r="D54" s="96"/>
      <c r="E54" s="96"/>
      <c r="F54" s="96"/>
      <c r="H54" s="96"/>
      <c r="I54" s="96"/>
      <c r="J54" s="96"/>
      <c r="L54" s="96"/>
      <c r="M54" s="96"/>
      <c r="N54" s="96"/>
      <c r="O54" s="96"/>
      <c r="Q54" s="96"/>
      <c r="R54" s="96"/>
      <c r="S54" s="96"/>
      <c r="U54" s="96"/>
      <c r="V54" s="96"/>
      <c r="W54" s="96"/>
    </row>
    <row r="55" spans="1:23" ht="12">
      <c r="A55" s="104"/>
      <c r="B55" s="104"/>
      <c r="C55" s="96"/>
      <c r="D55" s="96"/>
      <c r="E55" s="96"/>
      <c r="F55" s="96"/>
      <c r="H55" s="96"/>
      <c r="I55" s="96"/>
      <c r="J55" s="96"/>
      <c r="L55" s="96"/>
      <c r="M55" s="96"/>
      <c r="N55" s="96"/>
      <c r="O55" s="96"/>
      <c r="Q55" s="96"/>
      <c r="R55" s="96"/>
      <c r="S55" s="96"/>
      <c r="U55" s="96"/>
      <c r="V55" s="96"/>
      <c r="W55" s="96"/>
    </row>
    <row r="56" spans="1:23" ht="12">
      <c r="A56" s="104"/>
      <c r="B56" s="104"/>
      <c r="C56" s="96"/>
      <c r="D56" s="96"/>
      <c r="E56" s="96"/>
      <c r="F56" s="96"/>
      <c r="H56" s="96"/>
      <c r="I56" s="96"/>
      <c r="J56" s="96"/>
      <c r="L56" s="96"/>
      <c r="M56" s="96"/>
      <c r="N56" s="96"/>
      <c r="O56" s="96"/>
      <c r="Q56" s="96"/>
      <c r="R56" s="96"/>
      <c r="S56" s="96"/>
      <c r="U56" s="96"/>
      <c r="V56" s="96"/>
      <c r="W56" s="96"/>
    </row>
    <row r="57" spans="1:23" ht="12">
      <c r="A57" s="104"/>
      <c r="B57" s="104"/>
      <c r="C57" s="96"/>
      <c r="D57" s="96"/>
      <c r="E57" s="96"/>
      <c r="F57" s="96"/>
      <c r="H57" s="96"/>
      <c r="I57" s="96"/>
      <c r="J57" s="96"/>
      <c r="L57" s="96"/>
      <c r="M57" s="96"/>
      <c r="N57" s="96"/>
      <c r="O57" s="96"/>
      <c r="Q57" s="96"/>
      <c r="R57" s="96"/>
      <c r="S57" s="96"/>
      <c r="U57" s="96"/>
      <c r="V57" s="96"/>
      <c r="W57" s="96"/>
    </row>
    <row r="58" spans="1:23" ht="12">
      <c r="A58" s="104"/>
      <c r="B58" s="104"/>
      <c r="C58" s="96"/>
      <c r="D58" s="96"/>
      <c r="E58" s="96"/>
      <c r="F58" s="96"/>
      <c r="H58" s="96"/>
      <c r="I58" s="96"/>
      <c r="J58" s="96"/>
      <c r="L58" s="96"/>
      <c r="M58" s="96"/>
      <c r="N58" s="96"/>
      <c r="O58" s="96"/>
      <c r="Q58" s="96"/>
      <c r="R58" s="96"/>
      <c r="S58" s="96"/>
      <c r="U58" s="96"/>
      <c r="V58" s="96"/>
      <c r="W58" s="96"/>
    </row>
    <row r="59" spans="1:23" ht="12">
      <c r="A59" s="104"/>
      <c r="B59" s="104"/>
      <c r="C59" s="96"/>
      <c r="D59" s="96"/>
      <c r="E59" s="96"/>
      <c r="F59" s="96"/>
      <c r="H59" s="96"/>
      <c r="I59" s="96"/>
      <c r="J59" s="96"/>
      <c r="L59" s="96"/>
      <c r="M59" s="96"/>
      <c r="N59" s="96"/>
      <c r="O59" s="96"/>
      <c r="Q59" s="96"/>
      <c r="R59" s="96"/>
      <c r="S59" s="96"/>
      <c r="U59" s="96"/>
      <c r="V59" s="96"/>
      <c r="W59" s="96"/>
    </row>
    <row r="60" spans="1:23" ht="12">
      <c r="A60" s="104"/>
      <c r="B60" s="104"/>
      <c r="C60" s="96"/>
      <c r="D60" s="96"/>
      <c r="E60" s="96"/>
      <c r="F60" s="96"/>
      <c r="H60" s="96"/>
      <c r="I60" s="96"/>
      <c r="J60" s="96"/>
      <c r="L60" s="96"/>
      <c r="M60" s="96"/>
      <c r="N60" s="96"/>
      <c r="O60" s="96"/>
      <c r="Q60" s="96"/>
      <c r="R60" s="96"/>
      <c r="S60" s="96"/>
      <c r="U60" s="96"/>
      <c r="V60" s="96"/>
      <c r="W60" s="96"/>
    </row>
    <row r="61" spans="1:23" ht="12">
      <c r="A61" s="104"/>
      <c r="B61" s="104"/>
      <c r="C61" s="96"/>
      <c r="D61" s="96"/>
      <c r="E61" s="96"/>
      <c r="F61" s="96"/>
      <c r="H61" s="96"/>
      <c r="I61" s="96"/>
      <c r="J61" s="96"/>
      <c r="L61" s="96"/>
      <c r="M61" s="96"/>
      <c r="N61" s="96"/>
      <c r="O61" s="96"/>
      <c r="Q61" s="96"/>
      <c r="R61" s="96"/>
      <c r="S61" s="96"/>
      <c r="U61" s="96"/>
      <c r="V61" s="96"/>
      <c r="W61" s="96"/>
    </row>
    <row r="62" spans="1:23" ht="12">
      <c r="A62" s="104"/>
      <c r="B62" s="104"/>
      <c r="C62" s="96"/>
      <c r="D62" s="96"/>
      <c r="E62" s="96"/>
      <c r="F62" s="96"/>
      <c r="H62" s="96"/>
      <c r="I62" s="96"/>
      <c r="J62" s="96"/>
      <c r="L62" s="96"/>
      <c r="M62" s="96"/>
      <c r="N62" s="96"/>
      <c r="O62" s="96"/>
      <c r="Q62" s="96"/>
      <c r="R62" s="96"/>
      <c r="S62" s="96"/>
      <c r="U62" s="96"/>
      <c r="V62" s="96"/>
      <c r="W62" s="96"/>
    </row>
    <row r="63" spans="1:23" ht="12">
      <c r="A63" s="104"/>
      <c r="B63" s="104"/>
      <c r="C63" s="96"/>
      <c r="D63" s="96"/>
      <c r="E63" s="96"/>
      <c r="F63" s="96"/>
      <c r="H63" s="96"/>
      <c r="I63" s="96"/>
      <c r="J63" s="96"/>
      <c r="L63" s="96"/>
      <c r="M63" s="96"/>
      <c r="N63" s="96"/>
      <c r="O63" s="96"/>
      <c r="Q63" s="96"/>
      <c r="R63" s="96"/>
      <c r="S63" s="96"/>
      <c r="U63" s="96"/>
      <c r="V63" s="96"/>
      <c r="W63" s="96"/>
    </row>
    <row r="64" spans="1:23" ht="12">
      <c r="A64" s="104"/>
      <c r="B64" s="104"/>
      <c r="C64" s="96"/>
      <c r="D64" s="96"/>
      <c r="E64" s="96"/>
      <c r="F64" s="96"/>
      <c r="H64" s="96"/>
      <c r="I64" s="96"/>
      <c r="J64" s="96"/>
      <c r="L64" s="96"/>
      <c r="M64" s="96"/>
      <c r="N64" s="96"/>
      <c r="O64" s="96"/>
      <c r="Q64" s="96"/>
      <c r="R64" s="96"/>
      <c r="S64" s="96"/>
      <c r="U64" s="96"/>
      <c r="V64" s="96"/>
      <c r="W64" s="96"/>
    </row>
    <row r="65" spans="1:23" ht="12">
      <c r="A65" s="104"/>
      <c r="B65" s="104"/>
      <c r="C65" s="96"/>
      <c r="D65" s="96"/>
      <c r="E65" s="96"/>
      <c r="F65" s="96"/>
      <c r="H65" s="96"/>
      <c r="I65" s="96"/>
      <c r="J65" s="96"/>
      <c r="L65" s="96"/>
      <c r="M65" s="96"/>
      <c r="N65" s="96"/>
      <c r="O65" s="96"/>
      <c r="Q65" s="96"/>
      <c r="R65" s="96"/>
      <c r="S65" s="96"/>
      <c r="U65" s="96"/>
      <c r="V65" s="96"/>
      <c r="W65" s="96"/>
    </row>
    <row r="66" spans="1:23" ht="12">
      <c r="A66" s="104"/>
      <c r="B66" s="104"/>
      <c r="C66" s="96"/>
      <c r="D66" s="96"/>
      <c r="E66" s="96"/>
      <c r="F66" s="96"/>
      <c r="H66" s="96"/>
      <c r="I66" s="96"/>
      <c r="J66" s="96"/>
      <c r="L66" s="96"/>
      <c r="M66" s="96"/>
      <c r="N66" s="96"/>
      <c r="O66" s="96"/>
      <c r="Q66" s="96"/>
      <c r="R66" s="96"/>
      <c r="S66" s="96"/>
      <c r="U66" s="96"/>
      <c r="V66" s="96"/>
      <c r="W66" s="96"/>
    </row>
    <row r="67" spans="1:23" ht="12">
      <c r="A67" s="104"/>
      <c r="B67" s="104"/>
      <c r="C67" s="96"/>
      <c r="D67" s="96"/>
      <c r="E67" s="96"/>
      <c r="F67" s="96"/>
      <c r="H67" s="96"/>
      <c r="I67" s="96"/>
      <c r="J67" s="96"/>
      <c r="L67" s="96"/>
      <c r="M67" s="96"/>
      <c r="N67" s="96"/>
      <c r="O67" s="96"/>
      <c r="Q67" s="96"/>
      <c r="R67" s="96"/>
      <c r="S67" s="96"/>
      <c r="U67" s="96"/>
      <c r="V67" s="96"/>
      <c r="W67" s="96"/>
    </row>
    <row r="68" spans="1:23" ht="12">
      <c r="A68" s="104"/>
      <c r="B68" s="104"/>
      <c r="C68" s="96"/>
      <c r="D68" s="96"/>
      <c r="E68" s="96"/>
      <c r="F68" s="96"/>
      <c r="H68" s="96"/>
      <c r="I68" s="96"/>
      <c r="J68" s="96"/>
      <c r="L68" s="96"/>
      <c r="M68" s="96"/>
      <c r="N68" s="96"/>
      <c r="O68" s="96"/>
      <c r="Q68" s="96"/>
      <c r="R68" s="96"/>
      <c r="S68" s="96"/>
      <c r="U68" s="96"/>
      <c r="V68" s="96"/>
      <c r="W68" s="96"/>
    </row>
    <row r="69" spans="4:23" ht="12">
      <c r="D69" s="96"/>
      <c r="U69" s="96"/>
      <c r="V69" s="96"/>
      <c r="W69" s="96"/>
    </row>
    <row r="75" spans="1:2" ht="12">
      <c r="A75" s="104"/>
      <c r="B75" s="104"/>
    </row>
  </sheetData>
  <printOptions/>
  <pageMargins left="0.417" right="0.417" top="0.667" bottom="0.667" header="0" footer="0"/>
  <pageSetup horizontalDpi="300" verticalDpi="3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E72"/>
  <sheetViews>
    <sheetView workbookViewId="0" topLeftCell="A1">
      <selection activeCell="A1" sqref="A1"/>
    </sheetView>
  </sheetViews>
  <sheetFormatPr defaultColWidth="9.7109375" defaultRowHeight="12.75"/>
  <cols>
    <col min="1" max="1" width="4.7109375" style="107" customWidth="1"/>
    <col min="2" max="2" width="2.421875" style="107" customWidth="1"/>
    <col min="3" max="3" width="5.7109375" style="107" customWidth="1"/>
    <col min="4" max="4" width="6.7109375" style="107" customWidth="1"/>
    <col min="5" max="5" width="3.28125" style="107" customWidth="1"/>
    <col min="6" max="6" width="4.7109375" style="107" customWidth="1"/>
    <col min="7" max="7" width="2.8515625" style="107" customWidth="1"/>
    <col min="8" max="9" width="6.7109375" style="107" customWidth="1"/>
    <col min="10" max="10" width="2.7109375" style="107" customWidth="1"/>
    <col min="11" max="11" width="4.7109375" style="107" customWidth="1"/>
    <col min="12" max="12" width="2.7109375" style="107" customWidth="1"/>
    <col min="13" max="13" width="1.7109375" style="107" customWidth="1"/>
    <col min="14" max="14" width="5.7109375" style="107" customWidth="1"/>
    <col min="15" max="15" width="0.85546875" style="107" customWidth="1"/>
    <col min="16" max="16" width="2.7109375" style="107" customWidth="1"/>
    <col min="17" max="17" width="5.57421875" style="107" customWidth="1"/>
    <col min="18" max="18" width="2.7109375" style="107" customWidth="1"/>
    <col min="19" max="19" width="1.7109375" style="107" customWidth="1"/>
    <col min="20" max="20" width="5.7109375" style="107" customWidth="1"/>
    <col min="21" max="21" width="1.1484375" style="107" customWidth="1"/>
    <col min="22" max="22" width="6.421875" style="107" customWidth="1"/>
    <col min="23" max="24" width="1.7109375" style="107" customWidth="1"/>
    <col min="25" max="25" width="7.7109375" style="107" customWidth="1"/>
    <col min="26" max="26" width="1.57421875" style="107" customWidth="1"/>
    <col min="27" max="16384" width="9.7109375" style="107" customWidth="1"/>
  </cols>
  <sheetData>
    <row r="1" spans="1:26" ht="12">
      <c r="A1" s="105" t="s">
        <v>218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12">
      <c r="A2" s="108"/>
      <c r="B2" s="108"/>
      <c r="C2" s="109"/>
      <c r="D2" s="110" t="s">
        <v>142</v>
      </c>
      <c r="E2" s="106"/>
      <c r="F2" s="109"/>
      <c r="G2" s="108"/>
      <c r="H2" s="111" t="s">
        <v>143</v>
      </c>
      <c r="I2" s="109"/>
      <c r="J2" s="106"/>
      <c r="K2" s="109"/>
      <c r="L2" s="108"/>
      <c r="M2" s="108"/>
      <c r="N2" s="109"/>
      <c r="O2" s="109"/>
      <c r="P2" s="106"/>
      <c r="Q2" s="110" t="s">
        <v>144</v>
      </c>
      <c r="R2" s="109"/>
      <c r="S2" s="106"/>
      <c r="T2" s="109"/>
      <c r="U2" s="108"/>
      <c r="V2" s="110" t="s">
        <v>79</v>
      </c>
      <c r="W2" s="109"/>
      <c r="X2" s="112"/>
      <c r="Y2" s="113" t="s">
        <v>76</v>
      </c>
      <c r="Z2" s="112"/>
    </row>
    <row r="3" spans="1:26" ht="12">
      <c r="A3" s="110" t="s">
        <v>63</v>
      </c>
      <c r="B3" s="109"/>
      <c r="C3" s="114" t="s">
        <v>135</v>
      </c>
      <c r="D3" s="110" t="s">
        <v>145</v>
      </c>
      <c r="E3" s="106"/>
      <c r="F3" s="110" t="s">
        <v>146</v>
      </c>
      <c r="G3" s="109"/>
      <c r="H3" s="113" t="s">
        <v>135</v>
      </c>
      <c r="I3" s="110" t="s">
        <v>37</v>
      </c>
      <c r="J3" s="106"/>
      <c r="K3" s="113" t="s">
        <v>146</v>
      </c>
      <c r="L3" s="109"/>
      <c r="M3" s="109"/>
      <c r="N3" s="113" t="s">
        <v>147</v>
      </c>
      <c r="O3" s="109"/>
      <c r="P3" s="106"/>
      <c r="Q3" s="113" t="s">
        <v>37</v>
      </c>
      <c r="R3" s="109"/>
      <c r="S3" s="106"/>
      <c r="T3" s="113" t="s">
        <v>146</v>
      </c>
      <c r="U3" s="109"/>
      <c r="V3" s="113" t="s">
        <v>148</v>
      </c>
      <c r="W3" s="109"/>
      <c r="X3" s="106"/>
      <c r="Y3" s="113" t="s">
        <v>149</v>
      </c>
      <c r="Z3" s="115"/>
    </row>
    <row r="4" spans="1:26" ht="12">
      <c r="A4" s="112"/>
      <c r="B4" s="112"/>
      <c r="C4" s="112"/>
      <c r="D4" s="112"/>
      <c r="E4" s="112"/>
      <c r="F4" s="112"/>
      <c r="G4" s="112"/>
      <c r="H4" s="112"/>
      <c r="I4" s="116" t="s">
        <v>150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3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9.75" customHeight="1">
      <c r="A6" s="117" t="s">
        <v>81</v>
      </c>
      <c r="B6" s="108"/>
      <c r="C6" s="118">
        <v>4.8</v>
      </c>
      <c r="D6" s="118">
        <v>1.4</v>
      </c>
      <c r="E6" s="112"/>
      <c r="F6" s="118">
        <v>6.2</v>
      </c>
      <c r="G6" s="118"/>
      <c r="H6" s="118">
        <v>14.1</v>
      </c>
      <c r="I6" s="118">
        <v>7.4</v>
      </c>
      <c r="J6" s="112"/>
      <c r="K6" s="118">
        <v>21.5</v>
      </c>
      <c r="L6" s="118"/>
      <c r="M6" s="118"/>
      <c r="N6" s="118">
        <v>3</v>
      </c>
      <c r="O6" s="118"/>
      <c r="P6" s="112"/>
      <c r="Q6" s="118">
        <v>1.8</v>
      </c>
      <c r="R6" s="118"/>
      <c r="S6" s="112"/>
      <c r="T6" s="118">
        <v>4.8</v>
      </c>
      <c r="U6" s="118"/>
      <c r="V6" s="118">
        <v>5.8</v>
      </c>
      <c r="W6" s="118"/>
      <c r="X6" s="112"/>
      <c r="Y6" s="118">
        <v>62.8</v>
      </c>
      <c r="Z6" s="119"/>
    </row>
    <row r="7" spans="1:26" ht="9.75" customHeight="1">
      <c r="A7" s="117" t="s">
        <v>82</v>
      </c>
      <c r="B7" s="108"/>
      <c r="C7" s="118">
        <v>4.8</v>
      </c>
      <c r="D7" s="118">
        <v>1.4</v>
      </c>
      <c r="E7" s="112"/>
      <c r="F7" s="118">
        <v>6.2</v>
      </c>
      <c r="G7" s="118"/>
      <c r="H7" s="118">
        <v>13.4</v>
      </c>
      <c r="I7" s="118">
        <v>6.3</v>
      </c>
      <c r="J7" s="112"/>
      <c r="K7" s="118">
        <v>19.7</v>
      </c>
      <c r="L7" s="118"/>
      <c r="M7" s="118"/>
      <c r="N7" s="118">
        <v>2.9</v>
      </c>
      <c r="O7" s="118"/>
      <c r="P7" s="112"/>
      <c r="Q7" s="118">
        <v>1.8</v>
      </c>
      <c r="R7" s="118"/>
      <c r="S7" s="112"/>
      <c r="T7" s="118">
        <v>4.7</v>
      </c>
      <c r="U7" s="118"/>
      <c r="V7" s="118">
        <v>6</v>
      </c>
      <c r="W7" s="118"/>
      <c r="X7" s="112"/>
      <c r="Y7" s="118">
        <v>58.8</v>
      </c>
      <c r="Z7" s="119"/>
    </row>
    <row r="8" spans="1:26" ht="9.75" customHeight="1">
      <c r="A8" s="117" t="s">
        <v>83</v>
      </c>
      <c r="B8" s="108"/>
      <c r="C8" s="118">
        <v>4.7</v>
      </c>
      <c r="D8" s="118">
        <v>1.4</v>
      </c>
      <c r="E8" s="112"/>
      <c r="F8" s="118">
        <v>6.1</v>
      </c>
      <c r="G8" s="118"/>
      <c r="H8" s="118">
        <v>12.7</v>
      </c>
      <c r="I8" s="118">
        <v>6.8</v>
      </c>
      <c r="J8" s="112"/>
      <c r="K8" s="118">
        <v>19.5</v>
      </c>
      <c r="L8" s="118"/>
      <c r="M8" s="118"/>
      <c r="N8" s="118">
        <v>2.6</v>
      </c>
      <c r="O8" s="118"/>
      <c r="P8" s="112"/>
      <c r="Q8" s="118">
        <v>1.9</v>
      </c>
      <c r="R8" s="118"/>
      <c r="S8" s="112"/>
      <c r="T8" s="118">
        <v>4.5</v>
      </c>
      <c r="U8" s="118"/>
      <c r="V8" s="118">
        <v>5.8</v>
      </c>
      <c r="W8" s="118"/>
      <c r="X8" s="112"/>
      <c r="Y8" s="118">
        <v>64.3</v>
      </c>
      <c r="Z8" s="119"/>
    </row>
    <row r="9" spans="1:26" ht="3" customHeight="1">
      <c r="A9" s="108"/>
      <c r="B9" s="108"/>
      <c r="C9" s="118"/>
      <c r="D9" s="118"/>
      <c r="E9" s="112"/>
      <c r="F9" s="118"/>
      <c r="G9" s="118"/>
      <c r="H9" s="118"/>
      <c r="I9" s="118"/>
      <c r="J9" s="112"/>
      <c r="K9" s="118"/>
      <c r="L9" s="118"/>
      <c r="M9" s="118"/>
      <c r="N9" s="118"/>
      <c r="O9" s="118"/>
      <c r="P9" s="112"/>
      <c r="Q9" s="118"/>
      <c r="R9" s="118"/>
      <c r="S9" s="112"/>
      <c r="T9" s="118"/>
      <c r="U9" s="118"/>
      <c r="V9" s="118"/>
      <c r="W9" s="118"/>
      <c r="X9" s="112"/>
      <c r="Y9" s="118"/>
      <c r="Z9" s="119"/>
    </row>
    <row r="10" spans="1:26" ht="9.75" customHeight="1">
      <c r="A10" s="117" t="s">
        <v>84</v>
      </c>
      <c r="B10" s="108"/>
      <c r="C10" s="118">
        <v>4.6</v>
      </c>
      <c r="D10" s="118">
        <v>1.4</v>
      </c>
      <c r="E10" s="112"/>
      <c r="F10" s="118">
        <v>6</v>
      </c>
      <c r="G10" s="118"/>
      <c r="H10" s="118">
        <v>13</v>
      </c>
      <c r="I10" s="118">
        <v>6.4</v>
      </c>
      <c r="J10" s="112"/>
      <c r="K10" s="118">
        <v>19.4</v>
      </c>
      <c r="L10" s="118"/>
      <c r="M10" s="118"/>
      <c r="N10" s="118">
        <v>2.7</v>
      </c>
      <c r="O10" s="118"/>
      <c r="P10" s="112"/>
      <c r="Q10" s="118">
        <v>1.8</v>
      </c>
      <c r="R10" s="118"/>
      <c r="S10" s="112"/>
      <c r="T10" s="118">
        <v>4.5</v>
      </c>
      <c r="U10" s="118"/>
      <c r="V10" s="118">
        <v>5.4</v>
      </c>
      <c r="W10" s="118"/>
      <c r="X10" s="112"/>
      <c r="Y10" s="118">
        <v>63.6</v>
      </c>
      <c r="Z10" s="119"/>
    </row>
    <row r="11" spans="1:26" ht="9.75" customHeight="1">
      <c r="A11" s="117" t="s">
        <v>85</v>
      </c>
      <c r="B11" s="108"/>
      <c r="C11" s="118">
        <v>4.6</v>
      </c>
      <c r="D11" s="118">
        <v>1.7</v>
      </c>
      <c r="E11" s="112"/>
      <c r="F11" s="118">
        <v>6.3</v>
      </c>
      <c r="G11" s="118"/>
      <c r="H11" s="118">
        <v>12.1</v>
      </c>
      <c r="I11" s="118">
        <v>6.3</v>
      </c>
      <c r="J11" s="112"/>
      <c r="K11" s="118">
        <v>18.4</v>
      </c>
      <c r="L11" s="118"/>
      <c r="M11" s="118"/>
      <c r="N11" s="118">
        <v>2.7</v>
      </c>
      <c r="O11" s="118"/>
      <c r="P11" s="112"/>
      <c r="Q11" s="118">
        <v>1.7</v>
      </c>
      <c r="R11" s="118"/>
      <c r="S11" s="112"/>
      <c r="T11" s="118">
        <v>4.4</v>
      </c>
      <c r="U11" s="118"/>
      <c r="V11" s="118">
        <v>5.3</v>
      </c>
      <c r="W11" s="118"/>
      <c r="X11" s="112"/>
      <c r="Y11" s="118">
        <v>59.3</v>
      </c>
      <c r="Z11" s="119"/>
    </row>
    <row r="12" spans="1:26" ht="9.75" customHeight="1">
      <c r="A12" s="117" t="s">
        <v>86</v>
      </c>
      <c r="B12" s="108"/>
      <c r="C12" s="118">
        <v>4.2</v>
      </c>
      <c r="D12" s="118">
        <v>1.5</v>
      </c>
      <c r="E12" s="112"/>
      <c r="F12" s="118">
        <v>5.7</v>
      </c>
      <c r="G12" s="118"/>
      <c r="H12" s="118">
        <v>11.6</v>
      </c>
      <c r="I12" s="118">
        <v>5.8</v>
      </c>
      <c r="J12" s="112"/>
      <c r="K12" s="118">
        <v>17.4</v>
      </c>
      <c r="L12" s="118"/>
      <c r="M12" s="118"/>
      <c r="N12" s="118">
        <v>2.5</v>
      </c>
      <c r="O12" s="118"/>
      <c r="P12" s="112"/>
      <c r="Q12" s="118">
        <v>1.7</v>
      </c>
      <c r="R12" s="118"/>
      <c r="S12" s="112"/>
      <c r="T12" s="118">
        <v>4.2</v>
      </c>
      <c r="U12" s="118"/>
      <c r="V12" s="118">
        <v>5.1</v>
      </c>
      <c r="W12" s="118"/>
      <c r="X12" s="112"/>
      <c r="Y12" s="118">
        <v>60.1</v>
      </c>
      <c r="Z12" s="119"/>
    </row>
    <row r="13" spans="1:26" ht="9.75" customHeight="1">
      <c r="A13" s="117" t="s">
        <v>87</v>
      </c>
      <c r="B13" s="108"/>
      <c r="C13" s="118">
        <v>4.1</v>
      </c>
      <c r="D13" s="118">
        <v>1.5</v>
      </c>
      <c r="E13" s="112"/>
      <c r="F13" s="118">
        <v>5.6</v>
      </c>
      <c r="G13" s="118"/>
      <c r="H13" s="118">
        <v>11.6</v>
      </c>
      <c r="I13" s="118">
        <v>6.6</v>
      </c>
      <c r="J13" s="112"/>
      <c r="K13" s="118">
        <v>18.2</v>
      </c>
      <c r="L13" s="118"/>
      <c r="M13" s="118"/>
      <c r="N13" s="118">
        <v>2.4</v>
      </c>
      <c r="O13" s="118"/>
      <c r="P13" s="112"/>
      <c r="Q13" s="118">
        <v>1.8</v>
      </c>
      <c r="R13" s="118"/>
      <c r="S13" s="112"/>
      <c r="T13" s="118">
        <v>4.2</v>
      </c>
      <c r="U13" s="118"/>
      <c r="V13" s="118">
        <v>5.2</v>
      </c>
      <c r="W13" s="118"/>
      <c r="X13" s="112"/>
      <c r="Y13" s="118">
        <v>60.9</v>
      </c>
      <c r="Z13" s="119"/>
    </row>
    <row r="14" spans="1:26" ht="9.75" customHeight="1">
      <c r="A14" s="117" t="s">
        <v>88</v>
      </c>
      <c r="B14" s="108"/>
      <c r="C14" s="118">
        <v>3.7</v>
      </c>
      <c r="D14" s="118">
        <v>1.8</v>
      </c>
      <c r="E14" s="112"/>
      <c r="F14" s="118">
        <v>5.5</v>
      </c>
      <c r="G14" s="118"/>
      <c r="H14" s="118">
        <v>10.2</v>
      </c>
      <c r="I14" s="118">
        <v>8</v>
      </c>
      <c r="J14" s="112"/>
      <c r="K14" s="118">
        <v>18.2</v>
      </c>
      <c r="L14" s="118"/>
      <c r="M14" s="118"/>
      <c r="N14" s="118">
        <v>2</v>
      </c>
      <c r="O14" s="118"/>
      <c r="P14" s="112"/>
      <c r="Q14" s="118">
        <v>2</v>
      </c>
      <c r="R14" s="118"/>
      <c r="S14" s="112"/>
      <c r="T14" s="118">
        <v>4</v>
      </c>
      <c r="U14" s="118"/>
      <c r="V14" s="118">
        <v>5.2</v>
      </c>
      <c r="W14" s="118"/>
      <c r="X14" s="112"/>
      <c r="Y14" s="118">
        <v>68.5</v>
      </c>
      <c r="Z14" s="119"/>
    </row>
    <row r="15" spans="1:26" ht="9.75" customHeight="1">
      <c r="A15" s="117" t="s">
        <v>89</v>
      </c>
      <c r="B15" s="108"/>
      <c r="C15" s="118">
        <v>3.8</v>
      </c>
      <c r="D15" s="118">
        <v>1.9</v>
      </c>
      <c r="E15" s="112"/>
      <c r="F15" s="118">
        <v>5.7</v>
      </c>
      <c r="G15" s="118"/>
      <c r="H15" s="118">
        <v>11.9</v>
      </c>
      <c r="I15" s="118">
        <v>7.9</v>
      </c>
      <c r="J15" s="112"/>
      <c r="K15" s="118">
        <v>19.8</v>
      </c>
      <c r="L15" s="118"/>
      <c r="M15" s="118"/>
      <c r="N15" s="118">
        <v>2.1</v>
      </c>
      <c r="O15" s="118"/>
      <c r="P15" s="112"/>
      <c r="Q15" s="118">
        <v>2.1</v>
      </c>
      <c r="R15" s="118"/>
      <c r="S15" s="112"/>
      <c r="T15" s="118">
        <v>4.2</v>
      </c>
      <c r="U15" s="118"/>
      <c r="V15" s="118">
        <v>5.8</v>
      </c>
      <c r="W15" s="118"/>
      <c r="X15" s="112"/>
      <c r="Y15" s="118">
        <v>63.2</v>
      </c>
      <c r="Z15" s="119"/>
    </row>
    <row r="16" spans="1:26" ht="9.75" customHeight="1">
      <c r="A16" s="117" t="s">
        <v>90</v>
      </c>
      <c r="B16" s="108"/>
      <c r="C16" s="118">
        <v>3.9</v>
      </c>
      <c r="D16" s="118">
        <v>1.5</v>
      </c>
      <c r="E16" s="112"/>
      <c r="F16" s="118">
        <v>5.4</v>
      </c>
      <c r="G16" s="118"/>
      <c r="H16" s="118">
        <v>12.1</v>
      </c>
      <c r="I16" s="118">
        <v>7.6</v>
      </c>
      <c r="J16" s="112"/>
      <c r="K16" s="118">
        <v>19.7</v>
      </c>
      <c r="L16" s="118"/>
      <c r="M16" s="118"/>
      <c r="N16" s="118">
        <v>2.2</v>
      </c>
      <c r="O16" s="118"/>
      <c r="P16" s="112"/>
      <c r="Q16" s="118">
        <v>1.9</v>
      </c>
      <c r="R16" s="118"/>
      <c r="S16" s="112"/>
      <c r="T16" s="118">
        <v>4.1</v>
      </c>
      <c r="U16" s="118"/>
      <c r="V16" s="118">
        <v>5.3</v>
      </c>
      <c r="W16" s="118"/>
      <c r="X16" s="112"/>
      <c r="Y16" s="118">
        <v>63.6</v>
      </c>
      <c r="Z16" s="119"/>
    </row>
    <row r="17" spans="1:26" ht="9.75" customHeight="1">
      <c r="A17" s="117" t="s">
        <v>91</v>
      </c>
      <c r="B17" s="108"/>
      <c r="C17" s="118">
        <v>3.8</v>
      </c>
      <c r="D17" s="118">
        <v>1.7</v>
      </c>
      <c r="E17" s="112"/>
      <c r="F17" s="118">
        <v>5.5</v>
      </c>
      <c r="G17" s="118"/>
      <c r="H17" s="118">
        <v>10.6</v>
      </c>
      <c r="I17" s="118">
        <v>7.8</v>
      </c>
      <c r="J17" s="112"/>
      <c r="K17" s="118">
        <v>18.4</v>
      </c>
      <c r="L17" s="118"/>
      <c r="M17" s="118"/>
      <c r="N17" s="118">
        <v>2</v>
      </c>
      <c r="O17" s="118"/>
      <c r="P17" s="112"/>
      <c r="Q17" s="118">
        <v>1.7</v>
      </c>
      <c r="R17" s="118"/>
      <c r="S17" s="112"/>
      <c r="T17" s="118">
        <v>3.7</v>
      </c>
      <c r="U17" s="118"/>
      <c r="V17" s="118">
        <v>5.5</v>
      </c>
      <c r="W17" s="118"/>
      <c r="X17" s="112"/>
      <c r="Y17" s="118">
        <v>65.2</v>
      </c>
      <c r="Z17" s="119"/>
    </row>
    <row r="18" spans="1:26" ht="9.75" customHeight="1">
      <c r="A18" s="117" t="s">
        <v>92</v>
      </c>
      <c r="B18" s="108"/>
      <c r="C18" s="118">
        <v>3.8</v>
      </c>
      <c r="D18" s="118">
        <v>1.7</v>
      </c>
      <c r="E18" s="112"/>
      <c r="F18" s="118">
        <v>5.5</v>
      </c>
      <c r="G18" s="118"/>
      <c r="H18" s="118">
        <v>10.4</v>
      </c>
      <c r="I18" s="118">
        <v>8.7</v>
      </c>
      <c r="J18" s="112"/>
      <c r="K18" s="118">
        <v>19.1</v>
      </c>
      <c r="L18" s="118"/>
      <c r="M18" s="118"/>
      <c r="N18" s="118">
        <v>1.8</v>
      </c>
      <c r="O18" s="118"/>
      <c r="P18" s="112"/>
      <c r="Q18" s="118">
        <v>1.9</v>
      </c>
      <c r="R18" s="118"/>
      <c r="S18" s="112"/>
      <c r="T18" s="118">
        <v>3.7</v>
      </c>
      <c r="U18" s="118"/>
      <c r="V18" s="118">
        <v>5.3</v>
      </c>
      <c r="W18" s="118"/>
      <c r="X18" s="112"/>
      <c r="Y18" s="118">
        <v>61.3</v>
      </c>
      <c r="Z18" s="119"/>
    </row>
    <row r="19" spans="1:26" ht="9.75" customHeight="1">
      <c r="A19" s="117" t="s">
        <v>93</v>
      </c>
      <c r="B19" s="108"/>
      <c r="C19" s="118">
        <v>3.9</v>
      </c>
      <c r="D19" s="118">
        <v>2</v>
      </c>
      <c r="E19" s="112"/>
      <c r="F19" s="118">
        <v>5.9</v>
      </c>
      <c r="G19" s="118"/>
      <c r="H19" s="118">
        <v>9.5</v>
      </c>
      <c r="I19" s="118">
        <v>8.4</v>
      </c>
      <c r="J19" s="112"/>
      <c r="K19" s="118">
        <v>17.9</v>
      </c>
      <c r="L19" s="118"/>
      <c r="M19" s="118"/>
      <c r="N19" s="118">
        <v>1.7</v>
      </c>
      <c r="O19" s="118"/>
      <c r="P19" s="112"/>
      <c r="Q19" s="118">
        <v>2</v>
      </c>
      <c r="R19" s="118"/>
      <c r="S19" s="112"/>
      <c r="T19" s="118">
        <v>3.7</v>
      </c>
      <c r="U19" s="118"/>
      <c r="V19" s="118">
        <v>5.2</v>
      </c>
      <c r="W19" s="118"/>
      <c r="X19" s="112"/>
      <c r="Y19" s="118">
        <v>69.4</v>
      </c>
      <c r="Z19" s="112"/>
    </row>
    <row r="20" spans="1:26" ht="3" customHeight="1">
      <c r="A20" s="108"/>
      <c r="B20" s="108"/>
      <c r="C20" s="118"/>
      <c r="D20" s="118"/>
      <c r="E20" s="112"/>
      <c r="F20" s="118"/>
      <c r="G20" s="118"/>
      <c r="H20" s="118"/>
      <c r="I20" s="118"/>
      <c r="J20" s="112"/>
      <c r="K20" s="118"/>
      <c r="L20" s="118"/>
      <c r="M20" s="118"/>
      <c r="N20" s="118"/>
      <c r="O20" s="118"/>
      <c r="P20" s="112"/>
      <c r="Q20" s="118"/>
      <c r="R20" s="118"/>
      <c r="S20" s="112"/>
      <c r="T20" s="118"/>
      <c r="U20" s="118"/>
      <c r="V20" s="118"/>
      <c r="W20" s="118"/>
      <c r="X20" s="112"/>
      <c r="Y20" s="118"/>
      <c r="Z20" s="112"/>
    </row>
    <row r="21" spans="1:26" ht="9.75" customHeight="1">
      <c r="A21" s="117" t="s">
        <v>94</v>
      </c>
      <c r="B21" s="108"/>
      <c r="C21" s="118">
        <v>3.7</v>
      </c>
      <c r="D21" s="118">
        <v>1.9</v>
      </c>
      <c r="E21" s="112"/>
      <c r="F21" s="118">
        <v>5.6</v>
      </c>
      <c r="G21" s="118"/>
      <c r="H21" s="118">
        <v>11</v>
      </c>
      <c r="I21" s="118">
        <v>8.6</v>
      </c>
      <c r="J21" s="112"/>
      <c r="K21" s="118">
        <v>19.6</v>
      </c>
      <c r="L21" s="118"/>
      <c r="M21" s="118"/>
      <c r="N21" s="118">
        <v>2</v>
      </c>
      <c r="O21" s="118"/>
      <c r="P21" s="112"/>
      <c r="Q21" s="118">
        <v>2.2</v>
      </c>
      <c r="R21" s="118"/>
      <c r="S21" s="112"/>
      <c r="T21" s="118">
        <v>4.2</v>
      </c>
      <c r="U21" s="118"/>
      <c r="V21" s="118">
        <v>5</v>
      </c>
      <c r="W21" s="118"/>
      <c r="X21" s="112"/>
      <c r="Y21" s="118">
        <v>75.4</v>
      </c>
      <c r="Z21" s="112"/>
    </row>
    <row r="22" spans="1:26" ht="9.75" customHeight="1">
      <c r="A22" s="117" t="s">
        <v>95</v>
      </c>
      <c r="B22" s="108"/>
      <c r="C22" s="118">
        <v>4.1</v>
      </c>
      <c r="D22" s="118">
        <v>1.8</v>
      </c>
      <c r="E22" s="112"/>
      <c r="F22" s="118">
        <v>5.9</v>
      </c>
      <c r="G22" s="118"/>
      <c r="H22" s="118">
        <v>11.1</v>
      </c>
      <c r="I22" s="118">
        <v>9.4</v>
      </c>
      <c r="J22" s="112"/>
      <c r="K22" s="118">
        <v>20.5</v>
      </c>
      <c r="L22" s="118"/>
      <c r="M22" s="118"/>
      <c r="N22" s="118">
        <v>1.9</v>
      </c>
      <c r="O22" s="118"/>
      <c r="P22" s="112"/>
      <c r="Q22" s="118">
        <v>2.3</v>
      </c>
      <c r="R22" s="118"/>
      <c r="S22" s="112"/>
      <c r="T22" s="118">
        <v>4.2</v>
      </c>
      <c r="U22" s="118"/>
      <c r="V22" s="118">
        <v>5.1</v>
      </c>
      <c r="W22" s="118"/>
      <c r="X22" s="112"/>
      <c r="Y22" s="118">
        <v>77.4</v>
      </c>
      <c r="Z22" s="112"/>
    </row>
    <row r="23" spans="1:31" ht="9.75" customHeight="1">
      <c r="A23" s="117" t="s">
        <v>96</v>
      </c>
      <c r="B23" s="108"/>
      <c r="C23" s="118">
        <v>4</v>
      </c>
      <c r="D23" s="118">
        <v>1.7</v>
      </c>
      <c r="E23" s="112"/>
      <c r="F23" s="118">
        <f aca="true" t="shared" si="0" ref="F23:F33">+C23+D23</f>
        <v>5.7</v>
      </c>
      <c r="G23" s="118"/>
      <c r="H23" s="118">
        <v>11.9</v>
      </c>
      <c r="I23" s="118">
        <v>9</v>
      </c>
      <c r="J23" s="112"/>
      <c r="K23" s="118">
        <f aca="true" t="shared" si="1" ref="K23:K33">+H23+I23</f>
        <v>20.9</v>
      </c>
      <c r="L23" s="118"/>
      <c r="M23" s="118"/>
      <c r="N23" s="118">
        <v>2.1</v>
      </c>
      <c r="O23" s="118"/>
      <c r="P23" s="112"/>
      <c r="Q23" s="118">
        <v>2</v>
      </c>
      <c r="R23" s="118"/>
      <c r="S23" s="112"/>
      <c r="T23" s="118">
        <f aca="true" t="shared" si="2" ref="T23:T33">+N23+Q23</f>
        <v>4.1</v>
      </c>
      <c r="U23" s="118"/>
      <c r="V23" s="118">
        <v>4.6</v>
      </c>
      <c r="W23" s="118"/>
      <c r="X23" s="112"/>
      <c r="Y23" s="118">
        <v>73.7</v>
      </c>
      <c r="Z23" s="118"/>
      <c r="AA23" s="120"/>
      <c r="AB23" s="120"/>
      <c r="AC23" s="120"/>
      <c r="AD23" s="120"/>
      <c r="AE23" s="120"/>
    </row>
    <row r="24" spans="1:31" ht="9.75" customHeight="1">
      <c r="A24" s="117" t="s">
        <v>97</v>
      </c>
      <c r="B24" s="108"/>
      <c r="C24" s="118">
        <v>4</v>
      </c>
      <c r="D24" s="118">
        <v>1.8</v>
      </c>
      <c r="E24" s="112"/>
      <c r="F24" s="118">
        <f t="shared" si="0"/>
        <v>5.8</v>
      </c>
      <c r="G24" s="118"/>
      <c r="H24" s="118">
        <v>11.2</v>
      </c>
      <c r="I24" s="118">
        <v>9.8</v>
      </c>
      <c r="J24" s="112"/>
      <c r="K24" s="118">
        <f t="shared" si="1"/>
        <v>21</v>
      </c>
      <c r="L24" s="118"/>
      <c r="M24" s="118"/>
      <c r="N24" s="118">
        <v>1.6</v>
      </c>
      <c r="O24" s="118"/>
      <c r="P24" s="112"/>
      <c r="Q24" s="118">
        <v>1.9</v>
      </c>
      <c r="R24" s="118"/>
      <c r="S24" s="112"/>
      <c r="T24" s="118">
        <f t="shared" si="2"/>
        <v>3.5</v>
      </c>
      <c r="U24" s="118"/>
      <c r="V24" s="118">
        <v>4.4</v>
      </c>
      <c r="W24" s="118"/>
      <c r="X24" s="112"/>
      <c r="Y24" s="118">
        <v>76.4</v>
      </c>
      <c r="Z24" s="118"/>
      <c r="AA24" s="120"/>
      <c r="AB24" s="120"/>
      <c r="AC24" s="120"/>
      <c r="AD24" s="120"/>
      <c r="AE24" s="120"/>
    </row>
    <row r="25" spans="1:31" ht="9.75" customHeight="1">
      <c r="A25" s="117" t="s">
        <v>98</v>
      </c>
      <c r="B25" s="108"/>
      <c r="C25" s="118">
        <v>3.8</v>
      </c>
      <c r="D25" s="118">
        <v>2</v>
      </c>
      <c r="E25" s="112"/>
      <c r="F25" s="118">
        <f t="shared" si="0"/>
        <v>5.8</v>
      </c>
      <c r="G25" s="118"/>
      <c r="H25" s="118">
        <v>10.2</v>
      </c>
      <c r="I25" s="118">
        <v>9.2</v>
      </c>
      <c r="J25" s="112"/>
      <c r="K25" s="118">
        <f t="shared" si="1"/>
        <v>19.4</v>
      </c>
      <c r="L25" s="118"/>
      <c r="M25" s="118"/>
      <c r="N25" s="118">
        <v>1.5</v>
      </c>
      <c r="O25" s="118"/>
      <c r="P25" s="112"/>
      <c r="Q25" s="118">
        <v>2.2</v>
      </c>
      <c r="R25" s="118"/>
      <c r="S25" s="112"/>
      <c r="T25" s="118">
        <f t="shared" si="2"/>
        <v>3.7</v>
      </c>
      <c r="U25" s="118"/>
      <c r="V25" s="118">
        <v>4.8</v>
      </c>
      <c r="W25" s="118"/>
      <c r="X25" s="112"/>
      <c r="Y25" s="118">
        <v>77.1</v>
      </c>
      <c r="Z25" s="118"/>
      <c r="AA25" s="120"/>
      <c r="AB25" s="120"/>
      <c r="AC25" s="120"/>
      <c r="AD25" s="120"/>
      <c r="AE25" s="120"/>
    </row>
    <row r="26" spans="1:31" ht="9.75" customHeight="1">
      <c r="A26" s="117" t="s">
        <v>99</v>
      </c>
      <c r="B26" s="108"/>
      <c r="C26" s="118">
        <v>3.6</v>
      </c>
      <c r="D26" s="118">
        <v>1.7</v>
      </c>
      <c r="E26" s="112"/>
      <c r="F26" s="118">
        <f t="shared" si="0"/>
        <v>5.3</v>
      </c>
      <c r="G26" s="118"/>
      <c r="H26" s="118">
        <v>10.5</v>
      </c>
      <c r="I26" s="118">
        <v>10.5</v>
      </c>
      <c r="J26" s="112"/>
      <c r="K26" s="118">
        <f t="shared" si="1"/>
        <v>21</v>
      </c>
      <c r="L26" s="118"/>
      <c r="M26" s="118"/>
      <c r="N26" s="118">
        <v>1.6</v>
      </c>
      <c r="O26" s="118"/>
      <c r="P26" s="112"/>
      <c r="Q26" s="118">
        <v>2.1</v>
      </c>
      <c r="R26" s="118"/>
      <c r="S26" s="112"/>
      <c r="T26" s="118">
        <f t="shared" si="2"/>
        <v>3.7</v>
      </c>
      <c r="U26" s="118"/>
      <c r="V26" s="118">
        <v>5.1</v>
      </c>
      <c r="W26" s="118"/>
      <c r="X26" s="112"/>
      <c r="Y26" s="118">
        <v>75.5</v>
      </c>
      <c r="Z26" s="118"/>
      <c r="AA26" s="120"/>
      <c r="AB26" s="120"/>
      <c r="AC26" s="120"/>
      <c r="AD26" s="120"/>
      <c r="AE26" s="120"/>
    </row>
    <row r="27" spans="1:31" ht="9.75" customHeight="1">
      <c r="A27" s="117">
        <v>1996</v>
      </c>
      <c r="B27" s="108"/>
      <c r="C27" s="118">
        <v>3.9</v>
      </c>
      <c r="D27" s="118">
        <v>1.9</v>
      </c>
      <c r="E27" s="112"/>
      <c r="F27" s="118">
        <f t="shared" si="0"/>
        <v>5.8</v>
      </c>
      <c r="G27" s="118"/>
      <c r="H27" s="118">
        <v>10.5</v>
      </c>
      <c r="I27" s="118">
        <v>10.5</v>
      </c>
      <c r="J27" s="112"/>
      <c r="K27" s="118">
        <f t="shared" si="1"/>
        <v>21</v>
      </c>
      <c r="L27" s="118"/>
      <c r="M27" s="118"/>
      <c r="N27" s="118">
        <v>1.5</v>
      </c>
      <c r="O27" s="118"/>
      <c r="P27" s="112"/>
      <c r="Q27" s="118">
        <v>1.9</v>
      </c>
      <c r="R27" s="118"/>
      <c r="S27" s="112"/>
      <c r="T27" s="118">
        <f t="shared" si="2"/>
        <v>3.4</v>
      </c>
      <c r="U27" s="118"/>
      <c r="V27" s="118">
        <v>4.1</v>
      </c>
      <c r="W27" s="118"/>
      <c r="X27" s="112"/>
      <c r="Y27" s="118">
        <v>74.2</v>
      </c>
      <c r="Z27" s="118"/>
      <c r="AA27" s="120"/>
      <c r="AB27" s="120"/>
      <c r="AC27" s="120"/>
      <c r="AD27" s="120"/>
      <c r="AE27" s="120"/>
    </row>
    <row r="28" spans="1:31" ht="9.75" customHeight="1">
      <c r="A28" s="117">
        <v>1997</v>
      </c>
      <c r="B28" s="108"/>
      <c r="C28" s="118">
        <v>3.7</v>
      </c>
      <c r="D28" s="118">
        <v>1.8</v>
      </c>
      <c r="E28" s="112"/>
      <c r="F28" s="118">
        <f t="shared" si="0"/>
        <v>5.5</v>
      </c>
      <c r="G28" s="118"/>
      <c r="H28" s="118">
        <v>9.3</v>
      </c>
      <c r="I28" s="118">
        <v>10.2</v>
      </c>
      <c r="J28" s="112"/>
      <c r="K28" s="118">
        <f t="shared" si="1"/>
        <v>19.5</v>
      </c>
      <c r="L28" s="118"/>
      <c r="M28" s="118"/>
      <c r="N28" s="118">
        <v>1.5</v>
      </c>
      <c r="O28" s="118"/>
      <c r="P28" s="112"/>
      <c r="Q28" s="118">
        <v>2.1</v>
      </c>
      <c r="R28" s="118"/>
      <c r="S28" s="112"/>
      <c r="T28" s="118">
        <f t="shared" si="2"/>
        <v>3.6</v>
      </c>
      <c r="U28" s="118"/>
      <c r="V28" s="118">
        <v>5.3</v>
      </c>
      <c r="W28" s="118"/>
      <c r="X28" s="112"/>
      <c r="Y28" s="118">
        <v>73.9</v>
      </c>
      <c r="Z28" s="118"/>
      <c r="AA28" s="120"/>
      <c r="AB28" s="120"/>
      <c r="AC28" s="120"/>
      <c r="AD28" s="120"/>
      <c r="AE28" s="120"/>
    </row>
    <row r="29" spans="1:26" ht="9.75" customHeight="1">
      <c r="A29" s="121" t="s">
        <v>102</v>
      </c>
      <c r="B29" s="108" t="s">
        <v>55</v>
      </c>
      <c r="C29" s="122">
        <v>3.8</v>
      </c>
      <c r="D29" s="122">
        <v>2</v>
      </c>
      <c r="E29" s="123"/>
      <c r="F29" s="122">
        <f t="shared" si="0"/>
        <v>5.8</v>
      </c>
      <c r="G29" s="122"/>
      <c r="H29" s="122">
        <v>9.4</v>
      </c>
      <c r="I29" s="122">
        <v>10</v>
      </c>
      <c r="J29" s="123"/>
      <c r="K29" s="122">
        <f t="shared" si="1"/>
        <v>19.4</v>
      </c>
      <c r="L29" s="122"/>
      <c r="M29" s="122"/>
      <c r="N29" s="122">
        <v>1.5</v>
      </c>
      <c r="O29" s="122"/>
      <c r="P29" s="123"/>
      <c r="Q29" s="122">
        <v>1.9</v>
      </c>
      <c r="R29" s="122"/>
      <c r="S29" s="123"/>
      <c r="T29" s="122">
        <f t="shared" si="2"/>
        <v>3.4</v>
      </c>
      <c r="U29" s="122"/>
      <c r="V29" s="122">
        <v>4.1</v>
      </c>
      <c r="W29" s="122"/>
      <c r="X29" s="123"/>
      <c r="Y29" s="122">
        <v>75.6</v>
      </c>
      <c r="Z29" s="122"/>
    </row>
    <row r="30" spans="1:26" ht="9.75" customHeight="1">
      <c r="A30" s="121" t="s">
        <v>48</v>
      </c>
      <c r="B30" s="108" t="s">
        <v>55</v>
      </c>
      <c r="C30" s="122">
        <v>3.8</v>
      </c>
      <c r="D30" s="122">
        <v>2</v>
      </c>
      <c r="E30" s="123"/>
      <c r="F30" s="122">
        <f t="shared" si="0"/>
        <v>5.8</v>
      </c>
      <c r="G30" s="122"/>
      <c r="H30" s="122">
        <v>9.3</v>
      </c>
      <c r="I30" s="122">
        <v>10.3</v>
      </c>
      <c r="J30" s="123"/>
      <c r="K30" s="122">
        <f t="shared" si="1"/>
        <v>19.6</v>
      </c>
      <c r="L30" s="122"/>
      <c r="M30" s="122"/>
      <c r="N30" s="122">
        <v>1.4</v>
      </c>
      <c r="O30" s="122"/>
      <c r="P30" s="123"/>
      <c r="Q30" s="122">
        <v>2.1</v>
      </c>
      <c r="R30" s="122"/>
      <c r="S30" s="123"/>
      <c r="T30" s="122">
        <f t="shared" si="2"/>
        <v>3.5</v>
      </c>
      <c r="U30" s="122"/>
      <c r="V30" s="122">
        <v>4.3</v>
      </c>
      <c r="W30" s="122"/>
      <c r="X30" s="123"/>
      <c r="Y30" s="122">
        <v>72.8</v>
      </c>
      <c r="Z30" s="122"/>
    </row>
    <row r="31" spans="1:26" ht="3" customHeight="1">
      <c r="A31" s="121"/>
      <c r="B31" s="108"/>
      <c r="C31" s="122"/>
      <c r="D31" s="122"/>
      <c r="E31" s="123"/>
      <c r="F31" s="122"/>
      <c r="G31" s="122"/>
      <c r="H31" s="122"/>
      <c r="I31" s="122"/>
      <c r="J31" s="123"/>
      <c r="K31" s="122"/>
      <c r="L31" s="122"/>
      <c r="M31" s="122"/>
      <c r="N31" s="122"/>
      <c r="O31" s="122"/>
      <c r="P31" s="123"/>
      <c r="Q31" s="122"/>
      <c r="R31" s="122"/>
      <c r="S31" s="123"/>
      <c r="T31" s="122"/>
      <c r="U31" s="122"/>
      <c r="V31" s="122"/>
      <c r="W31" s="122"/>
      <c r="X31" s="123"/>
      <c r="Y31" s="122"/>
      <c r="Z31" s="122"/>
    </row>
    <row r="32" spans="1:26" ht="9.75" customHeight="1">
      <c r="A32" s="121" t="s">
        <v>138</v>
      </c>
      <c r="B32" s="108"/>
      <c r="C32" s="122">
        <v>3.9</v>
      </c>
      <c r="D32" s="122">
        <v>1.9</v>
      </c>
      <c r="E32" s="123"/>
      <c r="F32" s="122">
        <f t="shared" si="0"/>
        <v>5.8</v>
      </c>
      <c r="G32" s="122"/>
      <c r="H32" s="122">
        <v>9.5</v>
      </c>
      <c r="I32" s="122">
        <v>9.2</v>
      </c>
      <c r="J32" s="123"/>
      <c r="K32" s="122">
        <f t="shared" si="1"/>
        <v>18.7</v>
      </c>
      <c r="L32" s="122"/>
      <c r="M32" s="122"/>
      <c r="N32" s="122">
        <v>1.6</v>
      </c>
      <c r="O32" s="122"/>
      <c r="P32" s="123"/>
      <c r="Q32" s="122">
        <v>2.2</v>
      </c>
      <c r="R32" s="122"/>
      <c r="S32" s="123"/>
      <c r="T32" s="122">
        <f t="shared" si="2"/>
        <v>3.8000000000000003</v>
      </c>
      <c r="U32" s="122"/>
      <c r="V32" s="122">
        <v>5</v>
      </c>
      <c r="W32" s="122"/>
      <c r="X32" s="123"/>
      <c r="Y32" s="122">
        <v>71.7</v>
      </c>
      <c r="Z32" s="122"/>
    </row>
    <row r="33" spans="1:26" ht="9.75" customHeight="1">
      <c r="A33" s="117" t="s">
        <v>139</v>
      </c>
      <c r="B33" s="108"/>
      <c r="C33" s="122">
        <v>3.8</v>
      </c>
      <c r="D33" s="122">
        <v>2</v>
      </c>
      <c r="E33" s="123"/>
      <c r="F33" s="122">
        <f t="shared" si="0"/>
        <v>5.8</v>
      </c>
      <c r="G33" s="122"/>
      <c r="H33" s="122">
        <v>8.7</v>
      </c>
      <c r="I33" s="122">
        <v>9.4</v>
      </c>
      <c r="J33" s="123"/>
      <c r="K33" s="122">
        <f t="shared" si="1"/>
        <v>18.1</v>
      </c>
      <c r="L33" s="122"/>
      <c r="M33" s="122"/>
      <c r="N33" s="122">
        <v>1.4</v>
      </c>
      <c r="O33" s="122"/>
      <c r="P33" s="123"/>
      <c r="Q33" s="122">
        <v>2.1</v>
      </c>
      <c r="R33" s="122"/>
      <c r="S33" s="123"/>
      <c r="T33" s="122">
        <f t="shared" si="2"/>
        <v>3.5</v>
      </c>
      <c r="U33" s="122"/>
      <c r="V33" s="122">
        <v>4.9</v>
      </c>
      <c r="W33" s="122"/>
      <c r="X33" s="123"/>
      <c r="Y33" s="122">
        <v>72.7</v>
      </c>
      <c r="Z33" s="122"/>
    </row>
    <row r="34" spans="1:31" ht="9.75" customHeight="1">
      <c r="A34" s="108"/>
      <c r="B34" s="108"/>
      <c r="C34" s="124"/>
      <c r="D34" s="124"/>
      <c r="E34" s="116"/>
      <c r="F34" s="124"/>
      <c r="G34" s="124"/>
      <c r="H34" s="124"/>
      <c r="I34" s="124"/>
      <c r="J34" s="116"/>
      <c r="K34" s="124"/>
      <c r="L34" s="124"/>
      <c r="M34" s="118"/>
      <c r="N34" s="124"/>
      <c r="O34" s="118"/>
      <c r="P34" s="116"/>
      <c r="Q34" s="124"/>
      <c r="R34" s="118"/>
      <c r="S34" s="116"/>
      <c r="T34" s="124"/>
      <c r="U34" s="124"/>
      <c r="V34" s="124"/>
      <c r="W34" s="118"/>
      <c r="X34" s="116"/>
      <c r="Y34" s="124"/>
      <c r="Z34" s="124"/>
      <c r="AA34" s="125"/>
      <c r="AB34" s="120"/>
      <c r="AC34" s="120"/>
      <c r="AD34" s="120"/>
      <c r="AE34" s="120"/>
    </row>
    <row r="35" spans="1:26" ht="10.5" customHeight="1">
      <c r="A35" s="108"/>
      <c r="B35" s="108"/>
      <c r="C35" s="126"/>
      <c r="D35" s="126"/>
      <c r="E35" s="126"/>
      <c r="F35" s="126"/>
      <c r="G35" s="126"/>
      <c r="H35" s="126"/>
      <c r="I35" s="127" t="s">
        <v>151</v>
      </c>
      <c r="J35" s="126"/>
      <c r="K35" s="128" t="s">
        <v>152</v>
      </c>
      <c r="L35" s="126"/>
      <c r="M35" s="126"/>
      <c r="N35" s="129" t="s">
        <v>153</v>
      </c>
      <c r="O35" s="126"/>
      <c r="P35" s="126"/>
      <c r="Q35" s="126"/>
      <c r="R35" s="126"/>
      <c r="S35" s="126"/>
      <c r="T35" s="127" t="s">
        <v>154</v>
      </c>
      <c r="U35" s="126"/>
      <c r="V35" s="127" t="s">
        <v>155</v>
      </c>
      <c r="W35" s="126"/>
      <c r="X35" s="126"/>
      <c r="Y35" s="126"/>
      <c r="Z35" s="126"/>
    </row>
    <row r="36" spans="1:26" ht="9.75" customHeight="1">
      <c r="A36" s="108"/>
      <c r="B36" s="108"/>
      <c r="C36" s="109"/>
      <c r="D36" s="110" t="s">
        <v>156</v>
      </c>
      <c r="E36" s="106"/>
      <c r="F36" s="109"/>
      <c r="G36" s="108"/>
      <c r="H36" s="113" t="s">
        <v>157</v>
      </c>
      <c r="I36" s="130" t="s">
        <v>158</v>
      </c>
      <c r="J36" s="112"/>
      <c r="K36" s="131" t="s">
        <v>159</v>
      </c>
      <c r="L36" s="108"/>
      <c r="M36" s="108"/>
      <c r="N36" s="131" t="s">
        <v>160</v>
      </c>
      <c r="O36" s="106"/>
      <c r="P36" s="123"/>
      <c r="Q36" s="130" t="s">
        <v>161</v>
      </c>
      <c r="R36" s="106"/>
      <c r="S36" s="112"/>
      <c r="T36" s="113" t="s">
        <v>162</v>
      </c>
      <c r="U36" s="108"/>
      <c r="V36" s="113" t="s">
        <v>163</v>
      </c>
      <c r="W36" s="109"/>
      <c r="X36" s="112"/>
      <c r="Y36" s="132" t="s">
        <v>164</v>
      </c>
      <c r="Z36" s="108"/>
    </row>
    <row r="37" spans="1:26" ht="11.25" customHeight="1">
      <c r="A37" s="112"/>
      <c r="B37" s="112"/>
      <c r="C37" s="114" t="s">
        <v>135</v>
      </c>
      <c r="D37" s="110" t="s">
        <v>145</v>
      </c>
      <c r="E37" s="106"/>
      <c r="F37" s="113" t="s">
        <v>146</v>
      </c>
      <c r="G37" s="109"/>
      <c r="H37" s="113" t="s">
        <v>147</v>
      </c>
      <c r="I37" s="110" t="s">
        <v>5</v>
      </c>
      <c r="J37" s="106"/>
      <c r="K37" s="110" t="s">
        <v>165</v>
      </c>
      <c r="L37" s="133"/>
      <c r="M37" s="109"/>
      <c r="N37" s="110" t="s">
        <v>149</v>
      </c>
      <c r="O37" s="109"/>
      <c r="P37" s="106"/>
      <c r="Q37" s="131" t="s">
        <v>166</v>
      </c>
      <c r="R37" s="106"/>
      <c r="S37" s="106"/>
      <c r="T37" s="134" t="s">
        <v>167</v>
      </c>
      <c r="U37" s="106"/>
      <c r="V37" s="110" t="s">
        <v>149</v>
      </c>
      <c r="W37" s="109"/>
      <c r="X37" s="106"/>
      <c r="Y37" s="113" t="s">
        <v>168</v>
      </c>
      <c r="Z37" s="108"/>
    </row>
    <row r="38" spans="1:26" ht="12" customHeight="1">
      <c r="A38" s="112"/>
      <c r="B38" s="112"/>
      <c r="C38" s="112"/>
      <c r="D38" s="112"/>
      <c r="E38" s="112"/>
      <c r="F38" s="112"/>
      <c r="G38" s="112"/>
      <c r="H38" s="112"/>
      <c r="I38" s="116" t="s">
        <v>150</v>
      </c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35"/>
    </row>
    <row r="39" spans="1:26" ht="3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9" ht="9.75" customHeight="1">
      <c r="A40" s="117" t="s">
        <v>81</v>
      </c>
      <c r="B40" s="108"/>
      <c r="C40" s="136">
        <v>0.6</v>
      </c>
      <c r="D40" s="136">
        <v>0.8</v>
      </c>
      <c r="E40" s="136"/>
      <c r="F40" s="136">
        <v>1.4</v>
      </c>
      <c r="G40" s="136"/>
      <c r="H40" s="136">
        <v>2</v>
      </c>
      <c r="I40" s="136">
        <v>2.2</v>
      </c>
      <c r="J40" s="136"/>
      <c r="K40" s="137" t="s">
        <v>169</v>
      </c>
      <c r="L40" s="136"/>
      <c r="M40" s="136"/>
      <c r="N40" s="136">
        <v>0.6</v>
      </c>
      <c r="O40" s="136"/>
      <c r="P40" s="112"/>
      <c r="Q40" s="118">
        <v>1.3</v>
      </c>
      <c r="R40" s="118"/>
      <c r="S40" s="136"/>
      <c r="T40" s="136">
        <v>1.5</v>
      </c>
      <c r="U40" s="136"/>
      <c r="V40" s="118">
        <v>6.3</v>
      </c>
      <c r="W40" s="118"/>
      <c r="X40" s="136"/>
      <c r="Y40" s="136">
        <f>F6+K6+T6+V6+Y6+F40+H40+I40+K40+N40+Q40+T40+V40</f>
        <v>116.39999999999999</v>
      </c>
      <c r="Z40" s="136"/>
      <c r="AA40" s="138"/>
      <c r="AC40" s="120"/>
    </row>
    <row r="41" spans="1:29" ht="9.75" customHeight="1">
      <c r="A41" s="117" t="s">
        <v>82</v>
      </c>
      <c r="B41" s="108"/>
      <c r="C41" s="136">
        <v>0.6</v>
      </c>
      <c r="D41" s="136">
        <v>0.7</v>
      </c>
      <c r="E41" s="136"/>
      <c r="F41" s="136">
        <v>1.3</v>
      </c>
      <c r="G41" s="136"/>
      <c r="H41" s="136">
        <v>1.9</v>
      </c>
      <c r="I41" s="136">
        <v>2.1</v>
      </c>
      <c r="J41" s="136"/>
      <c r="K41" s="137" t="s">
        <v>169</v>
      </c>
      <c r="L41" s="136"/>
      <c r="M41" s="136"/>
      <c r="N41" s="136">
        <v>0.7</v>
      </c>
      <c r="O41" s="136"/>
      <c r="P41" s="112"/>
      <c r="Q41" s="118">
        <v>1.3</v>
      </c>
      <c r="R41" s="118"/>
      <c r="S41" s="136"/>
      <c r="T41" s="136">
        <v>1.5</v>
      </c>
      <c r="U41" s="136"/>
      <c r="V41" s="118">
        <v>6.2</v>
      </c>
      <c r="W41" s="118"/>
      <c r="X41" s="136"/>
      <c r="Y41" s="136">
        <f>F7+K7+T7+V7+Y7+F41+H41+I41+K41+N41+Q41+T41+V41</f>
        <v>110.39999999999999</v>
      </c>
      <c r="Z41" s="136"/>
      <c r="AA41" s="138"/>
      <c r="AC41" s="120"/>
    </row>
    <row r="42" spans="1:29" ht="9.75" customHeight="1">
      <c r="A42" s="117" t="s">
        <v>83</v>
      </c>
      <c r="B42" s="108"/>
      <c r="C42" s="136">
        <v>0.5</v>
      </c>
      <c r="D42" s="136">
        <v>0.8</v>
      </c>
      <c r="E42" s="136"/>
      <c r="F42" s="136">
        <v>1.3</v>
      </c>
      <c r="G42" s="136"/>
      <c r="H42" s="136">
        <v>1.7</v>
      </c>
      <c r="I42" s="136">
        <v>2.1</v>
      </c>
      <c r="J42" s="136"/>
      <c r="K42" s="137" t="s">
        <v>169</v>
      </c>
      <c r="L42" s="136"/>
      <c r="M42" s="136"/>
      <c r="N42" s="136">
        <v>0.7</v>
      </c>
      <c r="O42" s="136"/>
      <c r="P42" s="112"/>
      <c r="Q42" s="118">
        <v>1.9</v>
      </c>
      <c r="R42" s="118"/>
      <c r="S42" s="136"/>
      <c r="T42" s="136">
        <v>1.4</v>
      </c>
      <c r="U42" s="136"/>
      <c r="V42" s="118">
        <v>6.3</v>
      </c>
      <c r="W42" s="118"/>
      <c r="X42" s="136"/>
      <c r="Y42" s="136">
        <f>F8+K8+T8+V8+Y8+F42+H42+I42+K42+N42+Q42+T42+V42</f>
        <v>115.6</v>
      </c>
      <c r="Z42" s="136"/>
      <c r="AA42" s="138"/>
      <c r="AC42" s="120"/>
    </row>
    <row r="43" spans="1:29" ht="3" customHeight="1">
      <c r="A43" s="108"/>
      <c r="B43" s="108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12"/>
      <c r="Q43" s="118"/>
      <c r="R43" s="118"/>
      <c r="S43" s="136"/>
      <c r="T43" s="136"/>
      <c r="U43" s="136"/>
      <c r="V43" s="136"/>
      <c r="W43" s="136"/>
      <c r="X43" s="136"/>
      <c r="Y43" s="139" t="s">
        <v>55</v>
      </c>
      <c r="Z43" s="136"/>
      <c r="AA43" s="138"/>
      <c r="AC43" s="120"/>
    </row>
    <row r="44" spans="1:29" ht="9.75" customHeight="1">
      <c r="A44" s="117" t="s">
        <v>84</v>
      </c>
      <c r="B44" s="108"/>
      <c r="C44" s="136">
        <v>0.6</v>
      </c>
      <c r="D44" s="136">
        <v>0.8</v>
      </c>
      <c r="E44" s="136"/>
      <c r="F44" s="136">
        <v>1.4</v>
      </c>
      <c r="G44" s="136"/>
      <c r="H44" s="136">
        <v>1.8</v>
      </c>
      <c r="I44" s="136">
        <v>2</v>
      </c>
      <c r="J44" s="136"/>
      <c r="K44" s="136">
        <v>3.3</v>
      </c>
      <c r="L44" s="136"/>
      <c r="M44" s="136"/>
      <c r="N44" s="136">
        <v>0.7</v>
      </c>
      <c r="O44" s="136"/>
      <c r="P44" s="112"/>
      <c r="Q44" s="118">
        <v>0.8</v>
      </c>
      <c r="R44" s="118"/>
      <c r="S44" s="136"/>
      <c r="T44" s="136">
        <v>1.3</v>
      </c>
      <c r="U44" s="136"/>
      <c r="V44" s="118">
        <v>6.1</v>
      </c>
      <c r="W44" s="118"/>
      <c r="X44" s="136"/>
      <c r="Y44" s="136">
        <f aca="true" t="shared" si="3" ref="Y44:Y53">F10+K10+T10+V10+Y10+F44+H44+I44+K44+N44+Q44+T44+V44</f>
        <v>116.3</v>
      </c>
      <c r="Z44" s="136"/>
      <c r="AA44" s="138"/>
      <c r="AC44" s="120"/>
    </row>
    <row r="45" spans="1:29" ht="9.75" customHeight="1">
      <c r="A45" s="117" t="s">
        <v>85</v>
      </c>
      <c r="B45" s="108"/>
      <c r="C45" s="136">
        <v>0.5</v>
      </c>
      <c r="D45" s="136">
        <v>0.8</v>
      </c>
      <c r="E45" s="136"/>
      <c r="F45" s="136">
        <v>1.3</v>
      </c>
      <c r="G45" s="136"/>
      <c r="H45" s="136">
        <v>1.6</v>
      </c>
      <c r="I45" s="136">
        <v>2</v>
      </c>
      <c r="J45" s="136"/>
      <c r="K45" s="136">
        <v>3.6</v>
      </c>
      <c r="L45" s="136"/>
      <c r="M45" s="136"/>
      <c r="N45" s="136">
        <v>0.7</v>
      </c>
      <c r="O45" s="136"/>
      <c r="P45" s="112"/>
      <c r="Q45" s="118">
        <v>0.8</v>
      </c>
      <c r="R45" s="118"/>
      <c r="S45" s="136"/>
      <c r="T45" s="136">
        <v>1.4</v>
      </c>
      <c r="U45" s="136"/>
      <c r="V45" s="118">
        <v>6.3</v>
      </c>
      <c r="W45" s="118"/>
      <c r="X45" s="136"/>
      <c r="Y45" s="136">
        <f t="shared" si="3"/>
        <v>111.39999999999998</v>
      </c>
      <c r="Z45" s="136"/>
      <c r="AA45" s="138"/>
      <c r="AC45" s="120"/>
    </row>
    <row r="46" spans="1:29" ht="9.75" customHeight="1">
      <c r="A46" s="117" t="s">
        <v>86</v>
      </c>
      <c r="B46" s="108"/>
      <c r="C46" s="136">
        <v>0.4</v>
      </c>
      <c r="D46" s="136">
        <v>0.7</v>
      </c>
      <c r="E46" s="136"/>
      <c r="F46" s="136">
        <v>1.1</v>
      </c>
      <c r="G46" s="136"/>
      <c r="H46" s="136">
        <v>1.4</v>
      </c>
      <c r="I46" s="136">
        <v>1.7</v>
      </c>
      <c r="J46" s="136"/>
      <c r="K46" s="136">
        <v>3.3</v>
      </c>
      <c r="L46" s="136"/>
      <c r="M46" s="136"/>
      <c r="N46" s="136">
        <v>0.3</v>
      </c>
      <c r="O46" s="136"/>
      <c r="P46" s="112"/>
      <c r="Q46" s="118">
        <v>2</v>
      </c>
      <c r="R46" s="118"/>
      <c r="S46" s="136"/>
      <c r="T46" s="136">
        <v>1.5</v>
      </c>
      <c r="U46" s="136"/>
      <c r="V46" s="118">
        <v>5.6</v>
      </c>
      <c r="W46" s="118"/>
      <c r="X46" s="136"/>
      <c r="Y46" s="136">
        <f t="shared" si="3"/>
        <v>109.39999999999999</v>
      </c>
      <c r="Z46" s="136"/>
      <c r="AA46" s="138"/>
      <c r="AC46" s="120"/>
    </row>
    <row r="47" spans="1:29" ht="9.75" customHeight="1">
      <c r="A47" s="117" t="s">
        <v>87</v>
      </c>
      <c r="B47" s="108"/>
      <c r="C47" s="136">
        <v>0.3</v>
      </c>
      <c r="D47" s="136">
        <v>0.5</v>
      </c>
      <c r="E47" s="136"/>
      <c r="F47" s="136">
        <v>0.8</v>
      </c>
      <c r="G47" s="136"/>
      <c r="H47" s="136">
        <v>1.3</v>
      </c>
      <c r="I47" s="136">
        <v>2.1</v>
      </c>
      <c r="J47" s="136"/>
      <c r="K47" s="136">
        <v>3.5</v>
      </c>
      <c r="L47" s="136"/>
      <c r="M47" s="136"/>
      <c r="N47" s="136">
        <v>0.3</v>
      </c>
      <c r="O47" s="136"/>
      <c r="P47" s="112"/>
      <c r="Q47" s="118">
        <v>1.7</v>
      </c>
      <c r="R47" s="118"/>
      <c r="S47" s="136"/>
      <c r="T47" s="136">
        <v>1.6</v>
      </c>
      <c r="U47" s="136"/>
      <c r="V47" s="118">
        <v>5.6</v>
      </c>
      <c r="W47" s="118"/>
      <c r="X47" s="136"/>
      <c r="Y47" s="136">
        <f t="shared" si="3"/>
        <v>110.99999999999997</v>
      </c>
      <c r="Z47" s="136"/>
      <c r="AA47" s="138"/>
      <c r="AC47" s="120"/>
    </row>
    <row r="48" spans="1:29" ht="9.75" customHeight="1">
      <c r="A48" s="117" t="s">
        <v>88</v>
      </c>
      <c r="B48" s="108"/>
      <c r="C48" s="136">
        <v>0.3</v>
      </c>
      <c r="D48" s="136">
        <v>0.5</v>
      </c>
      <c r="E48" s="136"/>
      <c r="F48" s="136">
        <v>0.8</v>
      </c>
      <c r="G48" s="136"/>
      <c r="H48" s="136">
        <v>1.3</v>
      </c>
      <c r="I48" s="136">
        <v>1.7</v>
      </c>
      <c r="J48" s="136"/>
      <c r="K48" s="136">
        <v>4</v>
      </c>
      <c r="L48" s="136"/>
      <c r="M48" s="136"/>
      <c r="N48" s="136">
        <v>0.5</v>
      </c>
      <c r="O48" s="136"/>
      <c r="P48" s="112"/>
      <c r="Q48" s="118">
        <v>1.5</v>
      </c>
      <c r="R48" s="118"/>
      <c r="S48" s="136"/>
      <c r="T48" s="136">
        <v>1.4</v>
      </c>
      <c r="U48" s="136"/>
      <c r="V48" s="118">
        <v>7</v>
      </c>
      <c r="W48" s="118"/>
      <c r="X48" s="136"/>
      <c r="Y48" s="136">
        <f t="shared" si="3"/>
        <v>119.60000000000001</v>
      </c>
      <c r="Z48" s="136"/>
      <c r="AA48" s="138"/>
      <c r="AC48" s="120"/>
    </row>
    <row r="49" spans="1:29" ht="9.75" customHeight="1">
      <c r="A49" s="117" t="s">
        <v>89</v>
      </c>
      <c r="B49" s="108"/>
      <c r="C49" s="136">
        <v>0.4</v>
      </c>
      <c r="D49" s="136">
        <v>0.6</v>
      </c>
      <c r="E49" s="136"/>
      <c r="F49" s="136">
        <v>1</v>
      </c>
      <c r="G49" s="136"/>
      <c r="H49" s="136">
        <v>1</v>
      </c>
      <c r="I49" s="136">
        <v>1.6</v>
      </c>
      <c r="J49" s="136"/>
      <c r="K49" s="136">
        <v>4.3</v>
      </c>
      <c r="L49" s="136"/>
      <c r="M49" s="136"/>
      <c r="N49" s="136">
        <v>0.4</v>
      </c>
      <c r="O49" s="136"/>
      <c r="P49" s="112"/>
      <c r="Q49" s="118">
        <v>1.6</v>
      </c>
      <c r="R49" s="118"/>
      <c r="S49" s="136"/>
      <c r="T49" s="136">
        <v>1.5</v>
      </c>
      <c r="U49" s="136"/>
      <c r="V49" s="118">
        <v>6.3</v>
      </c>
      <c r="W49" s="118"/>
      <c r="X49" s="136"/>
      <c r="Y49" s="136">
        <f t="shared" si="3"/>
        <v>116.39999999999999</v>
      </c>
      <c r="Z49" s="136"/>
      <c r="AA49" s="138"/>
      <c r="AC49" s="120"/>
    </row>
    <row r="50" spans="1:29" ht="9.75" customHeight="1">
      <c r="A50" s="117" t="s">
        <v>90</v>
      </c>
      <c r="B50" s="108"/>
      <c r="C50" s="136">
        <v>0.3</v>
      </c>
      <c r="D50" s="136">
        <v>0.5</v>
      </c>
      <c r="E50" s="136"/>
      <c r="F50" s="136">
        <v>0.8</v>
      </c>
      <c r="G50" s="136"/>
      <c r="H50" s="136">
        <v>1.2</v>
      </c>
      <c r="I50" s="136">
        <v>1.6</v>
      </c>
      <c r="J50" s="136"/>
      <c r="K50" s="136">
        <v>4.6</v>
      </c>
      <c r="L50" s="136"/>
      <c r="M50" s="136"/>
      <c r="N50" s="136">
        <v>0.5</v>
      </c>
      <c r="O50" s="136"/>
      <c r="P50" s="112"/>
      <c r="Q50" s="118">
        <v>1.9</v>
      </c>
      <c r="R50" s="118"/>
      <c r="S50" s="136"/>
      <c r="T50" s="136">
        <v>1.7</v>
      </c>
      <c r="U50" s="136"/>
      <c r="V50" s="118">
        <v>5.8</v>
      </c>
      <c r="W50" s="118"/>
      <c r="X50" s="136"/>
      <c r="Y50" s="136">
        <f t="shared" si="3"/>
        <v>116.19999999999999</v>
      </c>
      <c r="Z50" s="136"/>
      <c r="AA50" s="138"/>
      <c r="AC50" s="120"/>
    </row>
    <row r="51" spans="1:29" ht="9.75" customHeight="1">
      <c r="A51" s="117" t="s">
        <v>91</v>
      </c>
      <c r="B51" s="108"/>
      <c r="C51" s="136">
        <v>0.3</v>
      </c>
      <c r="D51" s="136">
        <v>0.5</v>
      </c>
      <c r="E51" s="136"/>
      <c r="F51" s="136">
        <v>0.8</v>
      </c>
      <c r="G51" s="136"/>
      <c r="H51" s="136">
        <v>0.9</v>
      </c>
      <c r="I51" s="136">
        <v>1.6</v>
      </c>
      <c r="J51" s="136"/>
      <c r="K51" s="136">
        <v>4.6</v>
      </c>
      <c r="L51" s="136"/>
      <c r="M51" s="136"/>
      <c r="N51" s="136">
        <v>0.4</v>
      </c>
      <c r="O51" s="136"/>
      <c r="P51" s="112"/>
      <c r="Q51" s="118">
        <v>1.5</v>
      </c>
      <c r="R51" s="118"/>
      <c r="S51" s="136"/>
      <c r="T51" s="136">
        <v>1.7</v>
      </c>
      <c r="U51" s="136"/>
      <c r="V51" s="118">
        <v>6.5</v>
      </c>
      <c r="W51" s="118"/>
      <c r="X51" s="136"/>
      <c r="Y51" s="136">
        <f t="shared" si="3"/>
        <v>116.3</v>
      </c>
      <c r="Z51" s="136"/>
      <c r="AA51" s="138"/>
      <c r="AC51" s="120"/>
    </row>
    <row r="52" spans="1:29" ht="9.75" customHeight="1">
      <c r="A52" s="117" t="s">
        <v>92</v>
      </c>
      <c r="B52" s="108"/>
      <c r="C52" s="136">
        <v>0.3</v>
      </c>
      <c r="D52" s="136">
        <v>0.6</v>
      </c>
      <c r="E52" s="136"/>
      <c r="F52" s="136">
        <v>0.9</v>
      </c>
      <c r="G52" s="136"/>
      <c r="H52" s="136">
        <v>1</v>
      </c>
      <c r="I52" s="136">
        <v>1.4</v>
      </c>
      <c r="J52" s="136"/>
      <c r="K52" s="136">
        <v>4.8</v>
      </c>
      <c r="L52" s="136"/>
      <c r="M52" s="136"/>
      <c r="N52" s="136">
        <v>0.3</v>
      </c>
      <c r="O52" s="136"/>
      <c r="P52" s="112"/>
      <c r="Q52" s="118">
        <v>1.7</v>
      </c>
      <c r="R52" s="118"/>
      <c r="S52" s="136"/>
      <c r="T52" s="136">
        <v>2</v>
      </c>
      <c r="U52" s="136"/>
      <c r="V52" s="118">
        <v>7</v>
      </c>
      <c r="W52" s="118"/>
      <c r="X52" s="136"/>
      <c r="Y52" s="136">
        <f t="shared" si="3"/>
        <v>114.00000000000001</v>
      </c>
      <c r="Z52" s="136"/>
      <c r="AA52" s="138"/>
      <c r="AC52" s="120"/>
    </row>
    <row r="53" spans="1:29" ht="9.75" customHeight="1">
      <c r="A53" s="117" t="s">
        <v>93</v>
      </c>
      <c r="B53" s="108"/>
      <c r="C53" s="136">
        <v>0.3</v>
      </c>
      <c r="D53" s="136">
        <v>0.4</v>
      </c>
      <c r="E53" s="136"/>
      <c r="F53" s="136">
        <v>0.7</v>
      </c>
      <c r="G53" s="136"/>
      <c r="H53" s="136">
        <v>1</v>
      </c>
      <c r="I53" s="136">
        <v>1.3</v>
      </c>
      <c r="J53" s="136"/>
      <c r="K53" s="136">
        <v>5.4</v>
      </c>
      <c r="L53" s="136"/>
      <c r="M53" s="136"/>
      <c r="N53" s="136">
        <v>0.3</v>
      </c>
      <c r="O53" s="136"/>
      <c r="P53" s="112"/>
      <c r="Q53" s="118">
        <v>1.6</v>
      </c>
      <c r="R53" s="118"/>
      <c r="S53" s="136"/>
      <c r="T53" s="136">
        <v>2.1</v>
      </c>
      <c r="U53" s="136"/>
      <c r="V53" s="118">
        <v>6.8</v>
      </c>
      <c r="W53" s="118"/>
      <c r="X53" s="136"/>
      <c r="Y53" s="136">
        <f t="shared" si="3"/>
        <v>121.29999999999998</v>
      </c>
      <c r="Z53" s="136"/>
      <c r="AA53" s="138"/>
      <c r="AC53" s="120"/>
    </row>
    <row r="54" spans="1:29" ht="3" customHeight="1">
      <c r="A54" s="108"/>
      <c r="B54" s="108"/>
      <c r="C54" s="136"/>
      <c r="D54" s="136"/>
      <c r="E54" s="136"/>
      <c r="F54" s="136"/>
      <c r="G54" s="136"/>
      <c r="H54" s="136" t="s">
        <v>55</v>
      </c>
      <c r="I54" s="136"/>
      <c r="J54" s="136"/>
      <c r="K54" s="136"/>
      <c r="L54" s="136"/>
      <c r="M54" s="136"/>
      <c r="N54" s="136"/>
      <c r="O54" s="136"/>
      <c r="P54" s="112"/>
      <c r="Q54" s="118"/>
      <c r="R54" s="118"/>
      <c r="S54" s="136"/>
      <c r="T54" s="136"/>
      <c r="U54" s="136"/>
      <c r="V54" s="136"/>
      <c r="W54" s="136"/>
      <c r="X54" s="136"/>
      <c r="Y54" s="139" t="s">
        <v>55</v>
      </c>
      <c r="Z54" s="136"/>
      <c r="AA54" s="138"/>
      <c r="AC54" s="120"/>
    </row>
    <row r="55" spans="1:29" ht="9.75" customHeight="1">
      <c r="A55" s="117" t="s">
        <v>94</v>
      </c>
      <c r="B55" s="108"/>
      <c r="C55" s="136">
        <v>0.4</v>
      </c>
      <c r="D55" s="136">
        <v>0.3</v>
      </c>
      <c r="E55" s="136"/>
      <c r="F55" s="136">
        <v>0.7</v>
      </c>
      <c r="G55" s="136"/>
      <c r="H55" s="136">
        <v>1</v>
      </c>
      <c r="I55" s="136">
        <v>1.2</v>
      </c>
      <c r="J55" s="136"/>
      <c r="K55" s="136">
        <v>6.2</v>
      </c>
      <c r="L55" s="136"/>
      <c r="M55" s="136"/>
      <c r="N55" s="136">
        <v>0.2</v>
      </c>
      <c r="O55" s="136"/>
      <c r="P55" s="112"/>
      <c r="Q55" s="118">
        <v>2</v>
      </c>
      <c r="R55" s="118"/>
      <c r="S55" s="136"/>
      <c r="T55" s="136">
        <f>1.7+0.9</f>
        <v>2.6</v>
      </c>
      <c r="U55" s="136"/>
      <c r="V55" s="118">
        <f>+Percap3!V22+Percap3!W22</f>
        <v>6.8</v>
      </c>
      <c r="W55" s="118"/>
      <c r="X55" s="136"/>
      <c r="Y55" s="136">
        <f aca="true" t="shared" si="4" ref="Y55:Y64">F21+K21+T21+V21+Y21+F55+H55+I55+K55+N55+Q55+T55+V55</f>
        <v>130.50000000000003</v>
      </c>
      <c r="Z55" s="136"/>
      <c r="AA55" s="138"/>
      <c r="AC55" s="120"/>
    </row>
    <row r="56" spans="1:29" ht="9.75" customHeight="1">
      <c r="A56" s="117" t="s">
        <v>95</v>
      </c>
      <c r="B56" s="108"/>
      <c r="C56" s="136">
        <v>0.3</v>
      </c>
      <c r="D56" s="136">
        <v>0.6</v>
      </c>
      <c r="E56" s="136"/>
      <c r="F56" s="136">
        <v>0.9</v>
      </c>
      <c r="G56" s="136"/>
      <c r="H56" s="136">
        <v>0.9</v>
      </c>
      <c r="I56" s="136">
        <v>1.4</v>
      </c>
      <c r="J56" s="136"/>
      <c r="K56" s="136">
        <v>6.2</v>
      </c>
      <c r="L56" s="136"/>
      <c r="M56" s="136"/>
      <c r="N56" s="136">
        <v>0.3</v>
      </c>
      <c r="O56" s="136"/>
      <c r="P56" s="112"/>
      <c r="Q56" s="118">
        <v>1.6</v>
      </c>
      <c r="R56" s="118"/>
      <c r="S56" s="136"/>
      <c r="T56" s="136">
        <f>1.7+1</f>
        <v>2.7</v>
      </c>
      <c r="U56" s="136"/>
      <c r="V56" s="118">
        <f>+Percap3!V23+Percap3!W23</f>
        <v>6.8</v>
      </c>
      <c r="W56" s="118"/>
      <c r="X56" s="136"/>
      <c r="Y56" s="136">
        <f t="shared" si="4"/>
        <v>133.9</v>
      </c>
      <c r="Z56" s="136"/>
      <c r="AA56" s="138"/>
      <c r="AC56" s="120"/>
    </row>
    <row r="57" spans="1:29" ht="9.75" customHeight="1">
      <c r="A57" s="117" t="s">
        <v>96</v>
      </c>
      <c r="B57" s="108"/>
      <c r="C57" s="136">
        <v>0.4</v>
      </c>
      <c r="D57" s="136">
        <v>0.5</v>
      </c>
      <c r="E57" s="136"/>
      <c r="F57" s="136">
        <f aca="true" t="shared" si="5" ref="F57:F67">+C57+D57</f>
        <v>0.9</v>
      </c>
      <c r="G57" s="136"/>
      <c r="H57" s="136">
        <v>0.9</v>
      </c>
      <c r="I57" s="136">
        <v>1.2</v>
      </c>
      <c r="J57" s="136"/>
      <c r="K57" s="136">
        <v>7.2</v>
      </c>
      <c r="L57" s="136"/>
      <c r="M57" s="136"/>
      <c r="N57" s="136">
        <v>0.5</v>
      </c>
      <c r="O57" s="136"/>
      <c r="P57" s="112"/>
      <c r="Q57" s="118">
        <v>1.4</v>
      </c>
      <c r="R57" s="118"/>
      <c r="S57" s="136"/>
      <c r="T57" s="136">
        <f>1.6+0.7</f>
        <v>2.3</v>
      </c>
      <c r="U57" s="136"/>
      <c r="V57" s="118">
        <f>+Percap3!V24+Percap3!W24</f>
        <v>7.5</v>
      </c>
      <c r="W57" s="118"/>
      <c r="X57" s="136"/>
      <c r="Y57" s="136">
        <f t="shared" si="4"/>
        <v>130.90000000000003</v>
      </c>
      <c r="Z57" s="136"/>
      <c r="AA57" s="138"/>
      <c r="AC57" s="120"/>
    </row>
    <row r="58" spans="1:30" ht="9.75" customHeight="1">
      <c r="A58" s="117" t="s">
        <v>97</v>
      </c>
      <c r="B58" s="108"/>
      <c r="C58" s="136">
        <v>0.4</v>
      </c>
      <c r="D58" s="136">
        <v>0.5</v>
      </c>
      <c r="E58" s="136"/>
      <c r="F58" s="136">
        <f t="shared" si="5"/>
        <v>0.9</v>
      </c>
      <c r="G58" s="136"/>
      <c r="H58" s="136">
        <v>0.8</v>
      </c>
      <c r="I58" s="136">
        <v>1.4</v>
      </c>
      <c r="J58" s="136"/>
      <c r="K58" s="136">
        <v>7.1</v>
      </c>
      <c r="L58" s="136"/>
      <c r="M58" s="136"/>
      <c r="N58" s="136">
        <v>0.5</v>
      </c>
      <c r="O58" s="136"/>
      <c r="P58" s="112"/>
      <c r="Q58" s="118">
        <v>2</v>
      </c>
      <c r="R58" s="118"/>
      <c r="S58" s="136"/>
      <c r="T58" s="136">
        <f>1.9+0.8</f>
        <v>2.7</v>
      </c>
      <c r="U58" s="136"/>
      <c r="V58" s="118">
        <f>+Percap3!V25+Percap3!W25</f>
        <v>7.3</v>
      </c>
      <c r="W58" s="118"/>
      <c r="X58" s="136"/>
      <c r="Y58" s="136">
        <f t="shared" si="4"/>
        <v>133.8</v>
      </c>
      <c r="Z58" s="118"/>
      <c r="AA58" s="120"/>
      <c r="AB58" s="120"/>
      <c r="AC58" s="120"/>
      <c r="AD58" s="120"/>
    </row>
    <row r="59" spans="1:30" ht="9.75" customHeight="1">
      <c r="A59" s="117" t="s">
        <v>98</v>
      </c>
      <c r="B59" s="108"/>
      <c r="C59" s="136">
        <v>0.5</v>
      </c>
      <c r="D59" s="136">
        <v>0.5</v>
      </c>
      <c r="E59" s="136"/>
      <c r="F59" s="136">
        <f t="shared" si="5"/>
        <v>1</v>
      </c>
      <c r="G59" s="136"/>
      <c r="H59" s="136">
        <v>1.1</v>
      </c>
      <c r="I59" s="136">
        <v>1.2</v>
      </c>
      <c r="J59" s="136"/>
      <c r="K59" s="136">
        <v>5.7</v>
      </c>
      <c r="L59" s="136"/>
      <c r="M59" s="136"/>
      <c r="N59" s="136">
        <v>0.5</v>
      </c>
      <c r="O59" s="136"/>
      <c r="P59" s="112"/>
      <c r="Q59" s="118">
        <v>1</v>
      </c>
      <c r="R59" s="118"/>
      <c r="S59" s="136"/>
      <c r="T59" s="136">
        <f>2+0.9</f>
        <v>2.9</v>
      </c>
      <c r="U59" s="136"/>
      <c r="V59" s="118">
        <f>+Percap3!V26+Percap3!W26</f>
        <v>7.499999999999999</v>
      </c>
      <c r="W59" s="118"/>
      <c r="X59" s="136"/>
      <c r="Y59" s="136">
        <f t="shared" si="4"/>
        <v>131.7</v>
      </c>
      <c r="Z59" s="118"/>
      <c r="AA59" s="120"/>
      <c r="AB59" s="120"/>
      <c r="AC59" s="120"/>
      <c r="AD59" s="120"/>
    </row>
    <row r="60" spans="1:30" ht="10.5" customHeight="1">
      <c r="A60" s="117" t="s">
        <v>99</v>
      </c>
      <c r="B60" s="108"/>
      <c r="C60" s="136">
        <v>0.5</v>
      </c>
      <c r="D60" s="136">
        <v>0.5</v>
      </c>
      <c r="E60" s="136"/>
      <c r="F60" s="136">
        <f t="shared" si="5"/>
        <v>1</v>
      </c>
      <c r="G60" s="136"/>
      <c r="H60" s="136">
        <v>1.1</v>
      </c>
      <c r="I60" s="136">
        <v>1.4</v>
      </c>
      <c r="J60" s="136"/>
      <c r="K60" s="136">
        <v>5</v>
      </c>
      <c r="L60" s="136"/>
      <c r="M60" s="136"/>
      <c r="N60" s="136">
        <v>0.6</v>
      </c>
      <c r="O60" s="136"/>
      <c r="P60" s="112"/>
      <c r="Q60" s="118">
        <v>1.3</v>
      </c>
      <c r="R60" s="118"/>
      <c r="S60" s="136"/>
      <c r="T60" s="136">
        <f>1.8+0.7</f>
        <v>2.5</v>
      </c>
      <c r="U60" s="136"/>
      <c r="V60" s="118">
        <f>+Percap3!V27+Percap3!W27</f>
        <v>7.9</v>
      </c>
      <c r="W60" s="118"/>
      <c r="X60" s="136"/>
      <c r="Y60" s="136">
        <f t="shared" si="4"/>
        <v>131.39999999999998</v>
      </c>
      <c r="Z60" s="118"/>
      <c r="AA60" s="120"/>
      <c r="AB60" s="120"/>
      <c r="AC60" s="120"/>
      <c r="AD60" s="120"/>
    </row>
    <row r="61" spans="1:30" ht="10.5" customHeight="1">
      <c r="A61" s="117">
        <v>1996</v>
      </c>
      <c r="B61" s="108"/>
      <c r="C61" s="136">
        <v>0.4</v>
      </c>
      <c r="D61" s="136">
        <v>0.7</v>
      </c>
      <c r="E61" s="136"/>
      <c r="F61" s="136">
        <f t="shared" si="5"/>
        <v>1.1</v>
      </c>
      <c r="G61" s="136"/>
      <c r="H61" s="136">
        <v>0.9</v>
      </c>
      <c r="I61" s="136">
        <v>1</v>
      </c>
      <c r="J61" s="136"/>
      <c r="K61" s="136">
        <v>6.2</v>
      </c>
      <c r="L61" s="136"/>
      <c r="M61" s="136"/>
      <c r="N61" s="136">
        <v>0.6</v>
      </c>
      <c r="O61" s="136"/>
      <c r="P61" s="112"/>
      <c r="Q61" s="118">
        <v>0.9</v>
      </c>
      <c r="R61" s="118"/>
      <c r="S61" s="136"/>
      <c r="T61" s="136">
        <f>1.9+0.8</f>
        <v>2.7</v>
      </c>
      <c r="U61" s="136"/>
      <c r="V61" s="118">
        <f>+Percap3!V28+Percap3!W28</f>
        <v>8</v>
      </c>
      <c r="W61" s="118"/>
      <c r="X61" s="136"/>
      <c r="Y61" s="136">
        <f t="shared" si="4"/>
        <v>129.9</v>
      </c>
      <c r="Z61" s="118"/>
      <c r="AA61" s="120"/>
      <c r="AB61" s="120"/>
      <c r="AC61" s="120"/>
      <c r="AD61" s="120"/>
    </row>
    <row r="62" spans="1:30" ht="10.5" customHeight="1">
      <c r="A62" s="117">
        <v>1997</v>
      </c>
      <c r="B62" s="108"/>
      <c r="C62" s="136">
        <v>0.3</v>
      </c>
      <c r="D62" s="136">
        <v>0.5</v>
      </c>
      <c r="E62" s="136"/>
      <c r="F62" s="136">
        <f t="shared" si="5"/>
        <v>0.8</v>
      </c>
      <c r="G62" s="136"/>
      <c r="H62" s="136">
        <v>0.9</v>
      </c>
      <c r="I62" s="136">
        <v>1.5</v>
      </c>
      <c r="J62" s="136"/>
      <c r="K62" s="136">
        <v>5.1</v>
      </c>
      <c r="L62" s="136"/>
      <c r="M62" s="136"/>
      <c r="N62" s="136">
        <v>0.5</v>
      </c>
      <c r="O62" s="136"/>
      <c r="P62" s="112"/>
      <c r="Q62" s="118">
        <v>0.9</v>
      </c>
      <c r="R62" s="118"/>
      <c r="S62" s="136"/>
      <c r="T62" s="136">
        <f>2+1</f>
        <v>3</v>
      </c>
      <c r="U62" s="136"/>
      <c r="V62" s="118">
        <f>+Percap3!V29+Percap3!W29</f>
        <v>7.1000000000000005</v>
      </c>
      <c r="W62" s="118"/>
      <c r="X62" s="136"/>
      <c r="Y62" s="136">
        <f t="shared" si="4"/>
        <v>127.60000000000001</v>
      </c>
      <c r="Z62" s="118"/>
      <c r="AA62" s="120"/>
      <c r="AB62" s="120"/>
      <c r="AC62" s="120"/>
      <c r="AD62" s="120"/>
    </row>
    <row r="63" spans="1:26" ht="9.75" customHeight="1">
      <c r="A63" s="121" t="s">
        <v>102</v>
      </c>
      <c r="B63" s="108"/>
      <c r="C63" s="136">
        <v>0.3</v>
      </c>
      <c r="D63" s="136">
        <v>0.5</v>
      </c>
      <c r="E63" s="136"/>
      <c r="F63" s="136">
        <f t="shared" si="5"/>
        <v>0.8</v>
      </c>
      <c r="G63" s="136"/>
      <c r="H63" s="136">
        <v>0.8</v>
      </c>
      <c r="I63" s="136">
        <v>1.4</v>
      </c>
      <c r="J63" s="136"/>
      <c r="K63" s="136">
        <v>6.6</v>
      </c>
      <c r="L63" s="136"/>
      <c r="M63" s="136"/>
      <c r="N63" s="136">
        <v>0.5</v>
      </c>
      <c r="O63" s="136"/>
      <c r="P63" s="112"/>
      <c r="Q63" s="118">
        <v>1.1</v>
      </c>
      <c r="R63" s="118"/>
      <c r="S63" s="136"/>
      <c r="T63" s="136">
        <f>2+1.1</f>
        <v>3.1</v>
      </c>
      <c r="U63" s="136"/>
      <c r="V63" s="118">
        <f>+Percap3!V30+Percap3!W30</f>
        <v>7.5</v>
      </c>
      <c r="W63" s="118"/>
      <c r="X63" s="136"/>
      <c r="Y63" s="136">
        <f t="shared" si="4"/>
        <v>130.09999999999997</v>
      </c>
      <c r="Z63" s="118"/>
    </row>
    <row r="64" spans="1:26" ht="9.75" customHeight="1">
      <c r="A64" s="121" t="s">
        <v>48</v>
      </c>
      <c r="B64" s="108"/>
      <c r="C64" s="136">
        <v>0.3</v>
      </c>
      <c r="D64" s="136">
        <v>0.6</v>
      </c>
      <c r="E64" s="136"/>
      <c r="F64" s="136">
        <f t="shared" si="5"/>
        <v>0.8999999999999999</v>
      </c>
      <c r="G64" s="136"/>
      <c r="H64" s="136">
        <v>0.9</v>
      </c>
      <c r="I64" s="136">
        <v>1.3</v>
      </c>
      <c r="J64" s="136"/>
      <c r="K64" s="136">
        <v>5.1</v>
      </c>
      <c r="L64" s="136"/>
      <c r="M64" s="136"/>
      <c r="N64" s="136">
        <v>0.5</v>
      </c>
      <c r="O64" s="136"/>
      <c r="P64" s="112"/>
      <c r="Q64" s="118">
        <v>2.4</v>
      </c>
      <c r="R64" s="118"/>
      <c r="S64" s="136"/>
      <c r="T64" s="136">
        <f>2.4+1.3</f>
        <v>3.7</v>
      </c>
      <c r="U64" s="136"/>
      <c r="V64" s="118">
        <f>+Percap3!V31+Percap3!W31</f>
        <v>7.000000000000001</v>
      </c>
      <c r="W64" s="118"/>
      <c r="X64" s="136"/>
      <c r="Y64" s="136">
        <f t="shared" si="4"/>
        <v>127.80000000000001</v>
      </c>
      <c r="Z64" s="118"/>
    </row>
    <row r="65" spans="1:26" ht="3" customHeight="1">
      <c r="A65" s="121"/>
      <c r="B65" s="108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12"/>
      <c r="Q65" s="118"/>
      <c r="R65" s="118"/>
      <c r="S65" s="136"/>
      <c r="T65" s="136"/>
      <c r="U65" s="136"/>
      <c r="V65" s="118"/>
      <c r="W65" s="118"/>
      <c r="X65" s="136"/>
      <c r="Y65" s="136"/>
      <c r="Z65" s="118"/>
    </row>
    <row r="66" spans="1:26" ht="9.75" customHeight="1">
      <c r="A66" s="121" t="s">
        <v>138</v>
      </c>
      <c r="B66" s="108"/>
      <c r="C66" s="136">
        <v>0.2</v>
      </c>
      <c r="D66" s="136">
        <v>1</v>
      </c>
      <c r="E66" s="136"/>
      <c r="F66" s="136">
        <f t="shared" si="5"/>
        <v>1.2</v>
      </c>
      <c r="G66" s="136"/>
      <c r="H66" s="136">
        <v>0.8</v>
      </c>
      <c r="I66" s="136">
        <v>1.3</v>
      </c>
      <c r="J66" s="136"/>
      <c r="K66" s="136">
        <v>6.5</v>
      </c>
      <c r="L66" s="136"/>
      <c r="M66" s="136"/>
      <c r="N66" s="136">
        <v>0.5</v>
      </c>
      <c r="O66" s="136"/>
      <c r="P66" s="112"/>
      <c r="Q66" s="118">
        <v>1.8</v>
      </c>
      <c r="R66" s="118"/>
      <c r="S66" s="136"/>
      <c r="T66" s="136">
        <f>2.2+1.4</f>
        <v>3.6</v>
      </c>
      <c r="U66" s="136"/>
      <c r="V66" s="118">
        <f>+Percap3!V33+Percap3!W33</f>
        <v>7.6000000000000005</v>
      </c>
      <c r="W66" s="118"/>
      <c r="X66" s="136"/>
      <c r="Y66" s="136">
        <f>F32+K32+T32+V32+Y32+F66+H66+I66+K66+N66+Q66+T66+V66</f>
        <v>128.29999999999998</v>
      </c>
      <c r="Z66" s="118"/>
    </row>
    <row r="67" spans="1:26" ht="9.75" customHeight="1">
      <c r="A67" s="117" t="s">
        <v>139</v>
      </c>
      <c r="B67" s="108"/>
      <c r="C67" s="136">
        <v>0.3</v>
      </c>
      <c r="D67" s="136">
        <v>0.7</v>
      </c>
      <c r="E67" s="136"/>
      <c r="F67" s="136">
        <f t="shared" si="5"/>
        <v>1</v>
      </c>
      <c r="G67" s="136"/>
      <c r="H67" s="136">
        <v>0.8</v>
      </c>
      <c r="I67" s="136">
        <v>1.3</v>
      </c>
      <c r="J67" s="136"/>
      <c r="K67" s="136">
        <v>6.6</v>
      </c>
      <c r="L67" s="136"/>
      <c r="M67" s="136"/>
      <c r="N67" s="136">
        <v>0.5</v>
      </c>
      <c r="O67" s="136"/>
      <c r="P67" s="112"/>
      <c r="Q67" s="118">
        <v>1.3</v>
      </c>
      <c r="R67" s="118"/>
      <c r="S67" s="136"/>
      <c r="T67" s="136">
        <v>3.5</v>
      </c>
      <c r="U67" s="136"/>
      <c r="V67" s="118">
        <v>7.2</v>
      </c>
      <c r="W67" s="118"/>
      <c r="X67" s="136"/>
      <c r="Y67" s="136">
        <f>F33+K33+T33+V33+Y33+F67+H67+I67+K67+N67+Q67+T67+V67</f>
        <v>127.19999999999999</v>
      </c>
      <c r="Z67" s="118"/>
    </row>
    <row r="68" spans="1:26" ht="12.75" customHeight="1">
      <c r="A68" s="140" t="s">
        <v>125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41"/>
      <c r="R68" s="141"/>
      <c r="S68" s="135"/>
      <c r="T68" s="135"/>
      <c r="U68" s="135"/>
      <c r="V68" s="141"/>
      <c r="W68" s="141"/>
      <c r="X68" s="135"/>
      <c r="Y68" s="135"/>
      <c r="Z68" s="135"/>
    </row>
    <row r="69" spans="1:26" ht="9.75" customHeight="1">
      <c r="A69" s="142" t="s">
        <v>170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ht="9.75" customHeight="1">
      <c r="A70" s="142" t="s">
        <v>171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ht="11.25" customHeight="1">
      <c r="A71" s="143" t="s">
        <v>172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3:25" ht="12">
      <c r="C72" s="144"/>
      <c r="D72" s="144"/>
      <c r="G72" s="144"/>
      <c r="H72" s="144"/>
      <c r="I72" s="144"/>
      <c r="Q72" s="144"/>
      <c r="R72" s="144"/>
      <c r="U72" s="144"/>
      <c r="Y72" s="145" t="s">
        <v>173</v>
      </c>
    </row>
  </sheetData>
  <printOptions/>
  <pageMargins left="0.417" right="0.417" top="0.667" bottom="0.833" header="0" footer="0"/>
  <pageSetup horizontalDpi="300" verticalDpi="3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Z42"/>
  <sheetViews>
    <sheetView workbookViewId="0" topLeftCell="A1">
      <selection activeCell="A1" sqref="A1"/>
    </sheetView>
  </sheetViews>
  <sheetFormatPr defaultColWidth="9.7109375" defaultRowHeight="12.75"/>
  <cols>
    <col min="1" max="1" width="4.7109375" style="107" customWidth="1"/>
    <col min="2" max="2" width="2.7109375" style="107" customWidth="1"/>
    <col min="3" max="3" width="1.7109375" style="107" customWidth="1"/>
    <col min="4" max="4" width="8.7109375" style="107" customWidth="1"/>
    <col min="5" max="5" width="5.57421875" style="107" customWidth="1"/>
    <col min="6" max="6" width="8.7109375" style="107" customWidth="1"/>
    <col min="7" max="7" width="5.57421875" style="107" customWidth="1"/>
    <col min="8" max="8" width="6.7109375" style="107" customWidth="1"/>
    <col min="9" max="9" width="3.57421875" style="107" customWidth="1"/>
    <col min="10" max="10" width="8.7109375" style="107" customWidth="1"/>
    <col min="11" max="11" width="5.57421875" style="107" customWidth="1"/>
    <col min="12" max="12" width="8.7109375" style="107" customWidth="1"/>
    <col min="13" max="13" width="5.7109375" style="107" customWidth="1"/>
    <col min="14" max="14" width="8.7109375" style="107" customWidth="1"/>
    <col min="15" max="15" width="5.28125" style="107" customWidth="1"/>
    <col min="16" max="16" width="8.7109375" style="107" customWidth="1"/>
    <col min="17" max="17" width="1.7109375" style="107" customWidth="1"/>
    <col min="18" max="16384" width="9.7109375" style="107" customWidth="1"/>
  </cols>
  <sheetData>
    <row r="1" spans="1:17" ht="12" customHeight="1">
      <c r="A1" s="105" t="s">
        <v>219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2">
      <c r="A2" s="112"/>
      <c r="B2" s="112"/>
      <c r="C2" s="112"/>
      <c r="D2" s="112"/>
      <c r="E2" s="112"/>
      <c r="F2" s="112"/>
      <c r="G2" s="112"/>
      <c r="H2" s="106"/>
      <c r="I2" s="106"/>
      <c r="J2" s="106"/>
      <c r="K2" s="106"/>
      <c r="L2" s="130" t="s">
        <v>174</v>
      </c>
      <c r="M2" s="106"/>
      <c r="N2" s="106"/>
      <c r="O2" s="106"/>
      <c r="P2" s="106"/>
      <c r="Q2" s="112"/>
    </row>
    <row r="3" spans="1:17" ht="9.75" customHeight="1">
      <c r="A3" s="112"/>
      <c r="B3" s="112"/>
      <c r="C3" s="112"/>
      <c r="D3" s="112"/>
      <c r="E3" s="112"/>
      <c r="F3" s="146" t="s">
        <v>55</v>
      </c>
      <c r="G3" s="112"/>
      <c r="H3" s="112"/>
      <c r="I3" s="112"/>
      <c r="J3" s="146" t="s">
        <v>55</v>
      </c>
      <c r="K3" s="112"/>
      <c r="L3" s="147" t="s">
        <v>175</v>
      </c>
      <c r="M3" s="112"/>
      <c r="N3" s="112"/>
      <c r="O3" s="112"/>
      <c r="P3" s="112"/>
      <c r="Q3" s="135"/>
    </row>
    <row r="4" spans="1:17" ht="9.75" customHeight="1">
      <c r="A4" s="116" t="s">
        <v>63</v>
      </c>
      <c r="B4" s="112"/>
      <c r="C4" s="112"/>
      <c r="D4" s="147" t="s">
        <v>146</v>
      </c>
      <c r="E4" s="112"/>
      <c r="F4" s="147" t="s">
        <v>4</v>
      </c>
      <c r="G4" s="112"/>
      <c r="H4" s="147" t="s">
        <v>146</v>
      </c>
      <c r="I4" s="112"/>
      <c r="J4" s="146" t="s">
        <v>145</v>
      </c>
      <c r="K4" s="112"/>
      <c r="L4" s="147" t="s">
        <v>176</v>
      </c>
      <c r="M4" s="112"/>
      <c r="N4" s="147" t="s">
        <v>177</v>
      </c>
      <c r="O4" s="112"/>
      <c r="P4" s="147" t="s">
        <v>178</v>
      </c>
      <c r="Q4" s="112"/>
    </row>
    <row r="5" spans="1:17" ht="9.75" customHeight="1">
      <c r="A5" s="106"/>
      <c r="B5" s="106"/>
      <c r="C5" s="106"/>
      <c r="D5" s="106"/>
      <c r="E5" s="106"/>
      <c r="F5" s="106"/>
      <c r="G5" s="106"/>
      <c r="H5" s="106"/>
      <c r="I5" s="106"/>
      <c r="J5" s="131" t="s">
        <v>55</v>
      </c>
      <c r="K5" s="106"/>
      <c r="L5" s="148" t="s">
        <v>179</v>
      </c>
      <c r="M5" s="106"/>
      <c r="N5" s="148" t="s">
        <v>180</v>
      </c>
      <c r="O5" s="106"/>
      <c r="P5" s="106"/>
      <c r="Q5" s="106"/>
    </row>
    <row r="6" spans="1:17" ht="12.75" customHeight="1">
      <c r="A6" s="112"/>
      <c r="B6" s="112"/>
      <c r="C6" s="112"/>
      <c r="D6" s="112"/>
      <c r="E6" s="112"/>
      <c r="F6" s="112"/>
      <c r="G6" s="112"/>
      <c r="H6" s="136"/>
      <c r="I6" s="149" t="s">
        <v>181</v>
      </c>
      <c r="K6" s="112"/>
      <c r="L6" s="112"/>
      <c r="M6" s="112"/>
      <c r="N6" s="112"/>
      <c r="O6" s="112"/>
      <c r="P6" s="112"/>
      <c r="Q6" s="112"/>
    </row>
    <row r="7" spans="1:17" ht="3" customHeight="1">
      <c r="A7" s="112"/>
      <c r="B7" s="112"/>
      <c r="C7" s="112"/>
      <c r="D7" s="112"/>
      <c r="E7" s="112"/>
      <c r="F7" s="112"/>
      <c r="G7" s="112"/>
      <c r="H7" s="136"/>
      <c r="I7" s="112"/>
      <c r="J7" s="112"/>
      <c r="K7" s="112"/>
      <c r="L7" s="112"/>
      <c r="M7" s="112"/>
      <c r="N7" s="112"/>
      <c r="O7" s="112"/>
      <c r="P7" s="112"/>
      <c r="Q7" s="112"/>
    </row>
    <row r="8" spans="1:17" ht="9.75" customHeight="1">
      <c r="A8" s="117" t="s">
        <v>81</v>
      </c>
      <c r="B8" s="112"/>
      <c r="C8" s="112"/>
      <c r="D8" s="122">
        <f aca="true" t="shared" si="0" ref="D8:D31">+F8+H8</f>
        <v>122.10000000000002</v>
      </c>
      <c r="E8" s="112"/>
      <c r="F8" s="118">
        <v>50.1</v>
      </c>
      <c r="G8" s="112"/>
      <c r="H8" s="150">
        <f aca="true" t="shared" si="1" ref="H8:H30">+J8+L8+N8+P8</f>
        <v>72.00000000000001</v>
      </c>
      <c r="I8" s="112"/>
      <c r="J8" s="118">
        <v>42.2</v>
      </c>
      <c r="K8" s="112"/>
      <c r="L8" s="118">
        <v>16.2</v>
      </c>
      <c r="M8" s="112"/>
      <c r="N8" s="118">
        <v>11.4</v>
      </c>
      <c r="O8" s="112"/>
      <c r="P8" s="118">
        <v>2.2</v>
      </c>
      <c r="Q8" s="112"/>
    </row>
    <row r="9" spans="1:17" ht="9.75" customHeight="1">
      <c r="A9" s="117" t="s">
        <v>82</v>
      </c>
      <c r="B9" s="112"/>
      <c r="C9" s="112"/>
      <c r="D9" s="122">
        <f t="shared" si="0"/>
        <v>119.5</v>
      </c>
      <c r="E9" s="112"/>
      <c r="F9" s="118">
        <v>46</v>
      </c>
      <c r="G9" s="112"/>
      <c r="H9" s="150">
        <f t="shared" si="1"/>
        <v>73.5</v>
      </c>
      <c r="I9" s="112"/>
      <c r="J9" s="118">
        <v>42.6</v>
      </c>
      <c r="K9" s="112"/>
      <c r="L9" s="118">
        <v>16.5</v>
      </c>
      <c r="M9" s="112"/>
      <c r="N9" s="118">
        <v>12.1</v>
      </c>
      <c r="O9" s="112"/>
      <c r="P9" s="118">
        <v>2.3</v>
      </c>
      <c r="Q9" s="112"/>
    </row>
    <row r="10" spans="1:17" ht="9.75" customHeight="1">
      <c r="A10" s="117" t="s">
        <v>83</v>
      </c>
      <c r="B10" s="112"/>
      <c r="C10" s="112"/>
      <c r="D10" s="122">
        <f t="shared" si="0"/>
        <v>117.8</v>
      </c>
      <c r="E10" s="112"/>
      <c r="F10" s="118">
        <v>49.3</v>
      </c>
      <c r="G10" s="112"/>
      <c r="H10" s="150">
        <f t="shared" si="1"/>
        <v>68.5</v>
      </c>
      <c r="I10" s="112"/>
      <c r="J10" s="118">
        <v>38.5</v>
      </c>
      <c r="K10" s="112"/>
      <c r="L10" s="118">
        <v>16.7</v>
      </c>
      <c r="M10" s="112"/>
      <c r="N10" s="118">
        <v>11.2</v>
      </c>
      <c r="O10" s="112"/>
      <c r="P10" s="118">
        <v>2.1</v>
      </c>
      <c r="Q10" s="112"/>
    </row>
    <row r="11" spans="1:17" ht="3" customHeight="1">
      <c r="A11" s="108"/>
      <c r="B11" s="112"/>
      <c r="C11" s="112"/>
      <c r="D11" s="118"/>
      <c r="E11" s="112"/>
      <c r="F11" s="118"/>
      <c r="G11" s="112"/>
      <c r="H11" s="136"/>
      <c r="I11" s="112"/>
      <c r="J11" s="118"/>
      <c r="K11" s="112"/>
      <c r="L11" s="118"/>
      <c r="M11" s="112"/>
      <c r="N11" s="118"/>
      <c r="O11" s="112"/>
      <c r="P11" s="118"/>
      <c r="Q11" s="112"/>
    </row>
    <row r="12" spans="1:26" ht="9.75" customHeight="1">
      <c r="A12" s="117" t="s">
        <v>84</v>
      </c>
      <c r="B12" s="112"/>
      <c r="C12" s="112"/>
      <c r="D12" s="122">
        <f t="shared" si="0"/>
        <v>114.7</v>
      </c>
      <c r="E12" s="112"/>
      <c r="F12" s="118">
        <v>51.1</v>
      </c>
      <c r="G12" s="112"/>
      <c r="H12" s="150">
        <f t="shared" si="1"/>
        <v>63.6</v>
      </c>
      <c r="I12" s="112"/>
      <c r="J12" s="118">
        <v>35.4</v>
      </c>
      <c r="K12" s="112"/>
      <c r="L12" s="118">
        <v>16.5</v>
      </c>
      <c r="M12" s="112"/>
      <c r="N12" s="118">
        <v>9.8</v>
      </c>
      <c r="O12" s="112"/>
      <c r="P12" s="118">
        <v>1.9</v>
      </c>
      <c r="Q12" s="112"/>
      <c r="U12" s="120"/>
      <c r="V12" s="120"/>
      <c r="W12" s="120"/>
      <c r="X12" s="120"/>
      <c r="Z12" s="120"/>
    </row>
    <row r="13" spans="1:26" ht="9.75" customHeight="1">
      <c r="A13" s="117" t="s">
        <v>85</v>
      </c>
      <c r="B13" s="112"/>
      <c r="C13" s="112"/>
      <c r="D13" s="122">
        <f t="shared" si="0"/>
        <v>116.5</v>
      </c>
      <c r="E13" s="112"/>
      <c r="F13" s="118">
        <v>45.8</v>
      </c>
      <c r="G13" s="112"/>
      <c r="H13" s="150">
        <f t="shared" si="1"/>
        <v>70.7</v>
      </c>
      <c r="I13" s="112"/>
      <c r="J13" s="118">
        <v>41.5</v>
      </c>
      <c r="K13" s="112"/>
      <c r="L13" s="118">
        <v>16.6</v>
      </c>
      <c r="M13" s="112"/>
      <c r="N13" s="118">
        <v>10.8</v>
      </c>
      <c r="O13" s="112"/>
      <c r="P13" s="118">
        <v>1.8</v>
      </c>
      <c r="Q13" s="112"/>
      <c r="U13" s="120"/>
      <c r="V13" s="120"/>
      <c r="W13" s="120"/>
      <c r="X13" s="120"/>
      <c r="Z13" s="120"/>
    </row>
    <row r="14" spans="1:26" ht="9.75" customHeight="1">
      <c r="A14" s="117" t="s">
        <v>86</v>
      </c>
      <c r="B14" s="112"/>
      <c r="C14" s="112"/>
      <c r="D14" s="122">
        <f t="shared" si="0"/>
        <v>115</v>
      </c>
      <c r="E14" s="112"/>
      <c r="F14" s="118">
        <v>47.1</v>
      </c>
      <c r="G14" s="112"/>
      <c r="H14" s="150">
        <f t="shared" si="1"/>
        <v>67.9</v>
      </c>
      <c r="I14" s="112"/>
      <c r="J14" s="118">
        <v>38.6</v>
      </c>
      <c r="K14" s="112"/>
      <c r="L14" s="118">
        <v>17</v>
      </c>
      <c r="M14" s="112"/>
      <c r="N14" s="118">
        <v>10.4</v>
      </c>
      <c r="O14" s="112"/>
      <c r="P14" s="118">
        <v>1.9</v>
      </c>
      <c r="Q14" s="112"/>
      <c r="U14" s="120"/>
      <c r="V14" s="120"/>
      <c r="W14" s="120"/>
      <c r="X14" s="120"/>
      <c r="Z14" s="120"/>
    </row>
    <row r="15" spans="1:26" ht="9.75" customHeight="1">
      <c r="A15" s="117" t="s">
        <v>87</v>
      </c>
      <c r="B15" s="112"/>
      <c r="C15" s="112"/>
      <c r="D15" s="122">
        <f t="shared" si="0"/>
        <v>118.7</v>
      </c>
      <c r="E15" s="112"/>
      <c r="F15" s="118">
        <v>49.8</v>
      </c>
      <c r="G15" s="112"/>
      <c r="H15" s="150">
        <f t="shared" si="1"/>
        <v>68.9</v>
      </c>
      <c r="I15" s="112"/>
      <c r="J15" s="118">
        <v>39.2</v>
      </c>
      <c r="K15" s="112"/>
      <c r="L15" s="118">
        <v>17.8</v>
      </c>
      <c r="M15" s="112"/>
      <c r="N15" s="118">
        <v>10</v>
      </c>
      <c r="O15" s="112"/>
      <c r="P15" s="118">
        <v>1.9</v>
      </c>
      <c r="Q15" s="112"/>
      <c r="U15" s="120"/>
      <c r="V15" s="120"/>
      <c r="W15" s="120"/>
      <c r="X15" s="120"/>
      <c r="Z15" s="120"/>
    </row>
    <row r="16" spans="1:26" ht="9.75" customHeight="1">
      <c r="A16" s="117" t="s">
        <v>88</v>
      </c>
      <c r="B16" s="112"/>
      <c r="C16" s="112"/>
      <c r="D16" s="122">
        <f t="shared" si="0"/>
        <v>122.1</v>
      </c>
      <c r="E16" s="112"/>
      <c r="F16" s="118">
        <v>48.3</v>
      </c>
      <c r="G16" s="112"/>
      <c r="H16" s="150">
        <f t="shared" si="1"/>
        <v>73.8</v>
      </c>
      <c r="I16" s="112"/>
      <c r="J16" s="118">
        <v>43.7</v>
      </c>
      <c r="K16" s="112"/>
      <c r="L16" s="118">
        <v>18</v>
      </c>
      <c r="M16" s="112"/>
      <c r="N16" s="118">
        <v>10.3</v>
      </c>
      <c r="O16" s="112"/>
      <c r="P16" s="118">
        <v>1.8</v>
      </c>
      <c r="Q16" s="112"/>
      <c r="U16" s="120"/>
      <c r="V16" s="120"/>
      <c r="W16" s="120"/>
      <c r="X16" s="120"/>
      <c r="Z16" s="120"/>
    </row>
    <row r="17" spans="1:26" ht="9.75" customHeight="1">
      <c r="A17" s="117" t="s">
        <v>89</v>
      </c>
      <c r="B17" s="112"/>
      <c r="C17" s="112"/>
      <c r="D17" s="122">
        <f t="shared" si="0"/>
        <v>122.4</v>
      </c>
      <c r="E17" s="112"/>
      <c r="F17" s="118">
        <v>46.3</v>
      </c>
      <c r="G17" s="112"/>
      <c r="H17" s="150">
        <f t="shared" si="1"/>
        <v>76.10000000000001</v>
      </c>
      <c r="I17" s="112"/>
      <c r="J17" s="118">
        <v>45.4</v>
      </c>
      <c r="K17" s="112"/>
      <c r="L17" s="118">
        <v>17.6</v>
      </c>
      <c r="M17" s="112"/>
      <c r="N17" s="118">
        <v>11.2</v>
      </c>
      <c r="O17" s="112"/>
      <c r="P17" s="118">
        <v>1.9</v>
      </c>
      <c r="Q17" s="112"/>
      <c r="U17" s="120"/>
      <c r="V17" s="120"/>
      <c r="W17" s="120"/>
      <c r="X17" s="120"/>
      <c r="Z17" s="120"/>
    </row>
    <row r="18" spans="1:26" ht="9.75" customHeight="1">
      <c r="A18" s="117" t="s">
        <v>90</v>
      </c>
      <c r="B18" s="112"/>
      <c r="C18" s="112"/>
      <c r="D18" s="122">
        <f t="shared" si="0"/>
        <v>125.9</v>
      </c>
      <c r="E18" s="112"/>
      <c r="F18" s="118">
        <v>48.8</v>
      </c>
      <c r="G18" s="112"/>
      <c r="H18" s="150">
        <f t="shared" si="1"/>
        <v>77.10000000000001</v>
      </c>
      <c r="I18" s="112"/>
      <c r="J18" s="118">
        <v>46.3</v>
      </c>
      <c r="K18" s="112"/>
      <c r="L18" s="118">
        <v>18.1</v>
      </c>
      <c r="M18" s="112"/>
      <c r="N18" s="118">
        <v>10.9</v>
      </c>
      <c r="O18" s="112"/>
      <c r="P18" s="118">
        <v>1.8</v>
      </c>
      <c r="Q18" s="112"/>
      <c r="U18" s="120"/>
      <c r="V18" s="120"/>
      <c r="W18" s="120"/>
      <c r="X18" s="120"/>
      <c r="Z18" s="120"/>
    </row>
    <row r="19" spans="1:26" ht="9.75" customHeight="1">
      <c r="A19" s="117" t="s">
        <v>91</v>
      </c>
      <c r="B19" s="112"/>
      <c r="C19" s="112"/>
      <c r="D19" s="122">
        <f t="shared" si="0"/>
        <v>126</v>
      </c>
      <c r="E19" s="112"/>
      <c r="F19" s="118">
        <v>47.9</v>
      </c>
      <c r="G19" s="112"/>
      <c r="H19" s="150">
        <f t="shared" si="1"/>
        <v>78.1</v>
      </c>
      <c r="I19" s="112"/>
      <c r="J19" s="118">
        <v>47.9</v>
      </c>
      <c r="K19" s="112"/>
      <c r="L19" s="118">
        <v>17.6</v>
      </c>
      <c r="M19" s="112"/>
      <c r="N19" s="118">
        <v>10.8</v>
      </c>
      <c r="O19" s="112"/>
      <c r="P19" s="118">
        <v>1.8</v>
      </c>
      <c r="Q19" s="118"/>
      <c r="R19" s="120"/>
      <c r="S19" s="120"/>
      <c r="T19" s="120"/>
      <c r="U19" s="120"/>
      <c r="V19" s="120"/>
      <c r="W19" s="120"/>
      <c r="X19" s="120"/>
      <c r="Z19" s="120"/>
    </row>
    <row r="20" spans="1:26" ht="9.75" customHeight="1">
      <c r="A20" s="117" t="s">
        <v>92</v>
      </c>
      <c r="B20" s="112"/>
      <c r="C20" s="112"/>
      <c r="D20" s="122">
        <f t="shared" si="0"/>
        <v>122.30000000000001</v>
      </c>
      <c r="E20" s="112"/>
      <c r="F20" s="118">
        <v>49.6</v>
      </c>
      <c r="G20" s="112"/>
      <c r="H20" s="150">
        <f t="shared" si="1"/>
        <v>72.7</v>
      </c>
      <c r="I20" s="112"/>
      <c r="J20" s="118">
        <v>43.3</v>
      </c>
      <c r="K20" s="112"/>
      <c r="L20" s="118">
        <v>17.1</v>
      </c>
      <c r="M20" s="112"/>
      <c r="N20" s="118">
        <v>10.4</v>
      </c>
      <c r="O20" s="112"/>
      <c r="P20" s="118">
        <v>1.9</v>
      </c>
      <c r="Q20" s="118"/>
      <c r="R20" s="120"/>
      <c r="S20" s="120"/>
      <c r="T20" s="120"/>
      <c r="U20" s="120"/>
      <c r="V20" s="120"/>
      <c r="W20" s="120"/>
      <c r="X20" s="120"/>
      <c r="Z20" s="120"/>
    </row>
    <row r="21" spans="1:26" ht="9.75" customHeight="1">
      <c r="A21" s="117" t="s">
        <v>93</v>
      </c>
      <c r="B21" s="112"/>
      <c r="C21" s="112"/>
      <c r="D21" s="122">
        <f t="shared" si="0"/>
        <v>126.99999999999999</v>
      </c>
      <c r="E21" s="112"/>
      <c r="F21" s="118">
        <v>50</v>
      </c>
      <c r="G21" s="112"/>
      <c r="H21" s="150">
        <f t="shared" si="1"/>
        <v>76.99999999999999</v>
      </c>
      <c r="I21" s="112"/>
      <c r="J21" s="118">
        <v>46.8</v>
      </c>
      <c r="K21" s="112"/>
      <c r="L21" s="118">
        <v>17.4</v>
      </c>
      <c r="M21" s="112"/>
      <c r="N21" s="118">
        <v>10.8</v>
      </c>
      <c r="O21" s="112"/>
      <c r="P21" s="118">
        <v>2</v>
      </c>
      <c r="Q21" s="118"/>
      <c r="R21" s="120"/>
      <c r="S21" s="120"/>
      <c r="T21" s="120"/>
      <c r="U21" s="120"/>
      <c r="V21" s="120"/>
      <c r="W21" s="120"/>
      <c r="X21" s="120"/>
      <c r="Z21" s="120"/>
    </row>
    <row r="22" spans="1:26" ht="3" customHeight="1">
      <c r="A22" s="108"/>
      <c r="B22" s="112"/>
      <c r="C22" s="112"/>
      <c r="D22" s="118"/>
      <c r="E22" s="112"/>
      <c r="F22" s="118"/>
      <c r="G22" s="112"/>
      <c r="H22" s="136"/>
      <c r="I22" s="112"/>
      <c r="J22" s="118"/>
      <c r="K22" s="112"/>
      <c r="L22" s="118"/>
      <c r="M22" s="112"/>
      <c r="N22" s="118"/>
      <c r="O22" s="112"/>
      <c r="P22" s="118"/>
      <c r="Q22" s="118"/>
      <c r="R22" s="120"/>
      <c r="S22" s="120"/>
      <c r="T22" s="120"/>
      <c r="U22" s="120"/>
      <c r="V22" s="120"/>
      <c r="W22" s="120"/>
      <c r="X22" s="120"/>
      <c r="Z22" s="120"/>
    </row>
    <row r="23" spans="1:26" ht="9.75" customHeight="1">
      <c r="A23" s="117" t="s">
        <v>94</v>
      </c>
      <c r="B23" s="112"/>
      <c r="C23" s="112"/>
      <c r="D23" s="122">
        <f t="shared" si="0"/>
        <v>124.1</v>
      </c>
      <c r="E23" s="112"/>
      <c r="F23" s="118">
        <v>46.8</v>
      </c>
      <c r="G23" s="112"/>
      <c r="H23" s="150">
        <f t="shared" si="1"/>
        <v>77.3</v>
      </c>
      <c r="I23" s="112"/>
      <c r="J23" s="118">
        <v>46.5</v>
      </c>
      <c r="K23" s="112"/>
      <c r="L23" s="118">
        <v>16.4</v>
      </c>
      <c r="M23" s="112"/>
      <c r="N23" s="118">
        <v>12.6</v>
      </c>
      <c r="O23" s="112"/>
      <c r="P23" s="118">
        <v>1.8</v>
      </c>
      <c r="Q23" s="118"/>
      <c r="R23" s="120"/>
      <c r="S23" s="120"/>
      <c r="T23" s="120"/>
      <c r="U23" s="120"/>
      <c r="V23" s="120"/>
      <c r="W23" s="120"/>
      <c r="X23" s="120"/>
      <c r="Z23" s="120"/>
    </row>
    <row r="24" spans="1:20" ht="9.75" customHeight="1">
      <c r="A24" s="117" t="s">
        <v>95</v>
      </c>
      <c r="B24" s="112"/>
      <c r="C24" s="112"/>
      <c r="D24" s="122">
        <f t="shared" si="0"/>
        <v>134.5</v>
      </c>
      <c r="E24" s="112"/>
      <c r="F24" s="118">
        <v>50.4</v>
      </c>
      <c r="G24" s="112"/>
      <c r="H24" s="150">
        <f t="shared" si="1"/>
        <v>84.10000000000001</v>
      </c>
      <c r="I24" s="112"/>
      <c r="J24" s="118">
        <v>51.2</v>
      </c>
      <c r="K24" s="112"/>
      <c r="L24" s="118">
        <v>17.3</v>
      </c>
      <c r="M24" s="112"/>
      <c r="N24" s="118">
        <v>13.9</v>
      </c>
      <c r="O24" s="112"/>
      <c r="P24" s="118">
        <v>1.7</v>
      </c>
      <c r="Q24" s="118"/>
      <c r="R24" s="120"/>
      <c r="S24" s="120"/>
      <c r="T24" s="120"/>
    </row>
    <row r="25" spans="1:20" ht="9.75" customHeight="1">
      <c r="A25" s="117" t="s">
        <v>96</v>
      </c>
      <c r="B25" s="112"/>
      <c r="C25" s="112"/>
      <c r="D25" s="122">
        <f t="shared" si="0"/>
        <v>130.6</v>
      </c>
      <c r="E25" s="112"/>
      <c r="F25" s="118">
        <v>48.6</v>
      </c>
      <c r="G25" s="112"/>
      <c r="H25" s="150">
        <f t="shared" si="1"/>
        <v>82</v>
      </c>
      <c r="I25" s="112"/>
      <c r="J25" s="118">
        <v>50.1</v>
      </c>
      <c r="K25" s="112"/>
      <c r="L25" s="118">
        <v>17.2</v>
      </c>
      <c r="M25" s="112"/>
      <c r="N25" s="118">
        <v>12.9</v>
      </c>
      <c r="O25" s="112"/>
      <c r="P25" s="118">
        <v>1.8</v>
      </c>
      <c r="Q25" s="118"/>
      <c r="R25" s="120"/>
      <c r="S25" s="120"/>
      <c r="T25" s="120"/>
    </row>
    <row r="26" spans="1:20" ht="9.75" customHeight="1">
      <c r="A26" s="117" t="s">
        <v>97</v>
      </c>
      <c r="B26" s="112"/>
      <c r="C26" s="112"/>
      <c r="D26" s="122">
        <f t="shared" si="0"/>
        <v>137.7</v>
      </c>
      <c r="E26" s="112"/>
      <c r="F26" s="118">
        <v>50.5</v>
      </c>
      <c r="G26" s="112"/>
      <c r="H26" s="150">
        <f t="shared" si="1"/>
        <v>87.2</v>
      </c>
      <c r="I26" s="112"/>
      <c r="J26" s="118">
        <v>53.9</v>
      </c>
      <c r="K26" s="112"/>
      <c r="L26" s="118">
        <v>17.8</v>
      </c>
      <c r="M26" s="112"/>
      <c r="N26" s="118">
        <v>13.8</v>
      </c>
      <c r="O26" s="112"/>
      <c r="P26" s="118">
        <v>1.7</v>
      </c>
      <c r="Q26" s="118"/>
      <c r="R26" s="120"/>
      <c r="S26" s="120"/>
      <c r="T26" s="120"/>
    </row>
    <row r="27" spans="1:20" ht="9.75" customHeight="1">
      <c r="A27" s="117" t="s">
        <v>98</v>
      </c>
      <c r="B27" s="112"/>
      <c r="C27" s="112"/>
      <c r="D27" s="122">
        <f t="shared" si="0"/>
        <v>138.3</v>
      </c>
      <c r="E27" s="112"/>
      <c r="F27" s="118">
        <v>50.2</v>
      </c>
      <c r="G27" s="112"/>
      <c r="H27" s="150">
        <f t="shared" si="1"/>
        <v>88.10000000000001</v>
      </c>
      <c r="I27" s="112"/>
      <c r="J27" s="118">
        <v>56.3</v>
      </c>
      <c r="K27" s="112"/>
      <c r="L27" s="118">
        <v>16.7</v>
      </c>
      <c r="M27" s="112"/>
      <c r="N27" s="118">
        <v>13.4</v>
      </c>
      <c r="O27" s="112"/>
      <c r="P27" s="118">
        <v>1.7</v>
      </c>
      <c r="Q27" s="118"/>
      <c r="R27" s="120"/>
      <c r="S27" s="120"/>
      <c r="T27" s="120"/>
    </row>
    <row r="28" spans="1:20" ht="9.75" customHeight="1">
      <c r="A28" s="121" t="s">
        <v>99</v>
      </c>
      <c r="B28" s="112"/>
      <c r="C28" s="112"/>
      <c r="D28" s="122">
        <f t="shared" si="0"/>
        <v>138.8</v>
      </c>
      <c r="E28" s="112"/>
      <c r="F28" s="118">
        <v>49.9</v>
      </c>
      <c r="G28" s="112"/>
      <c r="H28" s="150">
        <f t="shared" si="1"/>
        <v>88.9</v>
      </c>
      <c r="I28" s="112"/>
      <c r="J28" s="118">
        <v>56.9</v>
      </c>
      <c r="K28" s="112"/>
      <c r="L28" s="118">
        <v>16.6</v>
      </c>
      <c r="M28" s="112"/>
      <c r="N28" s="118">
        <v>13.4</v>
      </c>
      <c r="O28" s="112"/>
      <c r="P28" s="118">
        <v>2</v>
      </c>
      <c r="Q28" s="118"/>
      <c r="R28" s="120"/>
      <c r="S28" s="120"/>
      <c r="T28" s="120"/>
    </row>
    <row r="29" spans="1:20" ht="9.75" customHeight="1">
      <c r="A29" s="151">
        <v>1996</v>
      </c>
      <c r="B29" s="123" t="s">
        <v>182</v>
      </c>
      <c r="C29" s="123"/>
      <c r="D29" s="122">
        <f t="shared" si="0"/>
        <v>147.2</v>
      </c>
      <c r="E29" s="123"/>
      <c r="F29" s="122">
        <v>50.7</v>
      </c>
      <c r="G29" s="123"/>
      <c r="H29" s="150">
        <v>96.5</v>
      </c>
      <c r="I29" s="123"/>
      <c r="J29" s="122">
        <v>61.1</v>
      </c>
      <c r="K29" s="123"/>
      <c r="L29" s="122">
        <v>16.7</v>
      </c>
      <c r="M29" s="123"/>
      <c r="N29" s="122">
        <v>16.9</v>
      </c>
      <c r="O29" s="123"/>
      <c r="P29" s="122">
        <v>1.8</v>
      </c>
      <c r="Q29" s="122"/>
      <c r="R29" s="120"/>
      <c r="S29" s="120"/>
      <c r="T29" s="120"/>
    </row>
    <row r="30" spans="1:20" ht="9.75" customHeight="1">
      <c r="A30" s="152">
        <v>1997</v>
      </c>
      <c r="B30" s="123" t="s">
        <v>182</v>
      </c>
      <c r="C30" s="123"/>
      <c r="D30" s="122">
        <f t="shared" si="0"/>
        <v>144</v>
      </c>
      <c r="E30" s="123"/>
      <c r="F30" s="122">
        <v>49.4</v>
      </c>
      <c r="G30" s="123"/>
      <c r="H30" s="150">
        <f t="shared" si="1"/>
        <v>94.6</v>
      </c>
      <c r="I30" s="123"/>
      <c r="J30" s="122">
        <v>60.4</v>
      </c>
      <c r="K30" s="123"/>
      <c r="L30" s="122">
        <v>16.2</v>
      </c>
      <c r="M30" s="123"/>
      <c r="N30" s="122">
        <v>16.2</v>
      </c>
      <c r="O30" s="123"/>
      <c r="P30" s="122">
        <v>1.8</v>
      </c>
      <c r="Q30" s="122"/>
      <c r="R30" s="120"/>
      <c r="S30" s="120"/>
      <c r="T30" s="120"/>
    </row>
    <row r="31" spans="1:20" ht="9.75" customHeight="1">
      <c r="A31" s="152" t="s">
        <v>102</v>
      </c>
      <c r="B31" s="123" t="s">
        <v>182</v>
      </c>
      <c r="C31" s="123"/>
      <c r="D31" s="122">
        <f t="shared" si="0"/>
        <v>141</v>
      </c>
      <c r="E31" s="123"/>
      <c r="F31" s="122">
        <v>47.9</v>
      </c>
      <c r="G31" s="123"/>
      <c r="H31" s="150">
        <v>93.1</v>
      </c>
      <c r="I31" s="123"/>
      <c r="J31" s="122">
        <v>59.1</v>
      </c>
      <c r="K31" s="123"/>
      <c r="L31" s="122">
        <v>15.1</v>
      </c>
      <c r="M31" s="123"/>
      <c r="N31" s="122">
        <v>17.2</v>
      </c>
      <c r="O31" s="123"/>
      <c r="P31" s="122">
        <v>1.5</v>
      </c>
      <c r="Q31" s="122"/>
      <c r="R31" s="120"/>
      <c r="S31" s="120"/>
      <c r="T31" s="120"/>
    </row>
    <row r="32" spans="1:20" ht="9.75" customHeight="1">
      <c r="A32" s="152" t="s">
        <v>183</v>
      </c>
      <c r="B32" s="123" t="s">
        <v>182</v>
      </c>
      <c r="C32" s="123"/>
      <c r="D32" s="122">
        <f>+F32+H32</f>
        <v>139.8</v>
      </c>
      <c r="E32" s="123"/>
      <c r="F32" s="122">
        <v>49.2</v>
      </c>
      <c r="G32" s="123"/>
      <c r="H32" s="150">
        <f>+J32+L32+N32+P32</f>
        <v>90.6</v>
      </c>
      <c r="I32" s="123"/>
      <c r="J32" s="122">
        <v>59.5</v>
      </c>
      <c r="K32" s="123"/>
      <c r="L32" s="122">
        <v>16.3</v>
      </c>
      <c r="M32" s="123"/>
      <c r="N32" s="122">
        <v>13</v>
      </c>
      <c r="O32" s="123"/>
      <c r="P32" s="122">
        <v>1.8</v>
      </c>
      <c r="Q32" s="122"/>
      <c r="R32" s="120"/>
      <c r="S32" s="120"/>
      <c r="T32" s="120"/>
    </row>
    <row r="33" spans="1:20" ht="3" customHeight="1">
      <c r="A33" s="151"/>
      <c r="B33" s="123"/>
      <c r="C33" s="123"/>
      <c r="D33" s="122"/>
      <c r="E33" s="123"/>
      <c r="F33" s="122"/>
      <c r="G33" s="123"/>
      <c r="H33" s="150"/>
      <c r="I33" s="123"/>
      <c r="J33" s="122"/>
      <c r="K33" s="123"/>
      <c r="L33" s="122"/>
      <c r="M33" s="123"/>
      <c r="N33" s="122"/>
      <c r="O33" s="123"/>
      <c r="P33" s="122"/>
      <c r="Q33" s="122"/>
      <c r="R33" s="120"/>
      <c r="S33" s="120"/>
      <c r="T33" s="120"/>
    </row>
    <row r="34" spans="1:20" ht="9.75" customHeight="1">
      <c r="A34" s="152">
        <v>2000</v>
      </c>
      <c r="B34" s="123" t="s">
        <v>184</v>
      </c>
      <c r="C34" s="123"/>
      <c r="D34" s="122">
        <f>+F34+H34</f>
        <v>147.9</v>
      </c>
      <c r="E34" s="123"/>
      <c r="F34" s="122">
        <v>51.1</v>
      </c>
      <c r="G34" s="123"/>
      <c r="H34" s="150">
        <f>+J34+L34+N34+P34</f>
        <v>96.80000000000001</v>
      </c>
      <c r="I34" s="123"/>
      <c r="J34" s="122">
        <v>60.4</v>
      </c>
      <c r="K34" s="123"/>
      <c r="L34" s="122">
        <v>17</v>
      </c>
      <c r="M34" s="123"/>
      <c r="N34" s="122">
        <v>17.5</v>
      </c>
      <c r="O34" s="123"/>
      <c r="P34" s="122">
        <v>1.9</v>
      </c>
      <c r="Q34" s="122"/>
      <c r="R34" s="120"/>
      <c r="S34" s="120"/>
      <c r="T34" s="120"/>
    </row>
    <row r="35" spans="1:20" ht="9.75" customHeight="1">
      <c r="A35" s="152">
        <v>2001</v>
      </c>
      <c r="B35" s="123" t="s">
        <v>185</v>
      </c>
      <c r="C35" s="123"/>
      <c r="D35" s="122">
        <f>+F35+H35</f>
        <v>144.4</v>
      </c>
      <c r="E35" s="123"/>
      <c r="F35" s="122">
        <v>49.3</v>
      </c>
      <c r="G35" s="123"/>
      <c r="H35" s="150">
        <f>+J35+L35+N35+P35</f>
        <v>95.10000000000001</v>
      </c>
      <c r="I35" s="123"/>
      <c r="J35" s="122">
        <v>60.1</v>
      </c>
      <c r="K35" s="123"/>
      <c r="L35" s="122">
        <v>16.3</v>
      </c>
      <c r="M35" s="123"/>
      <c r="N35" s="122">
        <v>16.9</v>
      </c>
      <c r="O35" s="123"/>
      <c r="P35" s="122">
        <v>1.8</v>
      </c>
      <c r="Q35" s="122"/>
      <c r="R35" s="120"/>
      <c r="S35" s="120"/>
      <c r="T35" s="120"/>
    </row>
    <row r="36" spans="1:26" ht="12.75" customHeight="1">
      <c r="A36" s="153" t="s">
        <v>186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U36" s="120"/>
      <c r="V36" s="120"/>
      <c r="W36" s="120"/>
      <c r="X36" s="120"/>
      <c r="Z36" s="120"/>
    </row>
    <row r="37" spans="1:26" ht="12">
      <c r="A37" s="154" t="s">
        <v>187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U37" s="120"/>
      <c r="V37" s="120"/>
      <c r="W37" s="120"/>
      <c r="X37" s="120"/>
      <c r="Z37" s="120"/>
    </row>
    <row r="38" spans="1:26" ht="12.75" customHeight="1">
      <c r="A38" s="155" t="s">
        <v>141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U38" s="120"/>
      <c r="V38" s="120"/>
      <c r="W38" s="120"/>
      <c r="X38" s="120"/>
      <c r="Y38" s="138"/>
      <c r="Z38" s="138"/>
    </row>
    <row r="39" spans="21:26" ht="12">
      <c r="U39" s="120"/>
      <c r="V39" s="120"/>
      <c r="W39" s="120"/>
      <c r="X39" s="120"/>
      <c r="Z39" s="120"/>
    </row>
    <row r="40" spans="21:26" ht="12">
      <c r="U40" s="120"/>
      <c r="V40" s="120"/>
      <c r="W40" s="120"/>
      <c r="X40" s="120"/>
      <c r="Z40" s="120"/>
    </row>
    <row r="41" spans="21:26" ht="12">
      <c r="U41" s="120">
        <v>127.5</v>
      </c>
      <c r="V41" s="120">
        <v>50.1</v>
      </c>
      <c r="W41" s="120">
        <v>2</v>
      </c>
      <c r="X41" s="120">
        <v>46.8</v>
      </c>
      <c r="Y41" s="107">
        <v>17.5</v>
      </c>
      <c r="Z41" s="120">
        <v>11.1</v>
      </c>
    </row>
    <row r="42" spans="21:26" ht="12">
      <c r="U42" s="120">
        <v>129.3</v>
      </c>
      <c r="V42" s="120">
        <v>47.4</v>
      </c>
      <c r="W42" s="120">
        <v>1.9</v>
      </c>
      <c r="X42" s="120">
        <v>49.9</v>
      </c>
      <c r="Y42" s="120">
        <v>17.3</v>
      </c>
      <c r="Z42" s="120">
        <v>12.8</v>
      </c>
    </row>
  </sheetData>
  <printOptions/>
  <pageMargins left="0.417" right="0.417" top="0.667" bottom="0.667" header="0" footer="0"/>
  <pageSetup horizontalDpi="300" verticalDpi="3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Z37"/>
  <sheetViews>
    <sheetView workbookViewId="0" topLeftCell="A1">
      <selection activeCell="A1" sqref="A1"/>
    </sheetView>
  </sheetViews>
  <sheetFormatPr defaultColWidth="12.57421875" defaultRowHeight="12.75"/>
  <cols>
    <col min="1" max="1" width="6.140625" style="160" customWidth="1"/>
    <col min="2" max="2" width="2.28125" style="160" customWidth="1"/>
    <col min="3" max="3" width="11.28125" style="160" customWidth="1"/>
    <col min="4" max="4" width="2.140625" style="160" customWidth="1"/>
    <col min="5" max="5" width="10.00390625" style="160" customWidth="1"/>
    <col min="6" max="6" width="2.140625" style="160" customWidth="1"/>
    <col min="7" max="7" width="11.28125" style="160" customWidth="1"/>
    <col min="8" max="8" width="1.8515625" style="160" customWidth="1"/>
    <col min="9" max="9" width="11.28125" style="160" customWidth="1"/>
    <col min="10" max="10" width="2.00390625" style="160" customWidth="1"/>
    <col min="11" max="11" width="11.28125" style="160" customWidth="1"/>
    <col min="12" max="12" width="1.8515625" style="160" customWidth="1"/>
    <col min="13" max="13" width="11.28125" style="160" customWidth="1"/>
    <col min="14" max="14" width="2.28125" style="160" customWidth="1"/>
    <col min="15" max="15" width="11.28125" style="160" customWidth="1"/>
    <col min="16" max="16" width="3.57421875" style="160" customWidth="1"/>
    <col min="17" max="16384" width="12.57421875" style="160" customWidth="1"/>
  </cols>
  <sheetData>
    <row r="1" spans="1:24" ht="12" customHeight="1">
      <c r="A1" s="156" t="s">
        <v>220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8"/>
      <c r="R1" s="158"/>
      <c r="S1" s="158"/>
      <c r="T1" s="158"/>
      <c r="U1" s="159"/>
      <c r="V1" s="159"/>
      <c r="W1" s="159"/>
      <c r="X1" s="159"/>
    </row>
    <row r="2" spans="1:24" ht="12" customHeight="1">
      <c r="A2" s="161"/>
      <c r="B2" s="162"/>
      <c r="C2" s="161"/>
      <c r="D2" s="161"/>
      <c r="E2" s="163" t="s">
        <v>55</v>
      </c>
      <c r="F2" s="162"/>
      <c r="G2" s="164" t="s">
        <v>188</v>
      </c>
      <c r="H2" s="165"/>
      <c r="I2" s="164" t="s">
        <v>189</v>
      </c>
      <c r="J2" s="165"/>
      <c r="K2" s="164" t="s">
        <v>190</v>
      </c>
      <c r="L2" s="165"/>
      <c r="M2" s="163" t="s">
        <v>191</v>
      </c>
      <c r="N2" s="162"/>
      <c r="O2" s="161"/>
      <c r="P2" s="162"/>
      <c r="Q2" s="158"/>
      <c r="R2" s="158"/>
      <c r="S2" s="158"/>
      <c r="T2" s="158"/>
      <c r="U2" s="159"/>
      <c r="V2" s="159"/>
      <c r="W2" s="159"/>
      <c r="X2" s="159"/>
    </row>
    <row r="3" spans="1:24" ht="12" customHeight="1">
      <c r="A3" s="166" t="s">
        <v>192</v>
      </c>
      <c r="B3" s="167"/>
      <c r="C3" s="168" t="s">
        <v>193</v>
      </c>
      <c r="D3" s="167"/>
      <c r="E3" s="168" t="s">
        <v>194</v>
      </c>
      <c r="F3" s="167"/>
      <c r="G3" s="166" t="s">
        <v>195</v>
      </c>
      <c r="H3" s="169"/>
      <c r="I3" s="166" t="s">
        <v>196</v>
      </c>
      <c r="J3" s="169"/>
      <c r="K3" s="166" t="s">
        <v>197</v>
      </c>
      <c r="L3" s="169"/>
      <c r="M3" s="169" t="s">
        <v>198</v>
      </c>
      <c r="N3" s="167"/>
      <c r="O3" s="168" t="s">
        <v>199</v>
      </c>
      <c r="P3" s="167"/>
      <c r="Q3" s="158"/>
      <c r="R3" s="158"/>
      <c r="S3" s="158"/>
      <c r="T3" s="158"/>
      <c r="U3" s="159"/>
      <c r="V3" s="159"/>
      <c r="W3" s="159"/>
      <c r="X3" s="159"/>
    </row>
    <row r="4" spans="1:24" ht="12" customHeight="1">
      <c r="A4" s="161"/>
      <c r="B4" s="161"/>
      <c r="C4" s="161"/>
      <c r="D4" s="161"/>
      <c r="E4" s="161"/>
      <c r="F4" s="161"/>
      <c r="G4" s="170" t="s">
        <v>200</v>
      </c>
      <c r="H4" s="161"/>
      <c r="I4" s="161"/>
      <c r="J4" s="161"/>
      <c r="K4" s="161"/>
      <c r="L4" s="161"/>
      <c r="M4" s="161"/>
      <c r="N4" s="161"/>
      <c r="O4" s="161"/>
      <c r="P4" s="161"/>
      <c r="Q4" s="158"/>
      <c r="R4" s="158"/>
      <c r="S4" s="158"/>
      <c r="T4" s="158"/>
      <c r="U4" s="159"/>
      <c r="V4" s="159"/>
      <c r="W4" s="159"/>
      <c r="X4" s="159"/>
    </row>
    <row r="5" spans="1:24" ht="3" customHeight="1">
      <c r="A5" s="161"/>
      <c r="B5" s="161"/>
      <c r="C5" s="161"/>
      <c r="D5" s="161"/>
      <c r="E5" s="161"/>
      <c r="F5" s="161"/>
      <c r="G5" s="165" t="s">
        <v>55</v>
      </c>
      <c r="H5" s="162"/>
      <c r="I5" s="161"/>
      <c r="J5" s="161"/>
      <c r="K5" s="161"/>
      <c r="L5" s="161"/>
      <c r="M5" s="161"/>
      <c r="N5" s="161"/>
      <c r="O5" s="161"/>
      <c r="P5" s="161"/>
      <c r="Q5" s="158"/>
      <c r="R5" s="158"/>
      <c r="S5" s="158"/>
      <c r="T5" s="158"/>
      <c r="U5" s="159"/>
      <c r="V5" s="159"/>
      <c r="W5" s="159"/>
      <c r="X5" s="159"/>
    </row>
    <row r="6" spans="1:24" ht="9.75" customHeight="1">
      <c r="A6" s="171">
        <v>1977</v>
      </c>
      <c r="B6" s="161"/>
      <c r="C6" s="172">
        <v>2</v>
      </c>
      <c r="D6" s="172"/>
      <c r="E6" s="172">
        <v>2.1</v>
      </c>
      <c r="F6" s="172"/>
      <c r="G6" s="172">
        <v>0.4</v>
      </c>
      <c r="H6" s="172"/>
      <c r="I6" s="172">
        <v>0.5</v>
      </c>
      <c r="J6" s="172"/>
      <c r="K6" s="161">
        <v>0.3</v>
      </c>
      <c r="L6" s="161"/>
      <c r="M6" s="172">
        <f>O6-SUM(C6:K6)</f>
        <v>1.1000000000000005</v>
      </c>
      <c r="N6" s="172"/>
      <c r="O6" s="172">
        <v>6.4</v>
      </c>
      <c r="P6" s="172"/>
      <c r="Q6" s="173"/>
      <c r="R6" s="173"/>
      <c r="S6" s="174"/>
      <c r="T6" s="173"/>
      <c r="U6" s="175"/>
      <c r="V6" s="176"/>
      <c r="W6" s="159"/>
      <c r="X6" s="159"/>
    </row>
    <row r="7" spans="1:24" ht="9.75" customHeight="1">
      <c r="A7" s="171">
        <v>1978</v>
      </c>
      <c r="B7" s="161"/>
      <c r="C7" s="172">
        <v>1.9</v>
      </c>
      <c r="D7" s="172"/>
      <c r="E7" s="172">
        <v>1.2</v>
      </c>
      <c r="F7" s="172"/>
      <c r="G7" s="172">
        <v>0.3</v>
      </c>
      <c r="H7" s="172"/>
      <c r="I7" s="172">
        <v>0.5</v>
      </c>
      <c r="J7" s="172"/>
      <c r="K7" s="161">
        <v>0.3</v>
      </c>
      <c r="L7" s="161"/>
      <c r="M7" s="172">
        <f>O7-SUM(C7:K7)</f>
        <v>0.9000000000000004</v>
      </c>
      <c r="N7" s="172"/>
      <c r="O7" s="172">
        <v>5.1</v>
      </c>
      <c r="P7" s="172"/>
      <c r="Q7" s="173"/>
      <c r="R7" s="174"/>
      <c r="S7" s="174"/>
      <c r="T7" s="174"/>
      <c r="U7" s="175"/>
      <c r="V7" s="176"/>
      <c r="W7" s="159"/>
      <c r="X7" s="159"/>
    </row>
    <row r="8" spans="1:24" ht="9.75" customHeight="1">
      <c r="A8" s="171">
        <v>1979</v>
      </c>
      <c r="B8" s="161"/>
      <c r="C8" s="172">
        <v>2</v>
      </c>
      <c r="D8" s="172"/>
      <c r="E8" s="172">
        <v>2</v>
      </c>
      <c r="F8" s="172"/>
      <c r="G8" s="172">
        <v>0.4</v>
      </c>
      <c r="H8" s="172"/>
      <c r="I8" s="172">
        <v>0.5</v>
      </c>
      <c r="J8" s="172"/>
      <c r="K8" s="161">
        <v>0.3</v>
      </c>
      <c r="L8" s="161"/>
      <c r="M8" s="172">
        <f>O8-SUM(C8:K8)</f>
        <v>1.2000000000000002</v>
      </c>
      <c r="N8" s="172"/>
      <c r="O8" s="172">
        <v>6.4</v>
      </c>
      <c r="P8" s="172"/>
      <c r="Q8" s="173"/>
      <c r="R8" s="173"/>
      <c r="S8" s="173"/>
      <c r="T8" s="173"/>
      <c r="U8" s="177"/>
      <c r="V8" s="178"/>
      <c r="W8" s="178"/>
      <c r="X8" s="159"/>
    </row>
    <row r="9" spans="1:24" ht="3" customHeight="1">
      <c r="A9" s="171"/>
      <c r="B9" s="161"/>
      <c r="C9" s="172"/>
      <c r="D9" s="172"/>
      <c r="E9" s="172"/>
      <c r="F9" s="172"/>
      <c r="G9" s="172"/>
      <c r="H9" s="172"/>
      <c r="I9" s="172"/>
      <c r="J9" s="172"/>
      <c r="K9" s="161"/>
      <c r="L9" s="161"/>
      <c r="M9" s="172"/>
      <c r="N9" s="172"/>
      <c r="O9" s="172"/>
      <c r="P9" s="172"/>
      <c r="Q9" s="173"/>
      <c r="R9" s="173"/>
      <c r="S9" s="173"/>
      <c r="T9" s="173"/>
      <c r="U9" s="177"/>
      <c r="V9" s="178"/>
      <c r="W9" s="178"/>
      <c r="X9" s="159"/>
    </row>
    <row r="10" spans="1:24" ht="9.75" customHeight="1">
      <c r="A10" s="171">
        <v>1980</v>
      </c>
      <c r="B10" s="161"/>
      <c r="C10" s="172">
        <v>0.9</v>
      </c>
      <c r="D10" s="172"/>
      <c r="E10" s="172">
        <v>2</v>
      </c>
      <c r="F10" s="172"/>
      <c r="G10" s="172">
        <v>0.4</v>
      </c>
      <c r="H10" s="172"/>
      <c r="I10" s="172">
        <v>0.5</v>
      </c>
      <c r="J10" s="172"/>
      <c r="K10" s="161">
        <v>0.3</v>
      </c>
      <c r="L10" s="161"/>
      <c r="M10" s="172">
        <f aca="true" t="shared" si="0" ref="M10:M19">O10-SUM(C10:K10)</f>
        <v>1.3000000000000007</v>
      </c>
      <c r="N10" s="172"/>
      <c r="O10" s="172">
        <v>5.4</v>
      </c>
      <c r="P10" s="172"/>
      <c r="Q10" s="173"/>
      <c r="R10" s="173"/>
      <c r="S10" s="173"/>
      <c r="T10" s="173"/>
      <c r="U10" s="177"/>
      <c r="V10" s="178"/>
      <c r="W10" s="178"/>
      <c r="X10" s="159"/>
    </row>
    <row r="11" spans="1:24" ht="9.75" customHeight="1">
      <c r="A11" s="171">
        <v>1981</v>
      </c>
      <c r="B11" s="161"/>
      <c r="C11" s="172">
        <v>1.9</v>
      </c>
      <c r="D11" s="172"/>
      <c r="E11" s="172">
        <v>1.2</v>
      </c>
      <c r="F11" s="172"/>
      <c r="G11" s="172">
        <v>0.3</v>
      </c>
      <c r="H11" s="172"/>
      <c r="I11" s="172">
        <v>0.3</v>
      </c>
      <c r="J11" s="172"/>
      <c r="K11" s="161">
        <v>0.3</v>
      </c>
      <c r="L11" s="161"/>
      <c r="M11" s="172">
        <f t="shared" si="0"/>
        <v>1.4000000000000012</v>
      </c>
      <c r="N11" s="172"/>
      <c r="O11" s="172">
        <v>5.4</v>
      </c>
      <c r="P11" s="172"/>
      <c r="Q11" s="173"/>
      <c r="R11" s="173"/>
      <c r="S11" s="173"/>
      <c r="T11" s="173"/>
      <c r="U11" s="177"/>
      <c r="V11" s="159"/>
      <c r="W11" s="159"/>
      <c r="X11" s="159"/>
    </row>
    <row r="12" spans="1:24" ht="9.75" customHeight="1">
      <c r="A12" s="171">
        <v>1982</v>
      </c>
      <c r="B12" s="161"/>
      <c r="C12" s="172">
        <v>3.2</v>
      </c>
      <c r="D12" s="172"/>
      <c r="E12" s="172">
        <v>1.5</v>
      </c>
      <c r="F12" s="172"/>
      <c r="G12" s="172">
        <v>0.5</v>
      </c>
      <c r="H12" s="172"/>
      <c r="I12" s="172">
        <v>0.5</v>
      </c>
      <c r="J12" s="172"/>
      <c r="K12" s="161">
        <v>0.3</v>
      </c>
      <c r="L12" s="161"/>
      <c r="M12" s="172">
        <f t="shared" si="0"/>
        <v>0.5</v>
      </c>
      <c r="N12" s="172"/>
      <c r="O12" s="172">
        <v>6.5</v>
      </c>
      <c r="P12" s="172"/>
      <c r="Q12" s="173"/>
      <c r="R12" s="173"/>
      <c r="S12" s="173"/>
      <c r="T12" s="173"/>
      <c r="U12" s="177"/>
      <c r="V12" s="178"/>
      <c r="W12" s="178"/>
      <c r="X12" s="159"/>
    </row>
    <row r="13" spans="1:24" ht="9.75" customHeight="1">
      <c r="A13" s="171">
        <v>1983</v>
      </c>
      <c r="B13" s="161"/>
      <c r="C13" s="172">
        <v>2.4</v>
      </c>
      <c r="D13" s="172"/>
      <c r="E13" s="172">
        <v>1.6</v>
      </c>
      <c r="F13" s="172"/>
      <c r="G13" s="172">
        <v>0.5</v>
      </c>
      <c r="H13" s="172"/>
      <c r="I13" s="172">
        <v>0.5</v>
      </c>
      <c r="J13" s="172"/>
      <c r="K13" s="161">
        <v>0.3</v>
      </c>
      <c r="L13" s="161"/>
      <c r="M13" s="172">
        <f t="shared" si="0"/>
        <v>1.2000000000000002</v>
      </c>
      <c r="N13" s="172"/>
      <c r="O13" s="172">
        <v>6.5</v>
      </c>
      <c r="P13" s="172"/>
      <c r="Q13" s="173"/>
      <c r="R13" s="173"/>
      <c r="S13" s="173"/>
      <c r="T13" s="173"/>
      <c r="U13" s="177"/>
      <c r="V13" s="178"/>
      <c r="W13" s="178"/>
      <c r="X13" s="159"/>
    </row>
    <row r="14" spans="1:24" ht="9.75" customHeight="1">
      <c r="A14" s="171">
        <v>1984</v>
      </c>
      <c r="B14" s="161"/>
      <c r="C14" s="172">
        <v>1.7</v>
      </c>
      <c r="D14" s="172"/>
      <c r="E14" s="172">
        <v>1.7</v>
      </c>
      <c r="F14" s="172"/>
      <c r="G14" s="172">
        <v>0.5</v>
      </c>
      <c r="H14" s="172"/>
      <c r="I14" s="172">
        <v>0.4</v>
      </c>
      <c r="J14" s="172"/>
      <c r="K14" s="161">
        <v>0.3</v>
      </c>
      <c r="L14" s="161"/>
      <c r="M14" s="172">
        <f t="shared" si="0"/>
        <v>0.5</v>
      </c>
      <c r="N14" s="172"/>
      <c r="O14" s="172">
        <v>5.1</v>
      </c>
      <c r="P14" s="172"/>
      <c r="Q14" s="173"/>
      <c r="R14" s="173"/>
      <c r="S14" s="173"/>
      <c r="T14" s="173"/>
      <c r="U14" s="177"/>
      <c r="V14" s="178"/>
      <c r="W14" s="178"/>
      <c r="X14" s="159"/>
    </row>
    <row r="15" spans="1:24" ht="9.75" customHeight="1">
      <c r="A15" s="171">
        <v>1985</v>
      </c>
      <c r="B15" s="161"/>
      <c r="C15" s="172">
        <v>2.8</v>
      </c>
      <c r="D15" s="172"/>
      <c r="E15" s="172">
        <v>1.8</v>
      </c>
      <c r="F15" s="172"/>
      <c r="G15" s="172">
        <v>0.5</v>
      </c>
      <c r="H15" s="172"/>
      <c r="I15" s="172">
        <v>0.4</v>
      </c>
      <c r="J15" s="172"/>
      <c r="K15" s="161">
        <v>0.4</v>
      </c>
      <c r="L15" s="161"/>
      <c r="M15" s="172">
        <f t="shared" si="0"/>
        <v>1.1999999999999993</v>
      </c>
      <c r="N15" s="172"/>
      <c r="O15" s="172">
        <v>7.1</v>
      </c>
      <c r="P15" s="172"/>
      <c r="Q15" s="173"/>
      <c r="R15" s="173"/>
      <c r="S15" s="173"/>
      <c r="T15" s="173"/>
      <c r="U15" s="177"/>
      <c r="V15" s="178"/>
      <c r="W15" s="178"/>
      <c r="X15" s="159"/>
    </row>
    <row r="16" spans="1:24" ht="9.75" customHeight="1">
      <c r="A16" s="171">
        <v>1986</v>
      </c>
      <c r="B16" s="161"/>
      <c r="C16" s="172">
        <v>2.6</v>
      </c>
      <c r="D16" s="172"/>
      <c r="E16" s="172">
        <v>1.2</v>
      </c>
      <c r="F16" s="172"/>
      <c r="G16" s="172">
        <v>0.5</v>
      </c>
      <c r="H16" s="172"/>
      <c r="I16" s="172">
        <v>0.5</v>
      </c>
      <c r="J16" s="172"/>
      <c r="K16" s="161">
        <v>0.4</v>
      </c>
      <c r="L16" s="161"/>
      <c r="M16" s="172">
        <f t="shared" si="0"/>
        <v>1.3999999999999995</v>
      </c>
      <c r="N16" s="172"/>
      <c r="O16" s="172">
        <v>6.6</v>
      </c>
      <c r="P16" s="172"/>
      <c r="Q16" s="173"/>
      <c r="R16" s="173"/>
      <c r="S16" s="173"/>
      <c r="T16" s="173"/>
      <c r="U16" s="177"/>
      <c r="V16" s="178"/>
      <c r="W16" s="178"/>
      <c r="X16" s="159"/>
    </row>
    <row r="17" spans="1:24" ht="9.75" customHeight="1">
      <c r="A17" s="171">
        <v>1987</v>
      </c>
      <c r="B17" s="161"/>
      <c r="C17" s="172">
        <v>2.2</v>
      </c>
      <c r="D17" s="172"/>
      <c r="E17" s="172">
        <v>1.4</v>
      </c>
      <c r="F17" s="172"/>
      <c r="G17" s="172">
        <v>0.2</v>
      </c>
      <c r="H17" s="172"/>
      <c r="I17" s="172">
        <v>0.4</v>
      </c>
      <c r="J17" s="172"/>
      <c r="K17" s="161">
        <v>0.2</v>
      </c>
      <c r="L17" s="161"/>
      <c r="M17" s="172">
        <f t="shared" si="0"/>
        <v>0.7999999999999998</v>
      </c>
      <c r="N17" s="172"/>
      <c r="O17" s="172">
        <v>5.2</v>
      </c>
      <c r="P17" s="172"/>
      <c r="Q17" s="173"/>
      <c r="R17" s="173"/>
      <c r="S17" s="173"/>
      <c r="T17" s="173"/>
      <c r="U17" s="177"/>
      <c r="V17" s="178"/>
      <c r="W17" s="178"/>
      <c r="X17" s="159"/>
    </row>
    <row r="18" spans="1:24" ht="9.75" customHeight="1">
      <c r="A18" s="171">
        <v>1988</v>
      </c>
      <c r="B18" s="161"/>
      <c r="C18" s="172">
        <v>3.4</v>
      </c>
      <c r="D18" s="172"/>
      <c r="E18" s="172">
        <v>1.1</v>
      </c>
      <c r="F18" s="172"/>
      <c r="G18" s="172">
        <v>0.5</v>
      </c>
      <c r="H18" s="172"/>
      <c r="I18" s="172">
        <v>0.3</v>
      </c>
      <c r="J18" s="172"/>
      <c r="K18" s="161">
        <v>0.2</v>
      </c>
      <c r="L18" s="161"/>
      <c r="M18" s="172">
        <f t="shared" si="0"/>
        <v>1.4000000000000004</v>
      </c>
      <c r="N18" s="172"/>
      <c r="O18" s="172">
        <v>6.9</v>
      </c>
      <c r="P18" s="172"/>
      <c r="Q18" s="173"/>
      <c r="R18" s="173"/>
      <c r="S18" s="173"/>
      <c r="T18" s="173"/>
      <c r="U18" s="177"/>
      <c r="V18" s="178"/>
      <c r="W18" s="178"/>
      <c r="X18" s="159"/>
    </row>
    <row r="19" spans="1:24" ht="9.75" customHeight="1">
      <c r="A19" s="171">
        <v>1989</v>
      </c>
      <c r="B19" s="161"/>
      <c r="C19" s="172">
        <v>2.2</v>
      </c>
      <c r="D19" s="172"/>
      <c r="E19" s="172">
        <v>1.1</v>
      </c>
      <c r="F19" s="172"/>
      <c r="G19" s="172">
        <v>0.4</v>
      </c>
      <c r="H19" s="172"/>
      <c r="I19" s="172">
        <v>0.4</v>
      </c>
      <c r="J19" s="172"/>
      <c r="K19" s="161">
        <v>0.3</v>
      </c>
      <c r="L19" s="161"/>
      <c r="M19" s="172">
        <f t="shared" si="0"/>
        <v>1.5</v>
      </c>
      <c r="N19" s="172"/>
      <c r="O19" s="172">
        <v>5.9</v>
      </c>
      <c r="P19" s="172"/>
      <c r="Q19" s="173"/>
      <c r="R19" s="173"/>
      <c r="S19" s="173"/>
      <c r="T19" s="173"/>
      <c r="U19" s="177"/>
      <c r="V19" s="178"/>
      <c r="W19" s="178"/>
      <c r="X19" s="159"/>
    </row>
    <row r="20" spans="1:24" ht="3" customHeight="1">
      <c r="A20" s="171"/>
      <c r="B20" s="161"/>
      <c r="C20" s="172"/>
      <c r="D20" s="172"/>
      <c r="E20" s="172"/>
      <c r="F20" s="172"/>
      <c r="G20" s="172"/>
      <c r="H20" s="172"/>
      <c r="I20" s="172"/>
      <c r="J20" s="172"/>
      <c r="K20" s="161"/>
      <c r="L20" s="161"/>
      <c r="M20" s="172"/>
      <c r="N20" s="172"/>
      <c r="O20" s="172"/>
      <c r="P20" s="172"/>
      <c r="Q20" s="173"/>
      <c r="R20" s="173"/>
      <c r="S20" s="173"/>
      <c r="T20" s="173"/>
      <c r="U20" s="177"/>
      <c r="V20" s="178"/>
      <c r="W20" s="178"/>
      <c r="X20" s="159"/>
    </row>
    <row r="21" spans="1:24" ht="9.75" customHeight="1">
      <c r="A21" s="171">
        <v>1990</v>
      </c>
      <c r="B21" s="161"/>
      <c r="C21" s="172">
        <v>3.1</v>
      </c>
      <c r="D21" s="172"/>
      <c r="E21" s="172">
        <v>1.3</v>
      </c>
      <c r="F21" s="172"/>
      <c r="G21" s="172">
        <v>0.4</v>
      </c>
      <c r="H21" s="172"/>
      <c r="I21" s="172">
        <v>0.6</v>
      </c>
      <c r="J21" s="172"/>
      <c r="K21" s="179">
        <v>0.2</v>
      </c>
      <c r="L21" s="161"/>
      <c r="M21" s="172">
        <f aca="true" t="shared" si="1" ref="M21:M30">O21-SUM(C21:K21)</f>
        <v>0.9999999999999991</v>
      </c>
      <c r="N21" s="172"/>
      <c r="O21" s="172">
        <v>6.6</v>
      </c>
      <c r="P21" s="172"/>
      <c r="Q21" s="173"/>
      <c r="R21" s="173"/>
      <c r="S21" s="173"/>
      <c r="T21" s="173"/>
      <c r="U21" s="177"/>
      <c r="V21" s="178"/>
      <c r="W21" s="178"/>
      <c r="X21" s="159"/>
    </row>
    <row r="22" spans="1:24" ht="9.75" customHeight="1">
      <c r="A22" s="171">
        <v>1991</v>
      </c>
      <c r="B22" s="161"/>
      <c r="C22" s="172">
        <v>3.3</v>
      </c>
      <c r="D22" s="172"/>
      <c r="E22" s="172">
        <v>1.5</v>
      </c>
      <c r="F22" s="172"/>
      <c r="G22" s="172">
        <v>0.5</v>
      </c>
      <c r="H22" s="172"/>
      <c r="I22" s="172">
        <v>0.5</v>
      </c>
      <c r="J22" s="172"/>
      <c r="K22" s="179">
        <v>0.2</v>
      </c>
      <c r="L22" s="161"/>
      <c r="M22" s="172">
        <f t="shared" si="1"/>
        <v>1.2999999999999998</v>
      </c>
      <c r="N22" s="172"/>
      <c r="O22" s="172">
        <v>7.3</v>
      </c>
      <c r="P22" s="172"/>
      <c r="Q22" s="173"/>
      <c r="R22" s="173"/>
      <c r="S22" s="173"/>
      <c r="T22" s="173"/>
      <c r="U22" s="177"/>
      <c r="V22" s="159"/>
      <c r="W22" s="159"/>
      <c r="X22" s="159"/>
    </row>
    <row r="23" spans="1:24" ht="9.75" customHeight="1">
      <c r="A23" s="171">
        <v>1992</v>
      </c>
      <c r="B23" s="161"/>
      <c r="C23" s="172">
        <v>3.8</v>
      </c>
      <c r="D23" s="172"/>
      <c r="E23" s="172">
        <v>1.5</v>
      </c>
      <c r="F23" s="172"/>
      <c r="G23" s="172">
        <v>0.5</v>
      </c>
      <c r="H23" s="172"/>
      <c r="I23" s="172">
        <v>0.6</v>
      </c>
      <c r="J23" s="172"/>
      <c r="K23" s="179">
        <v>0.2</v>
      </c>
      <c r="L23" s="161"/>
      <c r="M23" s="172">
        <f t="shared" si="1"/>
        <v>1.1000000000000005</v>
      </c>
      <c r="N23" s="172"/>
      <c r="O23" s="172">
        <v>7.7</v>
      </c>
      <c r="P23" s="161"/>
      <c r="Q23" s="173"/>
      <c r="R23" s="158"/>
      <c r="S23" s="158"/>
      <c r="T23" s="158"/>
      <c r="U23" s="159"/>
      <c r="V23" s="159"/>
      <c r="W23" s="159"/>
      <c r="X23" s="159"/>
    </row>
    <row r="24" spans="1:24" ht="9.75" customHeight="1">
      <c r="A24" s="171">
        <v>1993</v>
      </c>
      <c r="B24" s="161"/>
      <c r="C24" s="172">
        <v>3.6</v>
      </c>
      <c r="D24" s="172"/>
      <c r="E24" s="172">
        <v>1.2</v>
      </c>
      <c r="F24" s="172"/>
      <c r="G24" s="172">
        <v>0.4</v>
      </c>
      <c r="H24" s="172"/>
      <c r="I24" s="172">
        <v>0.6</v>
      </c>
      <c r="J24" s="172"/>
      <c r="K24" s="179">
        <v>0.2</v>
      </c>
      <c r="L24" s="161"/>
      <c r="M24" s="172">
        <f t="shared" si="1"/>
        <v>1.4000000000000004</v>
      </c>
      <c r="N24" s="172"/>
      <c r="O24" s="172">
        <v>7.4</v>
      </c>
      <c r="P24" s="172"/>
      <c r="Q24" s="173"/>
      <c r="R24" s="173"/>
      <c r="S24" s="173"/>
      <c r="T24" s="173"/>
      <c r="U24" s="177"/>
      <c r="V24" s="159"/>
      <c r="W24" s="159"/>
      <c r="X24" s="159"/>
    </row>
    <row r="25" spans="1:24" ht="9.75" customHeight="1">
      <c r="A25" s="180" t="s">
        <v>98</v>
      </c>
      <c r="B25" s="161"/>
      <c r="C25" s="172">
        <v>3.3</v>
      </c>
      <c r="D25" s="172"/>
      <c r="E25" s="172">
        <v>1.9</v>
      </c>
      <c r="F25" s="172"/>
      <c r="G25" s="172">
        <v>0.4</v>
      </c>
      <c r="H25" s="172"/>
      <c r="I25" s="172">
        <v>0.6</v>
      </c>
      <c r="J25" s="172"/>
      <c r="K25" s="179">
        <v>0.2</v>
      </c>
      <c r="L25" s="161"/>
      <c r="M25" s="172">
        <f t="shared" si="1"/>
        <v>1.4300000000000006</v>
      </c>
      <c r="N25" s="172"/>
      <c r="O25" s="172">
        <v>7.83</v>
      </c>
      <c r="P25" s="172"/>
      <c r="Q25" s="173"/>
      <c r="R25" s="173"/>
      <c r="S25" s="173"/>
      <c r="T25" s="173"/>
      <c r="U25" s="177"/>
      <c r="V25" s="159"/>
      <c r="W25" s="159"/>
      <c r="X25" s="159"/>
    </row>
    <row r="26" spans="1:24" ht="9.75" customHeight="1">
      <c r="A26" s="181">
        <v>1995</v>
      </c>
      <c r="B26" s="161"/>
      <c r="C26" s="172">
        <v>3.3</v>
      </c>
      <c r="D26" s="172"/>
      <c r="E26" s="172">
        <v>1.7</v>
      </c>
      <c r="F26" s="172"/>
      <c r="G26" s="172">
        <v>0.4</v>
      </c>
      <c r="H26" s="172"/>
      <c r="I26" s="172">
        <v>0.6</v>
      </c>
      <c r="J26" s="172"/>
      <c r="K26" s="179">
        <v>0.2</v>
      </c>
      <c r="L26" s="161"/>
      <c r="M26" s="172">
        <f t="shared" si="1"/>
        <v>1.5</v>
      </c>
      <c r="N26" s="172"/>
      <c r="O26" s="172">
        <v>7.7</v>
      </c>
      <c r="P26" s="172"/>
      <c r="Q26" s="173"/>
      <c r="R26" s="173"/>
      <c r="S26" s="173"/>
      <c r="T26" s="173"/>
      <c r="U26" s="177"/>
      <c r="V26" s="159"/>
      <c r="W26" s="159"/>
      <c r="X26" s="159"/>
    </row>
    <row r="27" spans="1:24" ht="9.75" customHeight="1">
      <c r="A27" s="182" t="s">
        <v>100</v>
      </c>
      <c r="B27" s="161"/>
      <c r="C27" s="172">
        <v>3.45</v>
      </c>
      <c r="D27" s="172"/>
      <c r="E27" s="172">
        <v>1.28</v>
      </c>
      <c r="F27" s="172"/>
      <c r="G27" s="172">
        <v>0.51</v>
      </c>
      <c r="H27" s="172"/>
      <c r="I27" s="172">
        <v>0.57</v>
      </c>
      <c r="J27" s="172"/>
      <c r="K27" s="179">
        <v>0.21</v>
      </c>
      <c r="L27" s="161"/>
      <c r="M27" s="172">
        <f t="shared" si="1"/>
        <v>1.4299999999999997</v>
      </c>
      <c r="N27" s="172"/>
      <c r="O27" s="172">
        <v>7.45</v>
      </c>
      <c r="P27" s="172"/>
      <c r="Q27" s="173"/>
      <c r="R27" s="173"/>
      <c r="S27" s="173"/>
      <c r="T27" s="173"/>
      <c r="U27" s="177"/>
      <c r="V27" s="159"/>
      <c r="W27" s="159"/>
      <c r="X27" s="159"/>
    </row>
    <row r="28" spans="1:24" ht="9.75" customHeight="1">
      <c r="A28" s="182" t="s">
        <v>201</v>
      </c>
      <c r="B28" s="161"/>
      <c r="C28" s="172">
        <v>3.58</v>
      </c>
      <c r="D28" s="172"/>
      <c r="E28" s="172">
        <v>1.37</v>
      </c>
      <c r="F28" s="172"/>
      <c r="G28" s="172">
        <v>0.39</v>
      </c>
      <c r="H28" s="172"/>
      <c r="I28" s="172">
        <v>0.55</v>
      </c>
      <c r="J28" s="172"/>
      <c r="K28" s="179">
        <v>0.2</v>
      </c>
      <c r="L28" s="161"/>
      <c r="M28" s="172">
        <f t="shared" si="1"/>
        <v>1.4400000000000004</v>
      </c>
      <c r="N28" s="172"/>
      <c r="O28" s="172">
        <v>7.53</v>
      </c>
      <c r="P28" s="172"/>
      <c r="Q28" s="173"/>
      <c r="R28" s="173"/>
      <c r="S28" s="173"/>
      <c r="T28" s="173"/>
      <c r="U28" s="177"/>
      <c r="V28" s="159"/>
      <c r="W28" s="159"/>
      <c r="X28" s="159"/>
    </row>
    <row r="29" spans="1:24" ht="9.75" customHeight="1">
      <c r="A29" s="182" t="s">
        <v>202</v>
      </c>
      <c r="B29" s="161"/>
      <c r="C29" s="172">
        <v>3.46</v>
      </c>
      <c r="D29" s="172"/>
      <c r="E29" s="172">
        <v>1.16</v>
      </c>
      <c r="F29" s="172"/>
      <c r="G29" s="172">
        <v>0.38</v>
      </c>
      <c r="H29" s="172"/>
      <c r="I29" s="172">
        <v>0.63</v>
      </c>
      <c r="J29" s="172"/>
      <c r="K29" s="179">
        <v>0.22</v>
      </c>
      <c r="L29" s="161"/>
      <c r="M29" s="172">
        <f t="shared" si="1"/>
        <v>1.54</v>
      </c>
      <c r="N29" s="172"/>
      <c r="O29" s="172">
        <v>7.39</v>
      </c>
      <c r="P29" s="172"/>
      <c r="Q29" s="173"/>
      <c r="R29" s="173"/>
      <c r="S29" s="173"/>
      <c r="T29" s="173"/>
      <c r="U29" s="177"/>
      <c r="V29" s="159"/>
      <c r="W29" s="159"/>
      <c r="X29" s="159"/>
    </row>
    <row r="30" spans="1:24" ht="9.75" customHeight="1">
      <c r="A30" s="182" t="s">
        <v>203</v>
      </c>
      <c r="B30" s="161"/>
      <c r="C30" s="172">
        <v>3.58</v>
      </c>
      <c r="D30" s="172"/>
      <c r="E30" s="172">
        <v>1.24</v>
      </c>
      <c r="F30" s="172"/>
      <c r="G30" s="172">
        <v>0.44</v>
      </c>
      <c r="H30" s="172"/>
      <c r="I30" s="172">
        <v>0.57</v>
      </c>
      <c r="J30" s="172"/>
      <c r="K30" s="179">
        <v>0.21</v>
      </c>
      <c r="L30" s="161"/>
      <c r="M30" s="172">
        <f t="shared" si="1"/>
        <v>1.589999999999999</v>
      </c>
      <c r="N30" s="172"/>
      <c r="O30" s="172">
        <v>7.63</v>
      </c>
      <c r="P30" s="172"/>
      <c r="Q30" s="173"/>
      <c r="R30" s="173"/>
      <c r="S30" s="173"/>
      <c r="T30" s="173"/>
      <c r="U30" s="177"/>
      <c r="V30" s="159"/>
      <c r="W30" s="159"/>
      <c r="X30" s="159"/>
    </row>
    <row r="31" spans="1:24" ht="3" customHeight="1">
      <c r="A31" s="182"/>
      <c r="B31" s="161"/>
      <c r="C31" s="172"/>
      <c r="D31" s="172"/>
      <c r="E31" s="172"/>
      <c r="F31" s="172"/>
      <c r="G31" s="172"/>
      <c r="H31" s="172"/>
      <c r="I31" s="172"/>
      <c r="J31" s="172"/>
      <c r="K31" s="179"/>
      <c r="L31" s="161"/>
      <c r="M31" s="172"/>
      <c r="N31" s="172"/>
      <c r="O31" s="172"/>
      <c r="P31" s="172"/>
      <c r="Q31" s="173"/>
      <c r="R31" s="173"/>
      <c r="S31" s="173"/>
      <c r="T31" s="173"/>
      <c r="U31" s="177"/>
      <c r="V31" s="159"/>
      <c r="W31" s="159"/>
      <c r="X31" s="159"/>
    </row>
    <row r="32" spans="1:24" ht="9.75" customHeight="1">
      <c r="A32" s="183" t="s">
        <v>204</v>
      </c>
      <c r="B32" s="161"/>
      <c r="C32" s="172">
        <v>3.56</v>
      </c>
      <c r="D32" s="172"/>
      <c r="E32" s="172">
        <v>1.17</v>
      </c>
      <c r="F32" s="172"/>
      <c r="G32" s="172">
        <v>0.44</v>
      </c>
      <c r="H32" s="172"/>
      <c r="I32" s="172">
        <v>0.62</v>
      </c>
      <c r="J32" s="172"/>
      <c r="K32" s="179">
        <v>0.18</v>
      </c>
      <c r="L32" s="161"/>
      <c r="M32" s="172">
        <f>O32-SUM(C32:K32)</f>
        <v>1.839999999999999</v>
      </c>
      <c r="N32" s="172"/>
      <c r="O32" s="172">
        <v>7.81</v>
      </c>
      <c r="P32" s="172"/>
      <c r="Q32" s="173"/>
      <c r="R32" s="173"/>
      <c r="S32" s="173"/>
      <c r="T32" s="173"/>
      <c r="U32" s="177"/>
      <c r="V32" s="159"/>
      <c r="W32" s="159"/>
      <c r="X32" s="159"/>
    </row>
    <row r="33" spans="1:24" ht="9.75" customHeight="1">
      <c r="A33" s="183" t="s">
        <v>139</v>
      </c>
      <c r="B33" s="161"/>
      <c r="C33" s="172">
        <v>3.47</v>
      </c>
      <c r="D33" s="172"/>
      <c r="E33" s="172">
        <v>1.06</v>
      </c>
      <c r="F33" s="172"/>
      <c r="G33" s="172">
        <v>0.5</v>
      </c>
      <c r="H33" s="172"/>
      <c r="I33" s="172">
        <v>0.59</v>
      </c>
      <c r="J33" s="172"/>
      <c r="K33" s="179">
        <v>0.21</v>
      </c>
      <c r="L33" s="161"/>
      <c r="M33" s="172">
        <f>O33-SUM(C33:K33)</f>
        <v>1.62</v>
      </c>
      <c r="N33" s="172"/>
      <c r="O33" s="172">
        <v>7.45</v>
      </c>
      <c r="P33" s="172"/>
      <c r="Q33" s="173"/>
      <c r="R33" s="173"/>
      <c r="S33" s="173"/>
      <c r="T33" s="173"/>
      <c r="U33" s="177"/>
      <c r="V33" s="159"/>
      <c r="W33" s="159"/>
      <c r="X33" s="159"/>
    </row>
    <row r="34" spans="1:24" ht="12.75" customHeight="1">
      <c r="A34" s="184" t="s">
        <v>205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77"/>
      <c r="R34" s="159"/>
      <c r="S34" s="159"/>
      <c r="T34" s="159"/>
      <c r="U34" s="159"/>
      <c r="V34" s="159"/>
      <c r="W34" s="159"/>
      <c r="X34" s="159"/>
    </row>
    <row r="35" spans="1:24" ht="12.75" customHeight="1">
      <c r="A35" s="186" t="s">
        <v>206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77"/>
      <c r="R35" s="159"/>
      <c r="S35" s="159"/>
      <c r="T35" s="159"/>
      <c r="U35" s="159"/>
      <c r="V35" s="159"/>
      <c r="W35" s="159"/>
      <c r="X35" s="159"/>
    </row>
    <row r="36" spans="3:26" ht="15">
      <c r="C36" s="187"/>
      <c r="D36" s="187"/>
      <c r="E36" s="187"/>
      <c r="F36" s="187"/>
      <c r="G36" s="187"/>
      <c r="H36" s="187"/>
      <c r="I36" s="187"/>
      <c r="J36" s="187"/>
      <c r="M36" s="187"/>
      <c r="N36" s="187"/>
      <c r="Q36" s="188">
        <v>7.3</v>
      </c>
      <c r="R36" s="188">
        <v>7.7</v>
      </c>
      <c r="S36" s="188">
        <v>7.4</v>
      </c>
      <c r="T36" s="188">
        <v>7.8</v>
      </c>
      <c r="U36" s="188">
        <v>7.7</v>
      </c>
      <c r="V36" s="188">
        <v>7.4</v>
      </c>
      <c r="W36" s="188">
        <v>7.6</v>
      </c>
      <c r="X36" s="188">
        <v>7.4</v>
      </c>
      <c r="Y36" s="188">
        <v>7.9</v>
      </c>
      <c r="Z36" s="188">
        <v>8.1</v>
      </c>
    </row>
    <row r="37" ht="15">
      <c r="C37" s="189" t="s">
        <v>55</v>
      </c>
    </row>
  </sheetData>
  <printOptions/>
  <pageMargins left="0.417" right="0.417" top="0.667" bottom="0.667" header="0" footer="0"/>
  <pageSetup horizontalDpi="300" verticalDpi="3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H35"/>
  <sheetViews>
    <sheetView workbookViewId="0" topLeftCell="A1">
      <selection activeCell="A1" sqref="A1"/>
    </sheetView>
  </sheetViews>
  <sheetFormatPr defaultColWidth="12.57421875" defaultRowHeight="12.75"/>
  <cols>
    <col min="1" max="1" width="16.421875" style="193" customWidth="1"/>
    <col min="2" max="2" width="21.421875" style="193" customWidth="1"/>
    <col min="3" max="3" width="9.57421875" style="193" customWidth="1"/>
    <col min="4" max="4" width="20.57421875" style="193" customWidth="1"/>
    <col min="5" max="5" width="9.57421875" style="193" customWidth="1"/>
    <col min="6" max="6" width="20.57421875" style="193" customWidth="1"/>
    <col min="7" max="7" width="3.57421875" style="193" customWidth="1"/>
    <col min="8" max="16384" width="12.57421875" style="193" customWidth="1"/>
  </cols>
  <sheetData>
    <row r="1" spans="1:8" ht="12" customHeight="1">
      <c r="A1" s="190" t="s">
        <v>221</v>
      </c>
      <c r="B1" s="191"/>
      <c r="C1" s="191"/>
      <c r="D1" s="191"/>
      <c r="E1" s="191"/>
      <c r="F1" s="191"/>
      <c r="G1" s="191"/>
      <c r="H1" s="192"/>
    </row>
    <row r="2" spans="1:8" ht="12" customHeight="1">
      <c r="A2" s="194" t="s">
        <v>207</v>
      </c>
      <c r="B2" s="190" t="s">
        <v>208</v>
      </c>
      <c r="C2" s="194"/>
      <c r="D2" s="190" t="s">
        <v>209</v>
      </c>
      <c r="E2" s="191"/>
      <c r="F2" s="194" t="s">
        <v>210</v>
      </c>
      <c r="G2" s="194" t="s">
        <v>55</v>
      </c>
      <c r="H2" s="192"/>
    </row>
    <row r="3" spans="1:8" ht="12" customHeight="1">
      <c r="A3" s="195"/>
      <c r="B3" s="195"/>
      <c r="C3" s="195"/>
      <c r="D3" s="196" t="s">
        <v>211</v>
      </c>
      <c r="E3" s="195"/>
      <c r="F3" s="195"/>
      <c r="G3" s="195"/>
      <c r="H3" s="192"/>
    </row>
    <row r="4" spans="1:8" ht="2.25" customHeight="1">
      <c r="A4" s="195"/>
      <c r="B4" s="195"/>
      <c r="C4" s="195"/>
      <c r="D4" s="195"/>
      <c r="E4" s="195"/>
      <c r="F4" s="195"/>
      <c r="G4" s="195"/>
      <c r="H4" s="192"/>
    </row>
    <row r="5" spans="1:8" ht="9.75" customHeight="1">
      <c r="A5" s="197">
        <v>1977</v>
      </c>
      <c r="B5" s="198">
        <v>0.86</v>
      </c>
      <c r="C5" s="199"/>
      <c r="D5" s="198">
        <v>1.62</v>
      </c>
      <c r="E5" s="195"/>
      <c r="F5" s="198">
        <v>2.5</v>
      </c>
      <c r="G5" s="195"/>
      <c r="H5" s="192"/>
    </row>
    <row r="6" spans="1:8" ht="9.75" customHeight="1">
      <c r="A6" s="197">
        <v>1978</v>
      </c>
      <c r="B6" s="198">
        <v>1.02</v>
      </c>
      <c r="C6" s="199"/>
      <c r="D6" s="198">
        <v>1.66</v>
      </c>
      <c r="E6" s="195"/>
      <c r="F6" s="198">
        <v>2.7</v>
      </c>
      <c r="G6" s="195"/>
      <c r="H6" s="192"/>
    </row>
    <row r="7" spans="1:8" ht="9.75" customHeight="1">
      <c r="A7" s="197">
        <v>1979</v>
      </c>
      <c r="B7" s="198">
        <v>1.13</v>
      </c>
      <c r="C7" s="199"/>
      <c r="D7" s="198">
        <v>1.73</v>
      </c>
      <c r="E7" s="195"/>
      <c r="F7" s="198">
        <v>2.8</v>
      </c>
      <c r="G7" s="195"/>
      <c r="H7" s="192"/>
    </row>
    <row r="8" spans="1:8" ht="3" customHeight="1">
      <c r="A8" s="197"/>
      <c r="B8" s="198"/>
      <c r="C8" s="199"/>
      <c r="D8" s="198"/>
      <c r="E8" s="195"/>
      <c r="F8" s="198"/>
      <c r="G8" s="195"/>
      <c r="H8" s="192"/>
    </row>
    <row r="9" spans="1:8" ht="9.75" customHeight="1">
      <c r="A9" s="197">
        <v>1980</v>
      </c>
      <c r="B9" s="198">
        <v>1.2</v>
      </c>
      <c r="C9" s="199"/>
      <c r="D9" s="198">
        <v>1.53</v>
      </c>
      <c r="E9" s="195"/>
      <c r="F9" s="198">
        <v>2.7</v>
      </c>
      <c r="G9" s="195"/>
      <c r="H9" s="192"/>
    </row>
    <row r="10" spans="1:8" ht="9.75" customHeight="1">
      <c r="A10" s="197">
        <v>1981</v>
      </c>
      <c r="B10" s="198">
        <v>1.38</v>
      </c>
      <c r="C10" s="199"/>
      <c r="D10" s="198">
        <v>1.53</v>
      </c>
      <c r="E10" s="195"/>
      <c r="F10" s="198">
        <v>2.9</v>
      </c>
      <c r="G10" s="195"/>
      <c r="H10" s="192"/>
    </row>
    <row r="11" spans="1:8" ht="9.75" customHeight="1">
      <c r="A11" s="197">
        <v>1982</v>
      </c>
      <c r="B11" s="198">
        <v>1.44</v>
      </c>
      <c r="C11" s="199"/>
      <c r="D11" s="198">
        <v>1.51</v>
      </c>
      <c r="E11" s="195"/>
      <c r="F11" s="198">
        <v>2.9</v>
      </c>
      <c r="G11" s="195"/>
      <c r="H11" s="192"/>
    </row>
    <row r="12" spans="1:8" ht="9.75" customHeight="1">
      <c r="A12" s="197">
        <v>1983</v>
      </c>
      <c r="B12" s="198">
        <v>1.64</v>
      </c>
      <c r="C12" s="199"/>
      <c r="D12" s="198">
        <v>1.81</v>
      </c>
      <c r="E12" s="195"/>
      <c r="F12" s="198">
        <v>3.4</v>
      </c>
      <c r="G12" s="195"/>
      <c r="H12" s="192"/>
    </row>
    <row r="13" spans="1:8" ht="9.75" customHeight="1">
      <c r="A13" s="197">
        <v>1984</v>
      </c>
      <c r="B13" s="198">
        <v>1.77</v>
      </c>
      <c r="C13" s="199"/>
      <c r="D13" s="198">
        <v>1.76</v>
      </c>
      <c r="E13" s="195"/>
      <c r="F13" s="198">
        <v>3.6</v>
      </c>
      <c r="G13" s="195"/>
      <c r="H13" s="192"/>
    </row>
    <row r="14" spans="1:8" ht="9.75" customHeight="1">
      <c r="A14" s="197">
        <v>1985</v>
      </c>
      <c r="B14" s="198">
        <v>1.78</v>
      </c>
      <c r="C14" s="199"/>
      <c r="D14" s="198">
        <v>1.81</v>
      </c>
      <c r="E14" s="195"/>
      <c r="F14" s="198">
        <v>3.6</v>
      </c>
      <c r="G14" s="195"/>
      <c r="H14" s="192"/>
    </row>
    <row r="15" spans="1:8" ht="9.75" customHeight="1">
      <c r="A15" s="197">
        <v>1986</v>
      </c>
      <c r="B15" s="198">
        <v>1.87</v>
      </c>
      <c r="C15" s="199"/>
      <c r="D15" s="198">
        <v>1.88</v>
      </c>
      <c r="E15" s="195"/>
      <c r="F15" s="198">
        <v>3.8</v>
      </c>
      <c r="G15" s="195"/>
      <c r="H15" s="192"/>
    </row>
    <row r="16" spans="1:8" ht="9.75" customHeight="1">
      <c r="A16" s="197">
        <v>1987</v>
      </c>
      <c r="B16" s="198">
        <v>1.92</v>
      </c>
      <c r="C16" s="199"/>
      <c r="D16" s="198">
        <v>1.64</v>
      </c>
      <c r="E16" s="195"/>
      <c r="F16" s="198">
        <v>3.5</v>
      </c>
      <c r="G16" s="195"/>
      <c r="H16" s="192"/>
    </row>
    <row r="17" spans="1:8" ht="9.75" customHeight="1">
      <c r="A17" s="197">
        <v>1988</v>
      </c>
      <c r="B17" s="198">
        <v>1.98</v>
      </c>
      <c r="C17" s="199"/>
      <c r="D17" s="198">
        <v>1.54</v>
      </c>
      <c r="E17" s="195"/>
      <c r="F17" s="198">
        <v>3.5</v>
      </c>
      <c r="G17" s="195"/>
      <c r="H17" s="192"/>
    </row>
    <row r="18" spans="1:8" ht="9.75" customHeight="1">
      <c r="A18" s="197">
        <v>1989</v>
      </c>
      <c r="B18" s="198">
        <v>2.04</v>
      </c>
      <c r="C18" s="199"/>
      <c r="D18" s="198">
        <v>1.53</v>
      </c>
      <c r="E18" s="195"/>
      <c r="F18" s="198">
        <v>3.5</v>
      </c>
      <c r="G18" s="195"/>
      <c r="H18" s="192"/>
    </row>
    <row r="19" spans="1:8" ht="3" customHeight="1">
      <c r="A19" s="197"/>
      <c r="B19" s="198"/>
      <c r="C19" s="199"/>
      <c r="D19" s="198"/>
      <c r="E19" s="195"/>
      <c r="F19" s="198"/>
      <c r="G19" s="195"/>
      <c r="H19" s="192"/>
    </row>
    <row r="20" spans="1:8" ht="9.75" customHeight="1">
      <c r="A20" s="197">
        <v>1990</v>
      </c>
      <c r="B20" s="198">
        <v>2</v>
      </c>
      <c r="C20" s="199"/>
      <c r="D20" s="198">
        <v>1.7</v>
      </c>
      <c r="E20" s="195"/>
      <c r="F20" s="198">
        <f>D20+B20</f>
        <v>3.7</v>
      </c>
      <c r="G20" s="195"/>
      <c r="H20" s="192"/>
    </row>
    <row r="21" spans="1:8" ht="9.75" customHeight="1">
      <c r="A21" s="197">
        <v>1991</v>
      </c>
      <c r="B21" s="198">
        <v>1.93</v>
      </c>
      <c r="C21" s="199"/>
      <c r="D21" s="198">
        <v>1.75</v>
      </c>
      <c r="E21" s="195"/>
      <c r="F21" s="198">
        <f>D21+B21</f>
        <v>3.6799999999999997</v>
      </c>
      <c r="G21" s="195"/>
      <c r="H21" s="192"/>
    </row>
    <row r="22" spans="1:8" ht="9.75" customHeight="1">
      <c r="A22" s="197">
        <v>1992</v>
      </c>
      <c r="B22" s="198">
        <v>2</v>
      </c>
      <c r="C22" s="199"/>
      <c r="D22" s="198">
        <v>1.69</v>
      </c>
      <c r="E22" s="195"/>
      <c r="F22" s="198">
        <f>D22+B22</f>
        <v>3.69</v>
      </c>
      <c r="G22" s="195"/>
      <c r="H22" s="192"/>
    </row>
    <row r="23" spans="1:8" ht="9.75" customHeight="1">
      <c r="A23" s="197">
        <v>1993</v>
      </c>
      <c r="B23" s="198">
        <v>1.99</v>
      </c>
      <c r="C23" s="199"/>
      <c r="D23" s="198">
        <v>1.71</v>
      </c>
      <c r="E23" s="195"/>
      <c r="F23" s="198">
        <f>D23+B23</f>
        <v>3.7</v>
      </c>
      <c r="G23" s="195"/>
      <c r="H23" s="192"/>
    </row>
    <row r="24" spans="1:8" ht="9.75" customHeight="1">
      <c r="A24" s="197">
        <v>1994</v>
      </c>
      <c r="B24" s="198">
        <v>2.05</v>
      </c>
      <c r="C24" s="199"/>
      <c r="D24" s="198">
        <v>1.96</v>
      </c>
      <c r="E24" s="195"/>
      <c r="F24" s="198">
        <f aca="true" t="shared" si="0" ref="F24:F31">D24+B24</f>
        <v>4.01</v>
      </c>
      <c r="G24" s="195"/>
      <c r="H24" s="192"/>
    </row>
    <row r="25" spans="1:8" ht="9.75" customHeight="1">
      <c r="A25" s="200" t="s">
        <v>212</v>
      </c>
      <c r="B25" s="198">
        <v>2.05</v>
      </c>
      <c r="C25" s="199"/>
      <c r="D25" s="198">
        <v>1.76</v>
      </c>
      <c r="E25" s="195"/>
      <c r="F25" s="198">
        <f t="shared" si="0"/>
        <v>3.8099999999999996</v>
      </c>
      <c r="G25" s="195"/>
      <c r="H25" s="192"/>
    </row>
    <row r="26" spans="1:8" ht="9.75" customHeight="1">
      <c r="A26" s="200" t="s">
        <v>213</v>
      </c>
      <c r="B26" s="198">
        <v>2.11</v>
      </c>
      <c r="C26" s="199"/>
      <c r="D26" s="198">
        <v>1.86</v>
      </c>
      <c r="E26" s="195"/>
      <c r="F26" s="198">
        <f t="shared" si="0"/>
        <v>3.9699999999999998</v>
      </c>
      <c r="G26" s="195"/>
      <c r="H26" s="192"/>
    </row>
    <row r="27" spans="1:8" ht="9.75" customHeight="1">
      <c r="A27" s="200" t="s">
        <v>101</v>
      </c>
      <c r="B27" s="198">
        <v>2.35</v>
      </c>
      <c r="C27" s="199"/>
      <c r="D27" s="198">
        <v>1.68</v>
      </c>
      <c r="E27" s="195"/>
      <c r="F27" s="198">
        <f t="shared" si="0"/>
        <v>4.03</v>
      </c>
      <c r="G27" s="195"/>
      <c r="H27" s="192"/>
    </row>
    <row r="28" spans="1:8" ht="10.5" customHeight="1">
      <c r="A28" s="200" t="s">
        <v>102</v>
      </c>
      <c r="B28" s="198">
        <v>2.5</v>
      </c>
      <c r="C28" s="199"/>
      <c r="D28" s="198">
        <v>1.44</v>
      </c>
      <c r="E28" s="195"/>
      <c r="F28" s="198">
        <f t="shared" si="0"/>
        <v>3.94</v>
      </c>
      <c r="G28" s="195"/>
      <c r="H28" s="192"/>
    </row>
    <row r="29" spans="1:8" ht="10.5" customHeight="1">
      <c r="A29" s="200" t="s">
        <v>183</v>
      </c>
      <c r="B29" s="198">
        <v>2.54</v>
      </c>
      <c r="C29" s="199"/>
      <c r="D29" s="198">
        <v>1.62</v>
      </c>
      <c r="E29" s="195"/>
      <c r="F29" s="198">
        <f t="shared" si="0"/>
        <v>4.16</v>
      </c>
      <c r="G29" s="195"/>
      <c r="H29" s="192"/>
    </row>
    <row r="30" spans="1:8" ht="3" customHeight="1">
      <c r="A30" s="200"/>
      <c r="B30" s="198"/>
      <c r="C30" s="199"/>
      <c r="D30" s="198"/>
      <c r="E30" s="195"/>
      <c r="F30" s="198"/>
      <c r="G30" s="195"/>
      <c r="H30" s="192"/>
    </row>
    <row r="31" spans="1:8" ht="9" customHeight="1">
      <c r="A31" s="200" t="s">
        <v>204</v>
      </c>
      <c r="B31" s="198">
        <v>2.62</v>
      </c>
      <c r="C31" s="199"/>
      <c r="D31" s="198">
        <v>1.67</v>
      </c>
      <c r="E31" s="195"/>
      <c r="F31" s="198">
        <f t="shared" si="0"/>
        <v>4.29</v>
      </c>
      <c r="G31" s="195"/>
      <c r="H31" s="192"/>
    </row>
    <row r="32" spans="1:8" ht="10.5" customHeight="1">
      <c r="A32" s="200" t="s">
        <v>139</v>
      </c>
      <c r="B32" s="198">
        <v>2.64</v>
      </c>
      <c r="C32" s="199"/>
      <c r="D32" s="198">
        <v>1.66</v>
      </c>
      <c r="E32" s="195"/>
      <c r="F32" s="198">
        <f>B32+D32</f>
        <v>4.3</v>
      </c>
      <c r="G32" s="195"/>
      <c r="H32" s="192"/>
    </row>
    <row r="33" spans="1:7" ht="15" customHeight="1">
      <c r="A33" s="201" t="s">
        <v>214</v>
      </c>
      <c r="B33" s="202"/>
      <c r="C33" s="202"/>
      <c r="D33" s="202"/>
      <c r="E33" s="202"/>
      <c r="F33" s="202"/>
      <c r="G33" s="202"/>
    </row>
    <row r="34" spans="1:7" ht="12" customHeight="1">
      <c r="A34" s="203" t="s">
        <v>215</v>
      </c>
      <c r="B34" s="204"/>
      <c r="C34" s="204"/>
      <c r="D34" s="204"/>
      <c r="E34" s="195"/>
      <c r="F34" s="204"/>
      <c r="G34" s="195"/>
    </row>
    <row r="35" spans="2:6" ht="15">
      <c r="B35" s="205"/>
      <c r="C35" s="205"/>
      <c r="D35" s="205"/>
      <c r="F35" s="205"/>
    </row>
  </sheetData>
  <printOptions/>
  <pageMargins left="0.417" right="0.417" top="0.667" bottom="0.667" header="0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USDA\ERS\GLucier</dc:creator>
  <cp:keywords/>
  <dc:description/>
  <cp:lastModifiedBy>SCUSER1</cp:lastModifiedBy>
  <cp:lastPrinted>2001-08-21T12:37:11Z</cp:lastPrinted>
  <dcterms:created xsi:type="dcterms:W3CDTF">2001-08-09T17:00:29Z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