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24" activeTab="2"/>
  </bookViews>
  <sheets>
    <sheet name="2008 Alaska" sheetId="1" r:id="rId1"/>
    <sheet name="2008 Lower 48" sheetId="2" r:id="rId2"/>
    <sheet name="combined 04-08" sheetId="3" r:id="rId3"/>
    <sheet name="Sheet2" sheetId="4" r:id="rId4"/>
  </sheets>
  <definedNames>
    <definedName name="_xlnm.Print_Area" localSheetId="0">'2008 Alaska'!$A$1:$Q$53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<sst xmlns="http://schemas.openxmlformats.org/spreadsheetml/2006/main" count="492" uniqueCount="219">
  <si>
    <t>Contract #</t>
  </si>
  <si>
    <t>Contractor</t>
  </si>
  <si>
    <t>Make/Model</t>
  </si>
  <si>
    <t>Normal Availability Days</t>
  </si>
  <si>
    <t>Contract Extension Days</t>
  </si>
  <si>
    <t>Daily Availability</t>
  </si>
  <si>
    <t>Flight Rate</t>
  </si>
  <si>
    <t>Number of IA</t>
  </si>
  <si>
    <t>% IA Supported with Bucket</t>
  </si>
  <si>
    <t># Extended Attacks</t>
  </si>
  <si>
    <t># Days Helo on Extended attack</t>
  </si>
  <si>
    <t>Flight Hours for Fire</t>
  </si>
  <si>
    <t>Flight Hours for Other</t>
  </si>
  <si>
    <t># of PAX</t>
  </si>
  <si>
    <t>Pounds Internal Cargo</t>
  </si>
  <si>
    <t>Pounds External Cargo</t>
  </si>
  <si>
    <t>Total Hours Non-Availability</t>
  </si>
  <si>
    <t># HCWN Assignments</t>
  </si>
  <si>
    <t># Days on HCWN Assignment</t>
  </si>
  <si>
    <t># CWN HECM Assignments</t>
  </si>
  <si>
    <t># Days on HECM Assignment</t>
  </si>
  <si>
    <t># Misc Aviation Assignments</t>
  </si>
  <si>
    <t># Days on Misc Aviation Assignment</t>
  </si>
  <si>
    <t># Certified PSD Operators</t>
  </si>
  <si>
    <t># Trainee PSD Operators</t>
  </si>
  <si>
    <t># Certified Helitorch Managers</t>
  </si>
  <si>
    <t># Trainee Helitorch Managers</t>
  </si>
  <si>
    <t># Aerial Ignition Projects</t>
  </si>
  <si>
    <t>Total Acres Burned</t>
  </si>
  <si>
    <t>Flight Hours Breakdown</t>
  </si>
  <si>
    <t>Ft. Wainwright</t>
  </si>
  <si>
    <t>Apple Valley</t>
  </si>
  <si>
    <t>Ravendale</t>
  </si>
  <si>
    <t>Rifle</t>
  </si>
  <si>
    <t>Boise</t>
  </si>
  <si>
    <t>Elko</t>
  </si>
  <si>
    <t>Ely</t>
  </si>
  <si>
    <t>Las Vegas</t>
  </si>
  <si>
    <t>Burns</t>
  </si>
  <si>
    <t>Lakeview</t>
  </si>
  <si>
    <t>Prineville</t>
  </si>
  <si>
    <t>Vale</t>
  </si>
  <si>
    <t>Moab</t>
  </si>
  <si>
    <t>Rawlings</t>
  </si>
  <si>
    <t>AZ</t>
  </si>
  <si>
    <t>CA</t>
  </si>
  <si>
    <t xml:space="preserve"> </t>
  </si>
  <si>
    <t>CO</t>
  </si>
  <si>
    <t>ID</t>
  </si>
  <si>
    <t>NV</t>
  </si>
  <si>
    <t>OR</t>
  </si>
  <si>
    <t>UT</t>
  </si>
  <si>
    <t>WY</t>
  </si>
  <si>
    <t>On District BLM</t>
  </si>
  <si>
    <t>Off District BLM</t>
  </si>
  <si>
    <t>USFS</t>
  </si>
  <si>
    <t>FWS</t>
  </si>
  <si>
    <t>State</t>
  </si>
  <si>
    <t>NPS</t>
  </si>
  <si>
    <t>Totals</t>
  </si>
  <si>
    <t>Average</t>
  </si>
  <si>
    <t>Dept of Defense</t>
  </si>
  <si>
    <t>Private</t>
  </si>
  <si>
    <t>County</t>
  </si>
  <si>
    <t>DOE</t>
  </si>
  <si>
    <t>BIA</t>
  </si>
  <si>
    <t>FAA Registration #</t>
  </si>
  <si>
    <t># of Gallons Delivered</t>
  </si>
  <si>
    <t>Total Cost for Availability</t>
  </si>
  <si>
    <t>Total Cost for RON</t>
  </si>
  <si>
    <t>Total Cost Special Charges</t>
  </si>
  <si>
    <t>Fire</t>
  </si>
  <si>
    <t>Project</t>
  </si>
  <si>
    <t>Total Revenue hours Flown</t>
  </si>
  <si>
    <t>Total Cost for Flight Time</t>
  </si>
  <si>
    <t>% Total Flt. Hrs.</t>
  </si>
  <si>
    <t>Total Cost for Service Truck Mileage</t>
  </si>
  <si>
    <t>Sub Total</t>
  </si>
  <si>
    <t>Grand Total</t>
  </si>
  <si>
    <t>City</t>
  </si>
  <si>
    <t>Total</t>
  </si>
  <si>
    <t>Total Cost for Extended</t>
  </si>
  <si>
    <t># Misc Large Fire Assignments</t>
  </si>
  <si>
    <t># Misc Non-Fire Assignments/Detail</t>
  </si>
  <si>
    <t># Days on Misc Large Fire Assign.</t>
  </si>
  <si>
    <t># Days on Misc Non-Fire Assign/Detail</t>
  </si>
  <si>
    <t>Galena</t>
  </si>
  <si>
    <t>Total Cost for Season (no personnell)</t>
  </si>
  <si>
    <t>Total Cost for Season (no personnel)</t>
  </si>
  <si>
    <t>Flight Hours Flown On Zone</t>
  </si>
  <si>
    <t>Flight Hours Flown Off Zone</t>
  </si>
  <si>
    <t>Twin Falls</t>
  </si>
  <si>
    <t>Salt Lake</t>
  </si>
  <si>
    <t>St. George</t>
  </si>
  <si>
    <t>Miles City</t>
  </si>
  <si>
    <t>Other</t>
  </si>
  <si>
    <t>Start Date</t>
  </si>
  <si>
    <t>End Date</t>
  </si>
  <si>
    <t>Base Name</t>
  </si>
  <si>
    <t>2008 Lower 48</t>
  </si>
  <si>
    <t>2008 Alaska</t>
  </si>
  <si>
    <t>Crew Size</t>
  </si>
  <si>
    <t>Weaver Mt/Lewistown</t>
  </si>
  <si>
    <t>80-2717</t>
  </si>
  <si>
    <t>Airwest</t>
  </si>
  <si>
    <t>Bell 206 L-4</t>
  </si>
  <si>
    <t>57AW</t>
  </si>
  <si>
    <t>80-2618</t>
  </si>
  <si>
    <t>Guardian Helicopters</t>
  </si>
  <si>
    <t>AS-350-B2</t>
  </si>
  <si>
    <t>N214GH</t>
  </si>
  <si>
    <t>80-2616</t>
  </si>
  <si>
    <t>Southern Helicopters</t>
  </si>
  <si>
    <t>N97PM</t>
  </si>
  <si>
    <t>81-0996-1</t>
  </si>
  <si>
    <t>Temsco Helicopters</t>
  </si>
  <si>
    <t>N57954</t>
  </si>
  <si>
    <t>81-0948</t>
  </si>
  <si>
    <t>ERA Helicopters</t>
  </si>
  <si>
    <t>Bell 212</t>
  </si>
  <si>
    <t>N508EH</t>
  </si>
  <si>
    <t>80-2655</t>
  </si>
  <si>
    <t>Reeder Flying Service</t>
  </si>
  <si>
    <t>AS 350 - B2</t>
  </si>
  <si>
    <t>350CR</t>
  </si>
  <si>
    <t>1406-07-80-2127</t>
  </si>
  <si>
    <t>Sky Aviation Corporation</t>
  </si>
  <si>
    <t>Bell 206L4</t>
  </si>
  <si>
    <t>N282TJ</t>
  </si>
  <si>
    <t>1406-05-80-2617</t>
  </si>
  <si>
    <t>Trans Areo Ltd.</t>
  </si>
  <si>
    <t>SA316B</t>
  </si>
  <si>
    <t>N316HP</t>
  </si>
  <si>
    <t>81-0002</t>
  </si>
  <si>
    <t>Aerotech LLC</t>
  </si>
  <si>
    <t>Bell 212 HP</t>
  </si>
  <si>
    <t>N36PF</t>
  </si>
  <si>
    <t>81-0947</t>
  </si>
  <si>
    <t>Temsco Helicopters, Inc</t>
  </si>
  <si>
    <t>N16920</t>
  </si>
  <si>
    <t>1406-06-80-2656</t>
  </si>
  <si>
    <t>Sundance Helicopters</t>
  </si>
  <si>
    <t>AS 350 B2</t>
  </si>
  <si>
    <t>N351WM</t>
  </si>
  <si>
    <t>8-10944-1</t>
  </si>
  <si>
    <t>Temsco</t>
  </si>
  <si>
    <t>AS-350 BA</t>
  </si>
  <si>
    <t>N6015S</t>
  </si>
  <si>
    <t>FYU</t>
  </si>
  <si>
    <t>80 2620</t>
  </si>
  <si>
    <t>AS350 B2</t>
  </si>
  <si>
    <t>N53SH</t>
  </si>
  <si>
    <t>1406-07-80-2720</t>
  </si>
  <si>
    <t>ROGERS HELICOPTERS, INC.</t>
  </si>
  <si>
    <t>N911EW</t>
  </si>
  <si>
    <t>1406-05-80-2622</t>
  </si>
  <si>
    <t>Kachina Aviation</t>
  </si>
  <si>
    <t>Bell 205 a-1 ++</t>
  </si>
  <si>
    <t>N97HJ</t>
  </si>
  <si>
    <t>80-2805</t>
  </si>
  <si>
    <t>Helicopter Express</t>
  </si>
  <si>
    <t>Bell 205 A1++</t>
  </si>
  <si>
    <t>N15HX</t>
  </si>
  <si>
    <t>80-2652</t>
  </si>
  <si>
    <t>Hillsboro</t>
  </si>
  <si>
    <t>205 A 1++</t>
  </si>
  <si>
    <t>N223HT</t>
  </si>
  <si>
    <t>8 June, '08</t>
  </si>
  <si>
    <t>30 Sept., '08</t>
  </si>
  <si>
    <t>80-2623</t>
  </si>
  <si>
    <t>Brainderd Helicopters Inc.</t>
  </si>
  <si>
    <t>AS 350 B3</t>
  </si>
  <si>
    <t>N132BH</t>
  </si>
  <si>
    <t>1406-07-80-2719</t>
  </si>
  <si>
    <t>Classic Helicopters</t>
  </si>
  <si>
    <t>Bell 206 L4</t>
  </si>
  <si>
    <t>206GH</t>
  </si>
  <si>
    <t>1406-07-80-2722</t>
  </si>
  <si>
    <t>KACHINA AVIATION</t>
  </si>
  <si>
    <t>BELL 205 A-1</t>
  </si>
  <si>
    <t>N66HJ</t>
  </si>
  <si>
    <t>DOD</t>
  </si>
  <si>
    <t>81-0948-2</t>
  </si>
  <si>
    <t>B212 HP</t>
  </si>
  <si>
    <t>N509EH</t>
  </si>
  <si>
    <t>80-2657</t>
  </si>
  <si>
    <t>Hemderson Aviation</t>
  </si>
  <si>
    <t>9047C</t>
  </si>
  <si>
    <t>% IA Supported with bucket</t>
  </si>
  <si>
    <t># Extended Attack</t>
  </si>
  <si>
    <t># Days Helo  on Extended attack</t>
  </si>
  <si>
    <t>80-2804</t>
  </si>
  <si>
    <t>Hillcrest Aircraft</t>
  </si>
  <si>
    <t>Bell 205A1++</t>
  </si>
  <si>
    <t>N765H</t>
  </si>
  <si>
    <t>Resource E.U. Helicopter Cost</t>
  </si>
  <si>
    <t>Resource E.U.Helicopter Flight Time</t>
  </si>
  <si>
    <t># Training Cargo Letdown Completed</t>
  </si>
  <si>
    <t># Proficiency Cargo Letdown Completed</t>
  </si>
  <si>
    <t># Operational Cargo Letdown Completed</t>
  </si>
  <si>
    <t>Per Unit</t>
  </si>
  <si>
    <t>AK</t>
  </si>
  <si>
    <r>
      <t>ID</t>
    </r>
    <r>
      <rPr>
        <b/>
        <vertAlign val="superscript"/>
        <sz val="16"/>
        <color indexed="8"/>
        <rFont val="Arial"/>
        <family val="2"/>
      </rPr>
      <t xml:space="preserve"> </t>
    </r>
  </si>
  <si>
    <r>
      <t>MT</t>
    </r>
    <r>
      <rPr>
        <b/>
        <vertAlign val="superscript"/>
        <sz val="16"/>
        <color indexed="8"/>
        <rFont val="Arial"/>
        <family val="2"/>
      </rPr>
      <t xml:space="preserve"> </t>
    </r>
  </si>
  <si>
    <t>NAO</t>
  </si>
  <si>
    <t xml:space="preserve">EU RW flight hours by state </t>
  </si>
  <si>
    <t>CWN/ARA flight hours by state</t>
  </si>
  <si>
    <t>Other?</t>
  </si>
  <si>
    <t>Type 1 &amp; 2 by state</t>
  </si>
  <si>
    <r>
      <t>ID</t>
    </r>
    <r>
      <rPr>
        <b/>
        <vertAlign val="superscript"/>
        <sz val="12"/>
        <color indexed="8"/>
        <rFont val="Arial"/>
        <family val="2"/>
      </rPr>
      <t xml:space="preserve"> </t>
    </r>
  </si>
  <si>
    <r>
      <t>MT</t>
    </r>
    <r>
      <rPr>
        <b/>
        <vertAlign val="superscript"/>
        <sz val="12"/>
        <color indexed="8"/>
        <rFont val="Arial"/>
        <family val="2"/>
      </rPr>
      <t xml:space="preserve"> </t>
    </r>
  </si>
  <si>
    <t>total</t>
  </si>
  <si>
    <t>average</t>
  </si>
  <si>
    <t>CWN/ARA</t>
  </si>
  <si>
    <t>T1&amp;2</t>
  </si>
  <si>
    <t>total EU</t>
  </si>
  <si>
    <t>4 year Average</t>
  </si>
  <si>
    <t>Total by year</t>
  </si>
  <si>
    <t xml:space="preserve">2004-2007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</si>
</sst>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.0"/>
    <numFmt numFmtId="167" formatCode="#,##0.0"/>
    <numFmt numFmtId="168" formatCode="[$-409]dddd\,\ mmmm\ dd\,\ yyyy"/>
    <numFmt numFmtId="169" formatCode="[$-409]h:mm:ss\ AM/PM"/>
    <numFmt numFmtId="170" formatCode="00000"/>
    <numFmt numFmtId="171" formatCode="&quot;$&quot;#,##0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9">
    <font>
      <sz val="10"/>
      <name val="Arial"/>
      <family val="0"/>
    </font>
    <font>
      <sz val="16"/>
      <name val="Tahoma"/>
      <family val="2"/>
    </font>
    <font>
      <sz val="8"/>
      <name val="Arial"/>
      <family val="0"/>
    </font>
    <font>
      <sz val="16"/>
      <color indexed="8"/>
      <name val="Tahoma"/>
      <family val="2"/>
    </font>
    <font>
      <sz val="14"/>
      <color indexed="8"/>
      <name val="Tahoma"/>
      <family val="2"/>
    </font>
    <font>
      <b/>
      <sz val="16"/>
      <color indexed="8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10"/>
      <name val="Arial"/>
      <family val="0"/>
    </font>
    <font>
      <sz val="12"/>
      <name val="Tahoma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b/>
      <vertAlign val="superscript"/>
      <sz val="16"/>
      <color indexed="8"/>
      <name val="Arial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uble"/>
    </border>
    <border>
      <left style="medium">
        <color rgb="FF000000"/>
      </left>
      <right style="thick">
        <color rgb="FF000000"/>
      </right>
      <top style="thin">
        <color rgb="FF000000"/>
      </top>
      <bottom style="double"/>
    </border>
    <border>
      <left style="thick">
        <color rgb="FF000000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 shrinkToFit="1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shrinkToFit="1"/>
    </xf>
    <xf numFmtId="167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wrapText="1" shrinkToFit="1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0" xfId="0" applyNumberFormat="1" applyFont="1" applyFill="1" applyBorder="1" applyAlignment="1" applyProtection="1">
      <alignment horizontal="center"/>
      <protection locked="0"/>
    </xf>
    <xf numFmtId="167" fontId="3" fillId="0" borderId="10" xfId="0" applyNumberFormat="1" applyFont="1" applyBorder="1" applyAlignment="1">
      <alignment horizontal="center" shrinkToFit="1"/>
    </xf>
    <xf numFmtId="167" fontId="3" fillId="0" borderId="11" xfId="0" applyNumberFormat="1" applyFont="1" applyBorder="1" applyAlignment="1">
      <alignment horizontal="center" shrinkToFit="1"/>
    </xf>
    <xf numFmtId="167" fontId="6" fillId="0" borderId="12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5" fillId="0" borderId="13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 horizontal="center" shrinkToFit="1"/>
    </xf>
    <xf numFmtId="165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7" fontId="1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7" fontId="5" fillId="0" borderId="13" xfId="0" applyNumberFormat="1" applyFont="1" applyBorder="1" applyAlignment="1">
      <alignment horizontal="center" shrinkToFit="1"/>
    </xf>
    <xf numFmtId="0" fontId="1" fillId="0" borderId="0" xfId="0" applyFont="1" applyFill="1" applyAlignment="1">
      <alignment/>
    </xf>
    <xf numFmtId="165" fontId="3" fillId="0" borderId="16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3" fillId="0" borderId="10" xfId="0" applyNumberFormat="1" applyFont="1" applyFill="1" applyBorder="1" applyAlignment="1">
      <alignment horizontal="center" shrinkToFit="1"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 applyProtection="1">
      <alignment/>
      <protection/>
    </xf>
    <xf numFmtId="167" fontId="10" fillId="0" borderId="20" xfId="0" applyNumberFormat="1" applyFont="1" applyFill="1" applyBorder="1" applyAlignment="1" applyProtection="1">
      <alignment horizontal="center" shrinkToFit="1"/>
      <protection locked="0"/>
    </xf>
    <xf numFmtId="167" fontId="10" fillId="0" borderId="10" xfId="0" applyNumberFormat="1" applyFont="1" applyFill="1" applyBorder="1" applyAlignment="1" applyProtection="1">
      <alignment horizontal="center" shrinkToFit="1"/>
      <protection locked="0"/>
    </xf>
    <xf numFmtId="0" fontId="1" fillId="0" borderId="15" xfId="0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7" fontId="1" fillId="0" borderId="10" xfId="0" applyNumberFormat="1" applyFont="1" applyFill="1" applyBorder="1" applyAlignment="1">
      <alignment horizontal="right"/>
    </xf>
    <xf numFmtId="167" fontId="1" fillId="33" borderId="0" xfId="0" applyNumberFormat="1" applyFont="1" applyFill="1" applyAlignment="1">
      <alignment/>
    </xf>
    <xf numFmtId="167" fontId="1" fillId="34" borderId="10" xfId="0" applyNumberFormat="1" applyFont="1" applyFill="1" applyBorder="1" applyAlignment="1">
      <alignment horizontal="right"/>
    </xf>
    <xf numFmtId="167" fontId="10" fillId="34" borderId="20" xfId="0" applyNumberFormat="1" applyFont="1" applyFill="1" applyBorder="1" applyAlignment="1" applyProtection="1">
      <alignment horizontal="center" shrinkToFit="1"/>
      <protection locked="0"/>
    </xf>
    <xf numFmtId="167" fontId="10" fillId="34" borderId="10" xfId="0" applyNumberFormat="1" applyFont="1" applyFill="1" applyBorder="1" applyAlignment="1" applyProtection="1">
      <alignment horizontal="center" shrinkToFit="1"/>
      <protection locked="0"/>
    </xf>
    <xf numFmtId="167" fontId="3" fillId="34" borderId="10" xfId="0" applyNumberFormat="1" applyFont="1" applyFill="1" applyBorder="1" applyAlignment="1" applyProtection="1">
      <alignment horizontal="center"/>
      <protection locked="0"/>
    </xf>
    <xf numFmtId="167" fontId="3" fillId="34" borderId="13" xfId="0" applyNumberFormat="1" applyFont="1" applyFill="1" applyBorder="1" applyAlignment="1">
      <alignment horizontal="center"/>
    </xf>
    <xf numFmtId="10" fontId="1" fillId="34" borderId="13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165" fontId="10" fillId="0" borderId="15" xfId="0" applyNumberFormat="1" applyFont="1" applyFill="1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1" fillId="0" borderId="21" xfId="0" applyFont="1" applyBorder="1" applyAlignment="1">
      <alignment/>
    </xf>
    <xf numFmtId="165" fontId="3" fillId="0" borderId="22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167" fontId="10" fillId="0" borderId="11" xfId="0" applyNumberFormat="1" applyFont="1" applyFill="1" applyBorder="1" applyAlignment="1" applyProtection="1">
      <alignment horizontal="center" shrinkToFit="1"/>
      <protection locked="0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7" fontId="3" fillId="0" borderId="23" xfId="0" applyNumberFormat="1" applyFont="1" applyBorder="1" applyAlignment="1">
      <alignment horizontal="center"/>
    </xf>
    <xf numFmtId="167" fontId="5" fillId="0" borderId="24" xfId="0" applyNumberFormat="1" applyFont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/>
    </xf>
    <xf numFmtId="167" fontId="3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4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3" fontId="17" fillId="34" borderId="24" xfId="0" applyNumberFormat="1" applyFont="1" applyFill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0" fontId="18" fillId="0" borderId="18" xfId="0" applyFont="1" applyBorder="1" applyAlignment="1">
      <alignment horizontal="center" wrapText="1" shrinkToFit="1"/>
    </xf>
    <xf numFmtId="0" fontId="19" fillId="0" borderId="0" xfId="0" applyFont="1" applyAlignment="1">
      <alignment/>
    </xf>
    <xf numFmtId="0" fontId="18" fillId="34" borderId="28" xfId="0" applyFont="1" applyFill="1" applyBorder="1" applyAlignment="1">
      <alignment/>
    </xf>
    <xf numFmtId="0" fontId="19" fillId="34" borderId="29" xfId="0" applyFont="1" applyFill="1" applyBorder="1" applyAlignment="1">
      <alignment/>
    </xf>
    <xf numFmtId="0" fontId="19" fillId="34" borderId="30" xfId="0" applyFont="1" applyFill="1" applyBorder="1" applyAlignment="1">
      <alignment/>
    </xf>
    <xf numFmtId="3" fontId="17" fillId="34" borderId="13" xfId="0" applyNumberFormat="1" applyFont="1" applyFill="1" applyBorder="1" applyAlignment="1">
      <alignment horizontal="right"/>
    </xf>
    <xf numFmtId="0" fontId="74" fillId="0" borderId="31" xfId="0" applyFont="1" applyBorder="1" applyAlignment="1">
      <alignment horizontal="center" vertical="top" wrapText="1" readingOrder="1"/>
    </xf>
    <xf numFmtId="0" fontId="75" fillId="0" borderId="32" xfId="0" applyFont="1" applyBorder="1" applyAlignment="1">
      <alignment horizontal="center" vertical="top" wrapText="1" readingOrder="1"/>
    </xf>
    <xf numFmtId="0" fontId="74" fillId="0" borderId="33" xfId="0" applyFont="1" applyBorder="1" applyAlignment="1">
      <alignment horizontal="left" vertical="top" wrapText="1" readingOrder="1"/>
    </xf>
    <xf numFmtId="0" fontId="76" fillId="0" borderId="34" xfId="0" applyFont="1" applyBorder="1" applyAlignment="1">
      <alignment horizontal="center" vertical="top" wrapText="1" readingOrder="1"/>
    </xf>
    <xf numFmtId="0" fontId="76" fillId="0" borderId="35" xfId="0" applyFont="1" applyBorder="1" applyAlignment="1">
      <alignment horizontal="center" vertical="top" wrapText="1" readingOrder="1"/>
    </xf>
    <xf numFmtId="0" fontId="0" fillId="0" borderId="0" xfId="0" applyFont="1" applyAlignment="1">
      <alignment/>
    </xf>
    <xf numFmtId="0" fontId="75" fillId="0" borderId="34" xfId="0" applyFont="1" applyBorder="1" applyAlignment="1">
      <alignment horizontal="center" vertical="top" wrapText="1" readingOrder="1"/>
    </xf>
    <xf numFmtId="0" fontId="75" fillId="0" borderId="35" xfId="0" applyFont="1" applyBorder="1" applyAlignment="1">
      <alignment horizontal="center" vertical="top" wrapText="1" readingOrder="1"/>
    </xf>
    <xf numFmtId="0" fontId="77" fillId="0" borderId="34" xfId="0" applyFont="1" applyBorder="1" applyAlignment="1">
      <alignment horizontal="center" vertical="top" wrapText="1" readingOrder="1"/>
    </xf>
    <xf numFmtId="0" fontId="77" fillId="0" borderId="35" xfId="0" applyFont="1" applyBorder="1" applyAlignment="1">
      <alignment horizontal="center" vertical="top" wrapText="1" readingOrder="1"/>
    </xf>
    <xf numFmtId="0" fontId="74" fillId="0" borderId="36" xfId="0" applyFont="1" applyFill="1" applyBorder="1" applyAlignment="1">
      <alignment horizontal="center" vertical="top" wrapText="1" readingOrder="1"/>
    </xf>
    <xf numFmtId="0" fontId="78" fillId="0" borderId="34" xfId="0" applyFont="1" applyBorder="1" applyAlignment="1">
      <alignment horizontal="left" vertical="top" wrapText="1" readingOrder="1"/>
    </xf>
    <xf numFmtId="0" fontId="78" fillId="0" borderId="35" xfId="0" applyFont="1" applyBorder="1" applyAlignment="1">
      <alignment horizontal="left" vertical="top" wrapText="1" readingOrder="1"/>
    </xf>
    <xf numFmtId="0" fontId="74" fillId="0" borderId="0" xfId="0" applyFont="1" applyFill="1" applyBorder="1" applyAlignment="1">
      <alignment horizontal="left" vertical="top" wrapText="1" readingOrder="1"/>
    </xf>
    <xf numFmtId="0" fontId="25" fillId="0" borderId="0" xfId="0" applyFont="1" applyAlignment="1">
      <alignment/>
    </xf>
    <xf numFmtId="0" fontId="77" fillId="0" borderId="31" xfId="0" applyFont="1" applyBorder="1" applyAlignment="1">
      <alignment horizontal="center" vertical="top" wrapText="1" readingOrder="1"/>
    </xf>
    <xf numFmtId="0" fontId="77" fillId="0" borderId="32" xfId="0" applyFont="1" applyBorder="1" applyAlignment="1">
      <alignment horizontal="center" vertical="top" wrapText="1" readingOrder="1"/>
    </xf>
    <xf numFmtId="0" fontId="77" fillId="0" borderId="37" xfId="0" applyFont="1" applyBorder="1" applyAlignment="1">
      <alignment horizontal="center" vertical="top" wrapText="1" readingOrder="1"/>
    </xf>
    <xf numFmtId="0" fontId="77" fillId="0" borderId="38" xfId="0" applyFont="1" applyBorder="1" applyAlignment="1">
      <alignment horizontal="center" vertical="top" wrapText="1" readingOrder="1"/>
    </xf>
    <xf numFmtId="0" fontId="78" fillId="0" borderId="39" xfId="0" applyFont="1" applyBorder="1" applyAlignment="1">
      <alignment horizontal="right" vertical="top" wrapText="1" readingOrder="1"/>
    </xf>
    <xf numFmtId="0" fontId="78" fillId="0" borderId="40" xfId="0" applyFont="1" applyBorder="1" applyAlignment="1">
      <alignment horizontal="right" vertical="top" wrapText="1" readingOrder="1"/>
    </xf>
    <xf numFmtId="0" fontId="27" fillId="0" borderId="0" xfId="0" applyFont="1" applyAlignment="1">
      <alignment/>
    </xf>
    <xf numFmtId="0" fontId="75" fillId="0" borderId="0" xfId="0" applyFont="1" applyBorder="1" applyAlignment="1">
      <alignment horizontal="center" vertical="top" wrapText="1" readingOrder="1"/>
    </xf>
    <xf numFmtId="0" fontId="75" fillId="0" borderId="39" xfId="0" applyFont="1" applyBorder="1" applyAlignment="1">
      <alignment horizontal="right" vertical="top" wrapText="1" readingOrder="1"/>
    </xf>
    <xf numFmtId="0" fontId="75" fillId="0" borderId="40" xfId="0" applyFont="1" applyBorder="1" applyAlignment="1">
      <alignment horizontal="right" vertical="top" wrapText="1" readingOrder="1"/>
    </xf>
    <xf numFmtId="3" fontId="77" fillId="0" borderId="0" xfId="0" applyNumberFormat="1" applyFont="1" applyBorder="1" applyAlignment="1">
      <alignment horizontal="center" vertical="top" wrapText="1" readingOrder="1"/>
    </xf>
    <xf numFmtId="3" fontId="77" fillId="0" borderId="41" xfId="0" applyNumberFormat="1" applyFont="1" applyBorder="1" applyAlignment="1">
      <alignment horizontal="center" vertical="top" wrapText="1" readingOrder="1"/>
    </xf>
    <xf numFmtId="0" fontId="74" fillId="0" borderId="0" xfId="0" applyFont="1" applyFill="1" applyBorder="1" applyAlignment="1">
      <alignment horizontal="center" vertical="top" wrapText="1" readingOrder="1"/>
    </xf>
    <xf numFmtId="0" fontId="25" fillId="0" borderId="42" xfId="0" applyFont="1" applyBorder="1" applyAlignment="1">
      <alignment/>
    </xf>
    <xf numFmtId="0" fontId="78" fillId="0" borderId="34" xfId="0" applyFont="1" applyBorder="1" applyAlignment="1">
      <alignment horizontal="center" vertical="top" wrapText="1" readingOrder="1"/>
    </xf>
    <xf numFmtId="0" fontId="78" fillId="0" borderId="35" xfId="0" applyFont="1" applyBorder="1" applyAlignment="1">
      <alignment horizontal="center" vertical="top" wrapText="1" readingOrder="1"/>
    </xf>
    <xf numFmtId="3" fontId="27" fillId="0" borderId="0" xfId="0" applyNumberFormat="1" applyFont="1" applyAlignment="1">
      <alignment/>
    </xf>
    <xf numFmtId="3" fontId="27" fillId="0" borderId="42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 horizontal="center" vertical="top" wrapText="1" readingOrder="1"/>
    </xf>
    <xf numFmtId="3" fontId="77" fillId="0" borderId="42" xfId="0" applyNumberFormat="1" applyFont="1" applyBorder="1" applyAlignment="1">
      <alignment horizontal="center" vertical="top" wrapText="1" readingOrder="1"/>
    </xf>
    <xf numFmtId="0" fontId="0" fillId="0" borderId="42" xfId="0" applyFont="1" applyBorder="1" applyAlignment="1">
      <alignment/>
    </xf>
    <xf numFmtId="3" fontId="27" fillId="0" borderId="4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77" fillId="0" borderId="35" xfId="0" applyFont="1" applyBorder="1" applyAlignment="1">
      <alignment vertical="top" wrapText="1" readingOrder="1"/>
    </xf>
    <xf numFmtId="0" fontId="77" fillId="0" borderId="40" xfId="0" applyFont="1" applyBorder="1" applyAlignment="1">
      <alignment vertical="top" wrapText="1" readingOrder="1"/>
    </xf>
    <xf numFmtId="0" fontId="27" fillId="0" borderId="0" xfId="0" applyFont="1" applyFill="1" applyBorder="1" applyAlignment="1">
      <alignment/>
    </xf>
    <xf numFmtId="0" fontId="0" fillId="0" borderId="41" xfId="0" applyBorder="1" applyAlignment="1">
      <alignment/>
    </xf>
    <xf numFmtId="3" fontId="0" fillId="0" borderId="0" xfId="0" applyNumberFormat="1" applyAlignment="1">
      <alignment/>
    </xf>
    <xf numFmtId="0" fontId="13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4" xfId="0" applyFont="1" applyBorder="1" applyAlignment="1">
      <alignment/>
    </xf>
    <xf numFmtId="1" fontId="10" fillId="0" borderId="11" xfId="0" applyNumberFormat="1" applyFont="1" applyFill="1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10" fillId="0" borderId="11" xfId="0" applyNumberFormat="1" applyFont="1" applyFill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165" fontId="10" fillId="0" borderId="11" xfId="0" applyNumberFormat="1" applyFont="1" applyFill="1" applyBorder="1" applyAlignment="1" applyProtection="1">
      <alignment horizontal="center" shrinkToFit="1"/>
      <protection locked="0"/>
    </xf>
    <xf numFmtId="165" fontId="10" fillId="0" borderId="20" xfId="0" applyNumberFormat="1" applyFont="1" applyFill="1" applyBorder="1" applyAlignment="1" applyProtection="1">
      <alignment horizontal="center" shrinkToFit="1"/>
      <protection locked="0"/>
    </xf>
    <xf numFmtId="1" fontId="10" fillId="0" borderId="20" xfId="0" applyNumberFormat="1" applyFont="1" applyFill="1" applyBorder="1" applyAlignment="1" applyProtection="1">
      <alignment horizontal="center" shrinkToFit="1"/>
      <protection locked="0"/>
    </xf>
    <xf numFmtId="166" fontId="10" fillId="0" borderId="11" xfId="0" applyNumberFormat="1" applyFont="1" applyFill="1" applyBorder="1" applyAlignment="1" applyProtection="1">
      <alignment horizontal="center" shrinkToFit="1"/>
      <protection locked="0"/>
    </xf>
    <xf numFmtId="166" fontId="10" fillId="0" borderId="20" xfId="0" applyNumberFormat="1" applyFont="1" applyFill="1" applyBorder="1" applyAlignment="1" applyProtection="1">
      <alignment horizontal="center" shrinkToFit="1"/>
      <protection locked="0"/>
    </xf>
    <xf numFmtId="3" fontId="10" fillId="0" borderId="11" xfId="0" applyNumberFormat="1" applyFont="1" applyFill="1" applyBorder="1" applyAlignment="1" applyProtection="1">
      <alignment horizontal="center" shrinkToFit="1"/>
      <protection locked="0"/>
    </xf>
    <xf numFmtId="3" fontId="10" fillId="0" borderId="20" xfId="0" applyNumberFormat="1" applyFont="1" applyFill="1" applyBorder="1" applyAlignment="1" applyProtection="1">
      <alignment horizontal="center" shrinkToFit="1"/>
      <protection locked="0"/>
    </xf>
    <xf numFmtId="9" fontId="10" fillId="0" borderId="11" xfId="0" applyNumberFormat="1" applyFont="1" applyFill="1" applyBorder="1" applyAlignment="1" applyProtection="1">
      <alignment horizontal="center" shrinkToFit="1"/>
      <protection locked="0"/>
    </xf>
    <xf numFmtId="9" fontId="10" fillId="0" borderId="20" xfId="0" applyNumberFormat="1" applyFont="1" applyFill="1" applyBorder="1" applyAlignment="1" applyProtection="1">
      <alignment horizontal="center" shrinkToFit="1"/>
      <protection locked="0"/>
    </xf>
    <xf numFmtId="164" fontId="10" fillId="0" borderId="11" xfId="0" applyNumberFormat="1" applyFont="1" applyFill="1" applyBorder="1" applyAlignment="1" applyProtection="1">
      <alignment horizontal="center" shrinkToFit="1"/>
      <protection locked="0"/>
    </xf>
    <xf numFmtId="164" fontId="10" fillId="0" borderId="20" xfId="0" applyNumberFormat="1" applyFont="1" applyFill="1" applyBorder="1" applyAlignment="1" applyProtection="1">
      <alignment horizontal="center" shrinkToFit="1"/>
      <protection locked="0"/>
    </xf>
    <xf numFmtId="0" fontId="10" fillId="0" borderId="11" xfId="0" applyFont="1" applyFill="1" applyBorder="1" applyAlignment="1" applyProtection="1">
      <alignment horizontal="center" shrinkToFit="1"/>
      <protection locked="0"/>
    </xf>
    <xf numFmtId="0" fontId="10" fillId="0" borderId="20" xfId="0" applyFont="1" applyFill="1" applyBorder="1" applyAlignment="1" applyProtection="1">
      <alignment horizontal="center" shrinkToFit="1"/>
      <protection locked="0"/>
    </xf>
    <xf numFmtId="165" fontId="3" fillId="0" borderId="14" xfId="0" applyNumberFormat="1" applyFont="1" applyFill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2" fontId="10" fillId="0" borderId="11" xfId="0" applyNumberFormat="1" applyFont="1" applyFill="1" applyBorder="1" applyAlignment="1" applyProtection="1">
      <alignment horizontal="center" shrinkToFit="1"/>
      <protection locked="0"/>
    </xf>
    <xf numFmtId="2" fontId="10" fillId="0" borderId="20" xfId="0" applyNumberFormat="1" applyFont="1" applyFill="1" applyBorder="1" applyAlignment="1" applyProtection="1">
      <alignment horizontal="center" shrinkToFit="1"/>
      <protection locked="0"/>
    </xf>
    <xf numFmtId="2" fontId="3" fillId="0" borderId="14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45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1" fillId="0" borderId="11" xfId="0" applyFont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 horizontal="center" wrapText="1" shrinkToFit="1"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7" fontId="1" fillId="0" borderId="10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167" fontId="6" fillId="0" borderId="46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49" xfId="0" applyFont="1" applyBorder="1" applyAlignment="1">
      <alignment horizontal="center" wrapText="1" shrinkToFit="1"/>
    </xf>
    <xf numFmtId="0" fontId="1" fillId="0" borderId="18" xfId="0" applyFont="1" applyBorder="1" applyAlignment="1">
      <alignment horizontal="center" wrapText="1" shrinkToFit="1"/>
    </xf>
    <xf numFmtId="0" fontId="9" fillId="0" borderId="11" xfId="0" applyFont="1" applyFill="1" applyBorder="1" applyAlignment="1" applyProtection="1">
      <alignment horizontal="center" shrinkToFit="1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 applyProtection="1">
      <alignment horizontal="center" wrapText="1" shrinkToFit="1"/>
      <protection locked="0"/>
    </xf>
    <xf numFmtId="0" fontId="1" fillId="0" borderId="10" xfId="0" applyFont="1" applyFill="1" applyBorder="1" applyAlignment="1" applyProtection="1">
      <alignment horizontal="center" wrapText="1" shrinkToFit="1"/>
      <protection locked="0"/>
    </xf>
    <xf numFmtId="0" fontId="1" fillId="0" borderId="0" xfId="0" applyFont="1" applyAlignment="1">
      <alignment horizontal="center" wrapText="1" shrinkToFit="1"/>
    </xf>
    <xf numFmtId="2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165" fontId="3" fillId="0" borderId="10" xfId="0" applyNumberFormat="1" applyFont="1" applyBorder="1" applyAlignment="1" applyProtection="1">
      <alignment horizontal="center"/>
      <protection locked="0"/>
    </xf>
    <xf numFmtId="167" fontId="3" fillId="0" borderId="13" xfId="0" applyNumberFormat="1" applyFont="1" applyBorder="1" applyAlignment="1">
      <alignment horizontal="center"/>
    </xf>
    <xf numFmtId="9" fontId="3" fillId="0" borderId="10" xfId="0" applyNumberFormat="1" applyFont="1" applyBorder="1" applyAlignment="1" applyProtection="1">
      <alignment horizontal="center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166" fontId="3" fillId="0" borderId="13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/>
      <protection locked="0"/>
    </xf>
    <xf numFmtId="165" fontId="12" fillId="0" borderId="13" xfId="0" applyNumberFormat="1" applyFont="1" applyBorder="1" applyAlignment="1">
      <alignment horizontal="center"/>
    </xf>
    <xf numFmtId="165" fontId="1" fillId="0" borderId="10" xfId="0" applyNumberFormat="1" applyFont="1" applyBorder="1" applyAlignment="1" applyProtection="1">
      <alignment horizontal="center"/>
      <protection locked="0"/>
    </xf>
    <xf numFmtId="1" fontId="10" fillId="0" borderId="10" xfId="0" applyNumberFormat="1" applyFont="1" applyFill="1" applyBorder="1" applyAlignment="1" applyProtection="1">
      <alignment horizontal="center" shrinkToFit="1"/>
      <protection locked="0"/>
    </xf>
    <xf numFmtId="1" fontId="3" fillId="0" borderId="13" xfId="0" applyNumberFormat="1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167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8" fillId="0" borderId="46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34" borderId="46" xfId="0" applyFont="1" applyFill="1" applyBorder="1" applyAlignment="1">
      <alignment horizontal="left"/>
    </xf>
    <xf numFmtId="0" fontId="18" fillId="34" borderId="29" xfId="0" applyFont="1" applyFill="1" applyBorder="1" applyAlignment="1">
      <alignment horizontal="left"/>
    </xf>
    <xf numFmtId="0" fontId="18" fillId="34" borderId="30" xfId="0" applyFont="1" applyFill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1" fontId="17" fillId="0" borderId="13" xfId="0" applyNumberFormat="1" applyFont="1" applyFill="1" applyBorder="1" applyAlignment="1">
      <alignment horizontal="right"/>
    </xf>
    <xf numFmtId="1" fontId="17" fillId="34" borderId="13" xfId="0" applyNumberFormat="1" applyFont="1" applyFill="1" applyBorder="1" applyAlignment="1">
      <alignment horizontal="right"/>
    </xf>
    <xf numFmtId="42" fontId="17" fillId="34" borderId="13" xfId="45" applyNumberFormat="1" applyFont="1" applyFill="1" applyBorder="1" applyAlignment="1">
      <alignment horizontal="right"/>
    </xf>
    <xf numFmtId="42" fontId="17" fillId="33" borderId="13" xfId="45" applyNumberFormat="1" applyFont="1" applyFill="1" applyBorder="1" applyAlignment="1">
      <alignment horizontal="right"/>
    </xf>
    <xf numFmtId="3" fontId="17" fillId="34" borderId="13" xfId="0" applyNumberFormat="1" applyFont="1" applyFill="1" applyBorder="1" applyAlignment="1">
      <alignment horizontal="right"/>
    </xf>
    <xf numFmtId="173" fontId="17" fillId="34" borderId="13" xfId="42" applyNumberFormat="1" applyFont="1" applyFill="1" applyBorder="1" applyAlignment="1">
      <alignment horizontal="right"/>
    </xf>
    <xf numFmtId="42" fontId="20" fillId="33" borderId="13" xfId="45" applyNumberFormat="1" applyFont="1" applyFill="1" applyBorder="1" applyAlignment="1">
      <alignment horizontal="right"/>
    </xf>
    <xf numFmtId="2" fontId="17" fillId="34" borderId="13" xfId="0" applyNumberFormat="1" applyFont="1" applyFill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2" fontId="17" fillId="33" borderId="13" xfId="0" applyNumberFormat="1" applyFont="1" applyFill="1" applyBorder="1" applyAlignment="1">
      <alignment horizontal="right"/>
    </xf>
    <xf numFmtId="173" fontId="17" fillId="33" borderId="13" xfId="42" applyNumberFormat="1" applyFont="1" applyFill="1" applyBorder="1" applyAlignment="1">
      <alignment horizontal="right"/>
    </xf>
    <xf numFmtId="1" fontId="17" fillId="33" borderId="13" xfId="0" applyNumberFormat="1" applyFont="1" applyFill="1" applyBorder="1" applyAlignment="1">
      <alignment horizontal="right"/>
    </xf>
    <xf numFmtId="42" fontId="17" fillId="34" borderId="13" xfId="0" applyNumberFormat="1" applyFont="1" applyFill="1" applyBorder="1" applyAlignment="1">
      <alignment horizontal="right"/>
    </xf>
    <xf numFmtId="42" fontId="17" fillId="34" borderId="13" xfId="44" applyNumberFormat="1" applyFont="1" applyFill="1" applyBorder="1" applyAlignment="1">
      <alignment horizontal="right"/>
    </xf>
    <xf numFmtId="42" fontId="17" fillId="0" borderId="13" xfId="0" applyNumberFormat="1" applyFont="1" applyBorder="1" applyAlignment="1">
      <alignment horizontal="right"/>
    </xf>
    <xf numFmtId="42" fontId="17" fillId="33" borderId="13" xfId="44" applyNumberFormat="1" applyFont="1" applyFill="1" applyBorder="1" applyAlignment="1">
      <alignment horizontal="right"/>
    </xf>
    <xf numFmtId="0" fontId="16" fillId="0" borderId="2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8" fillId="0" borderId="51" xfId="0" applyFont="1" applyBorder="1" applyAlignment="1">
      <alignment horizontal="center" wrapText="1" shrinkToFit="1"/>
    </xf>
    <xf numFmtId="0" fontId="18" fillId="0" borderId="18" xfId="0" applyFont="1" applyBorder="1" applyAlignment="1">
      <alignment horizontal="center" wrapText="1" shrinkToFit="1"/>
    </xf>
    <xf numFmtId="0" fontId="18" fillId="0" borderId="18" xfId="0" applyFont="1" applyBorder="1" applyAlignment="1">
      <alignment horizontal="center" shrinkToFit="1"/>
    </xf>
    <xf numFmtId="0" fontId="18" fillId="0" borderId="52" xfId="0" applyFont="1" applyBorder="1" applyAlignment="1">
      <alignment horizontal="center" shrinkToFit="1"/>
    </xf>
    <xf numFmtId="3" fontId="17" fillId="34" borderId="24" xfId="0" applyNumberFormat="1" applyFont="1" applyFill="1" applyBorder="1" applyAlignment="1">
      <alignment horizontal="right"/>
    </xf>
    <xf numFmtId="2" fontId="17" fillId="34" borderId="24" xfId="0" applyNumberFormat="1" applyFont="1" applyFill="1" applyBorder="1" applyAlignment="1">
      <alignment horizontal="right"/>
    </xf>
    <xf numFmtId="0" fontId="17" fillId="34" borderId="13" xfId="0" applyFont="1" applyFill="1" applyBorder="1" applyAlignment="1">
      <alignment horizontal="right"/>
    </xf>
    <xf numFmtId="37" fontId="17" fillId="34" borderId="13" xfId="0" applyNumberFormat="1" applyFont="1" applyFill="1" applyBorder="1" applyAlignment="1">
      <alignment horizontal="right"/>
    </xf>
    <xf numFmtId="37" fontId="17" fillId="0" borderId="13" xfId="0" applyNumberFormat="1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4" borderId="46" xfId="0" applyFont="1" applyFill="1" applyBorder="1" applyAlignment="1">
      <alignment horizontal="right"/>
    </xf>
    <xf numFmtId="0" fontId="17" fillId="34" borderId="30" xfId="0" applyFont="1" applyFill="1" applyBorder="1" applyAlignment="1">
      <alignment horizontal="right"/>
    </xf>
    <xf numFmtId="2" fontId="17" fillId="34" borderId="46" xfId="0" applyNumberFormat="1" applyFont="1" applyFill="1" applyBorder="1" applyAlignment="1">
      <alignment horizontal="right"/>
    </xf>
    <xf numFmtId="2" fontId="17" fillId="34" borderId="30" xfId="0" applyNumberFormat="1" applyFont="1" applyFill="1" applyBorder="1" applyAlignment="1">
      <alignment horizontal="right"/>
    </xf>
    <xf numFmtId="10" fontId="17" fillId="34" borderId="13" xfId="0" applyNumberFormat="1" applyFont="1" applyFill="1" applyBorder="1" applyAlignment="1">
      <alignment horizontal="right"/>
    </xf>
    <xf numFmtId="167" fontId="17" fillId="0" borderId="46" xfId="0" applyNumberFormat="1" applyFont="1" applyBorder="1" applyAlignment="1">
      <alignment horizontal="right"/>
    </xf>
    <xf numFmtId="167" fontId="17" fillId="0" borderId="30" xfId="0" applyNumberFormat="1" applyFont="1" applyBorder="1" applyAlignment="1">
      <alignment horizontal="right"/>
    </xf>
    <xf numFmtId="2" fontId="17" fillId="33" borderId="46" xfId="0" applyNumberFormat="1" applyFont="1" applyFill="1" applyBorder="1" applyAlignment="1">
      <alignment horizontal="right"/>
    </xf>
    <xf numFmtId="2" fontId="17" fillId="33" borderId="30" xfId="0" applyNumberFormat="1" applyFont="1" applyFill="1" applyBorder="1" applyAlignment="1">
      <alignment horizontal="right"/>
    </xf>
    <xf numFmtId="42" fontId="17" fillId="34" borderId="46" xfId="0" applyNumberFormat="1" applyFont="1" applyFill="1" applyBorder="1" applyAlignment="1">
      <alignment horizontal="right"/>
    </xf>
    <xf numFmtId="42" fontId="17" fillId="34" borderId="30" xfId="0" applyNumberFormat="1" applyFont="1" applyFill="1" applyBorder="1" applyAlignment="1">
      <alignment horizontal="right"/>
    </xf>
    <xf numFmtId="42" fontId="17" fillId="0" borderId="46" xfId="0" applyNumberFormat="1" applyFont="1" applyBorder="1" applyAlignment="1">
      <alignment horizontal="right"/>
    </xf>
    <xf numFmtId="42" fontId="17" fillId="0" borderId="30" xfId="0" applyNumberFormat="1" applyFont="1" applyBorder="1" applyAlignment="1">
      <alignment horizontal="right"/>
    </xf>
    <xf numFmtId="42" fontId="17" fillId="33" borderId="46" xfId="0" applyNumberFormat="1" applyFont="1" applyFill="1" applyBorder="1" applyAlignment="1">
      <alignment horizontal="right"/>
    </xf>
    <xf numFmtId="42" fontId="17" fillId="33" borderId="30" xfId="0" applyNumberFormat="1" applyFont="1" applyFill="1" applyBorder="1" applyAlignment="1">
      <alignment horizontal="right"/>
    </xf>
    <xf numFmtId="3" fontId="17" fillId="34" borderId="46" xfId="0" applyNumberFormat="1" applyFont="1" applyFill="1" applyBorder="1" applyAlignment="1">
      <alignment horizontal="right"/>
    </xf>
    <xf numFmtId="3" fontId="17" fillId="34" borderId="30" xfId="0" applyNumberFormat="1" applyFont="1" applyFill="1" applyBorder="1" applyAlignment="1">
      <alignment horizontal="right"/>
    </xf>
    <xf numFmtId="0" fontId="18" fillId="0" borderId="52" xfId="0" applyFont="1" applyBorder="1" applyAlignment="1">
      <alignment horizontal="center" wrapText="1" shrinkToFit="1"/>
    </xf>
    <xf numFmtId="0" fontId="17" fillId="0" borderId="46" xfId="0" applyFont="1" applyBorder="1" applyAlignment="1">
      <alignment horizontal="right"/>
    </xf>
    <xf numFmtId="0" fontId="17" fillId="0" borderId="30" xfId="0" applyFont="1" applyBorder="1" applyAlignment="1">
      <alignment horizontal="right"/>
    </xf>
    <xf numFmtId="42" fontId="17" fillId="33" borderId="13" xfId="0" applyNumberFormat="1" applyFont="1" applyFill="1" applyBorder="1" applyAlignment="1">
      <alignment horizontal="right"/>
    </xf>
    <xf numFmtId="37" fontId="17" fillId="33" borderId="13" xfId="0" applyNumberFormat="1" applyFont="1" applyFill="1" applyBorder="1" applyAlignment="1">
      <alignment horizontal="right"/>
    </xf>
    <xf numFmtId="167" fontId="17" fillId="34" borderId="13" xfId="0" applyNumberFormat="1" applyFont="1" applyFill="1" applyBorder="1" applyAlignment="1">
      <alignment horizontal="right"/>
    </xf>
    <xf numFmtId="167" fontId="17" fillId="0" borderId="13" xfId="0" applyNumberFormat="1" applyFont="1" applyBorder="1" applyAlignment="1">
      <alignment horizontal="right"/>
    </xf>
    <xf numFmtId="167" fontId="17" fillId="34" borderId="46" xfId="0" applyNumberFormat="1" applyFont="1" applyFill="1" applyBorder="1" applyAlignment="1">
      <alignment horizontal="right"/>
    </xf>
    <xf numFmtId="167" fontId="17" fillId="34" borderId="30" xfId="0" applyNumberFormat="1" applyFont="1" applyFill="1" applyBorder="1" applyAlignment="1">
      <alignment horizontal="right"/>
    </xf>
    <xf numFmtId="3" fontId="17" fillId="33" borderId="13" xfId="0" applyNumberFormat="1" applyFont="1" applyFill="1" applyBorder="1" applyAlignment="1">
      <alignment horizontal="right"/>
    </xf>
    <xf numFmtId="166" fontId="17" fillId="34" borderId="13" xfId="0" applyNumberFormat="1" applyFont="1" applyFill="1" applyBorder="1" applyAlignment="1">
      <alignment horizontal="right"/>
    </xf>
    <xf numFmtId="166" fontId="17" fillId="0" borderId="13" xfId="0" applyNumberFormat="1" applyFont="1" applyBorder="1" applyAlignment="1">
      <alignment horizontal="right"/>
    </xf>
    <xf numFmtId="166" fontId="17" fillId="33" borderId="13" xfId="0" applyNumberFormat="1" applyFont="1" applyFill="1" applyBorder="1" applyAlignment="1">
      <alignment horizontal="right"/>
    </xf>
    <xf numFmtId="166" fontId="17" fillId="34" borderId="46" xfId="0" applyNumberFormat="1" applyFont="1" applyFill="1" applyBorder="1" applyAlignment="1">
      <alignment horizontal="right"/>
    </xf>
    <xf numFmtId="166" fontId="17" fillId="34" borderId="30" xfId="0" applyNumberFormat="1" applyFont="1" applyFill="1" applyBorder="1" applyAlignment="1">
      <alignment horizontal="right"/>
    </xf>
    <xf numFmtId="0" fontId="17" fillId="34" borderId="53" xfId="0" applyFont="1" applyFill="1" applyBorder="1" applyAlignment="1">
      <alignment horizontal="right"/>
    </xf>
    <xf numFmtId="0" fontId="17" fillId="34" borderId="54" xfId="0" applyFont="1" applyFill="1" applyBorder="1" applyAlignment="1">
      <alignment horizontal="right"/>
    </xf>
    <xf numFmtId="2" fontId="17" fillId="34" borderId="53" xfId="0" applyNumberFormat="1" applyFont="1" applyFill="1" applyBorder="1" applyAlignment="1">
      <alignment horizontal="right"/>
    </xf>
    <xf numFmtId="2" fontId="17" fillId="34" borderId="54" xfId="0" applyNumberFormat="1" applyFont="1" applyFill="1" applyBorder="1" applyAlignment="1">
      <alignment horizontal="right"/>
    </xf>
    <xf numFmtId="0" fontId="14" fillId="0" borderId="46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34" borderId="46" xfId="0" applyFont="1" applyFill="1" applyBorder="1" applyAlignment="1">
      <alignment horizontal="left"/>
    </xf>
    <xf numFmtId="0" fontId="14" fillId="34" borderId="29" xfId="0" applyFont="1" applyFill="1" applyBorder="1" applyAlignment="1">
      <alignment horizontal="left"/>
    </xf>
    <xf numFmtId="0" fontId="14" fillId="34" borderId="30" xfId="0" applyFont="1" applyFill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4" fontId="17" fillId="34" borderId="13" xfId="0" applyNumberFormat="1" applyFont="1" applyFill="1" applyBorder="1" applyAlignment="1">
      <alignment horizontal="right"/>
    </xf>
    <xf numFmtId="4" fontId="17" fillId="33" borderId="13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3" fontId="20" fillId="0" borderId="13" xfId="0" applyNumberFormat="1" applyFont="1" applyBorder="1" applyAlignment="1">
      <alignment horizontal="right"/>
    </xf>
    <xf numFmtId="3" fontId="17" fillId="0" borderId="13" xfId="45" applyNumberFormat="1" applyFont="1" applyBorder="1" applyAlignment="1">
      <alignment horizontal="right"/>
    </xf>
    <xf numFmtId="3" fontId="17" fillId="0" borderId="13" xfId="0" applyNumberFormat="1" applyFont="1" applyFill="1" applyBorder="1" applyAlignment="1">
      <alignment horizontal="right"/>
    </xf>
    <xf numFmtId="3" fontId="17" fillId="34" borderId="13" xfId="45" applyNumberFormat="1" applyFont="1" applyFill="1" applyBorder="1" applyAlignment="1">
      <alignment horizontal="right"/>
    </xf>
    <xf numFmtId="3" fontId="17" fillId="0" borderId="13" xfId="45" applyNumberFormat="1" applyFont="1" applyBorder="1" applyAlignment="1">
      <alignment horizontal="right"/>
    </xf>
    <xf numFmtId="3" fontId="20" fillId="0" borderId="13" xfId="45" applyNumberFormat="1" applyFont="1" applyBorder="1" applyAlignment="1">
      <alignment horizontal="right"/>
    </xf>
    <xf numFmtId="3" fontId="17" fillId="0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BLM Exclusive Use Helicopter Flight Time Breakdown 2008</a:t>
            </a:r>
          </a:p>
        </c:rich>
      </c:tx>
      <c:layout>
        <c:manualLayout>
          <c:xMode val="factor"/>
          <c:yMode val="factor"/>
          <c:x val="-0.001"/>
          <c:y val="-0.01825"/>
        </c:manualLayout>
      </c:layout>
      <c:spPr>
        <a:noFill/>
        <a:ln w="3175">
          <a:noFill/>
        </a:ln>
      </c:sp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33"/>
          <c:w val="0.90275"/>
          <c:h val="0.95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'2008 Lower 48'!$X$55</c:f>
              <c:strCache>
                <c:ptCount val="1"/>
                <c:pt idx="0">
                  <c:v>USFS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48'!$AQ$55</c:f>
              <c:numCache/>
            </c:numRef>
          </c:val>
          <c:shape val="cylinder"/>
        </c:ser>
        <c:ser>
          <c:idx val="0"/>
          <c:order val="1"/>
          <c:tx>
            <c:strRef>
              <c:f>'2008 Lower 48'!$X$53</c:f>
              <c:strCache>
                <c:ptCount val="1"/>
                <c:pt idx="0">
                  <c:v>On District BLM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val>
            <c:numRef>
              <c:f>'2008 Lower 48'!$AQ$53</c:f>
              <c:numCache/>
            </c:numRef>
          </c:val>
          <c:shape val="cylinder"/>
        </c:ser>
        <c:ser>
          <c:idx val="1"/>
          <c:order val="2"/>
          <c:tx>
            <c:strRef>
              <c:f>'2008 Lower 48'!$X$54</c:f>
              <c:strCache>
                <c:ptCount val="1"/>
                <c:pt idx="0">
                  <c:v>Off District BLM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48'!$AQ$54</c:f>
              <c:numCache/>
            </c:numRef>
          </c:val>
          <c:shape val="cylinder"/>
        </c:ser>
        <c:ser>
          <c:idx val="5"/>
          <c:order val="3"/>
          <c:tx>
            <c:strRef>
              <c:f>'2008 Lower 48'!$X$58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48'!$AQ$58</c:f>
              <c:numCache/>
            </c:numRef>
          </c:val>
          <c:shape val="cylinder"/>
        </c:ser>
        <c:ser>
          <c:idx val="3"/>
          <c:order val="4"/>
          <c:tx>
            <c:strRef>
              <c:f>'2008 Lower 48'!$X$56</c:f>
              <c:strCache>
                <c:ptCount val="1"/>
                <c:pt idx="0">
                  <c:v>FWS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48'!$AQ$56</c:f>
              <c:numCache/>
            </c:numRef>
          </c:val>
          <c:shape val="cylinder"/>
        </c:ser>
        <c:ser>
          <c:idx val="6"/>
          <c:order val="5"/>
          <c:tx>
            <c:strRef>
              <c:f>'2008 Lower 48'!$X$59</c:f>
              <c:strCache>
                <c:ptCount val="1"/>
                <c:pt idx="0">
                  <c:v>NPS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48'!$AQ$59</c:f>
              <c:numCache/>
            </c:numRef>
          </c:val>
          <c:shape val="cylinder"/>
        </c:ser>
        <c:ser>
          <c:idx val="7"/>
          <c:order val="6"/>
          <c:tx>
            <c:strRef>
              <c:f>'2008 Lower 48'!$X$60</c:f>
              <c:strCache>
                <c:ptCount val="1"/>
                <c:pt idx="0">
                  <c:v>DOD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48'!$AQ$60</c:f>
              <c:numCache/>
            </c:numRef>
          </c:val>
          <c:shape val="cylinder"/>
        </c:ser>
        <c:ser>
          <c:idx val="9"/>
          <c:order val="7"/>
          <c:tx>
            <c:strRef>
              <c:f>'2008 Lower 48'!$X$62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48'!$AQ$62</c:f>
              <c:numCache/>
            </c:numRef>
          </c:val>
          <c:shape val="cylinder"/>
        </c:ser>
        <c:ser>
          <c:idx val="4"/>
          <c:order val="8"/>
          <c:tx>
            <c:strRef>
              <c:f>'2008 Lower 48'!$X$57</c:f>
              <c:strCache>
                <c:ptCount val="1"/>
                <c:pt idx="0">
                  <c:v>BIA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48'!$AQ$57</c:f>
              <c:numCache/>
            </c:numRef>
          </c:val>
          <c:shape val="cylinder"/>
        </c:ser>
        <c:ser>
          <c:idx val="8"/>
          <c:order val="9"/>
          <c:tx>
            <c:strRef>
              <c:f>'2008 Lower 48'!$X$61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'2008 Lower 48'!$X$53:$X$62</c:f>
              <c:strCache/>
            </c:strRef>
          </c:cat>
          <c:val>
            <c:numRef>
              <c:f>'2008 Lower 48'!$AQ$61</c:f>
              <c:numCache/>
            </c:numRef>
          </c:val>
          <c:shape val="cylinder"/>
        </c:ser>
        <c:shape val="cylinder"/>
        <c:axId val="14407160"/>
        <c:axId val="62555577"/>
      </c:bar3DChart>
      <c:catAx>
        <c:axId val="14407160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333"/>
          <c:w val="0.08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BLM 4 Year Average Helicopter Flight Time by state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71"/>
          <c:w val="0.9142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Sheet2!$A$11</c:f>
              <c:strCache>
                <c:ptCount val="1"/>
                <c:pt idx="0">
                  <c:v>4 year Average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Sheet2!$B$2:$M$2</c:f>
              <c:strCache/>
            </c:strRef>
          </c:cat>
          <c:val>
            <c:numRef>
              <c:f>Sheet2!$B$11:$M$11</c:f>
              <c:numCache/>
            </c:numRef>
          </c:val>
        </c:ser>
        <c:ser>
          <c:idx val="1"/>
          <c:order val="1"/>
          <c:tx>
            <c:strRef>
              <c:f>Sheet2!$A$6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Sheet2!$B$6:$L$6</c:f>
              <c:numCache/>
            </c:numRef>
          </c:val>
        </c:ser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Flight Time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29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25"/>
          <c:y val="0.493"/>
          <c:w val="0.1142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BLM Annual Helicopter Flight Time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425"/>
          <c:w val="0.945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Sheet2!$A$16:$A$19</c:f>
              <c:numCache/>
            </c:numRef>
          </c:cat>
          <c:val>
            <c:numRef>
              <c:f>Sheet2!$B$16:$B$19</c:f>
              <c:numCache/>
            </c:numRef>
          </c:val>
        </c:ser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Flight Time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097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1257300</xdr:colOff>
      <xdr:row>72</xdr:row>
      <xdr:rowOff>28575</xdr:rowOff>
    </xdr:from>
    <xdr:to>
      <xdr:col>46</xdr:col>
      <xdr:colOff>342900</xdr:colOff>
      <xdr:row>131</xdr:row>
      <xdr:rowOff>133350</xdr:rowOff>
    </xdr:to>
    <xdr:graphicFrame>
      <xdr:nvGraphicFramePr>
        <xdr:cNvPr id="1" name="Chart 6"/>
        <xdr:cNvGraphicFramePr/>
      </xdr:nvGraphicFramePr>
      <xdr:xfrm>
        <a:off x="19050000" y="18354675"/>
        <a:ext cx="18335625" cy="965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76200</xdr:rowOff>
    </xdr:from>
    <xdr:to>
      <xdr:col>14</xdr:col>
      <xdr:colOff>133350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0" y="7429500"/>
        <a:ext cx="86677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75</xdr:row>
      <xdr:rowOff>85725</xdr:rowOff>
    </xdr:from>
    <xdr:to>
      <xdr:col>12</xdr:col>
      <xdr:colOff>485775</xdr:colOff>
      <xdr:row>107</xdr:row>
      <xdr:rowOff>133350</xdr:rowOff>
    </xdr:to>
    <xdr:graphicFrame>
      <xdr:nvGraphicFramePr>
        <xdr:cNvPr id="2" name="Chart 2"/>
        <xdr:cNvGraphicFramePr/>
      </xdr:nvGraphicFramePr>
      <xdr:xfrm>
        <a:off x="257175" y="13916025"/>
        <a:ext cx="7543800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="75" zoomScaleNormal="75" zoomScalePageLayoutView="0" workbookViewId="0" topLeftCell="A1">
      <selection activeCell="U54" sqref="U54"/>
    </sheetView>
  </sheetViews>
  <sheetFormatPr defaultColWidth="9.140625" defaultRowHeight="12.75"/>
  <cols>
    <col min="1" max="1" width="53.140625" style="1" customWidth="1"/>
    <col min="2" max="13" width="9.8515625" style="16" customWidth="1"/>
    <col min="14" max="15" width="14.7109375" style="1" customWidth="1"/>
    <col min="16" max="17" width="9.7109375" style="57" customWidth="1"/>
    <col min="18" max="16384" width="9.140625" style="1" customWidth="1"/>
  </cols>
  <sheetData>
    <row r="1" spans="1:17" ht="25.5">
      <c r="A1" s="55" t="s">
        <v>100</v>
      </c>
      <c r="B1" s="16" t="s">
        <v>46</v>
      </c>
      <c r="H1" s="16" t="s">
        <v>46</v>
      </c>
      <c r="J1" s="16" t="s">
        <v>46</v>
      </c>
      <c r="L1" s="16" t="s">
        <v>46</v>
      </c>
      <c r="N1" s="199"/>
      <c r="O1" s="199"/>
      <c r="P1" s="200"/>
      <c r="Q1" s="200"/>
    </row>
    <row r="2" spans="1:13" ht="19.5">
      <c r="A2" s="2" t="s">
        <v>98</v>
      </c>
      <c r="B2" s="203" t="s">
        <v>30</v>
      </c>
      <c r="C2" s="163"/>
      <c r="D2" s="203" t="s">
        <v>30</v>
      </c>
      <c r="E2" s="163"/>
      <c r="F2" s="203" t="s">
        <v>30</v>
      </c>
      <c r="G2" s="163"/>
      <c r="H2" s="201" t="s">
        <v>148</v>
      </c>
      <c r="I2" s="202"/>
      <c r="J2" s="203" t="s">
        <v>86</v>
      </c>
      <c r="K2" s="163"/>
      <c r="L2" s="203" t="s">
        <v>86</v>
      </c>
      <c r="M2" s="163"/>
    </row>
    <row r="3" spans="1:17" ht="19.5">
      <c r="A3" s="22" t="s">
        <v>96</v>
      </c>
      <c r="B3" s="175">
        <v>39600</v>
      </c>
      <c r="C3" s="176"/>
      <c r="D3" s="175">
        <v>39576</v>
      </c>
      <c r="E3" s="176"/>
      <c r="F3" s="175">
        <v>39596</v>
      </c>
      <c r="G3" s="176"/>
      <c r="H3" s="175">
        <v>39591</v>
      </c>
      <c r="I3" s="176"/>
      <c r="J3" s="175">
        <v>39568</v>
      </c>
      <c r="K3" s="176"/>
      <c r="L3" s="175">
        <v>39591</v>
      </c>
      <c r="M3" s="176"/>
      <c r="N3" s="205"/>
      <c r="O3" s="206"/>
      <c r="P3" s="196"/>
      <c r="Q3" s="196"/>
    </row>
    <row r="4" spans="1:17" ht="19.5">
      <c r="A4" s="22" t="s">
        <v>97</v>
      </c>
      <c r="B4" s="175">
        <v>39683</v>
      </c>
      <c r="C4" s="176"/>
      <c r="D4" s="175">
        <v>39695</v>
      </c>
      <c r="E4" s="176"/>
      <c r="F4" s="175">
        <v>39703</v>
      </c>
      <c r="G4" s="176"/>
      <c r="H4" s="175">
        <v>39717</v>
      </c>
      <c r="I4" s="176"/>
      <c r="J4" s="175">
        <v>39657</v>
      </c>
      <c r="K4" s="176"/>
      <c r="L4" s="175">
        <v>39680</v>
      </c>
      <c r="M4" s="176"/>
      <c r="N4" s="64"/>
      <c r="O4" s="65"/>
      <c r="P4" s="66"/>
      <c r="Q4" s="66"/>
    </row>
    <row r="5" spans="1:17" ht="19.5">
      <c r="A5" s="23" t="s">
        <v>0</v>
      </c>
      <c r="B5" s="177" t="s">
        <v>133</v>
      </c>
      <c r="C5" s="178"/>
      <c r="D5" s="177" t="s">
        <v>144</v>
      </c>
      <c r="E5" s="178"/>
      <c r="F5" s="177" t="s">
        <v>137</v>
      </c>
      <c r="G5" s="178"/>
      <c r="H5" s="177" t="s">
        <v>182</v>
      </c>
      <c r="I5" s="178"/>
      <c r="J5" s="177" t="s">
        <v>114</v>
      </c>
      <c r="K5" s="178"/>
      <c r="L5" s="177" t="s">
        <v>117</v>
      </c>
      <c r="M5" s="178"/>
      <c r="N5" s="197"/>
      <c r="O5" s="198"/>
      <c r="P5" s="196"/>
      <c r="Q5" s="196"/>
    </row>
    <row r="6" spans="1:17" ht="19.5">
      <c r="A6" s="23" t="s">
        <v>1</v>
      </c>
      <c r="B6" s="177" t="s">
        <v>134</v>
      </c>
      <c r="C6" s="178"/>
      <c r="D6" s="177" t="s">
        <v>145</v>
      </c>
      <c r="E6" s="178"/>
      <c r="F6" s="177" t="s">
        <v>138</v>
      </c>
      <c r="G6" s="178"/>
      <c r="H6" s="177" t="s">
        <v>118</v>
      </c>
      <c r="I6" s="178"/>
      <c r="J6" s="177" t="s">
        <v>115</v>
      </c>
      <c r="K6" s="178"/>
      <c r="L6" s="177" t="s">
        <v>118</v>
      </c>
      <c r="M6" s="178"/>
      <c r="N6" s="197"/>
      <c r="O6" s="198"/>
      <c r="P6" s="196"/>
      <c r="Q6" s="196"/>
    </row>
    <row r="7" spans="1:17" ht="19.5">
      <c r="A7" s="23" t="s">
        <v>2</v>
      </c>
      <c r="B7" s="177" t="s">
        <v>135</v>
      </c>
      <c r="C7" s="178"/>
      <c r="D7" s="177" t="s">
        <v>146</v>
      </c>
      <c r="E7" s="178"/>
      <c r="F7" s="177" t="s">
        <v>119</v>
      </c>
      <c r="G7" s="178"/>
      <c r="H7" s="177" t="s">
        <v>183</v>
      </c>
      <c r="I7" s="178"/>
      <c r="J7" s="177" t="s">
        <v>146</v>
      </c>
      <c r="K7" s="178"/>
      <c r="L7" s="177" t="s">
        <v>119</v>
      </c>
      <c r="M7" s="178"/>
      <c r="N7" s="197"/>
      <c r="O7" s="198"/>
      <c r="P7" s="196"/>
      <c r="Q7" s="196"/>
    </row>
    <row r="8" spans="1:17" ht="19.5">
      <c r="A8" s="23" t="s">
        <v>66</v>
      </c>
      <c r="B8" s="177" t="s">
        <v>136</v>
      </c>
      <c r="C8" s="178"/>
      <c r="D8" s="177" t="s">
        <v>147</v>
      </c>
      <c r="E8" s="178"/>
      <c r="F8" s="177" t="s">
        <v>139</v>
      </c>
      <c r="G8" s="178"/>
      <c r="H8" s="177" t="s">
        <v>184</v>
      </c>
      <c r="I8" s="178"/>
      <c r="J8" s="177" t="s">
        <v>116</v>
      </c>
      <c r="K8" s="178"/>
      <c r="L8" s="177" t="s">
        <v>120</v>
      </c>
      <c r="M8" s="178"/>
      <c r="N8" s="217" t="s">
        <v>59</v>
      </c>
      <c r="O8" s="218"/>
      <c r="P8" s="204" t="s">
        <v>60</v>
      </c>
      <c r="Q8" s="204"/>
    </row>
    <row r="9" spans="1:17" ht="19.5">
      <c r="A9" s="23" t="s">
        <v>3</v>
      </c>
      <c r="B9" s="162">
        <v>75</v>
      </c>
      <c r="C9" s="168"/>
      <c r="D9" s="162">
        <v>120</v>
      </c>
      <c r="E9" s="168"/>
      <c r="F9" s="162">
        <v>45</v>
      </c>
      <c r="G9" s="168"/>
      <c r="H9" s="162">
        <v>90</v>
      </c>
      <c r="I9" s="168"/>
      <c r="J9" s="162">
        <v>90</v>
      </c>
      <c r="K9" s="168"/>
      <c r="L9" s="162">
        <v>90</v>
      </c>
      <c r="M9" s="168"/>
      <c r="N9" s="185">
        <f aca="true" t="shared" si="0" ref="N9:N33">SUM(B9:M9)</f>
        <v>510</v>
      </c>
      <c r="O9" s="186"/>
      <c r="P9" s="184">
        <f>SUM(N9)/6</f>
        <v>85</v>
      </c>
      <c r="Q9" s="184"/>
    </row>
    <row r="10" spans="1:17" ht="19.5">
      <c r="A10" s="23" t="s">
        <v>4</v>
      </c>
      <c r="B10" s="162">
        <v>9</v>
      </c>
      <c r="C10" s="168"/>
      <c r="D10" s="162">
        <v>0</v>
      </c>
      <c r="E10" s="168"/>
      <c r="F10" s="162">
        <v>63</v>
      </c>
      <c r="G10" s="168"/>
      <c r="H10" s="162">
        <v>38</v>
      </c>
      <c r="I10" s="168"/>
      <c r="J10" s="162">
        <v>0</v>
      </c>
      <c r="K10" s="168"/>
      <c r="L10" s="162">
        <v>0</v>
      </c>
      <c r="M10" s="168"/>
      <c r="N10" s="185">
        <f t="shared" si="0"/>
        <v>110</v>
      </c>
      <c r="O10" s="186"/>
      <c r="P10" s="184">
        <f aca="true" t="shared" si="1" ref="P10:P33">SUM(N10)/6</f>
        <v>18.333333333333332</v>
      </c>
      <c r="Q10" s="184"/>
    </row>
    <row r="11" spans="1:17" ht="19.5">
      <c r="A11" s="24" t="s">
        <v>5</v>
      </c>
      <c r="B11" s="166">
        <v>4000</v>
      </c>
      <c r="C11" s="167"/>
      <c r="D11" s="166">
        <v>1665.65</v>
      </c>
      <c r="E11" s="167"/>
      <c r="F11" s="166">
        <v>3413.73</v>
      </c>
      <c r="G11" s="167"/>
      <c r="H11" s="166">
        <v>3249.76</v>
      </c>
      <c r="I11" s="167"/>
      <c r="J11" s="166">
        <v>1700</v>
      </c>
      <c r="K11" s="167"/>
      <c r="L11" s="166">
        <v>3249.76</v>
      </c>
      <c r="M11" s="167"/>
      <c r="N11" s="180">
        <f t="shared" si="0"/>
        <v>17278.9</v>
      </c>
      <c r="O11" s="181"/>
      <c r="P11" s="179">
        <f t="shared" si="1"/>
        <v>2879.816666666667</v>
      </c>
      <c r="Q11" s="179"/>
    </row>
    <row r="12" spans="1:17" ht="19.5">
      <c r="A12" s="24" t="s">
        <v>6</v>
      </c>
      <c r="B12" s="166">
        <v>1800</v>
      </c>
      <c r="C12" s="167"/>
      <c r="D12" s="166">
        <v>500</v>
      </c>
      <c r="E12" s="167"/>
      <c r="F12" s="166">
        <v>825</v>
      </c>
      <c r="G12" s="167"/>
      <c r="H12" s="166">
        <v>1649</v>
      </c>
      <c r="I12" s="167"/>
      <c r="J12" s="166">
        <v>475</v>
      </c>
      <c r="K12" s="167"/>
      <c r="L12" s="166">
        <v>975</v>
      </c>
      <c r="M12" s="167"/>
      <c r="N12" s="180">
        <f t="shared" si="0"/>
        <v>6224</v>
      </c>
      <c r="O12" s="181"/>
      <c r="P12" s="179">
        <f t="shared" si="1"/>
        <v>1037.3333333333333</v>
      </c>
      <c r="Q12" s="179"/>
    </row>
    <row r="13" spans="1:17" ht="19.5">
      <c r="A13" s="23" t="s">
        <v>73</v>
      </c>
      <c r="B13" s="169">
        <v>87.4</v>
      </c>
      <c r="C13" s="170"/>
      <c r="D13" s="169">
        <v>168.1</v>
      </c>
      <c r="E13" s="170"/>
      <c r="F13" s="169">
        <v>186.8</v>
      </c>
      <c r="G13" s="170"/>
      <c r="H13" s="169">
        <v>184.4</v>
      </c>
      <c r="I13" s="170"/>
      <c r="J13" s="169">
        <v>90.9</v>
      </c>
      <c r="K13" s="170"/>
      <c r="L13" s="169">
        <v>62.2</v>
      </c>
      <c r="M13" s="170"/>
      <c r="N13" s="194">
        <f>SUM(B13:M13)+O50</f>
        <v>1875.8000000000002</v>
      </c>
      <c r="O13" s="195"/>
      <c r="P13" s="191">
        <f t="shared" si="1"/>
        <v>312.6333333333334</v>
      </c>
      <c r="Q13" s="191"/>
    </row>
    <row r="14" spans="1:17" ht="19.5">
      <c r="A14" s="26" t="s">
        <v>11</v>
      </c>
      <c r="B14" s="162">
        <v>87.4</v>
      </c>
      <c r="C14" s="163"/>
      <c r="D14" s="162">
        <v>14.3</v>
      </c>
      <c r="E14" s="163"/>
      <c r="F14" s="162">
        <v>179.4</v>
      </c>
      <c r="G14" s="163"/>
      <c r="H14" s="162">
        <v>183.4</v>
      </c>
      <c r="I14" s="163"/>
      <c r="J14" s="162">
        <v>49.4</v>
      </c>
      <c r="K14" s="163"/>
      <c r="L14" s="162">
        <v>37.5</v>
      </c>
      <c r="M14" s="163"/>
      <c r="N14" s="185">
        <f t="shared" si="0"/>
        <v>551.4</v>
      </c>
      <c r="O14" s="186"/>
      <c r="P14" s="184">
        <f t="shared" si="1"/>
        <v>91.89999999999999</v>
      </c>
      <c r="Q14" s="184"/>
    </row>
    <row r="15" spans="1:17" ht="19.5">
      <c r="A15" s="26" t="s">
        <v>12</v>
      </c>
      <c r="B15" s="164">
        <v>0</v>
      </c>
      <c r="C15" s="165"/>
      <c r="D15" s="164">
        <v>154</v>
      </c>
      <c r="E15" s="165"/>
      <c r="F15" s="164">
        <v>7</v>
      </c>
      <c r="G15" s="165"/>
      <c r="H15" s="164">
        <v>1</v>
      </c>
      <c r="I15" s="165"/>
      <c r="J15" s="164">
        <v>42</v>
      </c>
      <c r="K15" s="165"/>
      <c r="L15" s="164">
        <v>25</v>
      </c>
      <c r="M15" s="165"/>
      <c r="N15" s="194">
        <f>SUM(B15:M15)+O50</f>
        <v>1325</v>
      </c>
      <c r="O15" s="195"/>
      <c r="P15" s="184">
        <f t="shared" si="1"/>
        <v>220.83333333333334</v>
      </c>
      <c r="Q15" s="184"/>
    </row>
    <row r="16" spans="1:17" ht="19.5">
      <c r="A16" s="26" t="s">
        <v>89</v>
      </c>
      <c r="B16" s="162">
        <v>52.5</v>
      </c>
      <c r="C16" s="168"/>
      <c r="D16" s="162">
        <v>153.4</v>
      </c>
      <c r="E16" s="168"/>
      <c r="F16" s="162">
        <v>18.2</v>
      </c>
      <c r="G16" s="168"/>
      <c r="H16" s="162">
        <v>60.3</v>
      </c>
      <c r="I16" s="168"/>
      <c r="J16" s="162">
        <v>53.8</v>
      </c>
      <c r="K16" s="168"/>
      <c r="L16" s="162">
        <v>59</v>
      </c>
      <c r="M16" s="168"/>
      <c r="N16" s="194">
        <f>SUM(B16:M16)+O50</f>
        <v>1493.2</v>
      </c>
      <c r="O16" s="195"/>
      <c r="P16" s="184">
        <f t="shared" si="1"/>
        <v>248.86666666666667</v>
      </c>
      <c r="Q16" s="184"/>
    </row>
    <row r="17" spans="1:17" ht="19.5">
      <c r="A17" s="26" t="s">
        <v>90</v>
      </c>
      <c r="B17" s="162">
        <v>34.9</v>
      </c>
      <c r="C17" s="168"/>
      <c r="D17" s="162">
        <v>14.7</v>
      </c>
      <c r="E17" s="168"/>
      <c r="F17" s="162">
        <v>168.6</v>
      </c>
      <c r="G17" s="168"/>
      <c r="H17" s="162">
        <v>124.1</v>
      </c>
      <c r="I17" s="168"/>
      <c r="J17" s="162">
        <v>37.1</v>
      </c>
      <c r="K17" s="168"/>
      <c r="L17" s="162">
        <v>3.2</v>
      </c>
      <c r="M17" s="168"/>
      <c r="N17" s="215">
        <f>SUM(B17:M17)</f>
        <v>382.59999999999997</v>
      </c>
      <c r="O17" s="186"/>
      <c r="P17" s="184">
        <f t="shared" si="1"/>
        <v>63.76666666666666</v>
      </c>
      <c r="Q17" s="184"/>
    </row>
    <row r="18" spans="1:17" ht="19.5">
      <c r="A18" s="26" t="s">
        <v>7</v>
      </c>
      <c r="B18" s="169">
        <v>2</v>
      </c>
      <c r="C18" s="170"/>
      <c r="D18" s="169">
        <v>0</v>
      </c>
      <c r="E18" s="170"/>
      <c r="F18" s="169">
        <v>7</v>
      </c>
      <c r="G18" s="170"/>
      <c r="H18" s="169">
        <v>0</v>
      </c>
      <c r="I18" s="170"/>
      <c r="J18" s="169">
        <v>1</v>
      </c>
      <c r="K18" s="170"/>
      <c r="L18" s="169">
        <v>3</v>
      </c>
      <c r="M18" s="170"/>
      <c r="N18" s="185">
        <f t="shared" si="0"/>
        <v>13</v>
      </c>
      <c r="O18" s="186"/>
      <c r="P18" s="191">
        <f t="shared" si="1"/>
        <v>2.1666666666666665</v>
      </c>
      <c r="Q18" s="191"/>
    </row>
    <row r="19" spans="1:17" ht="19.5">
      <c r="A19" s="26" t="s">
        <v>188</v>
      </c>
      <c r="B19" s="173">
        <v>1</v>
      </c>
      <c r="C19" s="174"/>
      <c r="D19" s="173">
        <v>0</v>
      </c>
      <c r="E19" s="174"/>
      <c r="F19" s="173">
        <v>0.98</v>
      </c>
      <c r="G19" s="174"/>
      <c r="H19" s="173">
        <v>0</v>
      </c>
      <c r="I19" s="174"/>
      <c r="J19" s="173">
        <v>1</v>
      </c>
      <c r="K19" s="174"/>
      <c r="L19" s="173">
        <v>0.3</v>
      </c>
      <c r="M19" s="174"/>
      <c r="N19" s="192">
        <f t="shared" si="0"/>
        <v>3.28</v>
      </c>
      <c r="O19" s="193"/>
      <c r="P19" s="191">
        <f t="shared" si="1"/>
        <v>0.5466666666666666</v>
      </c>
      <c r="Q19" s="191"/>
    </row>
    <row r="20" spans="1:17" ht="19.5">
      <c r="A20" s="26" t="s">
        <v>189</v>
      </c>
      <c r="B20" s="169">
        <v>3</v>
      </c>
      <c r="C20" s="170"/>
      <c r="D20" s="169">
        <v>0</v>
      </c>
      <c r="E20" s="170"/>
      <c r="F20" s="169">
        <v>14</v>
      </c>
      <c r="G20" s="170"/>
      <c r="H20" s="169">
        <v>9</v>
      </c>
      <c r="I20" s="170"/>
      <c r="J20" s="169">
        <v>4</v>
      </c>
      <c r="K20" s="170"/>
      <c r="L20" s="169">
        <v>3</v>
      </c>
      <c r="M20" s="170"/>
      <c r="N20" s="185">
        <f t="shared" si="0"/>
        <v>33</v>
      </c>
      <c r="O20" s="186"/>
      <c r="P20" s="191">
        <f t="shared" si="1"/>
        <v>5.5</v>
      </c>
      <c r="Q20" s="191"/>
    </row>
    <row r="21" spans="1:17" ht="19.5">
      <c r="A21" s="26" t="s">
        <v>190</v>
      </c>
      <c r="B21" s="169">
        <v>39</v>
      </c>
      <c r="C21" s="170"/>
      <c r="D21" s="169">
        <v>0</v>
      </c>
      <c r="E21" s="170"/>
      <c r="F21" s="169">
        <v>62</v>
      </c>
      <c r="G21" s="170"/>
      <c r="H21" s="169">
        <v>41</v>
      </c>
      <c r="I21" s="170"/>
      <c r="J21" s="169">
        <v>19</v>
      </c>
      <c r="K21" s="170"/>
      <c r="L21" s="169">
        <v>13</v>
      </c>
      <c r="M21" s="170"/>
      <c r="N21" s="185">
        <f t="shared" si="0"/>
        <v>174</v>
      </c>
      <c r="O21" s="186"/>
      <c r="P21" s="191">
        <f t="shared" si="1"/>
        <v>29</v>
      </c>
      <c r="Q21" s="191"/>
    </row>
    <row r="22" spans="1:17" ht="19.5">
      <c r="A22" s="23" t="s">
        <v>13</v>
      </c>
      <c r="B22" s="162">
        <v>168</v>
      </c>
      <c r="C22" s="168"/>
      <c r="D22" s="162">
        <v>96</v>
      </c>
      <c r="E22" s="168"/>
      <c r="F22" s="162">
        <v>631</v>
      </c>
      <c r="G22" s="168"/>
      <c r="H22" s="162">
        <v>1122</v>
      </c>
      <c r="I22" s="168"/>
      <c r="J22" s="162">
        <v>104</v>
      </c>
      <c r="K22" s="168"/>
      <c r="L22" s="162">
        <v>471</v>
      </c>
      <c r="M22" s="168"/>
      <c r="N22" s="187">
        <f t="shared" si="0"/>
        <v>2592</v>
      </c>
      <c r="O22" s="188"/>
      <c r="P22" s="184">
        <f t="shared" si="1"/>
        <v>432</v>
      </c>
      <c r="Q22" s="184"/>
    </row>
    <row r="23" spans="1:17" ht="19.5">
      <c r="A23" s="27" t="s">
        <v>67</v>
      </c>
      <c r="B23" s="171">
        <v>72655</v>
      </c>
      <c r="C23" s="172"/>
      <c r="D23" s="171">
        <v>0</v>
      </c>
      <c r="E23" s="172"/>
      <c r="F23" s="171">
        <v>78258</v>
      </c>
      <c r="G23" s="172"/>
      <c r="H23" s="171">
        <v>73025</v>
      </c>
      <c r="I23" s="172"/>
      <c r="J23" s="171">
        <v>6100</v>
      </c>
      <c r="K23" s="172"/>
      <c r="L23" s="171">
        <v>1600</v>
      </c>
      <c r="M23" s="172"/>
      <c r="N23" s="187">
        <f t="shared" si="0"/>
        <v>231638</v>
      </c>
      <c r="O23" s="188"/>
      <c r="P23" s="184">
        <f t="shared" si="1"/>
        <v>38606.333333333336</v>
      </c>
      <c r="Q23" s="184"/>
    </row>
    <row r="24" spans="1:17" ht="19.5">
      <c r="A24" s="27" t="s">
        <v>14</v>
      </c>
      <c r="B24" s="171">
        <v>24075</v>
      </c>
      <c r="C24" s="172"/>
      <c r="D24" s="171">
        <v>10341</v>
      </c>
      <c r="E24" s="172"/>
      <c r="F24" s="171">
        <v>72450</v>
      </c>
      <c r="G24" s="172"/>
      <c r="H24" s="171">
        <v>96094</v>
      </c>
      <c r="I24" s="172"/>
      <c r="J24" s="171">
        <v>10250</v>
      </c>
      <c r="K24" s="172"/>
      <c r="L24" s="171">
        <v>58340</v>
      </c>
      <c r="M24" s="172"/>
      <c r="N24" s="187">
        <f t="shared" si="0"/>
        <v>271550</v>
      </c>
      <c r="O24" s="188"/>
      <c r="P24" s="184">
        <f t="shared" si="1"/>
        <v>45258.333333333336</v>
      </c>
      <c r="Q24" s="184"/>
    </row>
    <row r="25" spans="1:17" ht="19.5">
      <c r="A25" s="27" t="s">
        <v>15</v>
      </c>
      <c r="B25" s="171">
        <v>510</v>
      </c>
      <c r="C25" s="172"/>
      <c r="D25" s="171">
        <v>0</v>
      </c>
      <c r="E25" s="172"/>
      <c r="F25" s="171">
        <v>67402</v>
      </c>
      <c r="G25" s="172"/>
      <c r="H25" s="171">
        <v>23811</v>
      </c>
      <c r="I25" s="172"/>
      <c r="J25" s="171">
        <v>26270</v>
      </c>
      <c r="K25" s="172"/>
      <c r="L25" s="171">
        <v>19400</v>
      </c>
      <c r="M25" s="172"/>
      <c r="N25" s="187">
        <f t="shared" si="0"/>
        <v>137393</v>
      </c>
      <c r="O25" s="188"/>
      <c r="P25" s="184">
        <f t="shared" si="1"/>
        <v>22898.833333333332</v>
      </c>
      <c r="Q25" s="184"/>
    </row>
    <row r="26" spans="1:17" ht="19.5">
      <c r="A26" s="87" t="s">
        <v>87</v>
      </c>
      <c r="B26" s="166">
        <v>511530.3</v>
      </c>
      <c r="C26" s="167"/>
      <c r="D26" s="166">
        <f>D28+D29+D30+D31+D32</f>
        <v>299860</v>
      </c>
      <c r="E26" s="167"/>
      <c r="F26" s="166">
        <v>730625.64</v>
      </c>
      <c r="G26" s="167"/>
      <c r="H26" s="166">
        <v>671034</v>
      </c>
      <c r="I26" s="167"/>
      <c r="J26" s="166">
        <v>238817.5</v>
      </c>
      <c r="K26" s="167"/>
      <c r="L26" s="166">
        <v>439207.58</v>
      </c>
      <c r="M26" s="167"/>
      <c r="N26" s="189">
        <f>SUM(B26:M26)+N34</f>
        <v>4409544</v>
      </c>
      <c r="O26" s="190"/>
      <c r="P26" s="179">
        <f t="shared" si="1"/>
        <v>734924</v>
      </c>
      <c r="Q26" s="179"/>
    </row>
    <row r="27" spans="1:17" ht="19.5">
      <c r="A27" s="23" t="s">
        <v>16</v>
      </c>
      <c r="B27" s="182">
        <v>95</v>
      </c>
      <c r="C27" s="183"/>
      <c r="D27" s="182">
        <v>1.5</v>
      </c>
      <c r="E27" s="183"/>
      <c r="F27" s="182">
        <v>0</v>
      </c>
      <c r="G27" s="183"/>
      <c r="H27" s="182">
        <v>40</v>
      </c>
      <c r="I27" s="183"/>
      <c r="J27" s="182">
        <v>0</v>
      </c>
      <c r="K27" s="183"/>
      <c r="L27" s="182">
        <v>0</v>
      </c>
      <c r="M27" s="183"/>
      <c r="N27" s="185">
        <f t="shared" si="0"/>
        <v>136.5</v>
      </c>
      <c r="O27" s="186"/>
      <c r="P27" s="184">
        <f t="shared" si="1"/>
        <v>22.75</v>
      </c>
      <c r="Q27" s="184"/>
    </row>
    <row r="28" spans="1:17" ht="19.5">
      <c r="A28" s="24" t="s">
        <v>68</v>
      </c>
      <c r="B28" s="166">
        <v>298000</v>
      </c>
      <c r="C28" s="167"/>
      <c r="D28" s="166">
        <v>198212</v>
      </c>
      <c r="E28" s="167"/>
      <c r="F28" s="166">
        <v>368682.84</v>
      </c>
      <c r="G28" s="167"/>
      <c r="H28" s="166">
        <v>402970</v>
      </c>
      <c r="I28" s="167"/>
      <c r="J28" s="166">
        <v>153000</v>
      </c>
      <c r="K28" s="167"/>
      <c r="L28" s="166">
        <v>292478.4</v>
      </c>
      <c r="M28" s="167"/>
      <c r="N28" s="180">
        <f t="shared" si="0"/>
        <v>1713343.2400000002</v>
      </c>
      <c r="O28" s="181"/>
      <c r="P28" s="179">
        <f t="shared" si="1"/>
        <v>285557.2066666667</v>
      </c>
      <c r="Q28" s="179"/>
    </row>
    <row r="29" spans="1:17" ht="19.5">
      <c r="A29" s="24" t="s">
        <v>74</v>
      </c>
      <c r="B29" s="166">
        <v>165812.4</v>
      </c>
      <c r="C29" s="167"/>
      <c r="D29" s="166">
        <v>84050</v>
      </c>
      <c r="E29" s="167"/>
      <c r="F29" s="166">
        <v>237706.8</v>
      </c>
      <c r="G29" s="167"/>
      <c r="H29" s="166">
        <v>141150</v>
      </c>
      <c r="I29" s="167"/>
      <c r="J29" s="166">
        <v>43177.5</v>
      </c>
      <c r="K29" s="167"/>
      <c r="L29" s="166">
        <v>60645</v>
      </c>
      <c r="M29" s="167"/>
      <c r="N29" s="180">
        <f t="shared" si="0"/>
        <v>732541.7</v>
      </c>
      <c r="O29" s="181"/>
      <c r="P29" s="179">
        <f t="shared" si="1"/>
        <v>122090.28333333333</v>
      </c>
      <c r="Q29" s="179"/>
    </row>
    <row r="30" spans="1:17" ht="19.5">
      <c r="A30" s="33" t="s">
        <v>76</v>
      </c>
      <c r="B30" s="166">
        <v>1926</v>
      </c>
      <c r="C30" s="167"/>
      <c r="D30" s="166">
        <v>0</v>
      </c>
      <c r="E30" s="167"/>
      <c r="F30" s="166">
        <v>3340</v>
      </c>
      <c r="G30" s="167"/>
      <c r="H30" s="166">
        <v>64935</v>
      </c>
      <c r="I30" s="167"/>
      <c r="J30" s="166">
        <v>0</v>
      </c>
      <c r="K30" s="167"/>
      <c r="L30" s="166">
        <v>0</v>
      </c>
      <c r="M30" s="167"/>
      <c r="N30" s="180">
        <f t="shared" si="0"/>
        <v>70201</v>
      </c>
      <c r="O30" s="181"/>
      <c r="P30" s="179">
        <f t="shared" si="1"/>
        <v>11700.166666666666</v>
      </c>
      <c r="Q30" s="179"/>
    </row>
    <row r="31" spans="1:17" ht="19.5">
      <c r="A31" s="24" t="s">
        <v>69</v>
      </c>
      <c r="B31" s="166">
        <v>7692</v>
      </c>
      <c r="C31" s="167"/>
      <c r="D31" s="166">
        <v>1222</v>
      </c>
      <c r="E31" s="167"/>
      <c r="F31" s="166">
        <v>40533</v>
      </c>
      <c r="G31" s="167"/>
      <c r="H31" s="166">
        <v>33912</v>
      </c>
      <c r="I31" s="167"/>
      <c r="J31" s="166">
        <v>330</v>
      </c>
      <c r="K31" s="167"/>
      <c r="L31" s="166">
        <v>4708</v>
      </c>
      <c r="M31" s="167"/>
      <c r="N31" s="180">
        <f t="shared" si="0"/>
        <v>88397</v>
      </c>
      <c r="O31" s="181"/>
      <c r="P31" s="179">
        <f t="shared" si="1"/>
        <v>14732.833333333334</v>
      </c>
      <c r="Q31" s="179"/>
    </row>
    <row r="32" spans="1:17" ht="19.5">
      <c r="A32" s="24" t="s">
        <v>70</v>
      </c>
      <c r="B32" s="166">
        <v>4858</v>
      </c>
      <c r="C32" s="167"/>
      <c r="D32" s="166">
        <f>7523+8853</f>
        <v>16376</v>
      </c>
      <c r="E32" s="167"/>
      <c r="F32" s="166">
        <v>80363</v>
      </c>
      <c r="G32" s="167"/>
      <c r="H32" s="166">
        <v>28067</v>
      </c>
      <c r="I32" s="167"/>
      <c r="J32" s="166">
        <v>42310</v>
      </c>
      <c r="K32" s="167"/>
      <c r="L32" s="166">
        <v>81376.18</v>
      </c>
      <c r="M32" s="167"/>
      <c r="N32" s="180">
        <f t="shared" si="0"/>
        <v>253350.18</v>
      </c>
      <c r="O32" s="181"/>
      <c r="P32" s="179">
        <f t="shared" si="1"/>
        <v>42225.03</v>
      </c>
      <c r="Q32" s="179"/>
    </row>
    <row r="33" spans="1:17" ht="19.5">
      <c r="A33" s="24" t="s">
        <v>81</v>
      </c>
      <c r="B33" s="166">
        <v>8550</v>
      </c>
      <c r="C33" s="163"/>
      <c r="D33" s="166">
        <v>0</v>
      </c>
      <c r="E33" s="163"/>
      <c r="F33" s="166">
        <v>0</v>
      </c>
      <c r="G33" s="163"/>
      <c r="H33" s="166">
        <v>268815</v>
      </c>
      <c r="I33" s="163"/>
      <c r="J33" s="166">
        <v>0</v>
      </c>
      <c r="K33" s="163"/>
      <c r="L33" s="166">
        <v>0</v>
      </c>
      <c r="M33" s="163"/>
      <c r="N33" s="180">
        <f t="shared" si="0"/>
        <v>277365</v>
      </c>
      <c r="O33" s="181"/>
      <c r="P33" s="179">
        <f t="shared" si="1"/>
        <v>46227.5</v>
      </c>
      <c r="Q33" s="179"/>
    </row>
    <row r="34" spans="1:18" ht="19.5">
      <c r="A34" s="41" t="s">
        <v>195</v>
      </c>
      <c r="B34" s="89"/>
      <c r="C34" s="90"/>
      <c r="D34" s="89"/>
      <c r="E34" s="90"/>
      <c r="F34" s="89"/>
      <c r="G34" s="90"/>
      <c r="H34" s="89"/>
      <c r="I34" s="90"/>
      <c r="J34" s="89"/>
      <c r="K34" s="90"/>
      <c r="L34" s="89"/>
      <c r="M34" s="90"/>
      <c r="N34" s="180">
        <v>1518468.98</v>
      </c>
      <c r="O34" s="213"/>
      <c r="P34" s="92"/>
      <c r="Q34" s="58"/>
      <c r="R34" s="93"/>
    </row>
    <row r="35" spans="1:21" ht="19.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58"/>
      <c r="Q35" s="58"/>
      <c r="R35" s="34"/>
      <c r="S35" s="34"/>
      <c r="T35" s="34"/>
      <c r="U35" s="34"/>
    </row>
    <row r="36" spans="1:17" ht="19.5">
      <c r="A36" s="53" t="s">
        <v>29</v>
      </c>
      <c r="B36" s="44" t="s">
        <v>71</v>
      </c>
      <c r="C36" s="45" t="s">
        <v>72</v>
      </c>
      <c r="D36" s="44" t="s">
        <v>71</v>
      </c>
      <c r="E36" s="45" t="s">
        <v>72</v>
      </c>
      <c r="F36" s="44" t="s">
        <v>71</v>
      </c>
      <c r="G36" s="45" t="s">
        <v>72</v>
      </c>
      <c r="H36" s="44" t="s">
        <v>71</v>
      </c>
      <c r="I36" s="45" t="s">
        <v>72</v>
      </c>
      <c r="J36" s="44" t="s">
        <v>71</v>
      </c>
      <c r="K36" s="45" t="s">
        <v>72</v>
      </c>
      <c r="L36" s="44" t="s">
        <v>71</v>
      </c>
      <c r="M36" s="45" t="s">
        <v>72</v>
      </c>
      <c r="N36" s="46" t="s">
        <v>71</v>
      </c>
      <c r="O36" s="47" t="s">
        <v>72</v>
      </c>
      <c r="P36" s="59" t="s">
        <v>71</v>
      </c>
      <c r="Q36" s="60" t="s">
        <v>72</v>
      </c>
    </row>
    <row r="37" spans="1:17" ht="19.5">
      <c r="A37" s="54" t="s">
        <v>53</v>
      </c>
      <c r="B37" s="69">
        <v>9.8</v>
      </c>
      <c r="C37" s="70"/>
      <c r="D37" s="69">
        <v>14.3</v>
      </c>
      <c r="E37" s="70">
        <v>139.1</v>
      </c>
      <c r="F37" s="69">
        <v>10.8</v>
      </c>
      <c r="G37" s="70">
        <v>7.4</v>
      </c>
      <c r="H37" s="69">
        <v>59.3</v>
      </c>
      <c r="I37" s="70">
        <v>1</v>
      </c>
      <c r="J37" s="69">
        <v>49.4</v>
      </c>
      <c r="K37" s="70">
        <v>41.5</v>
      </c>
      <c r="L37" s="69">
        <v>37.5</v>
      </c>
      <c r="M37" s="70">
        <v>24.7</v>
      </c>
      <c r="N37" s="38">
        <f>SUM(B37+H37+J37+L37+F37+D37)</f>
        <v>181.10000000000002</v>
      </c>
      <c r="O37" s="38">
        <f>SUM(M37+K37+I37+C37+G37+E37)+O50</f>
        <v>1309.7</v>
      </c>
      <c r="P37" s="61">
        <f>SUM(N37/6)</f>
        <v>30.183333333333337</v>
      </c>
      <c r="Q37" s="61">
        <f>SUM(O37/6)</f>
        <v>218.28333333333333</v>
      </c>
    </row>
    <row r="38" spans="1:17" ht="19.5">
      <c r="A38" s="54" t="s">
        <v>54</v>
      </c>
      <c r="B38" s="69"/>
      <c r="C38" s="70"/>
      <c r="D38" s="69"/>
      <c r="E38" s="70">
        <v>14.7</v>
      </c>
      <c r="F38" s="69"/>
      <c r="G38" s="70"/>
      <c r="H38" s="69"/>
      <c r="I38" s="70"/>
      <c r="J38" s="69">
        <v>0</v>
      </c>
      <c r="K38" s="70">
        <v>0</v>
      </c>
      <c r="L38" s="69">
        <v>0</v>
      </c>
      <c r="M38" s="70">
        <v>0</v>
      </c>
      <c r="N38" s="38">
        <f aca="true" t="shared" si="2" ref="N38:N49">SUM(B38+H38+J38+L38+F38+D38)</f>
        <v>0</v>
      </c>
      <c r="O38" s="38">
        <f aca="true" t="shared" si="3" ref="O38:O49">SUM(M38+K38+I38+C38+G38+E38)</f>
        <v>14.7</v>
      </c>
      <c r="P38" s="61">
        <f aca="true" t="shared" si="4" ref="P38:P49">SUM(N38/6)</f>
        <v>0</v>
      </c>
      <c r="Q38" s="61">
        <f aca="true" t="shared" si="5" ref="Q38:Q49">SUM(O38/6)</f>
        <v>2.4499999999999997</v>
      </c>
    </row>
    <row r="39" spans="1:17" ht="19.5">
      <c r="A39" s="54" t="s">
        <v>55</v>
      </c>
      <c r="B39" s="69">
        <v>34.9</v>
      </c>
      <c r="C39" s="70"/>
      <c r="D39" s="69"/>
      <c r="E39" s="70"/>
      <c r="F39" s="69">
        <v>130</v>
      </c>
      <c r="G39" s="70"/>
      <c r="H39" s="69">
        <v>124.1</v>
      </c>
      <c r="I39" s="70"/>
      <c r="J39" s="69">
        <v>0</v>
      </c>
      <c r="K39" s="70">
        <v>0</v>
      </c>
      <c r="L39" s="69">
        <v>0</v>
      </c>
      <c r="M39" s="70">
        <v>0</v>
      </c>
      <c r="N39" s="38">
        <f t="shared" si="2"/>
        <v>289</v>
      </c>
      <c r="O39" s="38">
        <f t="shared" si="3"/>
        <v>0</v>
      </c>
      <c r="P39" s="61">
        <f t="shared" si="4"/>
        <v>48.166666666666664</v>
      </c>
      <c r="Q39" s="61">
        <f t="shared" si="5"/>
        <v>0</v>
      </c>
    </row>
    <row r="40" spans="1:17" ht="19.5">
      <c r="A40" s="54" t="s">
        <v>56</v>
      </c>
      <c r="B40" s="69"/>
      <c r="C40" s="70"/>
      <c r="D40" s="69"/>
      <c r="E40" s="70"/>
      <c r="F40" s="69"/>
      <c r="G40" s="70"/>
      <c r="H40" s="69"/>
      <c r="I40" s="70"/>
      <c r="J40" s="69">
        <v>0</v>
      </c>
      <c r="K40" s="70">
        <v>0</v>
      </c>
      <c r="L40" s="69">
        <v>0</v>
      </c>
      <c r="M40" s="70">
        <v>0</v>
      </c>
      <c r="N40" s="38">
        <f t="shared" si="2"/>
        <v>0</v>
      </c>
      <c r="O40" s="38">
        <f t="shared" si="3"/>
        <v>0</v>
      </c>
      <c r="P40" s="61">
        <f t="shared" si="4"/>
        <v>0</v>
      </c>
      <c r="Q40" s="61">
        <f t="shared" si="5"/>
        <v>0</v>
      </c>
    </row>
    <row r="41" spans="1:17" ht="19.5">
      <c r="A41" s="54" t="s">
        <v>65</v>
      </c>
      <c r="B41" s="69"/>
      <c r="C41" s="70"/>
      <c r="D41" s="69"/>
      <c r="E41" s="70"/>
      <c r="F41" s="69"/>
      <c r="G41" s="70"/>
      <c r="H41" s="69"/>
      <c r="I41" s="70"/>
      <c r="J41" s="69">
        <v>0</v>
      </c>
      <c r="K41" s="70">
        <v>0</v>
      </c>
      <c r="L41" s="69">
        <v>0</v>
      </c>
      <c r="M41" s="70">
        <v>0</v>
      </c>
      <c r="N41" s="38">
        <f t="shared" si="2"/>
        <v>0</v>
      </c>
      <c r="O41" s="38">
        <f t="shared" si="3"/>
        <v>0</v>
      </c>
      <c r="P41" s="61">
        <f t="shared" si="4"/>
        <v>0</v>
      </c>
      <c r="Q41" s="61">
        <f t="shared" si="5"/>
        <v>0</v>
      </c>
    </row>
    <row r="42" spans="1:17" ht="19.5">
      <c r="A42" s="54" t="s">
        <v>57</v>
      </c>
      <c r="B42" s="69">
        <v>33.9</v>
      </c>
      <c r="C42" s="70"/>
      <c r="D42" s="69"/>
      <c r="E42" s="70"/>
      <c r="F42" s="69">
        <v>8.9</v>
      </c>
      <c r="G42" s="70"/>
      <c r="H42" s="69"/>
      <c r="I42" s="70"/>
      <c r="J42" s="69">
        <v>0</v>
      </c>
      <c r="K42" s="70">
        <v>0</v>
      </c>
      <c r="L42" s="69">
        <v>0</v>
      </c>
      <c r="M42" s="70">
        <v>0</v>
      </c>
      <c r="N42" s="38">
        <f t="shared" si="2"/>
        <v>42.8</v>
      </c>
      <c r="O42" s="38">
        <f t="shared" si="3"/>
        <v>0</v>
      </c>
      <c r="P42" s="61">
        <f t="shared" si="4"/>
        <v>7.133333333333333</v>
      </c>
      <c r="Q42" s="61">
        <f t="shared" si="5"/>
        <v>0</v>
      </c>
    </row>
    <row r="43" spans="1:17" ht="19.5">
      <c r="A43" s="54" t="s">
        <v>58</v>
      </c>
      <c r="B43" s="69"/>
      <c r="C43" s="70"/>
      <c r="D43" s="69"/>
      <c r="E43" s="70"/>
      <c r="F43" s="69">
        <v>29.7</v>
      </c>
      <c r="G43" s="70"/>
      <c r="H43" s="69"/>
      <c r="I43" s="70"/>
      <c r="J43" s="69">
        <v>0</v>
      </c>
      <c r="K43" s="70">
        <v>0</v>
      </c>
      <c r="L43" s="69">
        <v>0</v>
      </c>
      <c r="M43" s="70">
        <v>0</v>
      </c>
      <c r="N43" s="38">
        <f t="shared" si="2"/>
        <v>29.7</v>
      </c>
      <c r="O43" s="38">
        <f t="shared" si="3"/>
        <v>0</v>
      </c>
      <c r="P43" s="61">
        <f t="shared" si="4"/>
        <v>4.95</v>
      </c>
      <c r="Q43" s="61">
        <f t="shared" si="5"/>
        <v>0</v>
      </c>
    </row>
    <row r="44" spans="1:17" ht="19.5">
      <c r="A44" s="54" t="s">
        <v>61</v>
      </c>
      <c r="B44" s="69"/>
      <c r="C44" s="70"/>
      <c r="D44" s="69"/>
      <c r="E44" s="70"/>
      <c r="F44" s="69"/>
      <c r="G44" s="70"/>
      <c r="H44" s="69"/>
      <c r="I44" s="70"/>
      <c r="J44" s="69">
        <v>0</v>
      </c>
      <c r="K44" s="70">
        <v>0</v>
      </c>
      <c r="L44" s="69">
        <v>0</v>
      </c>
      <c r="M44" s="70">
        <v>0</v>
      </c>
      <c r="N44" s="38">
        <f t="shared" si="2"/>
        <v>0</v>
      </c>
      <c r="O44" s="38">
        <f t="shared" si="3"/>
        <v>0</v>
      </c>
      <c r="P44" s="61">
        <f t="shared" si="4"/>
        <v>0</v>
      </c>
      <c r="Q44" s="61">
        <f t="shared" si="5"/>
        <v>0</v>
      </c>
    </row>
    <row r="45" spans="1:17" ht="19.5">
      <c r="A45" s="54" t="s">
        <v>62</v>
      </c>
      <c r="B45" s="69">
        <v>8.8</v>
      </c>
      <c r="C45" s="70"/>
      <c r="D45" s="69"/>
      <c r="E45" s="70"/>
      <c r="F45" s="69"/>
      <c r="G45" s="70"/>
      <c r="H45" s="69"/>
      <c r="I45" s="70"/>
      <c r="J45" s="69">
        <v>0</v>
      </c>
      <c r="K45" s="70">
        <v>0</v>
      </c>
      <c r="L45" s="69">
        <v>0</v>
      </c>
      <c r="M45" s="70">
        <v>0</v>
      </c>
      <c r="N45" s="38">
        <f t="shared" si="2"/>
        <v>8.8</v>
      </c>
      <c r="O45" s="38">
        <f t="shared" si="3"/>
        <v>0</v>
      </c>
      <c r="P45" s="61">
        <f t="shared" si="4"/>
        <v>1.4666666666666668</v>
      </c>
      <c r="Q45" s="61">
        <f t="shared" si="5"/>
        <v>0</v>
      </c>
    </row>
    <row r="46" spans="1:17" ht="19.5">
      <c r="A46" s="54" t="s">
        <v>63</v>
      </c>
      <c r="B46" s="69"/>
      <c r="C46" s="70"/>
      <c r="D46" s="69"/>
      <c r="E46" s="70"/>
      <c r="F46" s="69"/>
      <c r="G46" s="70"/>
      <c r="H46" s="69"/>
      <c r="I46" s="70"/>
      <c r="J46" s="69">
        <v>0</v>
      </c>
      <c r="K46" s="70">
        <v>0</v>
      </c>
      <c r="L46" s="69">
        <v>0</v>
      </c>
      <c r="M46" s="70">
        <v>0</v>
      </c>
      <c r="N46" s="38">
        <f t="shared" si="2"/>
        <v>0</v>
      </c>
      <c r="O46" s="38">
        <f t="shared" si="3"/>
        <v>0</v>
      </c>
      <c r="P46" s="61">
        <f t="shared" si="4"/>
        <v>0</v>
      </c>
      <c r="Q46" s="61">
        <f t="shared" si="5"/>
        <v>0</v>
      </c>
    </row>
    <row r="47" spans="1:17" ht="19.5">
      <c r="A47" s="54" t="s">
        <v>64</v>
      </c>
      <c r="B47" s="69"/>
      <c r="C47" s="70"/>
      <c r="D47" s="69"/>
      <c r="E47" s="70"/>
      <c r="F47" s="69"/>
      <c r="G47" s="70"/>
      <c r="H47" s="69"/>
      <c r="I47" s="70"/>
      <c r="J47" s="69">
        <v>0</v>
      </c>
      <c r="K47" s="70">
        <v>0</v>
      </c>
      <c r="L47" s="69">
        <v>0</v>
      </c>
      <c r="M47" s="70">
        <v>0</v>
      </c>
      <c r="N47" s="38">
        <f t="shared" si="2"/>
        <v>0</v>
      </c>
      <c r="O47" s="38">
        <f t="shared" si="3"/>
        <v>0</v>
      </c>
      <c r="P47" s="61">
        <f t="shared" si="4"/>
        <v>0</v>
      </c>
      <c r="Q47" s="61">
        <f t="shared" si="5"/>
        <v>0</v>
      </c>
    </row>
    <row r="48" spans="1:17" ht="19.5">
      <c r="A48" s="54" t="s">
        <v>79</v>
      </c>
      <c r="B48" s="69"/>
      <c r="C48" s="70"/>
      <c r="D48" s="69"/>
      <c r="E48" s="70"/>
      <c r="F48" s="69"/>
      <c r="G48" s="70"/>
      <c r="H48" s="69"/>
      <c r="I48" s="70"/>
      <c r="J48" s="69">
        <v>0</v>
      </c>
      <c r="K48" s="70">
        <v>0</v>
      </c>
      <c r="L48" s="69">
        <v>0</v>
      </c>
      <c r="M48" s="70">
        <v>0</v>
      </c>
      <c r="N48" s="38">
        <f>SUM(B48+H48+J48+L48+F48+D48)</f>
        <v>0</v>
      </c>
      <c r="O48" s="38">
        <f>SUM(M48+K48+I48+C48+G48+E48)</f>
        <v>0</v>
      </c>
      <c r="P48" s="61">
        <f>SUM(N48/6)</f>
        <v>0</v>
      </c>
      <c r="Q48" s="61">
        <f>SUM(O48/6)</f>
        <v>0</v>
      </c>
    </row>
    <row r="49" spans="1:17" ht="19.5">
      <c r="A49" s="54" t="s">
        <v>95</v>
      </c>
      <c r="B49" s="69"/>
      <c r="C49" s="70"/>
      <c r="D49" s="69"/>
      <c r="E49" s="70"/>
      <c r="F49" s="69"/>
      <c r="G49" s="70"/>
      <c r="H49" s="69"/>
      <c r="I49" s="70"/>
      <c r="J49" s="69">
        <v>0</v>
      </c>
      <c r="K49" s="70">
        <v>0</v>
      </c>
      <c r="L49" s="69">
        <v>0</v>
      </c>
      <c r="M49" s="70">
        <v>0</v>
      </c>
      <c r="N49" s="38">
        <f t="shared" si="2"/>
        <v>0</v>
      </c>
      <c r="O49" s="98">
        <f t="shared" si="3"/>
        <v>0</v>
      </c>
      <c r="P49" s="61">
        <f t="shared" si="4"/>
        <v>0</v>
      </c>
      <c r="Q49" s="61">
        <f t="shared" si="5"/>
        <v>0</v>
      </c>
    </row>
    <row r="50" spans="1:17" ht="20.25" thickBot="1">
      <c r="A50" s="97" t="s">
        <v>196</v>
      </c>
      <c r="B50" s="69"/>
      <c r="C50" s="70"/>
      <c r="D50" s="69"/>
      <c r="E50" s="94"/>
      <c r="F50" s="69"/>
      <c r="G50" s="94"/>
      <c r="H50" s="69"/>
      <c r="I50" s="70"/>
      <c r="J50" s="69"/>
      <c r="K50" s="70"/>
      <c r="L50" s="69"/>
      <c r="M50" s="94"/>
      <c r="N50" s="95"/>
      <c r="O50" s="102">
        <v>1096</v>
      </c>
      <c r="P50" s="101"/>
      <c r="Q50" s="96"/>
    </row>
    <row r="51" spans="1:17" ht="20.25" thickBot="1">
      <c r="A51" s="19" t="s">
        <v>77</v>
      </c>
      <c r="B51" s="30">
        <f>SUM(B36:B49)</f>
        <v>87.39999999999999</v>
      </c>
      <c r="C51" s="30">
        <f aca="true" t="shared" si="6" ref="C51:M51">SUM(C36:C49)</f>
        <v>0</v>
      </c>
      <c r="D51" s="30">
        <f>SUM(D36:D49)</f>
        <v>14.3</v>
      </c>
      <c r="E51" s="31">
        <f>SUM(E36:E49)</f>
        <v>153.79999999999998</v>
      </c>
      <c r="F51" s="30">
        <f>SUM(F36:F49)</f>
        <v>179.4</v>
      </c>
      <c r="G51" s="31">
        <f>SUM(G36:G49)</f>
        <v>7.4</v>
      </c>
      <c r="H51" s="30">
        <f t="shared" si="6"/>
        <v>183.39999999999998</v>
      </c>
      <c r="I51" s="30">
        <f t="shared" si="6"/>
        <v>1</v>
      </c>
      <c r="J51" s="30">
        <f t="shared" si="6"/>
        <v>49.4</v>
      </c>
      <c r="K51" s="30">
        <f t="shared" si="6"/>
        <v>41.5</v>
      </c>
      <c r="L51" s="30">
        <f t="shared" si="6"/>
        <v>37.5</v>
      </c>
      <c r="M51" s="31">
        <f t="shared" si="6"/>
        <v>24.7</v>
      </c>
      <c r="N51" s="36">
        <f>SUM(N37:N49)</f>
        <v>551.4</v>
      </c>
      <c r="O51" s="99">
        <f>SUM(O37:O49)</f>
        <v>1324.4</v>
      </c>
      <c r="P51" s="100"/>
      <c r="Q51" s="62"/>
    </row>
    <row r="52" spans="2:17" ht="20.25" thickBot="1">
      <c r="B52" s="30"/>
      <c r="C52" s="30"/>
      <c r="D52" s="30"/>
      <c r="E52" s="31"/>
      <c r="F52" s="30"/>
      <c r="G52" s="31"/>
      <c r="H52" s="30"/>
      <c r="I52" s="30"/>
      <c r="J52" s="30"/>
      <c r="K52" s="30"/>
      <c r="L52" s="30"/>
      <c r="M52" s="31"/>
      <c r="P52" s="91"/>
      <c r="Q52" s="62"/>
    </row>
    <row r="53" spans="1:15" ht="20.25" thickBot="1">
      <c r="A53" s="20" t="s">
        <v>80</v>
      </c>
      <c r="B53" s="209">
        <f>SUM(B51+C51)</f>
        <v>87.39999999999999</v>
      </c>
      <c r="C53" s="216"/>
      <c r="D53" s="209">
        <f>SUM(D51+E51)</f>
        <v>168.1</v>
      </c>
      <c r="E53" s="210"/>
      <c r="F53" s="209">
        <f>SUM(F51+G51)</f>
        <v>186.8</v>
      </c>
      <c r="G53" s="210"/>
      <c r="H53" s="209">
        <f>SUM(H51+I51)</f>
        <v>184.39999999999998</v>
      </c>
      <c r="I53" s="216"/>
      <c r="J53" s="209">
        <f>SUM(J51+K51)</f>
        <v>90.9</v>
      </c>
      <c r="K53" s="216"/>
      <c r="L53" s="209">
        <f>SUM(L51+M51)</f>
        <v>62.2</v>
      </c>
      <c r="M53" s="210"/>
      <c r="N53" s="211">
        <f>SUM(N51+O51)</f>
        <v>1875.8000000000002</v>
      </c>
      <c r="O53" s="212"/>
    </row>
    <row r="54" spans="4:15" ht="19.5">
      <c r="D54" s="17"/>
      <c r="F54" s="17"/>
      <c r="L54" s="17"/>
      <c r="N54" s="214"/>
      <c r="O54" s="214"/>
    </row>
    <row r="55" spans="4:13" ht="19.5">
      <c r="D55" s="207"/>
      <c r="E55" s="208"/>
      <c r="F55" s="207"/>
      <c r="G55" s="208"/>
      <c r="L55" s="207"/>
      <c r="M55" s="208"/>
    </row>
    <row r="57" ht="19.5">
      <c r="A57" s="34"/>
    </row>
    <row r="58" ht="19.5">
      <c r="A58" s="35"/>
    </row>
    <row r="59" ht="19.5">
      <c r="A59" s="35"/>
    </row>
    <row r="60" ht="19.5">
      <c r="A60" s="35"/>
    </row>
    <row r="61" ht="19.5">
      <c r="A61" s="35"/>
    </row>
    <row r="62" ht="19.5">
      <c r="A62" s="35"/>
    </row>
    <row r="63" ht="19.5">
      <c r="A63" s="35"/>
    </row>
    <row r="64" ht="19.5">
      <c r="A64" s="35"/>
    </row>
    <row r="65" ht="19.5">
      <c r="A65" s="35"/>
    </row>
    <row r="66" ht="19.5">
      <c r="A66" s="35"/>
    </row>
    <row r="67" ht="19.5">
      <c r="A67" s="35"/>
    </row>
    <row r="68" ht="19.5">
      <c r="A68" s="35"/>
    </row>
    <row r="69" ht="19.5">
      <c r="A69" s="35"/>
    </row>
    <row r="70" ht="19.5">
      <c r="A70" s="19"/>
    </row>
    <row r="71" ht="19.5">
      <c r="A71" s="20"/>
    </row>
  </sheetData>
  <sheetProtection selectLockedCells="1"/>
  <mergeCells count="266">
    <mergeCell ref="B53:C53"/>
    <mergeCell ref="N8:O8"/>
    <mergeCell ref="J4:K4"/>
    <mergeCell ref="L4:M4"/>
    <mergeCell ref="B4:C4"/>
    <mergeCell ref="D4:E4"/>
    <mergeCell ref="F4:G4"/>
    <mergeCell ref="H4:I4"/>
    <mergeCell ref="N5:O5"/>
    <mergeCell ref="H5:I5"/>
    <mergeCell ref="D55:E55"/>
    <mergeCell ref="D53:E53"/>
    <mergeCell ref="F53:G53"/>
    <mergeCell ref="F55:G55"/>
    <mergeCell ref="H53:I53"/>
    <mergeCell ref="J53:K53"/>
    <mergeCell ref="L55:M55"/>
    <mergeCell ref="L53:M53"/>
    <mergeCell ref="N53:O53"/>
    <mergeCell ref="N34:O34"/>
    <mergeCell ref="N54:O54"/>
    <mergeCell ref="N9:O9"/>
    <mergeCell ref="N11:O11"/>
    <mergeCell ref="N10:O10"/>
    <mergeCell ref="N17:O17"/>
    <mergeCell ref="L2:M2"/>
    <mergeCell ref="D2:E2"/>
    <mergeCell ref="P8:Q8"/>
    <mergeCell ref="H3:I3"/>
    <mergeCell ref="J3:K3"/>
    <mergeCell ref="L3:M3"/>
    <mergeCell ref="N3:O3"/>
    <mergeCell ref="P3:Q3"/>
    <mergeCell ref="L5:M5"/>
    <mergeCell ref="N7:O7"/>
    <mergeCell ref="D6:E6"/>
    <mergeCell ref="D5:E5"/>
    <mergeCell ref="B3:C3"/>
    <mergeCell ref="N1:O1"/>
    <mergeCell ref="P1:Q1"/>
    <mergeCell ref="H2:I2"/>
    <mergeCell ref="D3:E3"/>
    <mergeCell ref="F2:G2"/>
    <mergeCell ref="B2:C2"/>
    <mergeCell ref="J2:K2"/>
    <mergeCell ref="H6:I6"/>
    <mergeCell ref="J6:K6"/>
    <mergeCell ref="L6:M6"/>
    <mergeCell ref="N6:O6"/>
    <mergeCell ref="P6:Q6"/>
    <mergeCell ref="J5:K5"/>
    <mergeCell ref="B5:C5"/>
    <mergeCell ref="B7:C7"/>
    <mergeCell ref="P7:Q7"/>
    <mergeCell ref="B8:C8"/>
    <mergeCell ref="H8:I8"/>
    <mergeCell ref="J8:K8"/>
    <mergeCell ref="L8:M8"/>
    <mergeCell ref="D8:E8"/>
    <mergeCell ref="P5:Q5"/>
    <mergeCell ref="B6:C6"/>
    <mergeCell ref="H7:I7"/>
    <mergeCell ref="J7:K7"/>
    <mergeCell ref="L7:M7"/>
    <mergeCell ref="D7:E7"/>
    <mergeCell ref="H9:I9"/>
    <mergeCell ref="J9:K9"/>
    <mergeCell ref="L9:M9"/>
    <mergeCell ref="J11:K11"/>
    <mergeCell ref="L11:M11"/>
    <mergeCell ref="F9:G9"/>
    <mergeCell ref="B11:C11"/>
    <mergeCell ref="P9:Q9"/>
    <mergeCell ref="B10:C10"/>
    <mergeCell ref="H10:I10"/>
    <mergeCell ref="J10:K10"/>
    <mergeCell ref="L10:M10"/>
    <mergeCell ref="B9:C9"/>
    <mergeCell ref="P10:Q10"/>
    <mergeCell ref="P11:Q11"/>
    <mergeCell ref="H11:I11"/>
    <mergeCell ref="B12:C12"/>
    <mergeCell ref="H12:I12"/>
    <mergeCell ref="J12:K12"/>
    <mergeCell ref="L12:M12"/>
    <mergeCell ref="N12:O12"/>
    <mergeCell ref="P12:Q12"/>
    <mergeCell ref="F11:G11"/>
    <mergeCell ref="D13:E13"/>
    <mergeCell ref="F13:G13"/>
    <mergeCell ref="B13:C13"/>
    <mergeCell ref="P13:Q13"/>
    <mergeCell ref="B14:C14"/>
    <mergeCell ref="H14:I14"/>
    <mergeCell ref="J14:K14"/>
    <mergeCell ref="L14:M14"/>
    <mergeCell ref="N14:O14"/>
    <mergeCell ref="P14:Q14"/>
    <mergeCell ref="H13:I13"/>
    <mergeCell ref="J13:K13"/>
    <mergeCell ref="L13:M13"/>
    <mergeCell ref="L15:M15"/>
    <mergeCell ref="N15:O15"/>
    <mergeCell ref="H15:I15"/>
    <mergeCell ref="J15:K15"/>
    <mergeCell ref="N13:O13"/>
    <mergeCell ref="P15:Q15"/>
    <mergeCell ref="B16:C16"/>
    <mergeCell ref="H16:I16"/>
    <mergeCell ref="J16:K16"/>
    <mergeCell ref="L16:M16"/>
    <mergeCell ref="N16:O16"/>
    <mergeCell ref="P16:Q16"/>
    <mergeCell ref="F17:G17"/>
    <mergeCell ref="N19:O19"/>
    <mergeCell ref="B19:C19"/>
    <mergeCell ref="F15:G15"/>
    <mergeCell ref="B15:C15"/>
    <mergeCell ref="B17:C17"/>
    <mergeCell ref="D17:E17"/>
    <mergeCell ref="D19:E19"/>
    <mergeCell ref="P17:Q17"/>
    <mergeCell ref="B18:C18"/>
    <mergeCell ref="H18:I18"/>
    <mergeCell ref="J18:K18"/>
    <mergeCell ref="L18:M18"/>
    <mergeCell ref="N18:O18"/>
    <mergeCell ref="P18:Q18"/>
    <mergeCell ref="H17:I17"/>
    <mergeCell ref="J17:K17"/>
    <mergeCell ref="L17:M17"/>
    <mergeCell ref="P19:Q19"/>
    <mergeCell ref="B20:C20"/>
    <mergeCell ref="H20:I20"/>
    <mergeCell ref="J20:K20"/>
    <mergeCell ref="L20:M20"/>
    <mergeCell ref="N20:O20"/>
    <mergeCell ref="P20:Q20"/>
    <mergeCell ref="H19:I19"/>
    <mergeCell ref="J19:K19"/>
    <mergeCell ref="L19:M19"/>
    <mergeCell ref="B21:C21"/>
    <mergeCell ref="P21:Q21"/>
    <mergeCell ref="B22:C22"/>
    <mergeCell ref="H22:I22"/>
    <mergeCell ref="J22:K22"/>
    <mergeCell ref="L22:M22"/>
    <mergeCell ref="N22:O22"/>
    <mergeCell ref="P22:Q22"/>
    <mergeCell ref="H21:I21"/>
    <mergeCell ref="J21:K21"/>
    <mergeCell ref="L21:M21"/>
    <mergeCell ref="N23:O23"/>
    <mergeCell ref="D23:E23"/>
    <mergeCell ref="F23:G23"/>
    <mergeCell ref="L23:M23"/>
    <mergeCell ref="N21:O21"/>
    <mergeCell ref="D21:E21"/>
    <mergeCell ref="F21:G21"/>
    <mergeCell ref="B23:C23"/>
    <mergeCell ref="P23:Q23"/>
    <mergeCell ref="B24:C24"/>
    <mergeCell ref="H24:I24"/>
    <mergeCell ref="J24:K24"/>
    <mergeCell ref="L24:M24"/>
    <mergeCell ref="N24:O24"/>
    <mergeCell ref="P24:Q24"/>
    <mergeCell ref="H23:I23"/>
    <mergeCell ref="J23:K23"/>
    <mergeCell ref="B25:C25"/>
    <mergeCell ref="P25:Q25"/>
    <mergeCell ref="B26:C26"/>
    <mergeCell ref="H26:I26"/>
    <mergeCell ref="J26:K26"/>
    <mergeCell ref="L26:M26"/>
    <mergeCell ref="N26:O26"/>
    <mergeCell ref="P26:Q26"/>
    <mergeCell ref="H25:I25"/>
    <mergeCell ref="J25:K25"/>
    <mergeCell ref="N27:O27"/>
    <mergeCell ref="D27:E27"/>
    <mergeCell ref="F27:G27"/>
    <mergeCell ref="L27:M27"/>
    <mergeCell ref="F26:G26"/>
    <mergeCell ref="N25:O25"/>
    <mergeCell ref="D25:E25"/>
    <mergeCell ref="F25:G25"/>
    <mergeCell ref="B27:C27"/>
    <mergeCell ref="P27:Q27"/>
    <mergeCell ref="B28:C28"/>
    <mergeCell ref="H28:I28"/>
    <mergeCell ref="J28:K28"/>
    <mergeCell ref="L28:M28"/>
    <mergeCell ref="N28:O28"/>
    <mergeCell ref="P28:Q28"/>
    <mergeCell ref="H27:I27"/>
    <mergeCell ref="J27:K27"/>
    <mergeCell ref="B29:C29"/>
    <mergeCell ref="P29:Q29"/>
    <mergeCell ref="B30:C30"/>
    <mergeCell ref="H30:I30"/>
    <mergeCell ref="J30:K30"/>
    <mergeCell ref="L30:M30"/>
    <mergeCell ref="N30:O30"/>
    <mergeCell ref="H29:I29"/>
    <mergeCell ref="J29:K29"/>
    <mergeCell ref="L29:M29"/>
    <mergeCell ref="N31:O31"/>
    <mergeCell ref="D31:E31"/>
    <mergeCell ref="F31:G31"/>
    <mergeCell ref="N29:O29"/>
    <mergeCell ref="D29:E29"/>
    <mergeCell ref="F29:G29"/>
    <mergeCell ref="B31:C31"/>
    <mergeCell ref="H31:I31"/>
    <mergeCell ref="J31:K31"/>
    <mergeCell ref="L31:M31"/>
    <mergeCell ref="B33:C33"/>
    <mergeCell ref="B32:C32"/>
    <mergeCell ref="D32:E32"/>
    <mergeCell ref="N32:O32"/>
    <mergeCell ref="P32:Q32"/>
    <mergeCell ref="L33:M33"/>
    <mergeCell ref="L32:M32"/>
    <mergeCell ref="H33:I33"/>
    <mergeCell ref="J33:K33"/>
    <mergeCell ref="P30:Q30"/>
    <mergeCell ref="D10:E10"/>
    <mergeCell ref="D12:E12"/>
    <mergeCell ref="D11:E11"/>
    <mergeCell ref="D9:E9"/>
    <mergeCell ref="D24:E24"/>
    <mergeCell ref="D26:E26"/>
    <mergeCell ref="D18:E18"/>
    <mergeCell ref="D16:E16"/>
    <mergeCell ref="L25:M25"/>
    <mergeCell ref="D20:E20"/>
    <mergeCell ref="D28:E28"/>
    <mergeCell ref="P33:Q33"/>
    <mergeCell ref="N33:O33"/>
    <mergeCell ref="D33:E33"/>
    <mergeCell ref="F33:G33"/>
    <mergeCell ref="P31:Q31"/>
    <mergeCell ref="H32:I32"/>
    <mergeCell ref="J32:K32"/>
    <mergeCell ref="D30:E30"/>
    <mergeCell ref="F24:G24"/>
    <mergeCell ref="F19:G19"/>
    <mergeCell ref="F3:G3"/>
    <mergeCell ref="F6:G6"/>
    <mergeCell ref="F8:G8"/>
    <mergeCell ref="F10:G10"/>
    <mergeCell ref="F12:G12"/>
    <mergeCell ref="F14:G14"/>
    <mergeCell ref="F7:G7"/>
    <mergeCell ref="F5:G5"/>
    <mergeCell ref="D14:E14"/>
    <mergeCell ref="D15:E15"/>
    <mergeCell ref="F28:G28"/>
    <mergeCell ref="F30:G30"/>
    <mergeCell ref="F32:G32"/>
    <mergeCell ref="F16:G16"/>
    <mergeCell ref="D22:E22"/>
    <mergeCell ref="F18:G18"/>
    <mergeCell ref="F20:G20"/>
    <mergeCell ref="F22:G22"/>
  </mergeCells>
  <printOptions/>
  <pageMargins left="0.5" right="0.5" top="0.5" bottom="0.5" header="0.5" footer="0.5"/>
  <pageSetup horizontalDpi="600" verticalDpi="600" orientation="landscape" scale="46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7"/>
  <sheetViews>
    <sheetView zoomScale="70" zoomScaleNormal="70" workbookViewId="0" topLeftCell="U2">
      <selection activeCell="Y26" sqref="Y26:Z26"/>
    </sheetView>
  </sheetViews>
  <sheetFormatPr defaultColWidth="9.140625" defaultRowHeight="12.75"/>
  <cols>
    <col min="1" max="1" width="53.140625" style="1" customWidth="1"/>
    <col min="2" max="23" width="9.7109375" style="1" customWidth="1"/>
    <col min="24" max="24" width="53.140625" style="1" customWidth="1"/>
    <col min="25" max="38" width="9.7109375" style="1" customWidth="1"/>
    <col min="39" max="40" width="14.7109375" style="1" customWidth="1"/>
    <col min="41" max="42" width="9.7109375" style="1" customWidth="1"/>
    <col min="43" max="43" width="23.28125" style="9" customWidth="1"/>
    <col min="44" max="16384" width="9.140625" style="1" customWidth="1"/>
  </cols>
  <sheetData>
    <row r="1" spans="1:42" ht="25.5">
      <c r="A1" s="55" t="s">
        <v>99</v>
      </c>
      <c r="B1" s="220" t="s">
        <v>44</v>
      </c>
      <c r="C1" s="220"/>
      <c r="D1" s="221"/>
      <c r="E1" s="221"/>
      <c r="F1" s="220" t="s">
        <v>45</v>
      </c>
      <c r="G1" s="220"/>
      <c r="H1" s="220"/>
      <c r="I1" s="220"/>
      <c r="J1" s="220" t="s">
        <v>47</v>
      </c>
      <c r="K1" s="220"/>
      <c r="L1" s="220" t="s">
        <v>48</v>
      </c>
      <c r="M1" s="220"/>
      <c r="N1" s="221"/>
      <c r="O1" s="221"/>
      <c r="P1" s="222"/>
      <c r="Q1" s="223"/>
      <c r="R1" s="220" t="s">
        <v>49</v>
      </c>
      <c r="S1" s="220"/>
      <c r="T1" s="220"/>
      <c r="U1" s="220"/>
      <c r="V1" s="220"/>
      <c r="W1" s="220"/>
      <c r="X1" s="68" t="str">
        <f>(A1)</f>
        <v>2008 Lower 48</v>
      </c>
      <c r="Y1" s="220" t="s">
        <v>50</v>
      </c>
      <c r="Z1" s="220"/>
      <c r="AA1" s="220"/>
      <c r="AB1" s="220"/>
      <c r="AC1" s="220"/>
      <c r="AD1" s="220"/>
      <c r="AE1" s="220"/>
      <c r="AF1" s="220"/>
      <c r="AG1" s="220" t="s">
        <v>51</v>
      </c>
      <c r="AH1" s="220"/>
      <c r="AI1" s="220"/>
      <c r="AJ1" s="220"/>
      <c r="AK1" s="220" t="s">
        <v>52</v>
      </c>
      <c r="AL1" s="220"/>
      <c r="AM1" s="199"/>
      <c r="AN1" s="199"/>
      <c r="AO1" s="199"/>
      <c r="AP1" s="199"/>
    </row>
    <row r="2" spans="1:43" s="2" customFormat="1" ht="42" customHeight="1">
      <c r="A2" s="2" t="s">
        <v>98</v>
      </c>
      <c r="B2" s="219" t="s">
        <v>102</v>
      </c>
      <c r="C2" s="163"/>
      <c r="D2" s="225" t="s">
        <v>93</v>
      </c>
      <c r="E2" s="225"/>
      <c r="F2" s="225" t="s">
        <v>31</v>
      </c>
      <c r="G2" s="225"/>
      <c r="H2" s="224" t="s">
        <v>32</v>
      </c>
      <c r="I2" s="224"/>
      <c r="J2" s="224" t="s">
        <v>33</v>
      </c>
      <c r="K2" s="224"/>
      <c r="L2" s="224" t="s">
        <v>34</v>
      </c>
      <c r="M2" s="224"/>
      <c r="N2" s="224" t="s">
        <v>91</v>
      </c>
      <c r="O2" s="224"/>
      <c r="P2" s="224" t="s">
        <v>94</v>
      </c>
      <c r="Q2" s="224"/>
      <c r="R2" s="224" t="s">
        <v>35</v>
      </c>
      <c r="S2" s="224"/>
      <c r="T2" s="224" t="s">
        <v>36</v>
      </c>
      <c r="U2" s="224"/>
      <c r="V2" s="224" t="s">
        <v>37</v>
      </c>
      <c r="W2" s="224"/>
      <c r="X2" s="21" t="s">
        <v>98</v>
      </c>
      <c r="Y2" s="224" t="s">
        <v>38</v>
      </c>
      <c r="Z2" s="224"/>
      <c r="AA2" s="224" t="s">
        <v>39</v>
      </c>
      <c r="AB2" s="224"/>
      <c r="AC2" s="224" t="s">
        <v>40</v>
      </c>
      <c r="AD2" s="224"/>
      <c r="AE2" s="224" t="s">
        <v>41</v>
      </c>
      <c r="AF2" s="224"/>
      <c r="AG2" s="224" t="s">
        <v>42</v>
      </c>
      <c r="AH2" s="224"/>
      <c r="AI2" s="224" t="s">
        <v>92</v>
      </c>
      <c r="AJ2" s="224"/>
      <c r="AK2" s="224" t="s">
        <v>43</v>
      </c>
      <c r="AL2" s="224"/>
      <c r="AQ2" s="6"/>
    </row>
    <row r="3" spans="1:43" s="3" customFormat="1" ht="19.5">
      <c r="A3" s="22" t="s">
        <v>96</v>
      </c>
      <c r="B3" s="175">
        <v>39569</v>
      </c>
      <c r="C3" s="176"/>
      <c r="D3" s="175">
        <v>39591</v>
      </c>
      <c r="E3" s="176"/>
      <c r="F3" s="175">
        <v>39588</v>
      </c>
      <c r="G3" s="176"/>
      <c r="H3" s="175">
        <v>39614</v>
      </c>
      <c r="I3" s="176"/>
      <c r="J3" s="175">
        <v>39601</v>
      </c>
      <c r="K3" s="176"/>
      <c r="L3" s="175">
        <v>39610</v>
      </c>
      <c r="M3" s="176"/>
      <c r="N3" s="175">
        <v>39608</v>
      </c>
      <c r="O3" s="176"/>
      <c r="P3" s="175">
        <v>39597</v>
      </c>
      <c r="Q3" s="176"/>
      <c r="R3" s="175">
        <v>39604</v>
      </c>
      <c r="S3" s="176"/>
      <c r="T3" s="175">
        <v>39592</v>
      </c>
      <c r="U3" s="176"/>
      <c r="V3" s="175">
        <v>39590</v>
      </c>
      <c r="W3" s="176"/>
      <c r="X3" s="22" t="s">
        <v>96</v>
      </c>
      <c r="Y3" s="175">
        <v>39616</v>
      </c>
      <c r="Z3" s="176"/>
      <c r="AA3" s="175">
        <v>39596</v>
      </c>
      <c r="AB3" s="176"/>
      <c r="AC3" s="228"/>
      <c r="AD3" s="228"/>
      <c r="AE3" s="175">
        <v>39610</v>
      </c>
      <c r="AF3" s="176"/>
      <c r="AG3" s="175">
        <v>39602</v>
      </c>
      <c r="AH3" s="176"/>
      <c r="AI3" s="175" t="s">
        <v>167</v>
      </c>
      <c r="AJ3" s="176"/>
      <c r="AK3" s="175">
        <v>39617</v>
      </c>
      <c r="AL3" s="176"/>
      <c r="AM3" s="206"/>
      <c r="AN3" s="206"/>
      <c r="AO3" s="227"/>
      <c r="AP3" s="227"/>
      <c r="AQ3" s="7"/>
    </row>
    <row r="4" spans="1:43" s="3" customFormat="1" ht="19.5">
      <c r="A4" s="22" t="s">
        <v>97</v>
      </c>
      <c r="B4" s="175">
        <v>39698</v>
      </c>
      <c r="C4" s="176"/>
      <c r="D4" s="175">
        <v>39697</v>
      </c>
      <c r="E4" s="176"/>
      <c r="F4" s="175">
        <v>39721</v>
      </c>
      <c r="G4" s="176"/>
      <c r="H4" s="175">
        <v>39721</v>
      </c>
      <c r="I4" s="176"/>
      <c r="J4" s="175">
        <v>39699</v>
      </c>
      <c r="K4" s="176"/>
      <c r="L4" s="175">
        <v>39724</v>
      </c>
      <c r="M4" s="176"/>
      <c r="N4" s="175">
        <v>39707</v>
      </c>
      <c r="O4" s="176"/>
      <c r="P4" s="175">
        <v>39703</v>
      </c>
      <c r="Q4" s="176"/>
      <c r="R4" s="175">
        <v>39714</v>
      </c>
      <c r="S4" s="176"/>
      <c r="T4" s="175">
        <v>39698</v>
      </c>
      <c r="U4" s="176"/>
      <c r="V4" s="175">
        <v>39679</v>
      </c>
      <c r="W4" s="176"/>
      <c r="X4" s="22" t="s">
        <v>97</v>
      </c>
      <c r="Y4" s="175">
        <v>39723</v>
      </c>
      <c r="Z4" s="176"/>
      <c r="AA4" s="175">
        <v>39714</v>
      </c>
      <c r="AB4" s="176"/>
      <c r="AC4" s="228"/>
      <c r="AD4" s="228"/>
      <c r="AE4" s="175">
        <v>39714</v>
      </c>
      <c r="AF4" s="176"/>
      <c r="AG4" s="175">
        <v>39712</v>
      </c>
      <c r="AH4" s="176"/>
      <c r="AI4" s="175" t="s">
        <v>168</v>
      </c>
      <c r="AJ4" s="176"/>
      <c r="AK4" s="175">
        <v>39706</v>
      </c>
      <c r="AL4" s="176"/>
      <c r="AM4" s="65"/>
      <c r="AN4" s="65"/>
      <c r="AO4" s="67"/>
      <c r="AP4" s="67"/>
      <c r="AQ4" s="7"/>
    </row>
    <row r="5" spans="1:42" ht="19.5">
      <c r="A5" s="23" t="s">
        <v>0</v>
      </c>
      <c r="B5" s="177" t="s">
        <v>103</v>
      </c>
      <c r="C5" s="178"/>
      <c r="D5" s="177" t="s">
        <v>140</v>
      </c>
      <c r="E5" s="178"/>
      <c r="F5" s="177" t="s">
        <v>177</v>
      </c>
      <c r="G5" s="178"/>
      <c r="H5" s="177" t="s">
        <v>152</v>
      </c>
      <c r="I5" s="178"/>
      <c r="J5" s="177" t="s">
        <v>111</v>
      </c>
      <c r="K5" s="178"/>
      <c r="L5" s="177" t="s">
        <v>191</v>
      </c>
      <c r="M5" s="178"/>
      <c r="N5" s="177" t="s">
        <v>155</v>
      </c>
      <c r="O5" s="178"/>
      <c r="P5" s="177" t="s">
        <v>125</v>
      </c>
      <c r="Q5" s="178"/>
      <c r="R5" s="177" t="s">
        <v>121</v>
      </c>
      <c r="S5" s="178"/>
      <c r="T5" s="177" t="s">
        <v>107</v>
      </c>
      <c r="U5" s="178"/>
      <c r="V5" s="177" t="s">
        <v>149</v>
      </c>
      <c r="W5" s="178"/>
      <c r="X5" s="23" t="s">
        <v>0</v>
      </c>
      <c r="Y5" s="177" t="s">
        <v>159</v>
      </c>
      <c r="Z5" s="178"/>
      <c r="AA5" s="177" t="s">
        <v>163</v>
      </c>
      <c r="AB5" s="178"/>
      <c r="AC5" s="229"/>
      <c r="AD5" s="229"/>
      <c r="AE5" s="177" t="s">
        <v>185</v>
      </c>
      <c r="AF5" s="178"/>
      <c r="AG5" s="177" t="s">
        <v>173</v>
      </c>
      <c r="AH5" s="178"/>
      <c r="AI5" s="177" t="s">
        <v>169</v>
      </c>
      <c r="AJ5" s="178"/>
      <c r="AK5" s="177" t="s">
        <v>129</v>
      </c>
      <c r="AL5" s="178"/>
      <c r="AM5" s="198"/>
      <c r="AN5" s="198"/>
      <c r="AO5" s="227"/>
      <c r="AP5" s="227"/>
    </row>
    <row r="6" spans="1:42" ht="19.5">
      <c r="A6" s="23" t="s">
        <v>1</v>
      </c>
      <c r="B6" s="177" t="s">
        <v>104</v>
      </c>
      <c r="C6" s="178"/>
      <c r="D6" s="177" t="s">
        <v>141</v>
      </c>
      <c r="E6" s="178"/>
      <c r="F6" s="177" t="s">
        <v>178</v>
      </c>
      <c r="G6" s="178"/>
      <c r="H6" s="177" t="s">
        <v>153</v>
      </c>
      <c r="I6" s="178"/>
      <c r="J6" s="177" t="s">
        <v>112</v>
      </c>
      <c r="K6" s="178"/>
      <c r="L6" s="177" t="s">
        <v>192</v>
      </c>
      <c r="M6" s="178"/>
      <c r="N6" s="177" t="s">
        <v>156</v>
      </c>
      <c r="O6" s="178"/>
      <c r="P6" s="177" t="s">
        <v>126</v>
      </c>
      <c r="Q6" s="178"/>
      <c r="R6" s="177" t="s">
        <v>122</v>
      </c>
      <c r="S6" s="178"/>
      <c r="T6" s="177" t="s">
        <v>108</v>
      </c>
      <c r="U6" s="178"/>
      <c r="V6" s="177" t="s">
        <v>141</v>
      </c>
      <c r="W6" s="178"/>
      <c r="X6" s="23" t="s">
        <v>1</v>
      </c>
      <c r="Y6" s="177" t="s">
        <v>160</v>
      </c>
      <c r="Z6" s="178"/>
      <c r="AA6" s="177" t="s">
        <v>164</v>
      </c>
      <c r="AB6" s="178"/>
      <c r="AC6" s="229"/>
      <c r="AD6" s="229"/>
      <c r="AE6" s="177" t="s">
        <v>186</v>
      </c>
      <c r="AF6" s="178"/>
      <c r="AG6" s="177" t="s">
        <v>174</v>
      </c>
      <c r="AH6" s="178"/>
      <c r="AI6" s="177" t="s">
        <v>170</v>
      </c>
      <c r="AJ6" s="178"/>
      <c r="AK6" s="177" t="s">
        <v>130</v>
      </c>
      <c r="AL6" s="178"/>
      <c r="AM6" s="198"/>
      <c r="AN6" s="198"/>
      <c r="AO6" s="227"/>
      <c r="AP6" s="227"/>
    </row>
    <row r="7" spans="1:42" ht="19.5">
      <c r="A7" s="23" t="s">
        <v>2</v>
      </c>
      <c r="B7" s="177" t="s">
        <v>105</v>
      </c>
      <c r="C7" s="178"/>
      <c r="D7" s="177" t="s">
        <v>142</v>
      </c>
      <c r="E7" s="178"/>
      <c r="F7" s="177" t="s">
        <v>179</v>
      </c>
      <c r="G7" s="178"/>
      <c r="H7" s="177" t="s">
        <v>142</v>
      </c>
      <c r="I7" s="178"/>
      <c r="J7" s="177" t="s">
        <v>105</v>
      </c>
      <c r="K7" s="178"/>
      <c r="L7" s="177" t="s">
        <v>193</v>
      </c>
      <c r="M7" s="178"/>
      <c r="N7" s="177" t="s">
        <v>157</v>
      </c>
      <c r="O7" s="178"/>
      <c r="P7" s="177" t="s">
        <v>127</v>
      </c>
      <c r="Q7" s="178"/>
      <c r="R7" s="177" t="s">
        <v>123</v>
      </c>
      <c r="S7" s="178"/>
      <c r="T7" s="177" t="s">
        <v>109</v>
      </c>
      <c r="U7" s="178"/>
      <c r="V7" s="177" t="s">
        <v>150</v>
      </c>
      <c r="W7" s="178"/>
      <c r="X7" s="23" t="s">
        <v>2</v>
      </c>
      <c r="Y7" s="177" t="s">
        <v>161</v>
      </c>
      <c r="Z7" s="178"/>
      <c r="AA7" s="177" t="s">
        <v>165</v>
      </c>
      <c r="AB7" s="178"/>
      <c r="AC7" s="229"/>
      <c r="AD7" s="229"/>
      <c r="AE7" s="177" t="s">
        <v>175</v>
      </c>
      <c r="AF7" s="178"/>
      <c r="AG7" s="177" t="s">
        <v>175</v>
      </c>
      <c r="AH7" s="178"/>
      <c r="AI7" s="177" t="s">
        <v>171</v>
      </c>
      <c r="AJ7" s="178"/>
      <c r="AK7" s="177" t="s">
        <v>131</v>
      </c>
      <c r="AL7" s="178"/>
      <c r="AM7" s="198"/>
      <c r="AN7" s="198"/>
      <c r="AO7" s="227"/>
      <c r="AP7" s="227"/>
    </row>
    <row r="8" spans="1:42" ht="20.25" thickBot="1">
      <c r="A8" s="23" t="s">
        <v>66</v>
      </c>
      <c r="B8" s="177" t="s">
        <v>106</v>
      </c>
      <c r="C8" s="178"/>
      <c r="D8" s="177" t="s">
        <v>143</v>
      </c>
      <c r="E8" s="178"/>
      <c r="F8" s="177" t="s">
        <v>180</v>
      </c>
      <c r="G8" s="178"/>
      <c r="H8" s="177" t="s">
        <v>154</v>
      </c>
      <c r="I8" s="178"/>
      <c r="J8" s="177" t="s">
        <v>113</v>
      </c>
      <c r="K8" s="178"/>
      <c r="L8" s="177" t="s">
        <v>194</v>
      </c>
      <c r="M8" s="178"/>
      <c r="N8" s="177" t="s">
        <v>158</v>
      </c>
      <c r="O8" s="178"/>
      <c r="P8" s="177" t="s">
        <v>128</v>
      </c>
      <c r="Q8" s="178"/>
      <c r="R8" s="177" t="s">
        <v>124</v>
      </c>
      <c r="S8" s="178"/>
      <c r="T8" s="177" t="s">
        <v>110</v>
      </c>
      <c r="U8" s="178"/>
      <c r="V8" s="177" t="s">
        <v>151</v>
      </c>
      <c r="W8" s="178"/>
      <c r="X8" s="23" t="s">
        <v>66</v>
      </c>
      <c r="Y8" s="177" t="s">
        <v>162</v>
      </c>
      <c r="Z8" s="178"/>
      <c r="AA8" s="177" t="s">
        <v>166</v>
      </c>
      <c r="AB8" s="178"/>
      <c r="AC8" s="229"/>
      <c r="AD8" s="229"/>
      <c r="AE8" s="177" t="s">
        <v>187</v>
      </c>
      <c r="AF8" s="178"/>
      <c r="AG8" s="177" t="s">
        <v>176</v>
      </c>
      <c r="AH8" s="178"/>
      <c r="AI8" s="177" t="s">
        <v>172</v>
      </c>
      <c r="AJ8" s="178"/>
      <c r="AK8" s="177" t="s">
        <v>132</v>
      </c>
      <c r="AL8" s="178"/>
      <c r="AM8" s="226" t="s">
        <v>59</v>
      </c>
      <c r="AN8" s="226"/>
      <c r="AO8" s="226" t="s">
        <v>60</v>
      </c>
      <c r="AP8" s="226"/>
    </row>
    <row r="9" spans="1:42" ht="20.25" thickBot="1">
      <c r="A9" s="23" t="s">
        <v>3</v>
      </c>
      <c r="B9" s="162">
        <v>130</v>
      </c>
      <c r="C9" s="168"/>
      <c r="D9" s="162">
        <v>90</v>
      </c>
      <c r="E9" s="168"/>
      <c r="F9" s="162">
        <v>120</v>
      </c>
      <c r="G9" s="168"/>
      <c r="H9" s="162">
        <v>105</v>
      </c>
      <c r="I9" s="168"/>
      <c r="J9" s="162">
        <v>90</v>
      </c>
      <c r="K9" s="168"/>
      <c r="L9" s="162">
        <v>115</v>
      </c>
      <c r="M9" s="168"/>
      <c r="N9" s="162">
        <v>100</v>
      </c>
      <c r="O9" s="168"/>
      <c r="P9" s="162">
        <v>90</v>
      </c>
      <c r="Q9" s="168"/>
      <c r="R9" s="162">
        <v>90</v>
      </c>
      <c r="S9" s="168"/>
      <c r="T9" s="162">
        <v>90</v>
      </c>
      <c r="U9" s="168"/>
      <c r="V9" s="162">
        <v>90</v>
      </c>
      <c r="W9" s="168"/>
      <c r="X9" s="23" t="s">
        <v>3</v>
      </c>
      <c r="Y9" s="162">
        <v>100</v>
      </c>
      <c r="Z9" s="168"/>
      <c r="AA9" s="162">
        <v>90</v>
      </c>
      <c r="AB9" s="168"/>
      <c r="AC9" s="229"/>
      <c r="AD9" s="229"/>
      <c r="AE9" s="162">
        <v>90</v>
      </c>
      <c r="AF9" s="168"/>
      <c r="AG9" s="162">
        <v>90</v>
      </c>
      <c r="AH9" s="168"/>
      <c r="AI9" s="162">
        <v>90</v>
      </c>
      <c r="AJ9" s="168"/>
      <c r="AK9" s="162">
        <v>90</v>
      </c>
      <c r="AL9" s="168"/>
      <c r="AM9" s="230">
        <f aca="true" t="shared" si="0" ref="AM9:AM50">SUM(B9+D9+F9+H9+J9+L9+N9+P9+R9+T9+V9+Y9+AA9+AC9+AE9+AG9+AI9+AK9)</f>
        <v>1660</v>
      </c>
      <c r="AN9" s="230"/>
      <c r="AO9" s="231">
        <f>SUM(AM9)/17</f>
        <v>97.6470588235294</v>
      </c>
      <c r="AP9" s="231"/>
    </row>
    <row r="10" spans="1:42" ht="20.25" thickBot="1">
      <c r="A10" s="23" t="s">
        <v>4</v>
      </c>
      <c r="B10" s="162">
        <v>0</v>
      </c>
      <c r="C10" s="168"/>
      <c r="D10" s="162">
        <v>17</v>
      </c>
      <c r="E10" s="168"/>
      <c r="F10" s="162">
        <v>14</v>
      </c>
      <c r="G10" s="168"/>
      <c r="H10" s="162">
        <v>3</v>
      </c>
      <c r="I10" s="168"/>
      <c r="J10" s="162">
        <v>9</v>
      </c>
      <c r="K10" s="168"/>
      <c r="L10" s="162">
        <v>0</v>
      </c>
      <c r="M10" s="168"/>
      <c r="N10" s="162">
        <v>0</v>
      </c>
      <c r="O10" s="168"/>
      <c r="P10" s="162">
        <v>17</v>
      </c>
      <c r="Q10" s="168"/>
      <c r="R10" s="162">
        <v>21</v>
      </c>
      <c r="S10" s="168"/>
      <c r="T10" s="162">
        <v>17</v>
      </c>
      <c r="U10" s="168"/>
      <c r="V10" s="162">
        <v>0</v>
      </c>
      <c r="W10" s="168"/>
      <c r="X10" s="23" t="s">
        <v>4</v>
      </c>
      <c r="Y10" s="162">
        <v>8</v>
      </c>
      <c r="Z10" s="168"/>
      <c r="AA10" s="162">
        <v>23.21</v>
      </c>
      <c r="AB10" s="168"/>
      <c r="AC10" s="229"/>
      <c r="AD10" s="229"/>
      <c r="AE10" s="162">
        <v>15</v>
      </c>
      <c r="AF10" s="168"/>
      <c r="AG10" s="162">
        <v>21</v>
      </c>
      <c r="AH10" s="168"/>
      <c r="AI10" s="162">
        <v>25</v>
      </c>
      <c r="AJ10" s="168"/>
      <c r="AK10" s="162">
        <v>0</v>
      </c>
      <c r="AL10" s="168"/>
      <c r="AM10" s="232">
        <f t="shared" si="0"/>
        <v>190.21</v>
      </c>
      <c r="AN10" s="232"/>
      <c r="AO10" s="231">
        <f aca="true" t="shared" si="1" ref="AO10:AO22">SUM(AM10)/17</f>
        <v>11.188823529411765</v>
      </c>
      <c r="AP10" s="231"/>
    </row>
    <row r="11" spans="1:43" s="4" customFormat="1" ht="20.25" thickBot="1">
      <c r="A11" s="24" t="s">
        <v>5</v>
      </c>
      <c r="B11" s="166">
        <v>1890</v>
      </c>
      <c r="C11" s="167"/>
      <c r="D11" s="166">
        <v>2100</v>
      </c>
      <c r="E11" s="167"/>
      <c r="F11" s="166">
        <v>3956</v>
      </c>
      <c r="G11" s="167"/>
      <c r="H11" s="166">
        <v>2360</v>
      </c>
      <c r="I11" s="167"/>
      <c r="J11" s="166">
        <v>2378</v>
      </c>
      <c r="K11" s="167"/>
      <c r="L11" s="166">
        <v>4310</v>
      </c>
      <c r="M11" s="167"/>
      <c r="N11" s="166">
        <v>3565</v>
      </c>
      <c r="O11" s="167"/>
      <c r="P11" s="166">
        <v>2058</v>
      </c>
      <c r="Q11" s="167"/>
      <c r="R11" s="166">
        <v>1998</v>
      </c>
      <c r="S11" s="167"/>
      <c r="T11" s="166">
        <v>2376</v>
      </c>
      <c r="U11" s="167"/>
      <c r="V11" s="166">
        <v>2087</v>
      </c>
      <c r="W11" s="167"/>
      <c r="X11" s="24" t="s">
        <v>5</v>
      </c>
      <c r="Y11" s="166">
        <v>4800</v>
      </c>
      <c r="Z11" s="167"/>
      <c r="AA11" s="166">
        <v>3320</v>
      </c>
      <c r="AB11" s="167"/>
      <c r="AC11" s="235"/>
      <c r="AD11" s="235"/>
      <c r="AE11" s="166">
        <v>2520</v>
      </c>
      <c r="AF11" s="167"/>
      <c r="AG11" s="166">
        <v>2750</v>
      </c>
      <c r="AH11" s="167"/>
      <c r="AI11" s="166">
        <v>2550</v>
      </c>
      <c r="AJ11" s="167"/>
      <c r="AK11" s="166">
        <v>1512</v>
      </c>
      <c r="AL11" s="167"/>
      <c r="AM11" s="233">
        <f t="shared" si="0"/>
        <v>46530</v>
      </c>
      <c r="AN11" s="233"/>
      <c r="AO11" s="234">
        <f t="shared" si="1"/>
        <v>2737.0588235294117</v>
      </c>
      <c r="AP11" s="234"/>
      <c r="AQ11" s="8"/>
    </row>
    <row r="12" spans="1:43" s="4" customFormat="1" ht="20.25" thickBot="1">
      <c r="A12" s="24" t="s">
        <v>6</v>
      </c>
      <c r="B12" s="166">
        <v>833</v>
      </c>
      <c r="C12" s="167"/>
      <c r="D12" s="166">
        <v>813</v>
      </c>
      <c r="E12" s="167"/>
      <c r="F12" s="166">
        <v>1590</v>
      </c>
      <c r="G12" s="167"/>
      <c r="H12" s="166">
        <v>911</v>
      </c>
      <c r="I12" s="167"/>
      <c r="J12" s="166">
        <v>779</v>
      </c>
      <c r="K12" s="167"/>
      <c r="L12" s="166">
        <v>1509</v>
      </c>
      <c r="M12" s="167"/>
      <c r="N12" s="166">
        <v>1557</v>
      </c>
      <c r="O12" s="167"/>
      <c r="P12" s="166">
        <v>857.94</v>
      </c>
      <c r="Q12" s="167"/>
      <c r="R12" s="166">
        <v>858</v>
      </c>
      <c r="S12" s="167"/>
      <c r="T12" s="166">
        <v>843.48</v>
      </c>
      <c r="U12" s="167"/>
      <c r="V12" s="166">
        <v>746</v>
      </c>
      <c r="W12" s="167"/>
      <c r="X12" s="24" t="s">
        <v>6</v>
      </c>
      <c r="Y12" s="166">
        <v>1627</v>
      </c>
      <c r="Z12" s="167"/>
      <c r="AA12" s="166">
        <v>1571</v>
      </c>
      <c r="AB12" s="167"/>
      <c r="AC12" s="235"/>
      <c r="AD12" s="235"/>
      <c r="AE12" s="166">
        <v>892</v>
      </c>
      <c r="AF12" s="167"/>
      <c r="AG12" s="166">
        <v>846</v>
      </c>
      <c r="AH12" s="167"/>
      <c r="AI12" s="166">
        <v>1242</v>
      </c>
      <c r="AJ12" s="167"/>
      <c r="AK12" s="166">
        <v>1089</v>
      </c>
      <c r="AL12" s="167"/>
      <c r="AM12" s="233">
        <f t="shared" si="0"/>
        <v>18564.42</v>
      </c>
      <c r="AN12" s="233"/>
      <c r="AO12" s="234">
        <f t="shared" si="1"/>
        <v>1092.024705882353</v>
      </c>
      <c r="AP12" s="234"/>
      <c r="AQ12" s="8"/>
    </row>
    <row r="13" spans="1:43" ht="20.25" thickBot="1">
      <c r="A13" s="23" t="s">
        <v>73</v>
      </c>
      <c r="B13" s="169">
        <v>162.6</v>
      </c>
      <c r="C13" s="170"/>
      <c r="D13" s="169">
        <v>87.2</v>
      </c>
      <c r="E13" s="170"/>
      <c r="F13" s="169">
        <v>342.9</v>
      </c>
      <c r="G13" s="170"/>
      <c r="H13" s="169">
        <v>168.9</v>
      </c>
      <c r="I13" s="170"/>
      <c r="J13" s="169">
        <v>144.7</v>
      </c>
      <c r="K13" s="170"/>
      <c r="L13" s="169">
        <v>168.6</v>
      </c>
      <c r="M13" s="170"/>
      <c r="N13" s="169">
        <v>230.7</v>
      </c>
      <c r="O13" s="170"/>
      <c r="P13" s="169">
        <v>163.9</v>
      </c>
      <c r="Q13" s="170"/>
      <c r="R13" s="169">
        <v>211.6</v>
      </c>
      <c r="S13" s="170"/>
      <c r="T13" s="169">
        <v>164</v>
      </c>
      <c r="U13" s="170"/>
      <c r="V13" s="169">
        <v>110.2</v>
      </c>
      <c r="W13" s="170"/>
      <c r="X13" s="23" t="s">
        <v>73</v>
      </c>
      <c r="Y13" s="169">
        <v>158.8</v>
      </c>
      <c r="Z13" s="170"/>
      <c r="AA13" s="169">
        <v>227.7</v>
      </c>
      <c r="AB13" s="170"/>
      <c r="AC13" s="229"/>
      <c r="AD13" s="229"/>
      <c r="AE13" s="169">
        <v>133</v>
      </c>
      <c r="AF13" s="170"/>
      <c r="AG13" s="169">
        <v>301.7</v>
      </c>
      <c r="AH13" s="170"/>
      <c r="AI13" s="169">
        <v>171.7</v>
      </c>
      <c r="AJ13" s="170"/>
      <c r="AK13" s="169">
        <v>142.6</v>
      </c>
      <c r="AL13" s="170"/>
      <c r="AM13" s="236">
        <f>SUM(B13+D13+F13+H13+J13+L13+N13+P13+R13+T13+V13+Y13+AA13+AC13+AE13+AG13+AI13+AK13)</f>
        <v>3090.7999999999993</v>
      </c>
      <c r="AN13" s="236"/>
      <c r="AO13" s="231">
        <f t="shared" si="1"/>
        <v>181.8117647058823</v>
      </c>
      <c r="AP13" s="231"/>
      <c r="AQ13" s="14"/>
    </row>
    <row r="14" spans="1:43" s="11" customFormat="1" ht="20.25" thickBot="1">
      <c r="A14" s="26" t="s">
        <v>11</v>
      </c>
      <c r="B14" s="169">
        <v>155.3</v>
      </c>
      <c r="C14" s="170"/>
      <c r="D14" s="169">
        <v>81.6</v>
      </c>
      <c r="E14" s="170"/>
      <c r="F14" s="169">
        <v>342.9</v>
      </c>
      <c r="G14" s="170"/>
      <c r="H14" s="169">
        <v>162.4</v>
      </c>
      <c r="I14" s="170"/>
      <c r="J14" s="169">
        <v>143.1</v>
      </c>
      <c r="K14" s="170"/>
      <c r="L14" s="169">
        <v>159.2</v>
      </c>
      <c r="M14" s="170"/>
      <c r="N14" s="169">
        <v>229.6</v>
      </c>
      <c r="O14" s="170"/>
      <c r="P14" s="169">
        <v>163.9</v>
      </c>
      <c r="Q14" s="170"/>
      <c r="R14" s="169">
        <v>203.4</v>
      </c>
      <c r="S14" s="170"/>
      <c r="T14" s="169">
        <v>145.2</v>
      </c>
      <c r="U14" s="170"/>
      <c r="V14" s="169">
        <v>103.5</v>
      </c>
      <c r="W14" s="170"/>
      <c r="X14" s="26" t="s">
        <v>11</v>
      </c>
      <c r="Y14" s="169">
        <v>156.9</v>
      </c>
      <c r="Z14" s="170"/>
      <c r="AA14" s="169">
        <v>227.7</v>
      </c>
      <c r="AB14" s="170"/>
      <c r="AC14" s="238"/>
      <c r="AD14" s="238"/>
      <c r="AE14" s="169">
        <v>93</v>
      </c>
      <c r="AF14" s="170"/>
      <c r="AG14" s="169">
        <v>298.4</v>
      </c>
      <c r="AH14" s="170"/>
      <c r="AI14" s="169">
        <v>166.6</v>
      </c>
      <c r="AJ14" s="170"/>
      <c r="AK14" s="169">
        <v>134.1</v>
      </c>
      <c r="AL14" s="170"/>
      <c r="AM14" s="236">
        <f>SUM(B14+D14+F14+H14+J14+L14+N14+P14+R14+T14+V14+Y14+AA14+AC14+AE14+AG14+AI14+AK14)</f>
        <v>2966.8</v>
      </c>
      <c r="AN14" s="236"/>
      <c r="AO14" s="231">
        <f t="shared" si="1"/>
        <v>174.51764705882354</v>
      </c>
      <c r="AP14" s="231"/>
      <c r="AQ14" s="14"/>
    </row>
    <row r="15" spans="1:43" s="11" customFormat="1" ht="20.25" thickBot="1">
      <c r="A15" s="26" t="s">
        <v>12</v>
      </c>
      <c r="B15" s="169">
        <v>7.3</v>
      </c>
      <c r="C15" s="170"/>
      <c r="D15" s="169">
        <v>5.6</v>
      </c>
      <c r="E15" s="170"/>
      <c r="F15" s="169">
        <v>0</v>
      </c>
      <c r="G15" s="170"/>
      <c r="H15" s="169">
        <v>6.5</v>
      </c>
      <c r="I15" s="170"/>
      <c r="J15" s="169">
        <v>1.6</v>
      </c>
      <c r="K15" s="170"/>
      <c r="L15" s="169">
        <v>9.4</v>
      </c>
      <c r="M15" s="170"/>
      <c r="N15" s="169">
        <v>1.1</v>
      </c>
      <c r="O15" s="170"/>
      <c r="P15" s="169">
        <v>0</v>
      </c>
      <c r="Q15" s="170"/>
      <c r="R15" s="169">
        <v>8.2</v>
      </c>
      <c r="S15" s="170"/>
      <c r="T15" s="169">
        <v>18.8</v>
      </c>
      <c r="U15" s="170"/>
      <c r="V15" s="169">
        <v>6.7</v>
      </c>
      <c r="W15" s="170"/>
      <c r="X15" s="26" t="s">
        <v>12</v>
      </c>
      <c r="Y15" s="169">
        <v>1.9</v>
      </c>
      <c r="Z15" s="170"/>
      <c r="AA15" s="169">
        <v>0</v>
      </c>
      <c r="AB15" s="170"/>
      <c r="AC15" s="238"/>
      <c r="AD15" s="238"/>
      <c r="AE15" s="169">
        <v>40</v>
      </c>
      <c r="AF15" s="170"/>
      <c r="AG15" s="169">
        <v>3.3</v>
      </c>
      <c r="AH15" s="170"/>
      <c r="AI15" s="169">
        <v>5.1</v>
      </c>
      <c r="AJ15" s="170"/>
      <c r="AK15" s="169">
        <v>8.5</v>
      </c>
      <c r="AL15" s="170"/>
      <c r="AM15" s="239">
        <f>SUM(B15+D15+F15+H15+J15+L15+N15+P15+R15+T15+V15+Y15+AA15+AC15+AE15+AG15+AI15+AK15)</f>
        <v>124</v>
      </c>
      <c r="AN15" s="239"/>
      <c r="AO15" s="231">
        <f t="shared" si="1"/>
        <v>7.294117647058823</v>
      </c>
      <c r="AP15" s="231"/>
      <c r="AQ15" s="14"/>
    </row>
    <row r="16" spans="1:43" s="11" customFormat="1" ht="20.25" thickBot="1">
      <c r="A16" s="26" t="s">
        <v>89</v>
      </c>
      <c r="B16" s="169">
        <v>90.5</v>
      </c>
      <c r="C16" s="170"/>
      <c r="D16" s="169">
        <v>6.4</v>
      </c>
      <c r="E16" s="170"/>
      <c r="F16" s="169">
        <v>25.5</v>
      </c>
      <c r="G16" s="170"/>
      <c r="H16" s="169">
        <v>20.9</v>
      </c>
      <c r="I16" s="170"/>
      <c r="J16" s="169">
        <v>53.2</v>
      </c>
      <c r="K16" s="170"/>
      <c r="L16" s="169">
        <v>32.1</v>
      </c>
      <c r="M16" s="170"/>
      <c r="N16" s="169">
        <v>74.2</v>
      </c>
      <c r="O16" s="170"/>
      <c r="P16" s="169">
        <v>101.8</v>
      </c>
      <c r="Q16" s="170"/>
      <c r="R16" s="169">
        <v>119.8</v>
      </c>
      <c r="S16" s="170"/>
      <c r="T16" s="169">
        <v>110.8</v>
      </c>
      <c r="U16" s="170"/>
      <c r="V16" s="169">
        <v>41.2</v>
      </c>
      <c r="W16" s="170"/>
      <c r="X16" s="26" t="s">
        <v>89</v>
      </c>
      <c r="Y16" s="169">
        <v>58.7</v>
      </c>
      <c r="Z16" s="170"/>
      <c r="AA16" s="169">
        <v>30.3</v>
      </c>
      <c r="AB16" s="170"/>
      <c r="AC16" s="238"/>
      <c r="AD16" s="238"/>
      <c r="AE16" s="169">
        <v>92.2</v>
      </c>
      <c r="AF16" s="170"/>
      <c r="AG16" s="169">
        <v>139.5</v>
      </c>
      <c r="AH16" s="170"/>
      <c r="AI16" s="169">
        <v>119.3</v>
      </c>
      <c r="AJ16" s="170"/>
      <c r="AK16" s="169">
        <v>37.2</v>
      </c>
      <c r="AL16" s="170"/>
      <c r="AM16" s="236">
        <f>SUM(B16+D16+F16+H16+J16+L16+N16+P16+R16+T16+V16+Y16+AA16+AC16+AE16+AG16+AI16+AK16)</f>
        <v>1153.6000000000001</v>
      </c>
      <c r="AN16" s="236"/>
      <c r="AO16" s="231">
        <f t="shared" si="1"/>
        <v>67.85882352941178</v>
      </c>
      <c r="AP16" s="231"/>
      <c r="AQ16" s="14"/>
    </row>
    <row r="17" spans="1:43" s="11" customFormat="1" ht="20.25" thickBot="1">
      <c r="A17" s="26" t="s">
        <v>90</v>
      </c>
      <c r="B17" s="169">
        <v>72.1</v>
      </c>
      <c r="C17" s="170"/>
      <c r="D17" s="169">
        <v>80.8</v>
      </c>
      <c r="E17" s="170"/>
      <c r="F17" s="169">
        <v>317.4</v>
      </c>
      <c r="G17" s="170"/>
      <c r="H17" s="169">
        <v>148</v>
      </c>
      <c r="I17" s="170"/>
      <c r="J17" s="169">
        <v>91.5</v>
      </c>
      <c r="K17" s="170"/>
      <c r="L17" s="169">
        <v>136.5</v>
      </c>
      <c r="M17" s="170"/>
      <c r="N17" s="169">
        <v>156.5</v>
      </c>
      <c r="O17" s="170"/>
      <c r="P17" s="169">
        <v>62.1</v>
      </c>
      <c r="Q17" s="170"/>
      <c r="R17" s="169">
        <v>91.8</v>
      </c>
      <c r="S17" s="170"/>
      <c r="T17" s="169">
        <v>53.2</v>
      </c>
      <c r="U17" s="170"/>
      <c r="V17" s="169">
        <v>69</v>
      </c>
      <c r="W17" s="170"/>
      <c r="X17" s="26" t="s">
        <v>90</v>
      </c>
      <c r="Y17" s="169">
        <v>100.1</v>
      </c>
      <c r="Z17" s="170"/>
      <c r="AA17" s="169">
        <v>197.4</v>
      </c>
      <c r="AB17" s="170"/>
      <c r="AC17" s="238"/>
      <c r="AD17" s="238"/>
      <c r="AE17" s="169">
        <v>40.8</v>
      </c>
      <c r="AF17" s="170"/>
      <c r="AG17" s="169">
        <v>162.2</v>
      </c>
      <c r="AH17" s="170"/>
      <c r="AI17" s="169">
        <v>52.4</v>
      </c>
      <c r="AJ17" s="170"/>
      <c r="AK17" s="169">
        <v>105.4</v>
      </c>
      <c r="AL17" s="170"/>
      <c r="AM17" s="236">
        <f>SUM(B17+D17+F17+H17+J17+L17+N17+P17+R17+T17+V17+Y17+AA17+AC17+AE17+AG17+AI17+AK17)</f>
        <v>1937.2</v>
      </c>
      <c r="AN17" s="236"/>
      <c r="AO17" s="231">
        <f t="shared" si="1"/>
        <v>113.95294117647059</v>
      </c>
      <c r="AP17" s="231"/>
      <c r="AQ17" s="14"/>
    </row>
    <row r="18" spans="1:42" ht="20.25" thickBot="1">
      <c r="A18" s="23" t="s">
        <v>7</v>
      </c>
      <c r="B18" s="162">
        <v>21</v>
      </c>
      <c r="C18" s="163"/>
      <c r="D18" s="162">
        <v>13</v>
      </c>
      <c r="E18" s="163"/>
      <c r="F18" s="162">
        <v>3</v>
      </c>
      <c r="G18" s="163"/>
      <c r="H18" s="162">
        <v>8</v>
      </c>
      <c r="I18" s="163"/>
      <c r="J18" s="162">
        <v>17</v>
      </c>
      <c r="K18" s="163"/>
      <c r="L18" s="162">
        <v>40</v>
      </c>
      <c r="M18" s="163"/>
      <c r="N18" s="162">
        <v>15</v>
      </c>
      <c r="O18" s="163"/>
      <c r="P18" s="162">
        <v>14</v>
      </c>
      <c r="Q18" s="163"/>
      <c r="R18" s="162">
        <v>30</v>
      </c>
      <c r="S18" s="163"/>
      <c r="T18" s="162">
        <v>30</v>
      </c>
      <c r="U18" s="163"/>
      <c r="V18" s="162">
        <v>7</v>
      </c>
      <c r="W18" s="163"/>
      <c r="X18" s="23" t="s">
        <v>7</v>
      </c>
      <c r="Y18" s="162">
        <v>24</v>
      </c>
      <c r="Z18" s="163"/>
      <c r="AA18" s="162">
        <v>20</v>
      </c>
      <c r="AB18" s="168"/>
      <c r="AC18" s="229"/>
      <c r="AD18" s="229"/>
      <c r="AE18" s="162">
        <v>13</v>
      </c>
      <c r="AF18" s="163"/>
      <c r="AG18" s="162">
        <v>45</v>
      </c>
      <c r="AH18" s="163"/>
      <c r="AI18" s="162">
        <v>20</v>
      </c>
      <c r="AJ18" s="163"/>
      <c r="AK18" s="162">
        <v>18</v>
      </c>
      <c r="AL18" s="163"/>
      <c r="AM18" s="232">
        <f t="shared" si="0"/>
        <v>338</v>
      </c>
      <c r="AN18" s="232"/>
      <c r="AO18" s="231">
        <f t="shared" si="1"/>
        <v>19.88235294117647</v>
      </c>
      <c r="AP18" s="231"/>
    </row>
    <row r="19" spans="1:43" s="13" customFormat="1" ht="20.25" thickBot="1">
      <c r="A19" s="25" t="s">
        <v>8</v>
      </c>
      <c r="B19" s="173">
        <v>0.52</v>
      </c>
      <c r="C19" s="163"/>
      <c r="D19" s="173">
        <v>0.32</v>
      </c>
      <c r="E19" s="163"/>
      <c r="F19" s="173">
        <v>1</v>
      </c>
      <c r="G19" s="163"/>
      <c r="H19" s="173">
        <v>0.9</v>
      </c>
      <c r="I19" s="163"/>
      <c r="J19" s="173">
        <v>0.82</v>
      </c>
      <c r="K19" s="163"/>
      <c r="L19" s="173">
        <v>0.83</v>
      </c>
      <c r="M19" s="163"/>
      <c r="N19" s="173">
        <v>0.93</v>
      </c>
      <c r="O19" s="163"/>
      <c r="P19" s="173">
        <v>0.85</v>
      </c>
      <c r="Q19" s="163"/>
      <c r="R19" s="173">
        <v>1</v>
      </c>
      <c r="S19" s="163"/>
      <c r="T19" s="173">
        <v>0.5</v>
      </c>
      <c r="U19" s="163"/>
      <c r="V19" s="173">
        <v>0.75</v>
      </c>
      <c r="W19" s="163"/>
      <c r="X19" s="25" t="s">
        <v>8</v>
      </c>
      <c r="Y19" s="173">
        <v>0.75</v>
      </c>
      <c r="Z19" s="163"/>
      <c r="AA19" s="173">
        <v>0.82</v>
      </c>
      <c r="AB19" s="174"/>
      <c r="AC19" s="237"/>
      <c r="AD19" s="237"/>
      <c r="AE19" s="173">
        <v>0.95</v>
      </c>
      <c r="AF19" s="163"/>
      <c r="AG19" s="173">
        <v>0.42</v>
      </c>
      <c r="AH19" s="163"/>
      <c r="AI19" s="173">
        <v>0.8</v>
      </c>
      <c r="AJ19" s="163"/>
      <c r="AK19" s="173">
        <v>0.9</v>
      </c>
      <c r="AL19" s="163"/>
      <c r="AM19" s="232">
        <f t="shared" si="0"/>
        <v>13.059999999999999</v>
      </c>
      <c r="AN19" s="232"/>
      <c r="AO19" s="231">
        <f t="shared" si="1"/>
        <v>0.768235294117647</v>
      </c>
      <c r="AP19" s="231"/>
      <c r="AQ19" s="15"/>
    </row>
    <row r="20" spans="1:42" ht="20.25" thickBot="1">
      <c r="A20" s="23" t="s">
        <v>9</v>
      </c>
      <c r="B20" s="162">
        <v>9</v>
      </c>
      <c r="C20" s="168"/>
      <c r="D20" s="162">
        <v>3</v>
      </c>
      <c r="E20" s="168"/>
      <c r="F20" s="162">
        <v>10</v>
      </c>
      <c r="G20" s="168"/>
      <c r="H20" s="162">
        <v>4</v>
      </c>
      <c r="I20" s="168"/>
      <c r="J20" s="162">
        <v>10</v>
      </c>
      <c r="K20" s="168"/>
      <c r="L20" s="162">
        <v>14</v>
      </c>
      <c r="M20" s="168"/>
      <c r="N20" s="162">
        <v>11</v>
      </c>
      <c r="O20" s="168"/>
      <c r="P20" s="162">
        <v>7</v>
      </c>
      <c r="Q20" s="168"/>
      <c r="R20" s="162">
        <v>11</v>
      </c>
      <c r="S20" s="168"/>
      <c r="T20" s="162">
        <v>10</v>
      </c>
      <c r="U20" s="168"/>
      <c r="V20" s="162">
        <v>4</v>
      </c>
      <c r="W20" s="168"/>
      <c r="X20" s="23" t="s">
        <v>9</v>
      </c>
      <c r="Y20" s="162">
        <v>4</v>
      </c>
      <c r="Z20" s="168"/>
      <c r="AA20" s="162">
        <v>9</v>
      </c>
      <c r="AB20" s="168"/>
      <c r="AC20" s="229"/>
      <c r="AD20" s="229"/>
      <c r="AE20" s="162">
        <v>7</v>
      </c>
      <c r="AF20" s="168"/>
      <c r="AG20" s="162">
        <v>6</v>
      </c>
      <c r="AH20" s="168"/>
      <c r="AI20" s="162">
        <v>10</v>
      </c>
      <c r="AJ20" s="168"/>
      <c r="AK20" s="162">
        <v>3</v>
      </c>
      <c r="AL20" s="168"/>
      <c r="AM20" s="232">
        <f t="shared" si="0"/>
        <v>132</v>
      </c>
      <c r="AN20" s="232"/>
      <c r="AO20" s="231">
        <f t="shared" si="1"/>
        <v>7.764705882352941</v>
      </c>
      <c r="AP20" s="231"/>
    </row>
    <row r="21" spans="1:42" ht="20.25" thickBot="1">
      <c r="A21" s="23" t="s">
        <v>10</v>
      </c>
      <c r="B21" s="162">
        <v>29</v>
      </c>
      <c r="C21" s="168"/>
      <c r="D21" s="162">
        <v>30</v>
      </c>
      <c r="E21" s="168"/>
      <c r="F21" s="162">
        <v>86</v>
      </c>
      <c r="G21" s="168"/>
      <c r="H21" s="162">
        <v>52</v>
      </c>
      <c r="I21" s="168"/>
      <c r="J21" s="162">
        <v>56</v>
      </c>
      <c r="K21" s="168"/>
      <c r="L21" s="162">
        <v>32</v>
      </c>
      <c r="M21" s="168"/>
      <c r="N21" s="162">
        <v>44</v>
      </c>
      <c r="O21" s="168"/>
      <c r="P21" s="162">
        <v>21</v>
      </c>
      <c r="Q21" s="168"/>
      <c r="R21" s="162">
        <v>34</v>
      </c>
      <c r="S21" s="168"/>
      <c r="T21" s="162">
        <v>22</v>
      </c>
      <c r="U21" s="168"/>
      <c r="V21" s="162">
        <v>31</v>
      </c>
      <c r="W21" s="168"/>
      <c r="X21" s="23" t="s">
        <v>10</v>
      </c>
      <c r="Y21" s="162">
        <v>22</v>
      </c>
      <c r="Z21" s="168"/>
      <c r="AA21" s="162">
        <v>81</v>
      </c>
      <c r="AB21" s="168"/>
      <c r="AC21" s="229"/>
      <c r="AD21" s="229"/>
      <c r="AE21" s="162">
        <v>15</v>
      </c>
      <c r="AF21" s="168"/>
      <c r="AG21" s="162">
        <v>40</v>
      </c>
      <c r="AH21" s="168"/>
      <c r="AI21" s="162">
        <v>31</v>
      </c>
      <c r="AJ21" s="168"/>
      <c r="AK21" s="162">
        <v>26</v>
      </c>
      <c r="AL21" s="168"/>
      <c r="AM21" s="232">
        <f t="shared" si="0"/>
        <v>652</v>
      </c>
      <c r="AN21" s="232"/>
      <c r="AO21" s="231">
        <f t="shared" si="1"/>
        <v>38.35294117647059</v>
      </c>
      <c r="AP21" s="231"/>
    </row>
    <row r="22" spans="1:42" ht="20.25" thickBot="1">
      <c r="A22" s="23" t="s">
        <v>13</v>
      </c>
      <c r="B22" s="162">
        <v>368</v>
      </c>
      <c r="C22" s="168"/>
      <c r="D22" s="162">
        <v>301</v>
      </c>
      <c r="E22" s="168"/>
      <c r="F22" s="162">
        <v>2514</v>
      </c>
      <c r="G22" s="168"/>
      <c r="H22" s="162">
        <v>338</v>
      </c>
      <c r="I22" s="168"/>
      <c r="J22" s="162">
        <v>364</v>
      </c>
      <c r="K22" s="168"/>
      <c r="L22" s="162">
        <v>1079</v>
      </c>
      <c r="M22" s="168"/>
      <c r="N22" s="162">
        <v>795</v>
      </c>
      <c r="O22" s="168"/>
      <c r="P22" s="162">
        <v>267</v>
      </c>
      <c r="Q22" s="168"/>
      <c r="R22" s="162">
        <v>653</v>
      </c>
      <c r="S22" s="168"/>
      <c r="T22" s="162">
        <v>293</v>
      </c>
      <c r="U22" s="168"/>
      <c r="V22" s="162">
        <v>318</v>
      </c>
      <c r="W22" s="168"/>
      <c r="X22" s="23" t="s">
        <v>13</v>
      </c>
      <c r="Y22" s="162">
        <v>304</v>
      </c>
      <c r="Z22" s="168"/>
      <c r="AA22" s="162">
        <v>392</v>
      </c>
      <c r="AB22" s="168"/>
      <c r="AC22" s="229"/>
      <c r="AD22" s="229"/>
      <c r="AE22" s="162">
        <v>271</v>
      </c>
      <c r="AF22" s="168"/>
      <c r="AG22" s="162">
        <v>953</v>
      </c>
      <c r="AH22" s="168"/>
      <c r="AI22" s="162">
        <v>545</v>
      </c>
      <c r="AJ22" s="168"/>
      <c r="AK22" s="162">
        <v>289</v>
      </c>
      <c r="AL22" s="168"/>
      <c r="AM22" s="234">
        <f t="shared" si="0"/>
        <v>10044</v>
      </c>
      <c r="AN22" s="234"/>
      <c r="AO22" s="231">
        <f t="shared" si="1"/>
        <v>590.8235294117648</v>
      </c>
      <c r="AP22" s="231"/>
    </row>
    <row r="23" spans="1:43" s="5" customFormat="1" ht="20.25" thickBot="1">
      <c r="A23" s="27" t="s">
        <v>67</v>
      </c>
      <c r="B23" s="171">
        <v>39161</v>
      </c>
      <c r="C23" s="172"/>
      <c r="D23" s="171">
        <v>5900</v>
      </c>
      <c r="E23" s="172"/>
      <c r="F23" s="171">
        <v>504490</v>
      </c>
      <c r="G23" s="172"/>
      <c r="H23" s="171">
        <v>31639</v>
      </c>
      <c r="I23" s="172"/>
      <c r="J23" s="171">
        <v>33330</v>
      </c>
      <c r="K23" s="172"/>
      <c r="L23" s="171">
        <v>175371</v>
      </c>
      <c r="M23" s="172"/>
      <c r="N23" s="171">
        <v>336277</v>
      </c>
      <c r="O23" s="172"/>
      <c r="P23" s="171">
        <v>37567</v>
      </c>
      <c r="Q23" s="172"/>
      <c r="R23" s="171">
        <v>128900</v>
      </c>
      <c r="S23" s="172"/>
      <c r="T23" s="171">
        <v>39500</v>
      </c>
      <c r="U23" s="172"/>
      <c r="V23" s="171">
        <v>14496</v>
      </c>
      <c r="W23" s="172"/>
      <c r="X23" s="27" t="s">
        <v>67</v>
      </c>
      <c r="Y23" s="171">
        <v>220520</v>
      </c>
      <c r="Z23" s="172"/>
      <c r="AA23" s="171">
        <v>280628</v>
      </c>
      <c r="AB23" s="172"/>
      <c r="AC23" s="242"/>
      <c r="AD23" s="242"/>
      <c r="AE23" s="171">
        <v>30850</v>
      </c>
      <c r="AF23" s="172"/>
      <c r="AG23" s="171">
        <v>83518</v>
      </c>
      <c r="AH23" s="172"/>
      <c r="AI23" s="171">
        <v>104990</v>
      </c>
      <c r="AJ23" s="172"/>
      <c r="AK23" s="171">
        <v>34200</v>
      </c>
      <c r="AL23" s="172"/>
      <c r="AM23" s="230">
        <f t="shared" si="0"/>
        <v>2101337</v>
      </c>
      <c r="AN23" s="230"/>
      <c r="AO23" s="240">
        <f aca="true" t="shared" si="2" ref="AO23:AO33">SUM(AM23)/17</f>
        <v>123608.05882352941</v>
      </c>
      <c r="AP23" s="241"/>
      <c r="AQ23" s="10"/>
    </row>
    <row r="24" spans="1:43" s="5" customFormat="1" ht="20.25" thickBot="1">
      <c r="A24" s="27" t="s">
        <v>14</v>
      </c>
      <c r="B24" s="171">
        <v>28947</v>
      </c>
      <c r="C24" s="172"/>
      <c r="D24" s="171">
        <v>8465</v>
      </c>
      <c r="E24" s="172"/>
      <c r="F24" s="171">
        <v>140440</v>
      </c>
      <c r="G24" s="172"/>
      <c r="H24" s="171">
        <v>32600</v>
      </c>
      <c r="I24" s="172"/>
      <c r="J24" s="171">
        <v>18510</v>
      </c>
      <c r="K24" s="172"/>
      <c r="L24" s="171">
        <v>81215</v>
      </c>
      <c r="M24" s="172"/>
      <c r="N24" s="171">
        <v>57965</v>
      </c>
      <c r="O24" s="172"/>
      <c r="P24" s="171">
        <v>17320</v>
      </c>
      <c r="Q24" s="172"/>
      <c r="R24" s="171">
        <v>28370</v>
      </c>
      <c r="S24" s="172"/>
      <c r="T24" s="171">
        <v>25450</v>
      </c>
      <c r="U24" s="172"/>
      <c r="V24" s="171">
        <v>16566</v>
      </c>
      <c r="W24" s="172"/>
      <c r="X24" s="27" t="s">
        <v>14</v>
      </c>
      <c r="Y24" s="171">
        <v>33227</v>
      </c>
      <c r="Z24" s="172"/>
      <c r="AA24" s="171">
        <v>84070</v>
      </c>
      <c r="AB24" s="172"/>
      <c r="AC24" s="242"/>
      <c r="AD24" s="242"/>
      <c r="AE24" s="171">
        <v>33526</v>
      </c>
      <c r="AF24" s="172"/>
      <c r="AG24" s="171">
        <v>70530</v>
      </c>
      <c r="AH24" s="172"/>
      <c r="AI24" s="171">
        <v>31315</v>
      </c>
      <c r="AJ24" s="172"/>
      <c r="AK24" s="171">
        <v>12250</v>
      </c>
      <c r="AL24" s="172"/>
      <c r="AM24" s="230">
        <f t="shared" si="0"/>
        <v>720766</v>
      </c>
      <c r="AN24" s="230"/>
      <c r="AO24" s="234">
        <f t="shared" si="2"/>
        <v>42398</v>
      </c>
      <c r="AP24" s="234"/>
      <c r="AQ24" s="10"/>
    </row>
    <row r="25" spans="1:43" s="5" customFormat="1" ht="20.25" thickBot="1">
      <c r="A25" s="27" t="s">
        <v>15</v>
      </c>
      <c r="B25" s="171">
        <v>17497</v>
      </c>
      <c r="C25" s="172"/>
      <c r="D25" s="171">
        <v>7885</v>
      </c>
      <c r="E25" s="172"/>
      <c r="F25" s="171">
        <v>367140</v>
      </c>
      <c r="G25" s="172"/>
      <c r="H25" s="171">
        <v>17968</v>
      </c>
      <c r="I25" s="172"/>
      <c r="J25" s="171">
        <v>10281</v>
      </c>
      <c r="K25" s="172"/>
      <c r="L25" s="171">
        <v>35525</v>
      </c>
      <c r="M25" s="172"/>
      <c r="N25" s="171">
        <v>31615</v>
      </c>
      <c r="O25" s="172"/>
      <c r="P25" s="171">
        <v>31955</v>
      </c>
      <c r="Q25" s="172"/>
      <c r="R25" s="171">
        <v>60168</v>
      </c>
      <c r="S25" s="172"/>
      <c r="T25" s="171">
        <v>6700</v>
      </c>
      <c r="U25" s="172"/>
      <c r="V25" s="171">
        <v>8356</v>
      </c>
      <c r="W25" s="172"/>
      <c r="X25" s="27" t="s">
        <v>15</v>
      </c>
      <c r="Y25" s="171">
        <v>72696</v>
      </c>
      <c r="Z25" s="172"/>
      <c r="AA25" s="171">
        <v>143182</v>
      </c>
      <c r="AB25" s="172"/>
      <c r="AC25" s="242"/>
      <c r="AD25" s="242"/>
      <c r="AE25" s="171">
        <v>15460</v>
      </c>
      <c r="AF25" s="172"/>
      <c r="AG25" s="171">
        <v>49671</v>
      </c>
      <c r="AH25" s="172"/>
      <c r="AI25" s="171">
        <v>48498</v>
      </c>
      <c r="AJ25" s="172"/>
      <c r="AK25" s="171">
        <v>63100</v>
      </c>
      <c r="AL25" s="172"/>
      <c r="AM25" s="230">
        <f>SUM(B25+D25+F25+H25+J25+L25+N25+P25+R25+T25+V25+Y25+AA25+AC25+AE25+AG25+AI25+AK25)</f>
        <v>987697</v>
      </c>
      <c r="AN25" s="230"/>
      <c r="AO25" s="234">
        <f t="shared" si="2"/>
        <v>58099.82352941176</v>
      </c>
      <c r="AP25" s="234"/>
      <c r="AQ25" s="10"/>
    </row>
    <row r="26" spans="1:43" s="4" customFormat="1" ht="20.25" thickBot="1">
      <c r="A26" s="24" t="s">
        <v>88</v>
      </c>
      <c r="B26" s="166">
        <v>425719.6</v>
      </c>
      <c r="C26" s="167"/>
      <c r="D26" s="166">
        <v>304585.8</v>
      </c>
      <c r="E26" s="167"/>
      <c r="F26" s="166">
        <v>1184651</v>
      </c>
      <c r="G26" s="167"/>
      <c r="H26" s="166">
        <v>432739.07</v>
      </c>
      <c r="I26" s="167"/>
      <c r="J26" s="166">
        <v>380633.58</v>
      </c>
      <c r="K26" s="167"/>
      <c r="L26" s="166">
        <v>740390</v>
      </c>
      <c r="M26" s="167"/>
      <c r="N26" s="166">
        <v>732852</v>
      </c>
      <c r="O26" s="167"/>
      <c r="P26" s="166">
        <v>393281.56</v>
      </c>
      <c r="Q26" s="167"/>
      <c r="R26" s="166">
        <v>447815.8</v>
      </c>
      <c r="S26" s="167"/>
      <c r="T26" s="166">
        <v>442269.46</v>
      </c>
      <c r="U26" s="167"/>
      <c r="V26" s="166">
        <v>275832.4</v>
      </c>
      <c r="W26" s="167"/>
      <c r="X26" s="88" t="s">
        <v>88</v>
      </c>
      <c r="Y26" s="166">
        <v>820433</v>
      </c>
      <c r="Z26" s="167"/>
      <c r="AA26" s="166">
        <v>815083.42</v>
      </c>
      <c r="AB26" s="167"/>
      <c r="AC26" s="235"/>
      <c r="AD26" s="235"/>
      <c r="AE26" s="166">
        <v>406222.15</v>
      </c>
      <c r="AF26" s="167"/>
      <c r="AG26" s="166">
        <v>603348</v>
      </c>
      <c r="AH26" s="167"/>
      <c r="AI26" s="166">
        <v>515955.9</v>
      </c>
      <c r="AJ26" s="167"/>
      <c r="AK26" s="166">
        <v>318925.36</v>
      </c>
      <c r="AL26" s="167"/>
      <c r="AM26" s="243">
        <f t="shared" si="0"/>
        <v>9240738.1</v>
      </c>
      <c r="AN26" s="243"/>
      <c r="AO26" s="233">
        <f t="shared" si="2"/>
        <v>543572.8294117646</v>
      </c>
      <c r="AP26" s="233"/>
      <c r="AQ26" s="8"/>
    </row>
    <row r="27" spans="1:42" ht="20.25" thickBot="1">
      <c r="A27" s="23" t="s">
        <v>16</v>
      </c>
      <c r="B27" s="182"/>
      <c r="C27" s="183"/>
      <c r="D27" s="182">
        <v>0</v>
      </c>
      <c r="E27" s="183"/>
      <c r="F27" s="182">
        <v>0</v>
      </c>
      <c r="G27" s="183"/>
      <c r="H27" s="182">
        <v>41</v>
      </c>
      <c r="I27" s="183"/>
      <c r="J27" s="182">
        <v>44</v>
      </c>
      <c r="K27" s="183"/>
      <c r="L27" s="182">
        <v>0</v>
      </c>
      <c r="M27" s="183"/>
      <c r="N27" s="182">
        <v>0</v>
      </c>
      <c r="O27" s="183"/>
      <c r="P27" s="182">
        <v>0</v>
      </c>
      <c r="Q27" s="183"/>
      <c r="R27" s="182">
        <v>0</v>
      </c>
      <c r="S27" s="183"/>
      <c r="T27" s="182">
        <v>2</v>
      </c>
      <c r="U27" s="183"/>
      <c r="V27" s="182">
        <v>15</v>
      </c>
      <c r="W27" s="183"/>
      <c r="X27" s="23" t="s">
        <v>16</v>
      </c>
      <c r="Y27" s="182">
        <v>0</v>
      </c>
      <c r="Z27" s="183"/>
      <c r="AA27" s="182">
        <v>11</v>
      </c>
      <c r="AB27" s="183"/>
      <c r="AC27" s="229"/>
      <c r="AD27" s="229"/>
      <c r="AE27" s="182">
        <v>0</v>
      </c>
      <c r="AF27" s="183"/>
      <c r="AG27" s="182">
        <v>2</v>
      </c>
      <c r="AH27" s="183"/>
      <c r="AI27" s="182">
        <v>92</v>
      </c>
      <c r="AJ27" s="183"/>
      <c r="AK27" s="182">
        <v>15</v>
      </c>
      <c r="AL27" s="183"/>
      <c r="AM27" s="232">
        <f t="shared" si="0"/>
        <v>222</v>
      </c>
      <c r="AN27" s="232"/>
      <c r="AO27" s="234">
        <f t="shared" si="2"/>
        <v>13.058823529411764</v>
      </c>
      <c r="AP27" s="234"/>
    </row>
    <row r="28" spans="1:43" s="4" customFormat="1" ht="20.25" thickBot="1">
      <c r="A28" s="24" t="s">
        <v>68</v>
      </c>
      <c r="B28" s="166">
        <v>251370</v>
      </c>
      <c r="C28" s="167"/>
      <c r="D28" s="166">
        <v>224700</v>
      </c>
      <c r="E28" s="167"/>
      <c r="F28" s="166">
        <v>530104</v>
      </c>
      <c r="G28" s="167"/>
      <c r="H28" s="166">
        <v>247968.57</v>
      </c>
      <c r="I28" s="167"/>
      <c r="J28" s="166">
        <v>227955.08</v>
      </c>
      <c r="K28" s="167"/>
      <c r="L28" s="166">
        <v>495217</v>
      </c>
      <c r="M28" s="167"/>
      <c r="N28" s="166">
        <v>356500</v>
      </c>
      <c r="O28" s="167"/>
      <c r="P28" s="166">
        <v>220206</v>
      </c>
      <c r="Q28" s="167"/>
      <c r="R28" s="166">
        <v>221610</v>
      </c>
      <c r="S28" s="167"/>
      <c r="T28" s="166">
        <v>253756.8</v>
      </c>
      <c r="U28" s="167"/>
      <c r="V28" s="166">
        <v>187830</v>
      </c>
      <c r="W28" s="167"/>
      <c r="X28" s="24" t="s">
        <v>68</v>
      </c>
      <c r="Y28" s="166">
        <v>518400</v>
      </c>
      <c r="Z28" s="167"/>
      <c r="AA28" s="166">
        <v>375871.43</v>
      </c>
      <c r="AB28" s="167"/>
      <c r="AC28" s="244"/>
      <c r="AD28" s="244"/>
      <c r="AE28" s="166">
        <v>264600</v>
      </c>
      <c r="AF28" s="167"/>
      <c r="AG28" s="166">
        <v>305250</v>
      </c>
      <c r="AH28" s="167"/>
      <c r="AI28" s="166">
        <v>276496.5</v>
      </c>
      <c r="AJ28" s="167"/>
      <c r="AK28" s="166">
        <v>134462.16</v>
      </c>
      <c r="AL28" s="167"/>
      <c r="AM28" s="233">
        <f t="shared" si="0"/>
        <v>5092297.540000001</v>
      </c>
      <c r="AN28" s="233"/>
      <c r="AO28" s="233">
        <f t="shared" si="2"/>
        <v>299546.9141176471</v>
      </c>
      <c r="AP28" s="233"/>
      <c r="AQ28" s="8"/>
    </row>
    <row r="29" spans="1:43" s="4" customFormat="1" ht="20.25" thickBot="1">
      <c r="A29" s="24" t="s">
        <v>74</v>
      </c>
      <c r="B29" s="166">
        <v>136756.9</v>
      </c>
      <c r="C29" s="167"/>
      <c r="D29" s="166">
        <v>70893.6</v>
      </c>
      <c r="E29" s="167"/>
      <c r="F29" s="166">
        <v>545211</v>
      </c>
      <c r="G29" s="167"/>
      <c r="H29" s="166">
        <v>153867.9</v>
      </c>
      <c r="I29" s="167"/>
      <c r="J29" s="166">
        <v>112721.3</v>
      </c>
      <c r="K29" s="167"/>
      <c r="L29" s="166">
        <v>254417</v>
      </c>
      <c r="M29" s="167"/>
      <c r="N29" s="166">
        <v>359200</v>
      </c>
      <c r="O29" s="167"/>
      <c r="P29" s="166">
        <v>140616.36</v>
      </c>
      <c r="Q29" s="167"/>
      <c r="R29" s="166">
        <v>181552.8</v>
      </c>
      <c r="S29" s="167"/>
      <c r="T29" s="166">
        <v>134261.08</v>
      </c>
      <c r="U29" s="167"/>
      <c r="V29" s="166">
        <v>82209.2</v>
      </c>
      <c r="W29" s="167"/>
      <c r="X29" s="24" t="s">
        <v>74</v>
      </c>
      <c r="Y29" s="166">
        <v>258367.6</v>
      </c>
      <c r="Z29" s="167"/>
      <c r="AA29" s="166">
        <v>357402.5</v>
      </c>
      <c r="AB29" s="167"/>
      <c r="AC29" s="244"/>
      <c r="AD29" s="244"/>
      <c r="AE29" s="166">
        <v>118636</v>
      </c>
      <c r="AF29" s="167"/>
      <c r="AG29" s="166">
        <v>255238</v>
      </c>
      <c r="AH29" s="167"/>
      <c r="AI29" s="166">
        <v>203955</v>
      </c>
      <c r="AJ29" s="167"/>
      <c r="AK29" s="166">
        <v>155291.4</v>
      </c>
      <c r="AL29" s="167"/>
      <c r="AM29" s="233">
        <f t="shared" si="0"/>
        <v>3520597.64</v>
      </c>
      <c r="AN29" s="233"/>
      <c r="AO29" s="233">
        <f t="shared" si="2"/>
        <v>207093.9788235294</v>
      </c>
      <c r="AP29" s="233"/>
      <c r="AQ29" s="8"/>
    </row>
    <row r="30" spans="1:43" s="4" customFormat="1" ht="20.25" thickBot="1">
      <c r="A30" s="24" t="s">
        <v>76</v>
      </c>
      <c r="B30" s="166">
        <v>12447.2</v>
      </c>
      <c r="C30" s="167"/>
      <c r="D30" s="166">
        <v>8992.2</v>
      </c>
      <c r="E30" s="167"/>
      <c r="F30" s="166">
        <v>5955</v>
      </c>
      <c r="G30" s="167"/>
      <c r="H30" s="166">
        <v>5710.6</v>
      </c>
      <c r="I30" s="167"/>
      <c r="J30" s="166">
        <v>7970.2</v>
      </c>
      <c r="K30" s="167"/>
      <c r="L30" s="166">
        <v>15223</v>
      </c>
      <c r="M30" s="167"/>
      <c r="N30" s="166">
        <v>17152.5</v>
      </c>
      <c r="O30" s="167"/>
      <c r="P30" s="166">
        <v>11113.2</v>
      </c>
      <c r="Q30" s="167"/>
      <c r="R30" s="166">
        <v>8892</v>
      </c>
      <c r="S30" s="167"/>
      <c r="T30" s="166">
        <v>13095.6</v>
      </c>
      <c r="U30" s="167"/>
      <c r="V30" s="166">
        <v>5793.2</v>
      </c>
      <c r="W30" s="167"/>
      <c r="X30" s="24" t="s">
        <v>76</v>
      </c>
      <c r="Y30" s="166">
        <v>10233</v>
      </c>
      <c r="Z30" s="167"/>
      <c r="AA30" s="166">
        <v>6265</v>
      </c>
      <c r="AB30" s="167"/>
      <c r="AC30" s="244"/>
      <c r="AD30" s="244"/>
      <c r="AE30" s="166">
        <v>7576.8</v>
      </c>
      <c r="AF30" s="167"/>
      <c r="AG30" s="166">
        <v>11080</v>
      </c>
      <c r="AH30" s="167"/>
      <c r="AI30" s="166">
        <v>9066.4</v>
      </c>
      <c r="AJ30" s="167"/>
      <c r="AK30" s="166">
        <v>7744.8</v>
      </c>
      <c r="AL30" s="167"/>
      <c r="AM30" s="233">
        <f t="shared" si="0"/>
        <v>164310.69999999998</v>
      </c>
      <c r="AN30" s="233"/>
      <c r="AO30" s="233">
        <f t="shared" si="2"/>
        <v>9665.335294117645</v>
      </c>
      <c r="AP30" s="233"/>
      <c r="AQ30" s="8"/>
    </row>
    <row r="31" spans="1:43" s="4" customFormat="1" ht="20.25" thickBot="1">
      <c r="A31" s="24" t="s">
        <v>69</v>
      </c>
      <c r="B31" s="166">
        <v>9479</v>
      </c>
      <c r="C31" s="167"/>
      <c r="D31" s="166">
        <v>11425</v>
      </c>
      <c r="E31" s="167"/>
      <c r="F31" s="166">
        <v>41867</v>
      </c>
      <c r="G31" s="167"/>
      <c r="H31" s="166">
        <v>9088</v>
      </c>
      <c r="I31" s="167"/>
      <c r="J31" s="166">
        <v>15127</v>
      </c>
      <c r="K31" s="167"/>
      <c r="L31" s="166">
        <v>11371</v>
      </c>
      <c r="M31" s="167"/>
      <c r="N31" s="166">
        <v>16103</v>
      </c>
      <c r="O31" s="167"/>
      <c r="P31" s="166">
        <v>9701</v>
      </c>
      <c r="Q31" s="167"/>
      <c r="R31" s="166">
        <v>10669</v>
      </c>
      <c r="S31" s="167"/>
      <c r="T31" s="166">
        <v>14971</v>
      </c>
      <c r="U31" s="167"/>
      <c r="V31" s="166">
        <v>5140</v>
      </c>
      <c r="W31" s="167"/>
      <c r="X31" s="24" t="s">
        <v>69</v>
      </c>
      <c r="Y31" s="166">
        <v>4099</v>
      </c>
      <c r="Z31" s="167"/>
      <c r="AA31" s="166">
        <v>34445</v>
      </c>
      <c r="AB31" s="167"/>
      <c r="AC31" s="244"/>
      <c r="AD31" s="244"/>
      <c r="AE31" s="166">
        <v>7225</v>
      </c>
      <c r="AF31" s="167"/>
      <c r="AG31" s="166">
        <v>10791</v>
      </c>
      <c r="AH31" s="167"/>
      <c r="AI31" s="166">
        <v>10808</v>
      </c>
      <c r="AJ31" s="167"/>
      <c r="AK31" s="166">
        <v>8841</v>
      </c>
      <c r="AL31" s="167"/>
      <c r="AM31" s="233">
        <f t="shared" si="0"/>
        <v>231150</v>
      </c>
      <c r="AN31" s="233"/>
      <c r="AO31" s="233">
        <f t="shared" si="2"/>
        <v>13597.058823529413</v>
      </c>
      <c r="AP31" s="233"/>
      <c r="AQ31" s="8"/>
    </row>
    <row r="32" spans="1:43" s="4" customFormat="1" ht="20.25" thickBot="1">
      <c r="A32" s="24" t="s">
        <v>70</v>
      </c>
      <c r="B32" s="166">
        <v>1499.73</v>
      </c>
      <c r="C32" s="167"/>
      <c r="D32" s="166">
        <v>3858.95</v>
      </c>
      <c r="E32" s="167"/>
      <c r="F32" s="166">
        <v>8382</v>
      </c>
      <c r="G32" s="167"/>
      <c r="H32" s="166">
        <v>0</v>
      </c>
      <c r="I32" s="167"/>
      <c r="J32" s="166">
        <v>0</v>
      </c>
      <c r="K32" s="167"/>
      <c r="L32" s="166">
        <v>333</v>
      </c>
      <c r="M32" s="167"/>
      <c r="N32" s="166">
        <v>6517</v>
      </c>
      <c r="O32" s="167"/>
      <c r="P32" s="166">
        <v>1531</v>
      </c>
      <c r="Q32" s="167"/>
      <c r="R32" s="166">
        <v>3987</v>
      </c>
      <c r="S32" s="167"/>
      <c r="T32" s="166">
        <v>4099</v>
      </c>
      <c r="U32" s="167"/>
      <c r="V32" s="166">
        <v>0</v>
      </c>
      <c r="W32" s="167"/>
      <c r="X32" s="24" t="s">
        <v>70</v>
      </c>
      <c r="Y32" s="166">
        <v>480</v>
      </c>
      <c r="Z32" s="167"/>
      <c r="AA32" s="166">
        <v>4862.49</v>
      </c>
      <c r="AB32" s="167"/>
      <c r="AC32" s="244"/>
      <c r="AD32" s="244"/>
      <c r="AE32" s="166">
        <v>759.35</v>
      </c>
      <c r="AF32" s="167"/>
      <c r="AG32" s="166">
        <v>484</v>
      </c>
      <c r="AH32" s="167"/>
      <c r="AI32" s="166">
        <v>0</v>
      </c>
      <c r="AJ32" s="167"/>
      <c r="AK32" s="166">
        <v>0</v>
      </c>
      <c r="AL32" s="167"/>
      <c r="AM32" s="233">
        <f t="shared" si="0"/>
        <v>36793.52</v>
      </c>
      <c r="AN32" s="233"/>
      <c r="AO32" s="233">
        <f t="shared" si="2"/>
        <v>2164.3247058823526</v>
      </c>
      <c r="AP32" s="233"/>
      <c r="AQ32" s="8"/>
    </row>
    <row r="33" spans="1:43" s="4" customFormat="1" ht="20.25" thickBot="1">
      <c r="A33" s="24" t="s">
        <v>81</v>
      </c>
      <c r="B33" s="166">
        <v>21735</v>
      </c>
      <c r="C33" s="163"/>
      <c r="D33" s="166">
        <v>14265</v>
      </c>
      <c r="E33" s="163"/>
      <c r="F33" s="166">
        <v>53132</v>
      </c>
      <c r="G33" s="163"/>
      <c r="H33" s="166">
        <v>16104</v>
      </c>
      <c r="I33" s="163"/>
      <c r="J33" s="166">
        <v>16860</v>
      </c>
      <c r="K33" s="163"/>
      <c r="L33" s="166">
        <v>628</v>
      </c>
      <c r="M33" s="163"/>
      <c r="N33" s="166">
        <v>16730</v>
      </c>
      <c r="O33" s="163"/>
      <c r="P33" s="166">
        <v>10114</v>
      </c>
      <c r="Q33" s="163"/>
      <c r="R33" s="166">
        <v>21105</v>
      </c>
      <c r="S33" s="163"/>
      <c r="T33" s="166">
        <v>22086</v>
      </c>
      <c r="U33" s="163"/>
      <c r="V33" s="166">
        <v>14210</v>
      </c>
      <c r="W33" s="163"/>
      <c r="X33" s="24" t="s">
        <v>81</v>
      </c>
      <c r="Y33" s="166">
        <v>28854</v>
      </c>
      <c r="Z33" s="163"/>
      <c r="AA33" s="166"/>
      <c r="AB33" s="167"/>
      <c r="AC33" s="235"/>
      <c r="AD33" s="235"/>
      <c r="AE33" s="166">
        <v>7425</v>
      </c>
      <c r="AF33" s="163"/>
      <c r="AG33" s="166">
        <v>20505</v>
      </c>
      <c r="AH33" s="163"/>
      <c r="AI33" s="166">
        <v>15630</v>
      </c>
      <c r="AJ33" s="163"/>
      <c r="AK33" s="166">
        <v>12586</v>
      </c>
      <c r="AL33" s="163"/>
      <c r="AM33" s="233">
        <f t="shared" si="0"/>
        <v>291969</v>
      </c>
      <c r="AN33" s="233"/>
      <c r="AO33" s="230">
        <f t="shared" si="2"/>
        <v>17174.647058823528</v>
      </c>
      <c r="AP33" s="230"/>
      <c r="AQ33" s="8"/>
    </row>
    <row r="34" spans="1:43" s="4" customFormat="1" ht="20.25" thickBot="1">
      <c r="A34" s="23" t="s">
        <v>101</v>
      </c>
      <c r="B34" s="168">
        <v>16</v>
      </c>
      <c r="C34" s="245"/>
      <c r="D34" s="168">
        <v>11</v>
      </c>
      <c r="E34" s="245"/>
      <c r="F34" s="168">
        <v>10</v>
      </c>
      <c r="G34" s="245"/>
      <c r="H34" s="168">
        <v>8</v>
      </c>
      <c r="I34" s="245"/>
      <c r="J34" s="168">
        <v>7</v>
      </c>
      <c r="K34" s="245"/>
      <c r="L34" s="168">
        <v>17</v>
      </c>
      <c r="M34" s="245"/>
      <c r="N34" s="168">
        <v>12</v>
      </c>
      <c r="O34" s="245"/>
      <c r="P34" s="168">
        <v>9</v>
      </c>
      <c r="Q34" s="245"/>
      <c r="R34" s="168">
        <v>10</v>
      </c>
      <c r="S34" s="245"/>
      <c r="T34" s="168">
        <v>8</v>
      </c>
      <c r="U34" s="245"/>
      <c r="V34" s="168">
        <v>9</v>
      </c>
      <c r="W34" s="245"/>
      <c r="X34" s="23" t="s">
        <v>101</v>
      </c>
      <c r="Y34" s="168">
        <v>11</v>
      </c>
      <c r="Z34" s="245"/>
      <c r="AA34" s="162">
        <v>24</v>
      </c>
      <c r="AB34" s="168"/>
      <c r="AC34" s="229"/>
      <c r="AD34" s="229"/>
      <c r="AE34" s="168">
        <v>9</v>
      </c>
      <c r="AF34" s="245"/>
      <c r="AG34" s="168">
        <v>9</v>
      </c>
      <c r="AH34" s="245"/>
      <c r="AI34" s="168">
        <v>9</v>
      </c>
      <c r="AJ34" s="245"/>
      <c r="AK34" s="168">
        <v>7</v>
      </c>
      <c r="AL34" s="245"/>
      <c r="AM34" s="232">
        <f>SUM(B34+D34+F34+H34+J34+L34+N34+P34+R34+T34+V34+Y34+AA34+AC34+AE34+AG34+AI34+AK34)</f>
        <v>186</v>
      </c>
      <c r="AN34" s="232"/>
      <c r="AO34" s="230">
        <f aca="true" t="shared" si="3" ref="AO34:AO49">SUM(AM34)/17</f>
        <v>10.941176470588236</v>
      </c>
      <c r="AP34" s="230"/>
      <c r="AQ34" s="8"/>
    </row>
    <row r="35" spans="1:42" ht="20.25" thickBot="1">
      <c r="A35" s="23" t="s">
        <v>17</v>
      </c>
      <c r="B35" s="168">
        <v>5</v>
      </c>
      <c r="C35" s="245"/>
      <c r="D35" s="168">
        <v>1</v>
      </c>
      <c r="E35" s="245"/>
      <c r="F35" s="168"/>
      <c r="G35" s="245"/>
      <c r="H35" s="168">
        <v>1</v>
      </c>
      <c r="I35" s="245"/>
      <c r="J35" s="168">
        <v>0</v>
      </c>
      <c r="K35" s="245"/>
      <c r="L35" s="168">
        <v>6</v>
      </c>
      <c r="M35" s="245"/>
      <c r="N35" s="168">
        <v>2</v>
      </c>
      <c r="O35" s="245"/>
      <c r="P35" s="168">
        <v>2</v>
      </c>
      <c r="Q35" s="245"/>
      <c r="R35" s="168">
        <v>17</v>
      </c>
      <c r="S35" s="245"/>
      <c r="T35" s="168"/>
      <c r="U35" s="245"/>
      <c r="V35" s="168">
        <v>3</v>
      </c>
      <c r="W35" s="245"/>
      <c r="X35" s="23" t="s">
        <v>17</v>
      </c>
      <c r="Y35" s="168">
        <v>2</v>
      </c>
      <c r="Z35" s="245"/>
      <c r="AA35" s="162"/>
      <c r="AB35" s="168"/>
      <c r="AC35" s="229"/>
      <c r="AD35" s="229"/>
      <c r="AE35" s="168">
        <v>11</v>
      </c>
      <c r="AF35" s="245"/>
      <c r="AG35" s="168">
        <v>8</v>
      </c>
      <c r="AH35" s="245"/>
      <c r="AI35" s="168">
        <v>6</v>
      </c>
      <c r="AJ35" s="245"/>
      <c r="AK35" s="168">
        <v>1</v>
      </c>
      <c r="AL35" s="245"/>
      <c r="AM35" s="232">
        <f t="shared" si="0"/>
        <v>65</v>
      </c>
      <c r="AN35" s="232"/>
      <c r="AO35" s="230">
        <f t="shared" si="3"/>
        <v>3.823529411764706</v>
      </c>
      <c r="AP35" s="230"/>
    </row>
    <row r="36" spans="1:42" ht="20.25" thickBot="1">
      <c r="A36" s="23" t="s">
        <v>18</v>
      </c>
      <c r="B36" s="168">
        <v>56</v>
      </c>
      <c r="C36" s="245"/>
      <c r="D36" s="168">
        <v>14</v>
      </c>
      <c r="E36" s="245"/>
      <c r="F36" s="168"/>
      <c r="G36" s="245"/>
      <c r="H36" s="168">
        <v>2</v>
      </c>
      <c r="I36" s="245"/>
      <c r="J36" s="168">
        <v>0</v>
      </c>
      <c r="K36" s="245"/>
      <c r="L36" s="168">
        <v>52</v>
      </c>
      <c r="M36" s="245"/>
      <c r="N36" s="168">
        <v>5</v>
      </c>
      <c r="O36" s="245"/>
      <c r="P36" s="168">
        <v>18</v>
      </c>
      <c r="Q36" s="245"/>
      <c r="R36" s="168">
        <v>238</v>
      </c>
      <c r="S36" s="245"/>
      <c r="T36" s="168"/>
      <c r="U36" s="245"/>
      <c r="V36" s="168">
        <v>15</v>
      </c>
      <c r="W36" s="245"/>
      <c r="X36" s="23" t="s">
        <v>18</v>
      </c>
      <c r="Y36" s="168">
        <v>17</v>
      </c>
      <c r="Z36" s="245"/>
      <c r="AA36" s="162"/>
      <c r="AB36" s="168"/>
      <c r="AC36" s="229"/>
      <c r="AD36" s="229"/>
      <c r="AE36" s="168">
        <v>1</v>
      </c>
      <c r="AF36" s="245"/>
      <c r="AG36" s="168">
        <v>24</v>
      </c>
      <c r="AH36" s="245"/>
      <c r="AI36" s="168">
        <v>80</v>
      </c>
      <c r="AJ36" s="245"/>
      <c r="AK36" s="168">
        <v>2</v>
      </c>
      <c r="AL36" s="245"/>
      <c r="AM36" s="232">
        <f t="shared" si="0"/>
        <v>524</v>
      </c>
      <c r="AN36" s="232"/>
      <c r="AO36" s="230">
        <f t="shared" si="3"/>
        <v>30.823529411764707</v>
      </c>
      <c r="AP36" s="230"/>
    </row>
    <row r="37" spans="1:42" ht="20.25" thickBot="1">
      <c r="A37" s="23" t="s">
        <v>19</v>
      </c>
      <c r="B37" s="162">
        <v>11</v>
      </c>
      <c r="C37" s="168"/>
      <c r="D37" s="162">
        <v>0</v>
      </c>
      <c r="E37" s="168"/>
      <c r="F37" s="162"/>
      <c r="G37" s="168"/>
      <c r="H37" s="162">
        <v>0</v>
      </c>
      <c r="I37" s="168"/>
      <c r="J37" s="162">
        <v>0</v>
      </c>
      <c r="K37" s="168"/>
      <c r="L37" s="162">
        <v>11</v>
      </c>
      <c r="M37" s="168"/>
      <c r="N37" s="162">
        <v>2</v>
      </c>
      <c r="O37" s="168"/>
      <c r="P37" s="162">
        <v>0</v>
      </c>
      <c r="Q37" s="168"/>
      <c r="R37" s="162">
        <v>14</v>
      </c>
      <c r="S37" s="168"/>
      <c r="T37" s="162">
        <v>4</v>
      </c>
      <c r="U37" s="168"/>
      <c r="V37" s="162">
        <v>5</v>
      </c>
      <c r="W37" s="168"/>
      <c r="X37" s="23" t="s">
        <v>19</v>
      </c>
      <c r="Y37" s="162">
        <v>2</v>
      </c>
      <c r="Z37" s="168"/>
      <c r="AA37" s="162">
        <v>2</v>
      </c>
      <c r="AB37" s="168"/>
      <c r="AC37" s="229"/>
      <c r="AD37" s="229"/>
      <c r="AE37" s="162">
        <v>11</v>
      </c>
      <c r="AF37" s="168"/>
      <c r="AG37" s="162">
        <v>8</v>
      </c>
      <c r="AH37" s="168"/>
      <c r="AI37" s="162">
        <v>2</v>
      </c>
      <c r="AJ37" s="168"/>
      <c r="AK37" s="162">
        <v>2</v>
      </c>
      <c r="AL37" s="168"/>
      <c r="AM37" s="246">
        <f>SUM(B37,D37,F37,H37,J37,L37,N37,P37,R37,T37,V37,Y37,AA37,AC37,AE37,AG37,AI37,AK37)</f>
        <v>74</v>
      </c>
      <c r="AN37" s="232"/>
      <c r="AO37" s="230">
        <f t="shared" si="3"/>
        <v>4.352941176470588</v>
      </c>
      <c r="AP37" s="230"/>
    </row>
    <row r="38" spans="1:42" ht="20.25" thickBot="1">
      <c r="A38" s="23" t="s">
        <v>20</v>
      </c>
      <c r="B38" s="162">
        <v>117</v>
      </c>
      <c r="C38" s="168"/>
      <c r="D38" s="162">
        <v>0</v>
      </c>
      <c r="E38" s="168"/>
      <c r="F38" s="162"/>
      <c r="G38" s="168"/>
      <c r="H38" s="162">
        <v>0</v>
      </c>
      <c r="I38" s="168"/>
      <c r="J38" s="162">
        <v>0</v>
      </c>
      <c r="K38" s="168"/>
      <c r="L38" s="162">
        <v>122</v>
      </c>
      <c r="M38" s="168"/>
      <c r="N38" s="162">
        <v>24</v>
      </c>
      <c r="O38" s="168"/>
      <c r="P38" s="162">
        <v>0</v>
      </c>
      <c r="Q38" s="168"/>
      <c r="R38" s="162">
        <v>196</v>
      </c>
      <c r="S38" s="168"/>
      <c r="T38" s="162">
        <v>56</v>
      </c>
      <c r="U38" s="168"/>
      <c r="V38" s="162">
        <v>93</v>
      </c>
      <c r="W38" s="168"/>
      <c r="X38" s="23" t="s">
        <v>20</v>
      </c>
      <c r="Y38" s="162">
        <v>19</v>
      </c>
      <c r="Z38" s="168"/>
      <c r="AA38" s="162">
        <v>28</v>
      </c>
      <c r="AB38" s="168"/>
      <c r="AC38" s="229"/>
      <c r="AD38" s="229"/>
      <c r="AE38" s="162">
        <v>44</v>
      </c>
      <c r="AF38" s="168"/>
      <c r="AG38" s="162">
        <v>11</v>
      </c>
      <c r="AH38" s="168"/>
      <c r="AI38" s="162">
        <v>28</v>
      </c>
      <c r="AJ38" s="168"/>
      <c r="AK38" s="162">
        <v>4</v>
      </c>
      <c r="AL38" s="168"/>
      <c r="AM38" s="232">
        <f t="shared" si="0"/>
        <v>742</v>
      </c>
      <c r="AN38" s="232"/>
      <c r="AO38" s="230">
        <f t="shared" si="3"/>
        <v>43.64705882352941</v>
      </c>
      <c r="AP38" s="230"/>
    </row>
    <row r="39" spans="1:42" ht="20.25" thickBot="1">
      <c r="A39" s="23" t="s">
        <v>21</v>
      </c>
      <c r="B39" s="162">
        <v>1</v>
      </c>
      <c r="C39" s="168"/>
      <c r="D39" s="162">
        <v>0</v>
      </c>
      <c r="E39" s="168"/>
      <c r="F39" s="162"/>
      <c r="G39" s="168"/>
      <c r="H39" s="162">
        <v>15</v>
      </c>
      <c r="I39" s="168"/>
      <c r="J39" s="162">
        <v>1</v>
      </c>
      <c r="K39" s="168"/>
      <c r="L39" s="162">
        <v>7</v>
      </c>
      <c r="M39" s="168"/>
      <c r="N39" s="162">
        <v>36</v>
      </c>
      <c r="O39" s="168"/>
      <c r="P39" s="162">
        <v>3</v>
      </c>
      <c r="Q39" s="168"/>
      <c r="R39" s="162">
        <v>1</v>
      </c>
      <c r="S39" s="168"/>
      <c r="T39" s="162"/>
      <c r="U39" s="168"/>
      <c r="V39" s="162">
        <v>1</v>
      </c>
      <c r="W39" s="168"/>
      <c r="X39" s="23" t="s">
        <v>21</v>
      </c>
      <c r="Y39" s="162">
        <v>2</v>
      </c>
      <c r="Z39" s="168"/>
      <c r="AA39" s="162"/>
      <c r="AB39" s="168"/>
      <c r="AC39" s="229"/>
      <c r="AD39" s="229"/>
      <c r="AE39" s="162">
        <v>0</v>
      </c>
      <c r="AF39" s="168"/>
      <c r="AG39" s="162">
        <v>2</v>
      </c>
      <c r="AH39" s="168"/>
      <c r="AI39" s="162">
        <v>7</v>
      </c>
      <c r="AJ39" s="168"/>
      <c r="AK39" s="162"/>
      <c r="AL39" s="168"/>
      <c r="AM39" s="232">
        <f t="shared" si="0"/>
        <v>76</v>
      </c>
      <c r="AN39" s="232"/>
      <c r="AO39" s="230">
        <f t="shared" si="3"/>
        <v>4.470588235294118</v>
      </c>
      <c r="AP39" s="230"/>
    </row>
    <row r="40" spans="1:42" ht="20.25" thickBot="1">
      <c r="A40" s="23" t="s">
        <v>22</v>
      </c>
      <c r="B40" s="162">
        <v>14</v>
      </c>
      <c r="C40" s="168"/>
      <c r="D40" s="162">
        <v>0</v>
      </c>
      <c r="E40" s="168"/>
      <c r="F40" s="162"/>
      <c r="G40" s="168"/>
      <c r="H40" s="162">
        <v>74</v>
      </c>
      <c r="I40" s="168"/>
      <c r="J40" s="162">
        <v>9</v>
      </c>
      <c r="K40" s="168"/>
      <c r="L40" s="162">
        <v>36</v>
      </c>
      <c r="M40" s="168"/>
      <c r="N40" s="162">
        <v>140</v>
      </c>
      <c r="O40" s="168"/>
      <c r="P40" s="162">
        <v>20</v>
      </c>
      <c r="Q40" s="168"/>
      <c r="R40" s="162">
        <v>120</v>
      </c>
      <c r="S40" s="168"/>
      <c r="T40" s="162"/>
      <c r="U40" s="168"/>
      <c r="V40" s="162">
        <v>6</v>
      </c>
      <c r="W40" s="168"/>
      <c r="X40" s="23" t="s">
        <v>22</v>
      </c>
      <c r="Y40" s="162">
        <v>19</v>
      </c>
      <c r="Z40" s="168"/>
      <c r="AA40" s="162"/>
      <c r="AB40" s="168"/>
      <c r="AC40" s="229"/>
      <c r="AD40" s="229"/>
      <c r="AE40" s="162">
        <v>0</v>
      </c>
      <c r="AF40" s="168"/>
      <c r="AG40" s="162">
        <v>13</v>
      </c>
      <c r="AH40" s="168"/>
      <c r="AI40" s="162">
        <v>65</v>
      </c>
      <c r="AJ40" s="168"/>
      <c r="AK40" s="162"/>
      <c r="AL40" s="168"/>
      <c r="AM40" s="232">
        <f t="shared" si="0"/>
        <v>516</v>
      </c>
      <c r="AN40" s="232"/>
      <c r="AO40" s="230">
        <f t="shared" si="3"/>
        <v>30.352941176470587</v>
      </c>
      <c r="AP40" s="230"/>
    </row>
    <row r="41" spans="1:42" ht="20.25" thickBot="1">
      <c r="A41" s="23" t="s">
        <v>82</v>
      </c>
      <c r="B41" s="162">
        <v>1</v>
      </c>
      <c r="C41" s="168"/>
      <c r="D41" s="162">
        <v>4</v>
      </c>
      <c r="E41" s="168"/>
      <c r="F41" s="162"/>
      <c r="G41" s="168"/>
      <c r="H41" s="162">
        <v>1</v>
      </c>
      <c r="I41" s="168"/>
      <c r="J41" s="162">
        <v>0</v>
      </c>
      <c r="K41" s="168"/>
      <c r="L41" s="162">
        <v>4</v>
      </c>
      <c r="M41" s="168"/>
      <c r="N41" s="162">
        <v>12</v>
      </c>
      <c r="O41" s="168"/>
      <c r="P41" s="162">
        <v>2</v>
      </c>
      <c r="Q41" s="168"/>
      <c r="R41" s="162">
        <v>6</v>
      </c>
      <c r="S41" s="168"/>
      <c r="T41" s="162">
        <v>2</v>
      </c>
      <c r="U41" s="168"/>
      <c r="V41" s="162">
        <v>3</v>
      </c>
      <c r="W41" s="168"/>
      <c r="X41" s="23" t="s">
        <v>82</v>
      </c>
      <c r="Y41" s="162">
        <v>0</v>
      </c>
      <c r="Z41" s="168"/>
      <c r="AA41" s="162">
        <v>6</v>
      </c>
      <c r="AB41" s="168"/>
      <c r="AC41" s="251"/>
      <c r="AD41" s="251"/>
      <c r="AE41" s="162"/>
      <c r="AF41" s="168"/>
      <c r="AG41" s="162"/>
      <c r="AH41" s="168"/>
      <c r="AI41" s="162">
        <v>3</v>
      </c>
      <c r="AJ41" s="168"/>
      <c r="AK41" s="162"/>
      <c r="AL41" s="168"/>
      <c r="AM41" s="232">
        <f t="shared" si="0"/>
        <v>44</v>
      </c>
      <c r="AN41" s="232"/>
      <c r="AO41" s="230">
        <f t="shared" si="3"/>
        <v>2.588235294117647</v>
      </c>
      <c r="AP41" s="230"/>
    </row>
    <row r="42" spans="1:42" ht="20.25" thickBot="1">
      <c r="A42" s="23" t="s">
        <v>84</v>
      </c>
      <c r="B42" s="162">
        <v>14</v>
      </c>
      <c r="C42" s="168"/>
      <c r="D42" s="162">
        <v>23</v>
      </c>
      <c r="E42" s="168"/>
      <c r="F42" s="162"/>
      <c r="G42" s="168"/>
      <c r="H42" s="162">
        <v>1</v>
      </c>
      <c r="I42" s="168"/>
      <c r="J42" s="162">
        <v>0</v>
      </c>
      <c r="K42" s="168"/>
      <c r="L42" s="162">
        <v>56</v>
      </c>
      <c r="M42" s="168"/>
      <c r="N42" s="162">
        <v>42</v>
      </c>
      <c r="O42" s="168"/>
      <c r="P42" s="162">
        <v>17</v>
      </c>
      <c r="Q42" s="168"/>
      <c r="R42" s="162">
        <v>136</v>
      </c>
      <c r="S42" s="168"/>
      <c r="T42" s="162">
        <v>120</v>
      </c>
      <c r="U42" s="168"/>
      <c r="V42" s="162">
        <v>28</v>
      </c>
      <c r="W42" s="168"/>
      <c r="X42" s="23" t="s">
        <v>84</v>
      </c>
      <c r="Y42" s="162">
        <v>0</v>
      </c>
      <c r="Z42" s="168"/>
      <c r="AA42" s="162">
        <v>81</v>
      </c>
      <c r="AB42" s="168"/>
      <c r="AC42" s="251"/>
      <c r="AD42" s="251"/>
      <c r="AE42" s="162"/>
      <c r="AF42" s="168"/>
      <c r="AG42" s="162">
        <v>0</v>
      </c>
      <c r="AH42" s="168"/>
      <c r="AI42" s="162">
        <v>18</v>
      </c>
      <c r="AJ42" s="168"/>
      <c r="AK42" s="162"/>
      <c r="AL42" s="168"/>
      <c r="AM42" s="232">
        <f t="shared" si="0"/>
        <v>536</v>
      </c>
      <c r="AN42" s="232"/>
      <c r="AO42" s="230">
        <f t="shared" si="3"/>
        <v>31.529411764705884</v>
      </c>
      <c r="AP42" s="230"/>
    </row>
    <row r="43" spans="1:42" ht="20.25" thickBot="1">
      <c r="A43" s="23" t="s">
        <v>83</v>
      </c>
      <c r="B43" s="162">
        <v>0</v>
      </c>
      <c r="C43" s="168"/>
      <c r="D43" s="162">
        <v>2</v>
      </c>
      <c r="E43" s="168"/>
      <c r="F43" s="162"/>
      <c r="G43" s="168"/>
      <c r="H43" s="162">
        <v>0</v>
      </c>
      <c r="I43" s="168"/>
      <c r="J43" s="162">
        <v>0</v>
      </c>
      <c r="K43" s="168"/>
      <c r="L43" s="162"/>
      <c r="M43" s="168"/>
      <c r="N43" s="162">
        <v>0</v>
      </c>
      <c r="O43" s="168"/>
      <c r="P43" s="162">
        <v>2</v>
      </c>
      <c r="Q43" s="168"/>
      <c r="R43" s="162">
        <v>0</v>
      </c>
      <c r="S43" s="168"/>
      <c r="T43" s="162"/>
      <c r="U43" s="168"/>
      <c r="V43" s="162">
        <v>0</v>
      </c>
      <c r="W43" s="168"/>
      <c r="X43" s="23" t="s">
        <v>83</v>
      </c>
      <c r="Y43" s="162">
        <v>1</v>
      </c>
      <c r="Z43" s="168"/>
      <c r="AA43" s="162"/>
      <c r="AB43" s="168"/>
      <c r="AC43" s="251"/>
      <c r="AD43" s="251"/>
      <c r="AE43" s="162">
        <v>1</v>
      </c>
      <c r="AF43" s="168"/>
      <c r="AG43" s="162">
        <v>0</v>
      </c>
      <c r="AH43" s="168"/>
      <c r="AI43" s="162">
        <v>2</v>
      </c>
      <c r="AJ43" s="168"/>
      <c r="AK43" s="162"/>
      <c r="AL43" s="168"/>
      <c r="AM43" s="232">
        <f t="shared" si="0"/>
        <v>8</v>
      </c>
      <c r="AN43" s="232"/>
      <c r="AO43" s="230">
        <f t="shared" si="3"/>
        <v>0.47058823529411764</v>
      </c>
      <c r="AP43" s="230"/>
    </row>
    <row r="44" spans="1:42" ht="20.25" thickBot="1">
      <c r="A44" s="23" t="s">
        <v>85</v>
      </c>
      <c r="B44" s="162">
        <v>0</v>
      </c>
      <c r="C44" s="168"/>
      <c r="D44" s="162">
        <v>72</v>
      </c>
      <c r="E44" s="168"/>
      <c r="F44" s="162"/>
      <c r="G44" s="168"/>
      <c r="H44" s="162">
        <v>0</v>
      </c>
      <c r="I44" s="168"/>
      <c r="J44" s="162">
        <v>0</v>
      </c>
      <c r="K44" s="168"/>
      <c r="L44" s="162"/>
      <c r="M44" s="168"/>
      <c r="N44" s="162">
        <v>0</v>
      </c>
      <c r="O44" s="168"/>
      <c r="P44" s="162">
        <v>120</v>
      </c>
      <c r="Q44" s="168"/>
      <c r="R44" s="162">
        <v>0</v>
      </c>
      <c r="S44" s="168"/>
      <c r="T44" s="162"/>
      <c r="U44" s="168"/>
      <c r="V44" s="162">
        <v>0</v>
      </c>
      <c r="W44" s="168"/>
      <c r="X44" s="23" t="s">
        <v>85</v>
      </c>
      <c r="Y44" s="162">
        <v>14</v>
      </c>
      <c r="Z44" s="168"/>
      <c r="AA44" s="162"/>
      <c r="AB44" s="168"/>
      <c r="AC44" s="251"/>
      <c r="AD44" s="251"/>
      <c r="AE44" s="162">
        <v>60</v>
      </c>
      <c r="AF44" s="168"/>
      <c r="AG44" s="162">
        <v>0</v>
      </c>
      <c r="AH44" s="168"/>
      <c r="AI44" s="162">
        <v>16</v>
      </c>
      <c r="AJ44" s="168"/>
      <c r="AK44" s="162"/>
      <c r="AL44" s="168"/>
      <c r="AM44" s="232">
        <f t="shared" si="0"/>
        <v>282</v>
      </c>
      <c r="AN44" s="232"/>
      <c r="AO44" s="230">
        <f t="shared" si="3"/>
        <v>16.58823529411765</v>
      </c>
      <c r="AP44" s="230"/>
    </row>
    <row r="45" spans="1:42" ht="20.25" thickBot="1">
      <c r="A45" s="23" t="s">
        <v>23</v>
      </c>
      <c r="B45" s="162">
        <v>3</v>
      </c>
      <c r="C45" s="168"/>
      <c r="D45" s="162">
        <v>0</v>
      </c>
      <c r="E45" s="168"/>
      <c r="F45" s="162"/>
      <c r="G45" s="168"/>
      <c r="H45" s="162">
        <v>1</v>
      </c>
      <c r="I45" s="168"/>
      <c r="J45" s="162">
        <v>4</v>
      </c>
      <c r="K45" s="168"/>
      <c r="L45" s="162">
        <v>3</v>
      </c>
      <c r="M45" s="168"/>
      <c r="N45" s="162">
        <v>0</v>
      </c>
      <c r="O45" s="168"/>
      <c r="P45" s="162">
        <v>2</v>
      </c>
      <c r="Q45" s="168"/>
      <c r="R45" s="162">
        <v>3</v>
      </c>
      <c r="S45" s="168"/>
      <c r="T45" s="162">
        <v>2</v>
      </c>
      <c r="U45" s="168"/>
      <c r="V45" s="162">
        <v>1</v>
      </c>
      <c r="W45" s="168"/>
      <c r="X45" s="23" t="s">
        <v>23</v>
      </c>
      <c r="Y45" s="162">
        <v>3</v>
      </c>
      <c r="Z45" s="168"/>
      <c r="AA45" s="162">
        <v>3</v>
      </c>
      <c r="AB45" s="168"/>
      <c r="AC45" s="229"/>
      <c r="AD45" s="229"/>
      <c r="AE45" s="162">
        <v>2</v>
      </c>
      <c r="AF45" s="168"/>
      <c r="AG45" s="162">
        <v>2</v>
      </c>
      <c r="AH45" s="168"/>
      <c r="AI45" s="162">
        <v>3</v>
      </c>
      <c r="AJ45" s="168"/>
      <c r="AK45" s="162">
        <v>1</v>
      </c>
      <c r="AL45" s="168"/>
      <c r="AM45" s="232">
        <f t="shared" si="0"/>
        <v>33</v>
      </c>
      <c r="AN45" s="232"/>
      <c r="AO45" s="230">
        <f t="shared" si="3"/>
        <v>1.9411764705882353</v>
      </c>
      <c r="AP45" s="230"/>
    </row>
    <row r="46" spans="1:42" ht="20.25" thickBot="1">
      <c r="A46" s="23" t="s">
        <v>24</v>
      </c>
      <c r="B46" s="162">
        <v>0</v>
      </c>
      <c r="C46" s="168"/>
      <c r="D46" s="162">
        <v>1</v>
      </c>
      <c r="E46" s="168"/>
      <c r="F46" s="162"/>
      <c r="G46" s="168"/>
      <c r="H46" s="162">
        <v>0</v>
      </c>
      <c r="I46" s="168"/>
      <c r="J46" s="162">
        <v>0</v>
      </c>
      <c r="K46" s="168"/>
      <c r="L46" s="162">
        <v>2</v>
      </c>
      <c r="M46" s="168"/>
      <c r="N46" s="162">
        <v>0</v>
      </c>
      <c r="O46" s="168"/>
      <c r="P46" s="162">
        <v>1</v>
      </c>
      <c r="Q46" s="168"/>
      <c r="R46" s="162">
        <v>3</v>
      </c>
      <c r="S46" s="168"/>
      <c r="T46" s="162">
        <v>1</v>
      </c>
      <c r="U46" s="168"/>
      <c r="V46" s="162">
        <v>1</v>
      </c>
      <c r="W46" s="168"/>
      <c r="X46" s="23" t="s">
        <v>24</v>
      </c>
      <c r="Y46" s="162">
        <v>1</v>
      </c>
      <c r="Z46" s="168"/>
      <c r="AA46" s="162"/>
      <c r="AB46" s="168"/>
      <c r="AC46" s="229"/>
      <c r="AD46" s="229"/>
      <c r="AE46" s="162">
        <v>1</v>
      </c>
      <c r="AF46" s="168"/>
      <c r="AG46" s="162">
        <v>1</v>
      </c>
      <c r="AH46" s="168"/>
      <c r="AI46" s="162">
        <v>3</v>
      </c>
      <c r="AJ46" s="168"/>
      <c r="AK46" s="162">
        <v>0</v>
      </c>
      <c r="AL46" s="168"/>
      <c r="AM46" s="232">
        <f t="shared" si="0"/>
        <v>15</v>
      </c>
      <c r="AN46" s="232"/>
      <c r="AO46" s="230">
        <f t="shared" si="3"/>
        <v>0.8823529411764706</v>
      </c>
      <c r="AP46" s="230"/>
    </row>
    <row r="47" spans="1:42" ht="20.25" thickBot="1">
      <c r="A47" s="23" t="s">
        <v>25</v>
      </c>
      <c r="B47" s="162">
        <v>1</v>
      </c>
      <c r="C47" s="168"/>
      <c r="D47" s="162">
        <v>1</v>
      </c>
      <c r="E47" s="168"/>
      <c r="F47" s="162"/>
      <c r="G47" s="168"/>
      <c r="H47" s="162">
        <v>0</v>
      </c>
      <c r="I47" s="168"/>
      <c r="J47" s="162">
        <v>1</v>
      </c>
      <c r="K47" s="168"/>
      <c r="L47" s="162">
        <v>0</v>
      </c>
      <c r="M47" s="168"/>
      <c r="N47" s="162">
        <v>0</v>
      </c>
      <c r="O47" s="168"/>
      <c r="P47" s="162">
        <v>1</v>
      </c>
      <c r="Q47" s="168"/>
      <c r="R47" s="162">
        <v>0</v>
      </c>
      <c r="S47" s="168"/>
      <c r="T47" s="162"/>
      <c r="U47" s="168"/>
      <c r="V47" s="162">
        <v>1</v>
      </c>
      <c r="W47" s="168"/>
      <c r="X47" s="23" t="s">
        <v>25</v>
      </c>
      <c r="Y47" s="162">
        <v>0</v>
      </c>
      <c r="Z47" s="168"/>
      <c r="AA47" s="162"/>
      <c r="AB47" s="168"/>
      <c r="AC47" s="229"/>
      <c r="AD47" s="229"/>
      <c r="AE47" s="162">
        <v>0</v>
      </c>
      <c r="AF47" s="168"/>
      <c r="AG47" s="162">
        <v>0</v>
      </c>
      <c r="AH47" s="168"/>
      <c r="AI47" s="162">
        <v>0</v>
      </c>
      <c r="AJ47" s="168"/>
      <c r="AK47" s="162">
        <v>1</v>
      </c>
      <c r="AL47" s="168"/>
      <c r="AM47" s="232">
        <f t="shared" si="0"/>
        <v>6</v>
      </c>
      <c r="AN47" s="232"/>
      <c r="AO47" s="230">
        <f t="shared" si="3"/>
        <v>0.35294117647058826</v>
      </c>
      <c r="AP47" s="230"/>
    </row>
    <row r="48" spans="1:42" ht="20.25" thickBot="1">
      <c r="A48" s="23" t="s">
        <v>26</v>
      </c>
      <c r="B48" s="162">
        <v>1</v>
      </c>
      <c r="C48" s="168"/>
      <c r="D48" s="162">
        <v>1</v>
      </c>
      <c r="E48" s="168"/>
      <c r="F48" s="162"/>
      <c r="G48" s="168"/>
      <c r="H48" s="162">
        <v>0</v>
      </c>
      <c r="I48" s="168"/>
      <c r="J48" s="162">
        <v>0</v>
      </c>
      <c r="K48" s="168"/>
      <c r="L48" s="162">
        <v>0</v>
      </c>
      <c r="M48" s="168"/>
      <c r="N48" s="162">
        <v>0</v>
      </c>
      <c r="O48" s="168"/>
      <c r="P48" s="162">
        <v>1</v>
      </c>
      <c r="Q48" s="168"/>
      <c r="R48" s="162">
        <v>3</v>
      </c>
      <c r="S48" s="168"/>
      <c r="T48" s="162">
        <v>1</v>
      </c>
      <c r="U48" s="168"/>
      <c r="V48" s="162">
        <v>0</v>
      </c>
      <c r="W48" s="168"/>
      <c r="X48" s="23" t="s">
        <v>26</v>
      </c>
      <c r="Y48" s="162">
        <v>0</v>
      </c>
      <c r="Z48" s="168"/>
      <c r="AA48" s="162"/>
      <c r="AB48" s="168"/>
      <c r="AC48" s="229"/>
      <c r="AD48" s="229"/>
      <c r="AE48" s="162">
        <v>1</v>
      </c>
      <c r="AF48" s="168"/>
      <c r="AG48" s="162">
        <v>0</v>
      </c>
      <c r="AH48" s="168"/>
      <c r="AI48" s="162">
        <v>3</v>
      </c>
      <c r="AJ48" s="168"/>
      <c r="AK48" s="162">
        <v>0</v>
      </c>
      <c r="AL48" s="168"/>
      <c r="AM48" s="232">
        <f t="shared" si="0"/>
        <v>11</v>
      </c>
      <c r="AN48" s="232"/>
      <c r="AO48" s="230">
        <f t="shared" si="3"/>
        <v>0.6470588235294118</v>
      </c>
      <c r="AP48" s="230"/>
    </row>
    <row r="49" spans="1:42" ht="20.25" thickBot="1">
      <c r="A49" s="23" t="s">
        <v>27</v>
      </c>
      <c r="B49" s="162">
        <v>0</v>
      </c>
      <c r="C49" s="168"/>
      <c r="D49" s="162">
        <v>0</v>
      </c>
      <c r="E49" s="168"/>
      <c r="F49" s="162"/>
      <c r="G49" s="168"/>
      <c r="H49" s="162">
        <v>1</v>
      </c>
      <c r="I49" s="168"/>
      <c r="J49" s="162">
        <v>0</v>
      </c>
      <c r="K49" s="168"/>
      <c r="L49" s="162">
        <v>1</v>
      </c>
      <c r="M49" s="168"/>
      <c r="N49" s="162">
        <v>0</v>
      </c>
      <c r="O49" s="168"/>
      <c r="P49" s="162">
        <v>2</v>
      </c>
      <c r="Q49" s="168"/>
      <c r="R49" s="162">
        <v>0</v>
      </c>
      <c r="S49" s="168"/>
      <c r="T49" s="162">
        <v>1</v>
      </c>
      <c r="U49" s="168"/>
      <c r="V49" s="162">
        <v>0</v>
      </c>
      <c r="W49" s="168"/>
      <c r="X49" s="23" t="s">
        <v>27</v>
      </c>
      <c r="Y49" s="162">
        <v>3</v>
      </c>
      <c r="Z49" s="168"/>
      <c r="AA49" s="162"/>
      <c r="AB49" s="168"/>
      <c r="AC49" s="229"/>
      <c r="AD49" s="229"/>
      <c r="AE49" s="162">
        <v>2</v>
      </c>
      <c r="AF49" s="168"/>
      <c r="AG49" s="162">
        <v>0</v>
      </c>
      <c r="AH49" s="168"/>
      <c r="AI49" s="162">
        <v>1</v>
      </c>
      <c r="AJ49" s="168"/>
      <c r="AK49" s="162">
        <v>2</v>
      </c>
      <c r="AL49" s="168"/>
      <c r="AM49" s="232">
        <f t="shared" si="0"/>
        <v>13</v>
      </c>
      <c r="AN49" s="232"/>
      <c r="AO49" s="230">
        <f t="shared" si="3"/>
        <v>0.7647058823529411</v>
      </c>
      <c r="AP49" s="230"/>
    </row>
    <row r="50" spans="1:42" ht="20.25" thickBot="1">
      <c r="A50" s="23" t="s">
        <v>28</v>
      </c>
      <c r="B50" s="162">
        <v>0</v>
      </c>
      <c r="C50" s="168"/>
      <c r="D50" s="162">
        <v>0</v>
      </c>
      <c r="E50" s="168"/>
      <c r="F50" s="162"/>
      <c r="G50" s="168"/>
      <c r="H50" s="162">
        <v>462</v>
      </c>
      <c r="I50" s="168"/>
      <c r="J50" s="162">
        <v>0</v>
      </c>
      <c r="K50" s="168"/>
      <c r="L50" s="162">
        <v>3200</v>
      </c>
      <c r="M50" s="168"/>
      <c r="N50" s="162">
        <v>0</v>
      </c>
      <c r="O50" s="168"/>
      <c r="P50" s="162">
        <v>1800</v>
      </c>
      <c r="Q50" s="168"/>
      <c r="R50" s="162">
        <v>0</v>
      </c>
      <c r="S50" s="168"/>
      <c r="T50" s="162">
        <v>500</v>
      </c>
      <c r="U50" s="168"/>
      <c r="V50" s="162">
        <v>0</v>
      </c>
      <c r="W50" s="168"/>
      <c r="X50" s="23" t="s">
        <v>28</v>
      </c>
      <c r="Y50" s="162">
        <v>10000</v>
      </c>
      <c r="Z50" s="168"/>
      <c r="AA50" s="162"/>
      <c r="AB50" s="168"/>
      <c r="AC50" s="229"/>
      <c r="AD50" s="229"/>
      <c r="AE50" s="162">
        <v>2381</v>
      </c>
      <c r="AF50" s="168"/>
      <c r="AG50" s="162">
        <v>0</v>
      </c>
      <c r="AH50" s="168"/>
      <c r="AI50" s="162">
        <v>200</v>
      </c>
      <c r="AJ50" s="168"/>
      <c r="AK50" s="162">
        <v>400</v>
      </c>
      <c r="AL50" s="168"/>
      <c r="AM50" s="230">
        <f t="shared" si="0"/>
        <v>18943</v>
      </c>
      <c r="AN50" s="230"/>
      <c r="AO50" s="230">
        <f>SUM(AM50)/17</f>
        <v>1114.2941176470588</v>
      </c>
      <c r="AP50" s="230"/>
    </row>
    <row r="51" spans="1:43" s="77" customFormat="1" ht="19.5">
      <c r="A51" s="71"/>
      <c r="B51" s="72"/>
      <c r="C51" s="72"/>
      <c r="D51" s="72"/>
      <c r="E51" s="72"/>
      <c r="F51" s="72"/>
      <c r="G51" s="72"/>
      <c r="H51" s="73"/>
      <c r="I51" s="73"/>
      <c r="J51" s="72"/>
      <c r="K51" s="72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1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4"/>
      <c r="AN51" s="74"/>
      <c r="AO51" s="75"/>
      <c r="AP51" s="75"/>
      <c r="AQ51" s="76"/>
    </row>
    <row r="52" spans="1:43" s="34" customFormat="1" ht="20.25" thickBot="1">
      <c r="A52" s="53" t="s">
        <v>29</v>
      </c>
      <c r="B52" s="50" t="s">
        <v>71</v>
      </c>
      <c r="C52" s="51" t="s">
        <v>95</v>
      </c>
      <c r="D52" s="50" t="s">
        <v>71</v>
      </c>
      <c r="E52" s="51" t="s">
        <v>95</v>
      </c>
      <c r="F52" s="50" t="s">
        <v>71</v>
      </c>
      <c r="G52" s="51" t="s">
        <v>95</v>
      </c>
      <c r="H52" s="50" t="s">
        <v>71</v>
      </c>
      <c r="I52" s="51" t="s">
        <v>95</v>
      </c>
      <c r="J52" s="50" t="s">
        <v>71</v>
      </c>
      <c r="K52" s="51" t="s">
        <v>95</v>
      </c>
      <c r="L52" s="50" t="s">
        <v>71</v>
      </c>
      <c r="M52" s="51" t="s">
        <v>95</v>
      </c>
      <c r="N52" s="50" t="s">
        <v>71</v>
      </c>
      <c r="O52" s="51" t="s">
        <v>95</v>
      </c>
      <c r="P52" s="50" t="s">
        <v>71</v>
      </c>
      <c r="Q52" s="51" t="s">
        <v>95</v>
      </c>
      <c r="R52" s="50" t="s">
        <v>71</v>
      </c>
      <c r="S52" s="51" t="s">
        <v>95</v>
      </c>
      <c r="T52" s="50" t="s">
        <v>71</v>
      </c>
      <c r="U52" s="51" t="s">
        <v>95</v>
      </c>
      <c r="V52" s="50" t="s">
        <v>71</v>
      </c>
      <c r="W52" s="51" t="s">
        <v>95</v>
      </c>
      <c r="X52" s="53" t="s">
        <v>29</v>
      </c>
      <c r="Y52" s="50" t="s">
        <v>71</v>
      </c>
      <c r="Z52" s="51" t="s">
        <v>95</v>
      </c>
      <c r="AA52" s="50" t="s">
        <v>71</v>
      </c>
      <c r="AB52" s="51" t="s">
        <v>95</v>
      </c>
      <c r="AC52" s="50" t="s">
        <v>71</v>
      </c>
      <c r="AD52" s="51" t="s">
        <v>95</v>
      </c>
      <c r="AE52" s="50" t="s">
        <v>71</v>
      </c>
      <c r="AF52" s="51" t="s">
        <v>95</v>
      </c>
      <c r="AG52" s="50" t="s">
        <v>71</v>
      </c>
      <c r="AH52" s="51" t="s">
        <v>95</v>
      </c>
      <c r="AI52" s="50" t="s">
        <v>71</v>
      </c>
      <c r="AJ52" s="51" t="s">
        <v>95</v>
      </c>
      <c r="AK52" s="50" t="s">
        <v>71</v>
      </c>
      <c r="AL52" s="51" t="s">
        <v>95</v>
      </c>
      <c r="AM52" s="48" t="s">
        <v>71</v>
      </c>
      <c r="AN52" s="52" t="s">
        <v>95</v>
      </c>
      <c r="AO52" s="48" t="s">
        <v>71</v>
      </c>
      <c r="AP52" s="52" t="s">
        <v>95</v>
      </c>
      <c r="AQ52" s="49" t="s">
        <v>75</v>
      </c>
    </row>
    <row r="53" spans="1:43" s="12" customFormat="1" ht="20.25" thickBot="1">
      <c r="A53" s="54" t="s">
        <v>53</v>
      </c>
      <c r="B53" s="69">
        <v>52</v>
      </c>
      <c r="C53" s="70"/>
      <c r="D53" s="69">
        <v>3.2</v>
      </c>
      <c r="E53" s="70">
        <v>3.2</v>
      </c>
      <c r="F53" s="69">
        <v>25.5</v>
      </c>
      <c r="G53" s="70"/>
      <c r="H53" s="69">
        <v>18.6</v>
      </c>
      <c r="I53" s="70">
        <v>2.3</v>
      </c>
      <c r="J53" s="69">
        <v>28.2</v>
      </c>
      <c r="K53" s="70">
        <v>0</v>
      </c>
      <c r="L53" s="69">
        <v>22.4</v>
      </c>
      <c r="M53" s="70">
        <v>6.7</v>
      </c>
      <c r="N53" s="69">
        <v>73.1</v>
      </c>
      <c r="O53" s="70">
        <v>1.1</v>
      </c>
      <c r="P53" s="69">
        <v>49.8</v>
      </c>
      <c r="Q53" s="70"/>
      <c r="R53" s="69">
        <v>111.6</v>
      </c>
      <c r="S53" s="70">
        <v>8.2</v>
      </c>
      <c r="T53" s="69">
        <v>70.8</v>
      </c>
      <c r="U53" s="70">
        <v>18.8</v>
      </c>
      <c r="V53" s="69">
        <v>13.9</v>
      </c>
      <c r="W53" s="70">
        <v>2</v>
      </c>
      <c r="X53" s="80" t="s">
        <v>53</v>
      </c>
      <c r="Y53" s="81">
        <v>74.2</v>
      </c>
      <c r="Z53" s="82">
        <v>2.8</v>
      </c>
      <c r="AA53" s="81">
        <v>13.2</v>
      </c>
      <c r="AB53" s="82"/>
      <c r="AC53" s="83"/>
      <c r="AD53" s="83"/>
      <c r="AE53" s="81">
        <v>52.2</v>
      </c>
      <c r="AF53" s="82">
        <v>36</v>
      </c>
      <c r="AG53" s="81">
        <v>91.2</v>
      </c>
      <c r="AH53" s="82">
        <v>0</v>
      </c>
      <c r="AI53" s="81">
        <v>52.7</v>
      </c>
      <c r="AJ53" s="82">
        <v>5.1</v>
      </c>
      <c r="AK53" s="81">
        <v>21.8</v>
      </c>
      <c r="AL53" s="82">
        <v>5.9</v>
      </c>
      <c r="AM53" s="84">
        <f aca="true" t="shared" si="4" ref="AM53:AM65">SUM(B53+D53+F53+H53+J53+L53+N53+P53+R53+T53+V53+Y53+AA53+AC53+AE53+AG53+AI53+AK53)</f>
        <v>774.4000000000001</v>
      </c>
      <c r="AN53" s="84">
        <f aca="true" t="shared" si="5" ref="AN53:AN65">SUM(C53+E53+G53+I53+K53+M53+O53+Q53+S53+U53+W53+Z53+AB53+AD53+AF53+AH53+AJ53+AL53)</f>
        <v>92.1</v>
      </c>
      <c r="AO53" s="84">
        <f>SUM(AM53/17)</f>
        <v>45.5529411764706</v>
      </c>
      <c r="AP53" s="84">
        <f>SUM(AN53/17)</f>
        <v>5.417647058823529</v>
      </c>
      <c r="AQ53" s="85">
        <f>SUM((AM53+AN53)/AM67)</f>
        <v>0.2803481299339977</v>
      </c>
    </row>
    <row r="54" spans="1:43" s="12" customFormat="1" ht="20.25" thickBot="1">
      <c r="A54" s="54" t="s">
        <v>54</v>
      </c>
      <c r="B54" s="69">
        <v>43.2</v>
      </c>
      <c r="C54" s="70"/>
      <c r="D54" s="69">
        <v>13.6</v>
      </c>
      <c r="E54" s="70"/>
      <c r="F54" s="69"/>
      <c r="G54" s="70"/>
      <c r="H54" s="69">
        <v>13.2</v>
      </c>
      <c r="I54" s="70"/>
      <c r="J54" s="69">
        <v>7.8</v>
      </c>
      <c r="K54" s="70">
        <v>0</v>
      </c>
      <c r="L54" s="69">
        <v>31.3</v>
      </c>
      <c r="M54" s="70"/>
      <c r="N54" s="69">
        <v>38.2</v>
      </c>
      <c r="O54" s="70"/>
      <c r="P54" s="69">
        <v>28.8</v>
      </c>
      <c r="Q54" s="70"/>
      <c r="R54" s="69">
        <v>54.1</v>
      </c>
      <c r="S54" s="70"/>
      <c r="T54" s="69"/>
      <c r="U54" s="70"/>
      <c r="V54" s="69">
        <v>11.1</v>
      </c>
      <c r="W54" s="70">
        <v>0</v>
      </c>
      <c r="X54" s="54" t="s">
        <v>54</v>
      </c>
      <c r="Y54" s="69">
        <v>2.7</v>
      </c>
      <c r="Z54" s="70">
        <v>1.9</v>
      </c>
      <c r="AA54" s="69">
        <v>6.5</v>
      </c>
      <c r="AB54" s="70"/>
      <c r="AC54" s="28"/>
      <c r="AD54" s="28"/>
      <c r="AE54" s="69">
        <v>9.6</v>
      </c>
      <c r="AF54" s="70">
        <v>8</v>
      </c>
      <c r="AG54" s="69">
        <v>0</v>
      </c>
      <c r="AH54" s="70">
        <v>2</v>
      </c>
      <c r="AI54" s="69">
        <v>13.1</v>
      </c>
      <c r="AJ54" s="70">
        <v>10.2</v>
      </c>
      <c r="AK54" s="69">
        <v>26.7</v>
      </c>
      <c r="AL54" s="70"/>
      <c r="AM54" s="37">
        <f t="shared" si="4"/>
        <v>299.90000000000003</v>
      </c>
      <c r="AN54" s="37">
        <f t="shared" si="5"/>
        <v>22.1</v>
      </c>
      <c r="AO54" s="37">
        <f aca="true" t="shared" si="6" ref="AO54:AO59">SUM(AM54/17)</f>
        <v>17.64117647058824</v>
      </c>
      <c r="AP54" s="86">
        <f aca="true" t="shared" si="7" ref="AP54:AP65">SUM(AN54/17)</f>
        <v>1.3</v>
      </c>
      <c r="AQ54" s="40">
        <f>SUM((AM54+AN54)/AM67)</f>
        <v>0.10418014753461889</v>
      </c>
    </row>
    <row r="55" spans="1:43" s="12" customFormat="1" ht="20.25" thickBot="1">
      <c r="A55" s="54" t="s">
        <v>55</v>
      </c>
      <c r="B55" s="69">
        <v>32.3</v>
      </c>
      <c r="C55" s="70"/>
      <c r="D55" s="69">
        <v>59.4</v>
      </c>
      <c r="E55" s="70"/>
      <c r="F55" s="69">
        <v>266.4</v>
      </c>
      <c r="G55" s="70"/>
      <c r="H55" s="69">
        <v>129.7</v>
      </c>
      <c r="I55" s="70"/>
      <c r="J55" s="69">
        <v>74.5</v>
      </c>
      <c r="K55" s="70">
        <v>1.6</v>
      </c>
      <c r="L55" s="69">
        <v>91.6</v>
      </c>
      <c r="M55" s="70"/>
      <c r="N55" s="69">
        <v>118.3</v>
      </c>
      <c r="O55" s="70"/>
      <c r="P55" s="69">
        <v>47.9</v>
      </c>
      <c r="Q55" s="70"/>
      <c r="R55" s="69">
        <v>37.7</v>
      </c>
      <c r="S55" s="70"/>
      <c r="T55" s="69">
        <v>63.9</v>
      </c>
      <c r="U55" s="70"/>
      <c r="V55" s="69">
        <v>68.5</v>
      </c>
      <c r="W55" s="70">
        <v>0.8</v>
      </c>
      <c r="X55" s="80" t="s">
        <v>55</v>
      </c>
      <c r="Y55" s="81">
        <v>76.7</v>
      </c>
      <c r="Z55" s="82"/>
      <c r="AA55" s="81">
        <v>197.4</v>
      </c>
      <c r="AB55" s="82"/>
      <c r="AC55" s="83"/>
      <c r="AD55" s="83"/>
      <c r="AE55" s="81">
        <v>23.2</v>
      </c>
      <c r="AF55" s="82"/>
      <c r="AG55" s="81">
        <v>185.7</v>
      </c>
      <c r="AH55" s="82">
        <v>0</v>
      </c>
      <c r="AI55" s="81">
        <v>73.8</v>
      </c>
      <c r="AJ55" s="82"/>
      <c r="AK55" s="81">
        <v>85.6</v>
      </c>
      <c r="AL55" s="82"/>
      <c r="AM55" s="84">
        <f t="shared" si="4"/>
        <v>1632.6</v>
      </c>
      <c r="AN55" s="84">
        <f t="shared" si="5"/>
        <v>2.4000000000000004</v>
      </c>
      <c r="AO55" s="84">
        <f t="shared" si="6"/>
        <v>96.03529411764706</v>
      </c>
      <c r="AP55" s="84">
        <f t="shared" si="7"/>
        <v>0.14117647058823532</v>
      </c>
      <c r="AQ55" s="85">
        <f>SUM((AM55+AN55)/AM67)</f>
        <v>0.5289892584444157</v>
      </c>
    </row>
    <row r="56" spans="1:43" s="12" customFormat="1" ht="20.25" thickBot="1">
      <c r="A56" s="54" t="s">
        <v>56</v>
      </c>
      <c r="B56" s="69">
        <v>10</v>
      </c>
      <c r="C56" s="70"/>
      <c r="D56" s="69"/>
      <c r="E56" s="70"/>
      <c r="F56" s="69"/>
      <c r="G56" s="70"/>
      <c r="H56" s="69">
        <v>0</v>
      </c>
      <c r="I56" s="70"/>
      <c r="J56" s="69"/>
      <c r="K56" s="70"/>
      <c r="L56" s="69"/>
      <c r="M56" s="70"/>
      <c r="N56" s="69"/>
      <c r="O56" s="70"/>
      <c r="P56" s="69">
        <v>18.7</v>
      </c>
      <c r="Q56" s="70"/>
      <c r="R56" s="69">
        <v>0</v>
      </c>
      <c r="S56" s="70"/>
      <c r="T56" s="69"/>
      <c r="U56" s="70"/>
      <c r="V56" s="69">
        <v>1.2</v>
      </c>
      <c r="W56" s="70">
        <v>0.9</v>
      </c>
      <c r="X56" s="54" t="s">
        <v>56</v>
      </c>
      <c r="Y56" s="69"/>
      <c r="Z56" s="70"/>
      <c r="AA56" s="69"/>
      <c r="AB56" s="70"/>
      <c r="AC56" s="28"/>
      <c r="AD56" s="28"/>
      <c r="AE56" s="69"/>
      <c r="AF56" s="70"/>
      <c r="AG56" s="69">
        <v>0</v>
      </c>
      <c r="AH56" s="70">
        <v>0</v>
      </c>
      <c r="AI56" s="69"/>
      <c r="AJ56" s="70"/>
      <c r="AK56" s="69"/>
      <c r="AL56" s="70"/>
      <c r="AM56" s="37">
        <f t="shared" si="4"/>
        <v>29.9</v>
      </c>
      <c r="AN56" s="37">
        <f t="shared" si="5"/>
        <v>0.9</v>
      </c>
      <c r="AO56" s="37">
        <f t="shared" si="6"/>
        <v>1.7588235294117647</v>
      </c>
      <c r="AP56" s="86">
        <f t="shared" si="7"/>
        <v>0.052941176470588235</v>
      </c>
      <c r="AQ56" s="40">
        <f>SUM((AM56+AN56)/AM67)</f>
        <v>0.009965057590267891</v>
      </c>
    </row>
    <row r="57" spans="1:43" s="12" customFormat="1" ht="20.25" thickBot="1">
      <c r="A57" s="54" t="s">
        <v>65</v>
      </c>
      <c r="B57" s="69">
        <v>2.8</v>
      </c>
      <c r="C57" s="70"/>
      <c r="D57" s="69">
        <v>1.5</v>
      </c>
      <c r="E57" s="70"/>
      <c r="F57" s="69"/>
      <c r="G57" s="70"/>
      <c r="H57" s="69">
        <v>0</v>
      </c>
      <c r="I57" s="70"/>
      <c r="J57" s="69"/>
      <c r="K57" s="70"/>
      <c r="L57" s="69"/>
      <c r="M57" s="70"/>
      <c r="N57" s="69"/>
      <c r="O57" s="70"/>
      <c r="P57" s="69">
        <v>5.3</v>
      </c>
      <c r="Q57" s="70"/>
      <c r="R57" s="69">
        <v>0</v>
      </c>
      <c r="S57" s="70"/>
      <c r="T57" s="69">
        <v>8.6</v>
      </c>
      <c r="U57" s="70"/>
      <c r="V57" s="69">
        <v>0</v>
      </c>
      <c r="W57" s="70">
        <v>0</v>
      </c>
      <c r="X57" s="80" t="s">
        <v>65</v>
      </c>
      <c r="Y57" s="81"/>
      <c r="Z57" s="82"/>
      <c r="AA57" s="81"/>
      <c r="AB57" s="82"/>
      <c r="AC57" s="83"/>
      <c r="AD57" s="83"/>
      <c r="AE57" s="81"/>
      <c r="AF57" s="82"/>
      <c r="AG57" s="81">
        <v>0</v>
      </c>
      <c r="AH57" s="82">
        <v>0</v>
      </c>
      <c r="AI57" s="81"/>
      <c r="AJ57" s="82"/>
      <c r="AK57" s="81"/>
      <c r="AL57" s="82"/>
      <c r="AM57" s="84">
        <f t="shared" si="4"/>
        <v>18.2</v>
      </c>
      <c r="AN57" s="84">
        <f t="shared" si="5"/>
        <v>0</v>
      </c>
      <c r="AO57" s="84">
        <f t="shared" si="6"/>
        <v>1.0705882352941176</v>
      </c>
      <c r="AP57" s="84">
        <f t="shared" si="7"/>
        <v>0</v>
      </c>
      <c r="AQ57" s="85">
        <f>SUM((AM57+AN57)/AM67)</f>
        <v>0.005888443121521937</v>
      </c>
    </row>
    <row r="58" spans="1:43" s="12" customFormat="1" ht="20.25" thickBot="1">
      <c r="A58" s="54" t="s">
        <v>57</v>
      </c>
      <c r="B58" s="69"/>
      <c r="C58" s="70"/>
      <c r="D58" s="69"/>
      <c r="E58" s="70"/>
      <c r="F58" s="69"/>
      <c r="G58" s="70"/>
      <c r="H58" s="69">
        <v>5.1</v>
      </c>
      <c r="I58" s="70"/>
      <c r="J58" s="69"/>
      <c r="K58" s="70"/>
      <c r="L58" s="69">
        <v>12.6</v>
      </c>
      <c r="M58" s="70"/>
      <c r="N58" s="69"/>
      <c r="O58" s="70"/>
      <c r="P58" s="69">
        <v>6.1</v>
      </c>
      <c r="Q58" s="70"/>
      <c r="R58" s="69">
        <v>0</v>
      </c>
      <c r="S58" s="70"/>
      <c r="T58" s="69">
        <v>1.9</v>
      </c>
      <c r="U58" s="70"/>
      <c r="V58" s="69">
        <v>0</v>
      </c>
      <c r="W58" s="70">
        <v>0</v>
      </c>
      <c r="X58" s="54" t="s">
        <v>57</v>
      </c>
      <c r="Y58" s="69">
        <v>0.5</v>
      </c>
      <c r="Z58" s="70"/>
      <c r="AA58" s="69">
        <v>10.6</v>
      </c>
      <c r="AB58" s="70"/>
      <c r="AC58" s="28"/>
      <c r="AD58" s="28"/>
      <c r="AE58" s="69"/>
      <c r="AF58" s="70"/>
      <c r="AG58" s="69">
        <v>16.2</v>
      </c>
      <c r="AH58" s="70">
        <v>0</v>
      </c>
      <c r="AI58" s="69">
        <v>5.2</v>
      </c>
      <c r="AJ58" s="70"/>
      <c r="AK58" s="69"/>
      <c r="AL58" s="70"/>
      <c r="AM58" s="37">
        <f t="shared" si="4"/>
        <v>58.2</v>
      </c>
      <c r="AN58" s="37">
        <f t="shared" si="5"/>
        <v>0</v>
      </c>
      <c r="AO58" s="37">
        <f t="shared" si="6"/>
        <v>3.423529411764706</v>
      </c>
      <c r="AP58" s="86">
        <f t="shared" si="7"/>
        <v>0</v>
      </c>
      <c r="AQ58" s="40">
        <f>SUM((AM58+AN58)/AM67)</f>
        <v>0.018830076355636084</v>
      </c>
    </row>
    <row r="59" spans="1:43" s="12" customFormat="1" ht="20.25" thickBot="1">
      <c r="A59" s="54" t="s">
        <v>58</v>
      </c>
      <c r="B59" s="69"/>
      <c r="C59" s="70"/>
      <c r="D59" s="69">
        <v>3.9</v>
      </c>
      <c r="E59" s="70">
        <v>2.4</v>
      </c>
      <c r="F59" s="69">
        <v>51</v>
      </c>
      <c r="G59" s="70"/>
      <c r="H59" s="69">
        <v>0</v>
      </c>
      <c r="I59" s="70"/>
      <c r="J59" s="69"/>
      <c r="K59" s="70"/>
      <c r="L59" s="69"/>
      <c r="M59" s="70"/>
      <c r="N59" s="69"/>
      <c r="O59" s="70"/>
      <c r="P59" s="69"/>
      <c r="Q59" s="70"/>
      <c r="R59" s="69">
        <v>0</v>
      </c>
      <c r="S59" s="70"/>
      <c r="T59" s="69"/>
      <c r="U59" s="70"/>
      <c r="V59" s="69">
        <v>8.8</v>
      </c>
      <c r="W59" s="70">
        <v>3</v>
      </c>
      <c r="X59" s="80" t="s">
        <v>58</v>
      </c>
      <c r="Y59" s="81"/>
      <c r="Z59" s="82"/>
      <c r="AA59" s="81"/>
      <c r="AB59" s="82"/>
      <c r="AC59" s="83"/>
      <c r="AD59" s="83"/>
      <c r="AE59" s="81"/>
      <c r="AF59" s="82"/>
      <c r="AG59" s="81">
        <v>5.3</v>
      </c>
      <c r="AH59" s="82">
        <v>1.3</v>
      </c>
      <c r="AI59" s="81"/>
      <c r="AJ59" s="82"/>
      <c r="AK59" s="81"/>
      <c r="AL59" s="82">
        <v>2.6</v>
      </c>
      <c r="AM59" s="84">
        <f t="shared" si="4"/>
        <v>69</v>
      </c>
      <c r="AN59" s="84">
        <f t="shared" si="5"/>
        <v>9.3</v>
      </c>
      <c r="AO59" s="84">
        <f t="shared" si="6"/>
        <v>4.0588235294117645</v>
      </c>
      <c r="AP59" s="84">
        <f t="shared" si="7"/>
        <v>0.5470588235294118</v>
      </c>
      <c r="AQ59" s="85">
        <f>SUM((AM59+AN59)/AM67)</f>
        <v>0.02533324705577844</v>
      </c>
    </row>
    <row r="60" spans="1:43" s="12" customFormat="1" ht="20.25" thickBot="1">
      <c r="A60" s="54" t="s">
        <v>61</v>
      </c>
      <c r="B60" s="69"/>
      <c r="C60" s="70"/>
      <c r="D60" s="69"/>
      <c r="E60" s="70"/>
      <c r="F60" s="69"/>
      <c r="G60" s="70"/>
      <c r="H60" s="69">
        <v>0</v>
      </c>
      <c r="I60" s="70"/>
      <c r="J60" s="69">
        <v>20</v>
      </c>
      <c r="K60" s="70"/>
      <c r="L60" s="69"/>
      <c r="M60" s="70"/>
      <c r="N60" s="69"/>
      <c r="O60" s="70"/>
      <c r="P60" s="69"/>
      <c r="Q60" s="70"/>
      <c r="R60" s="69">
        <v>0</v>
      </c>
      <c r="S60" s="70"/>
      <c r="T60" s="69"/>
      <c r="U60" s="70"/>
      <c r="V60" s="69">
        <v>0</v>
      </c>
      <c r="W60" s="70">
        <v>0</v>
      </c>
      <c r="X60" s="54" t="s">
        <v>181</v>
      </c>
      <c r="Y60" s="69"/>
      <c r="Z60" s="70"/>
      <c r="AA60" s="69"/>
      <c r="AB60" s="70"/>
      <c r="AC60" s="28"/>
      <c r="AD60" s="28"/>
      <c r="AE60" s="69"/>
      <c r="AF60" s="70"/>
      <c r="AG60" s="69">
        <v>0</v>
      </c>
      <c r="AH60" s="70">
        <v>0</v>
      </c>
      <c r="AI60" s="69"/>
      <c r="AJ60" s="70"/>
      <c r="AK60" s="69"/>
      <c r="AL60" s="70"/>
      <c r="AM60" s="37">
        <f t="shared" si="4"/>
        <v>20</v>
      </c>
      <c r="AN60" s="37">
        <f t="shared" si="5"/>
        <v>0</v>
      </c>
      <c r="AO60" s="86">
        <f aca="true" t="shared" si="8" ref="AO60:AO65">SUM(AM60/17)</f>
        <v>1.1764705882352942</v>
      </c>
      <c r="AP60" s="86">
        <f t="shared" si="7"/>
        <v>0</v>
      </c>
      <c r="AQ60" s="40">
        <f>SUM((AM60+AN60)/AM67)</f>
        <v>0.006470816617057073</v>
      </c>
    </row>
    <row r="61" spans="1:43" s="12" customFormat="1" ht="20.25" thickBot="1">
      <c r="A61" s="54" t="s">
        <v>62</v>
      </c>
      <c r="B61" s="69">
        <v>12.4</v>
      </c>
      <c r="C61" s="70"/>
      <c r="D61" s="69"/>
      <c r="E61" s="70"/>
      <c r="F61" s="69"/>
      <c r="G61" s="70"/>
      <c r="H61" s="69">
        <v>0</v>
      </c>
      <c r="I61" s="70"/>
      <c r="J61" s="69"/>
      <c r="K61" s="70"/>
      <c r="L61" s="69"/>
      <c r="M61" s="70"/>
      <c r="N61" s="69"/>
      <c r="O61" s="70"/>
      <c r="P61" s="69"/>
      <c r="Q61" s="70"/>
      <c r="R61" s="69">
        <v>0</v>
      </c>
      <c r="S61" s="70"/>
      <c r="T61" s="69"/>
      <c r="U61" s="70"/>
      <c r="V61" s="69">
        <v>0</v>
      </c>
      <c r="W61" s="70">
        <v>0</v>
      </c>
      <c r="X61" s="80" t="s">
        <v>62</v>
      </c>
      <c r="Y61" s="81"/>
      <c r="Z61" s="82"/>
      <c r="AA61" s="81"/>
      <c r="AB61" s="82"/>
      <c r="AC61" s="83"/>
      <c r="AD61" s="83"/>
      <c r="AE61" s="81"/>
      <c r="AF61" s="82"/>
      <c r="AG61" s="81">
        <v>0</v>
      </c>
      <c r="AH61" s="82">
        <v>0</v>
      </c>
      <c r="AI61" s="81">
        <v>5.8</v>
      </c>
      <c r="AJ61" s="82"/>
      <c r="AK61" s="81"/>
      <c r="AL61" s="82"/>
      <c r="AM61" s="84">
        <f t="shared" si="4"/>
        <v>18.2</v>
      </c>
      <c r="AN61" s="84">
        <f t="shared" si="5"/>
        <v>0</v>
      </c>
      <c r="AO61" s="84">
        <f t="shared" si="8"/>
        <v>1.0705882352941176</v>
      </c>
      <c r="AP61" s="84">
        <f t="shared" si="7"/>
        <v>0</v>
      </c>
      <c r="AQ61" s="85">
        <f>SUM((AM61+AN61)/AM67)</f>
        <v>0.005888443121521937</v>
      </c>
    </row>
    <row r="62" spans="1:43" s="12" customFormat="1" ht="20.25" thickBot="1">
      <c r="A62" s="54" t="s">
        <v>63</v>
      </c>
      <c r="B62" s="69"/>
      <c r="C62" s="70"/>
      <c r="D62" s="69"/>
      <c r="E62" s="70"/>
      <c r="F62" s="69"/>
      <c r="G62" s="70"/>
      <c r="H62" s="69">
        <v>0</v>
      </c>
      <c r="I62" s="70"/>
      <c r="J62" s="69">
        <v>12.6</v>
      </c>
      <c r="K62" s="70"/>
      <c r="L62" s="69"/>
      <c r="M62" s="70"/>
      <c r="N62" s="69"/>
      <c r="O62" s="70"/>
      <c r="P62" s="69">
        <v>7.3</v>
      </c>
      <c r="Q62" s="70"/>
      <c r="R62" s="69">
        <v>0</v>
      </c>
      <c r="S62" s="70"/>
      <c r="T62" s="69"/>
      <c r="U62" s="70"/>
      <c r="V62" s="69">
        <v>0</v>
      </c>
      <c r="W62" s="70">
        <v>0</v>
      </c>
      <c r="X62" s="54" t="s">
        <v>63</v>
      </c>
      <c r="Y62" s="69"/>
      <c r="Z62" s="70"/>
      <c r="AA62" s="69"/>
      <c r="AB62" s="70"/>
      <c r="AC62" s="28"/>
      <c r="AD62" s="28"/>
      <c r="AE62" s="69"/>
      <c r="AF62" s="70"/>
      <c r="AG62" s="69">
        <v>0</v>
      </c>
      <c r="AH62" s="70">
        <v>0</v>
      </c>
      <c r="AI62" s="69"/>
      <c r="AJ62" s="70"/>
      <c r="AK62" s="69"/>
      <c r="AL62" s="70"/>
      <c r="AM62" s="37">
        <f t="shared" si="4"/>
        <v>19.9</v>
      </c>
      <c r="AN62" s="37">
        <f t="shared" si="5"/>
        <v>0</v>
      </c>
      <c r="AO62" s="86">
        <f t="shared" si="8"/>
        <v>1.1705882352941175</v>
      </c>
      <c r="AP62" s="86">
        <f t="shared" si="7"/>
        <v>0</v>
      </c>
      <c r="AQ62" s="40">
        <f>SUM((AM62+AN62)/AM67)</f>
        <v>0.006438462533971788</v>
      </c>
    </row>
    <row r="63" spans="1:43" s="79" customFormat="1" ht="20.25" thickBot="1">
      <c r="A63" s="78" t="s">
        <v>64</v>
      </c>
      <c r="B63" s="69"/>
      <c r="C63" s="70"/>
      <c r="D63" s="69"/>
      <c r="E63" s="70"/>
      <c r="F63" s="69"/>
      <c r="G63" s="70"/>
      <c r="H63" s="69"/>
      <c r="I63" s="70"/>
      <c r="J63" s="69"/>
      <c r="K63" s="70"/>
      <c r="L63" s="69"/>
      <c r="M63" s="70"/>
      <c r="N63" s="69"/>
      <c r="O63" s="70"/>
      <c r="P63" s="69"/>
      <c r="Q63" s="70"/>
      <c r="R63" s="69">
        <v>0</v>
      </c>
      <c r="S63" s="70"/>
      <c r="T63" s="69"/>
      <c r="U63" s="70"/>
      <c r="V63" s="69">
        <v>0</v>
      </c>
      <c r="W63" s="70">
        <v>0</v>
      </c>
      <c r="X63" s="80" t="s">
        <v>64</v>
      </c>
      <c r="Y63" s="81"/>
      <c r="Z63" s="82"/>
      <c r="AA63" s="81"/>
      <c r="AB63" s="82"/>
      <c r="AC63" s="83"/>
      <c r="AD63" s="83"/>
      <c r="AE63" s="81"/>
      <c r="AF63" s="82"/>
      <c r="AG63" s="81"/>
      <c r="AH63" s="82"/>
      <c r="AI63" s="81"/>
      <c r="AJ63" s="82"/>
      <c r="AK63" s="81"/>
      <c r="AL63" s="82"/>
      <c r="AM63" s="84">
        <f>SUM(B63+D63+F63+H63+J63+L63+N63+P63+R63+T63+V63+Y63+AA63+AC63+AE63+AG63+AI63+AK63)</f>
        <v>0</v>
      </c>
      <c r="AN63" s="84">
        <f>SUM(C63+E63+G63+I63+K63+M63+O63+Q63+S63+U63+W63+Z63+AB63+AD63+AF63+AH63+AJ63+AL63)</f>
        <v>0</v>
      </c>
      <c r="AO63" s="84">
        <f t="shared" si="8"/>
        <v>0</v>
      </c>
      <c r="AP63" s="84">
        <f t="shared" si="7"/>
        <v>0</v>
      </c>
      <c r="AQ63" s="85">
        <f>SUM((AM63+AN63)/AM32)</f>
        <v>0</v>
      </c>
    </row>
    <row r="64" spans="1:43" s="12" customFormat="1" ht="20.25" thickBot="1">
      <c r="A64" s="54" t="s">
        <v>79</v>
      </c>
      <c r="B64" s="69"/>
      <c r="C64" s="70"/>
      <c r="D64" s="69"/>
      <c r="E64" s="70"/>
      <c r="F64" s="69"/>
      <c r="G64" s="70"/>
      <c r="H64" s="69">
        <v>0</v>
      </c>
      <c r="I64" s="70"/>
      <c r="J64" s="69"/>
      <c r="K64" s="70"/>
      <c r="L64" s="69">
        <v>4</v>
      </c>
      <c r="M64" s="70"/>
      <c r="N64" s="69"/>
      <c r="O64" s="70"/>
      <c r="P64" s="69"/>
      <c r="Q64" s="70"/>
      <c r="R64" s="69">
        <v>0</v>
      </c>
      <c r="S64" s="70"/>
      <c r="T64" s="69"/>
      <c r="U64" s="70"/>
      <c r="V64" s="69">
        <v>0</v>
      </c>
      <c r="W64" s="70">
        <v>0</v>
      </c>
      <c r="X64" s="54" t="s">
        <v>79</v>
      </c>
      <c r="Y64" s="69"/>
      <c r="Z64" s="70"/>
      <c r="AA64" s="69"/>
      <c r="AB64" s="70"/>
      <c r="AC64" s="28"/>
      <c r="AD64" s="28"/>
      <c r="AE64" s="69"/>
      <c r="AF64" s="70"/>
      <c r="AG64" s="69">
        <v>0</v>
      </c>
      <c r="AH64" s="70">
        <v>0</v>
      </c>
      <c r="AI64" s="69"/>
      <c r="AJ64" s="70"/>
      <c r="AK64" s="69"/>
      <c r="AL64" s="70"/>
      <c r="AM64" s="37">
        <f>SUM(B64+D64+F64+H64+J64+L64+N64+P64+R64+T64+V64+Y64+AA64+AC64+AE64+AG64+AI64+AK64)</f>
        <v>4</v>
      </c>
      <c r="AN64" s="37">
        <f>SUM(C64+E64+G64+I64+K64+M64+O64+Q64+S64+U64+W64+Z64+AB64+AD64+AF64+AH64+AJ64+AL64)</f>
        <v>0</v>
      </c>
      <c r="AO64" s="86">
        <f t="shared" si="8"/>
        <v>0.23529411764705882</v>
      </c>
      <c r="AP64" s="86">
        <f t="shared" si="7"/>
        <v>0</v>
      </c>
      <c r="AQ64" s="40">
        <f>SUM((AM64+AN64)/AM33)</f>
        <v>1.3700084598022394E-05</v>
      </c>
    </row>
    <row r="65" spans="1:43" s="12" customFormat="1" ht="20.25" thickBot="1">
      <c r="A65" s="54" t="s">
        <v>95</v>
      </c>
      <c r="B65" s="69">
        <v>9.9</v>
      </c>
      <c r="C65" s="70"/>
      <c r="D65" s="69"/>
      <c r="E65" s="70"/>
      <c r="F65" s="29"/>
      <c r="G65" s="29"/>
      <c r="H65" s="69">
        <v>0</v>
      </c>
      <c r="I65" s="70"/>
      <c r="J65" s="69"/>
      <c r="K65" s="70"/>
      <c r="L65" s="69"/>
      <c r="M65" s="70"/>
      <c r="N65" s="69"/>
      <c r="O65" s="70"/>
      <c r="P65" s="69"/>
      <c r="Q65" s="70"/>
      <c r="R65" s="69">
        <v>0</v>
      </c>
      <c r="S65" s="70"/>
      <c r="T65" s="69"/>
      <c r="U65" s="70"/>
      <c r="V65" s="69">
        <v>0</v>
      </c>
      <c r="W65" s="70">
        <v>0</v>
      </c>
      <c r="X65" s="80" t="s">
        <v>95</v>
      </c>
      <c r="Y65" s="81"/>
      <c r="Z65" s="82"/>
      <c r="AA65" s="81"/>
      <c r="AB65" s="82"/>
      <c r="AC65" s="83"/>
      <c r="AD65" s="83"/>
      <c r="AE65" s="81"/>
      <c r="AF65" s="82">
        <v>4</v>
      </c>
      <c r="AG65" s="81">
        <v>0</v>
      </c>
      <c r="AH65" s="82">
        <v>0</v>
      </c>
      <c r="AI65" s="81">
        <v>5.8</v>
      </c>
      <c r="AJ65" s="82"/>
      <c r="AK65" s="81"/>
      <c r="AL65" s="82"/>
      <c r="AM65" s="84">
        <f t="shared" si="4"/>
        <v>15.7</v>
      </c>
      <c r="AN65" s="84">
        <f t="shared" si="5"/>
        <v>4</v>
      </c>
      <c r="AO65" s="84">
        <f t="shared" si="8"/>
        <v>0.9235294117647058</v>
      </c>
      <c r="AP65" s="84">
        <f t="shared" si="7"/>
        <v>0.23529411764705882</v>
      </c>
      <c r="AQ65" s="85">
        <f>SUM((AM65+AN65)/AM33)</f>
        <v>6.747291664526029E-05</v>
      </c>
    </row>
    <row r="66" spans="1:43" s="12" customFormat="1" ht="20.25" thickBot="1">
      <c r="A66" s="19" t="s">
        <v>77</v>
      </c>
      <c r="B66" s="30">
        <f>SUM(B53:B65)</f>
        <v>162.60000000000002</v>
      </c>
      <c r="C66" s="30">
        <f aca="true" t="shared" si="9" ref="C66:W66">SUM(C53:C65)</f>
        <v>0</v>
      </c>
      <c r="D66" s="30">
        <f>SUM(D53:D65)</f>
        <v>81.60000000000001</v>
      </c>
      <c r="E66" s="30">
        <f>SUM(E53:E65)</f>
        <v>5.6</v>
      </c>
      <c r="F66" s="63">
        <f t="shared" si="9"/>
        <v>342.9</v>
      </c>
      <c r="G66" s="63">
        <f t="shared" si="9"/>
        <v>0</v>
      </c>
      <c r="H66" s="30">
        <f t="shared" si="9"/>
        <v>166.6</v>
      </c>
      <c r="I66" s="30">
        <f t="shared" si="9"/>
        <v>2.3</v>
      </c>
      <c r="J66" s="30">
        <f t="shared" si="9"/>
        <v>143.1</v>
      </c>
      <c r="K66" s="30">
        <f t="shared" si="9"/>
        <v>1.6</v>
      </c>
      <c r="L66" s="30">
        <f t="shared" si="9"/>
        <v>161.9</v>
      </c>
      <c r="M66" s="30">
        <f t="shared" si="9"/>
        <v>6.7</v>
      </c>
      <c r="N66" s="30">
        <f t="shared" si="9"/>
        <v>229.6</v>
      </c>
      <c r="O66" s="30">
        <f t="shared" si="9"/>
        <v>1.1</v>
      </c>
      <c r="P66" s="30">
        <f t="shared" si="9"/>
        <v>163.9</v>
      </c>
      <c r="Q66" s="30">
        <f t="shared" si="9"/>
        <v>0</v>
      </c>
      <c r="R66" s="30">
        <f t="shared" si="9"/>
        <v>203.39999999999998</v>
      </c>
      <c r="S66" s="30">
        <f t="shared" si="9"/>
        <v>8.2</v>
      </c>
      <c r="T66" s="30">
        <f t="shared" si="9"/>
        <v>145.2</v>
      </c>
      <c r="U66" s="30">
        <f t="shared" si="9"/>
        <v>18.8</v>
      </c>
      <c r="V66" s="30">
        <f t="shared" si="9"/>
        <v>103.5</v>
      </c>
      <c r="W66" s="30">
        <f t="shared" si="9"/>
        <v>6.699999999999999</v>
      </c>
      <c r="X66" s="32" t="s">
        <v>77</v>
      </c>
      <c r="Y66" s="30">
        <f>SUM(Y53:Y65)</f>
        <v>154.10000000000002</v>
      </c>
      <c r="Z66" s="30">
        <f aca="true" t="shared" si="10" ref="Z66:AN66">SUM(Z53:Z65)</f>
        <v>4.699999999999999</v>
      </c>
      <c r="AA66" s="30">
        <f t="shared" si="10"/>
        <v>227.7</v>
      </c>
      <c r="AB66" s="30">
        <f t="shared" si="10"/>
        <v>0</v>
      </c>
      <c r="AC66" s="30">
        <f t="shared" si="10"/>
        <v>0</v>
      </c>
      <c r="AD66" s="30">
        <f t="shared" si="10"/>
        <v>0</v>
      </c>
      <c r="AE66" s="30">
        <f t="shared" si="10"/>
        <v>85</v>
      </c>
      <c r="AF66" s="30">
        <f t="shared" si="10"/>
        <v>48</v>
      </c>
      <c r="AG66" s="30">
        <f t="shared" si="10"/>
        <v>298.4</v>
      </c>
      <c r="AH66" s="30">
        <f t="shared" si="10"/>
        <v>3.3</v>
      </c>
      <c r="AI66" s="30">
        <f t="shared" si="10"/>
        <v>156.4</v>
      </c>
      <c r="AJ66" s="30">
        <f t="shared" si="10"/>
        <v>15.299999999999999</v>
      </c>
      <c r="AK66" s="30">
        <f t="shared" si="10"/>
        <v>134.1</v>
      </c>
      <c r="AL66" s="31">
        <f t="shared" si="10"/>
        <v>8.5</v>
      </c>
      <c r="AM66" s="56">
        <f t="shared" si="10"/>
        <v>2959.9999999999995</v>
      </c>
      <c r="AN66" s="56">
        <f t="shared" si="10"/>
        <v>130.8</v>
      </c>
      <c r="AO66" s="37">
        <f>SUM(AM66/18)</f>
        <v>164.44444444444443</v>
      </c>
      <c r="AP66" s="37">
        <f>SUM(AN66/18)</f>
        <v>7.2666666666666675</v>
      </c>
      <c r="AQ66" s="39"/>
    </row>
    <row r="67" spans="1:41" ht="20.25" thickBot="1">
      <c r="A67" s="20" t="s">
        <v>80</v>
      </c>
      <c r="B67" s="209">
        <f>SUM(B66+C66)</f>
        <v>162.60000000000002</v>
      </c>
      <c r="C67" s="216"/>
      <c r="D67" s="209">
        <f>SUM(D66+E66)</f>
        <v>87.2</v>
      </c>
      <c r="E67" s="216"/>
      <c r="F67" s="247">
        <f>SUM(F66+G66)</f>
        <v>342.9</v>
      </c>
      <c r="G67" s="248"/>
      <c r="H67" s="209">
        <f>SUM(H66+I66)</f>
        <v>168.9</v>
      </c>
      <c r="I67" s="216"/>
      <c r="J67" s="209">
        <f>SUM(J66+K66)</f>
        <v>144.7</v>
      </c>
      <c r="K67" s="216"/>
      <c r="L67" s="209">
        <f>SUM(L66+M66)</f>
        <v>168.6</v>
      </c>
      <c r="M67" s="216"/>
      <c r="N67" s="209">
        <f>SUM(N66+O66)</f>
        <v>230.7</v>
      </c>
      <c r="O67" s="216"/>
      <c r="P67" s="209">
        <f>SUM(P66+Q66)</f>
        <v>163.9</v>
      </c>
      <c r="Q67" s="216"/>
      <c r="R67" s="209">
        <f>SUM(R66+S66)</f>
        <v>211.59999999999997</v>
      </c>
      <c r="S67" s="216"/>
      <c r="T67" s="209">
        <f>SUM(T66+U66)</f>
        <v>164</v>
      </c>
      <c r="U67" s="216"/>
      <c r="V67" s="209">
        <f>SUM(V66+W66)</f>
        <v>110.2</v>
      </c>
      <c r="W67" s="216"/>
      <c r="X67" s="20" t="s">
        <v>80</v>
      </c>
      <c r="Y67" s="209">
        <f>SUM(Y66+Z66)</f>
        <v>158.8</v>
      </c>
      <c r="Z67" s="216"/>
      <c r="AA67" s="209">
        <f>SUM(AA66+AB66)</f>
        <v>227.7</v>
      </c>
      <c r="AB67" s="216"/>
      <c r="AC67" s="209">
        <f>SUM(AC66+AD66)</f>
        <v>0</v>
      </c>
      <c r="AD67" s="216"/>
      <c r="AE67" s="209">
        <f>SUM(AE66+AF66)</f>
        <v>133</v>
      </c>
      <c r="AF67" s="216"/>
      <c r="AG67" s="209">
        <f>SUM(AG66+AH66)</f>
        <v>301.7</v>
      </c>
      <c r="AH67" s="216"/>
      <c r="AI67" s="209">
        <f>SUM(AI66+AJ66)</f>
        <v>171.70000000000002</v>
      </c>
      <c r="AJ67" s="216"/>
      <c r="AK67" s="209">
        <f>SUM(AK66+AL66)</f>
        <v>142.6</v>
      </c>
      <c r="AL67" s="210"/>
      <c r="AM67" s="249">
        <f>SUM(AM66+AN66)</f>
        <v>3090.7999999999997</v>
      </c>
      <c r="AN67" s="250"/>
      <c r="AO67" s="18" t="s">
        <v>78</v>
      </c>
    </row>
  </sheetData>
  <sheetProtection selectLockedCells="1"/>
  <mergeCells count="1006">
    <mergeCell ref="B13:C13"/>
    <mergeCell ref="B14:C14"/>
    <mergeCell ref="B15:C15"/>
    <mergeCell ref="B7:C7"/>
    <mergeCell ref="B8:C8"/>
    <mergeCell ref="B9:C9"/>
    <mergeCell ref="B10:C10"/>
    <mergeCell ref="B12:C12"/>
    <mergeCell ref="B11:C11"/>
    <mergeCell ref="AK34:AL34"/>
    <mergeCell ref="AM34:AN34"/>
    <mergeCell ref="AO34:AP34"/>
    <mergeCell ref="AA34:AB34"/>
    <mergeCell ref="AC34:AD34"/>
    <mergeCell ref="AE34:AF34"/>
    <mergeCell ref="AG34:AH34"/>
    <mergeCell ref="R34:S34"/>
    <mergeCell ref="T34:U34"/>
    <mergeCell ref="V34:W34"/>
    <mergeCell ref="Y34:Z34"/>
    <mergeCell ref="J34:K34"/>
    <mergeCell ref="L34:M34"/>
    <mergeCell ref="N34:O34"/>
    <mergeCell ref="P34:Q34"/>
    <mergeCell ref="B34:C34"/>
    <mergeCell ref="D34:E34"/>
    <mergeCell ref="F34:G34"/>
    <mergeCell ref="H34:I34"/>
    <mergeCell ref="AI4:AJ4"/>
    <mergeCell ref="AK4:AL4"/>
    <mergeCell ref="AA4:AB4"/>
    <mergeCell ref="AC4:AD4"/>
    <mergeCell ref="AE4:AF4"/>
    <mergeCell ref="AG4:AH4"/>
    <mergeCell ref="T4:U4"/>
    <mergeCell ref="V4:W4"/>
    <mergeCell ref="Y4:Z4"/>
    <mergeCell ref="AG44:AH44"/>
    <mergeCell ref="AI44:AJ44"/>
    <mergeCell ref="AG43:AH43"/>
    <mergeCell ref="AI43:AJ43"/>
    <mergeCell ref="V41:W41"/>
    <mergeCell ref="AI40:AJ40"/>
    <mergeCell ref="AI34:AJ34"/>
    <mergeCell ref="F4:G4"/>
    <mergeCell ref="H4:I4"/>
    <mergeCell ref="J4:K4"/>
    <mergeCell ref="L4:M4"/>
    <mergeCell ref="N4:O4"/>
    <mergeCell ref="R4:S4"/>
    <mergeCell ref="Y44:Z44"/>
    <mergeCell ref="AA44:AB44"/>
    <mergeCell ref="AC44:AD44"/>
    <mergeCell ref="AE44:AF44"/>
    <mergeCell ref="Y43:Z43"/>
    <mergeCell ref="AA43:AB43"/>
    <mergeCell ref="AC43:AD43"/>
    <mergeCell ref="AE43:AF43"/>
    <mergeCell ref="AK42:AL42"/>
    <mergeCell ref="AG41:AH41"/>
    <mergeCell ref="AK44:AL44"/>
    <mergeCell ref="AM42:AN42"/>
    <mergeCell ref="AM44:AN44"/>
    <mergeCell ref="AO42:AP42"/>
    <mergeCell ref="AO44:AP44"/>
    <mergeCell ref="AM43:AN43"/>
    <mergeCell ref="AO43:AP43"/>
    <mergeCell ref="AK43:AL43"/>
    <mergeCell ref="T44:U44"/>
    <mergeCell ref="V44:W44"/>
    <mergeCell ref="AM41:AN41"/>
    <mergeCell ref="AO41:AP41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Y41:Z41"/>
    <mergeCell ref="AA41:AB41"/>
    <mergeCell ref="AC41:AD41"/>
    <mergeCell ref="AE41:AF41"/>
    <mergeCell ref="B44:C44"/>
    <mergeCell ref="D44:E44"/>
    <mergeCell ref="F44:G44"/>
    <mergeCell ref="H44:I44"/>
    <mergeCell ref="J44:K44"/>
    <mergeCell ref="L44:M44"/>
    <mergeCell ref="N44:O44"/>
    <mergeCell ref="V43:W43"/>
    <mergeCell ref="J43:K43"/>
    <mergeCell ref="L43:M43"/>
    <mergeCell ref="N43:O43"/>
    <mergeCell ref="P43:Q43"/>
    <mergeCell ref="R43:S43"/>
    <mergeCell ref="T43:U43"/>
    <mergeCell ref="P44:Q44"/>
    <mergeCell ref="R44:S44"/>
    <mergeCell ref="B43:C43"/>
    <mergeCell ref="D43:E43"/>
    <mergeCell ref="F43:G43"/>
    <mergeCell ref="H43:I43"/>
    <mergeCell ref="V42:W42"/>
    <mergeCell ref="B42:C42"/>
    <mergeCell ref="D42:E42"/>
    <mergeCell ref="F42:G42"/>
    <mergeCell ref="H42:I42"/>
    <mergeCell ref="J42:K42"/>
    <mergeCell ref="L42:M42"/>
    <mergeCell ref="N42:O42"/>
    <mergeCell ref="P42:Q42"/>
    <mergeCell ref="P41:Q41"/>
    <mergeCell ref="R41:S41"/>
    <mergeCell ref="T41:U41"/>
    <mergeCell ref="R42:S42"/>
    <mergeCell ref="T42:U42"/>
    <mergeCell ref="AK67:AL67"/>
    <mergeCell ref="AM67:AN67"/>
    <mergeCell ref="B41:C41"/>
    <mergeCell ref="D41:E41"/>
    <mergeCell ref="F41:G41"/>
    <mergeCell ref="H41:I41"/>
    <mergeCell ref="J41:K41"/>
    <mergeCell ref="L41:M41"/>
    <mergeCell ref="N41:O41"/>
    <mergeCell ref="AE67:AF67"/>
    <mergeCell ref="AG67:AH67"/>
    <mergeCell ref="AI67:AJ67"/>
    <mergeCell ref="Y67:Z67"/>
    <mergeCell ref="AA67:AB67"/>
    <mergeCell ref="AC67:AD67"/>
    <mergeCell ref="P67:Q67"/>
    <mergeCell ref="R67:S67"/>
    <mergeCell ref="T67:U67"/>
    <mergeCell ref="V67:W67"/>
    <mergeCell ref="J67:K67"/>
    <mergeCell ref="L67:M67"/>
    <mergeCell ref="N67:O67"/>
    <mergeCell ref="B67:C67"/>
    <mergeCell ref="D67:E67"/>
    <mergeCell ref="F67:G67"/>
    <mergeCell ref="H67:I67"/>
    <mergeCell ref="AI50:AJ50"/>
    <mergeCell ref="AK50:AL50"/>
    <mergeCell ref="AM50:AN50"/>
    <mergeCell ref="AO50:AP50"/>
    <mergeCell ref="AC50:AD50"/>
    <mergeCell ref="AE50:AF50"/>
    <mergeCell ref="AG50:AH50"/>
    <mergeCell ref="V50:W50"/>
    <mergeCell ref="Y50:Z50"/>
    <mergeCell ref="AA50:AB50"/>
    <mergeCell ref="N50:O50"/>
    <mergeCell ref="P50:Q50"/>
    <mergeCell ref="R50:S50"/>
    <mergeCell ref="T50:U50"/>
    <mergeCell ref="AK49:AL49"/>
    <mergeCell ref="AM49:AN49"/>
    <mergeCell ref="AO49:AP49"/>
    <mergeCell ref="B50:C50"/>
    <mergeCell ref="D50:E50"/>
    <mergeCell ref="F50:G50"/>
    <mergeCell ref="H50:I50"/>
    <mergeCell ref="J50:K50"/>
    <mergeCell ref="L50:M50"/>
    <mergeCell ref="AE49:AF49"/>
    <mergeCell ref="AG49:AH49"/>
    <mergeCell ref="AI49:AJ49"/>
    <mergeCell ref="Y49:Z49"/>
    <mergeCell ref="AA49:AB49"/>
    <mergeCell ref="AC49:AD49"/>
    <mergeCell ref="P49:Q49"/>
    <mergeCell ref="R49:S49"/>
    <mergeCell ref="T49:U49"/>
    <mergeCell ref="V49:W49"/>
    <mergeCell ref="J49:K49"/>
    <mergeCell ref="L49:M49"/>
    <mergeCell ref="N49:O49"/>
    <mergeCell ref="B49:C49"/>
    <mergeCell ref="D49:E49"/>
    <mergeCell ref="F49:G49"/>
    <mergeCell ref="H49:I49"/>
    <mergeCell ref="AI48:AJ48"/>
    <mergeCell ref="AK48:AL48"/>
    <mergeCell ref="AM48:AN48"/>
    <mergeCell ref="AO48:AP48"/>
    <mergeCell ref="AC48:AD48"/>
    <mergeCell ref="AE48:AF48"/>
    <mergeCell ref="AG48:AH48"/>
    <mergeCell ref="V48:W48"/>
    <mergeCell ref="Y48:Z48"/>
    <mergeCell ref="AA48:AB48"/>
    <mergeCell ref="N48:O48"/>
    <mergeCell ref="P48:Q48"/>
    <mergeCell ref="R48:S48"/>
    <mergeCell ref="T48:U48"/>
    <mergeCell ref="AK47:AL47"/>
    <mergeCell ref="AM47:AN47"/>
    <mergeCell ref="AO47:AP47"/>
    <mergeCell ref="B48:C48"/>
    <mergeCell ref="D48:E48"/>
    <mergeCell ref="F48:G48"/>
    <mergeCell ref="H48:I48"/>
    <mergeCell ref="J48:K48"/>
    <mergeCell ref="L48:M48"/>
    <mergeCell ref="AE47:AF47"/>
    <mergeCell ref="AG47:AH47"/>
    <mergeCell ref="AI47:AJ47"/>
    <mergeCell ref="Y47:Z47"/>
    <mergeCell ref="AA47:AB47"/>
    <mergeCell ref="AC47:AD47"/>
    <mergeCell ref="P47:Q47"/>
    <mergeCell ref="R47:S47"/>
    <mergeCell ref="T47:U47"/>
    <mergeCell ref="V47:W47"/>
    <mergeCell ref="J47:K47"/>
    <mergeCell ref="L47:M47"/>
    <mergeCell ref="N47:O47"/>
    <mergeCell ref="B47:C47"/>
    <mergeCell ref="D47:E47"/>
    <mergeCell ref="F47:G47"/>
    <mergeCell ref="H47:I47"/>
    <mergeCell ref="AI46:AJ46"/>
    <mergeCell ref="AK46:AL46"/>
    <mergeCell ref="AM46:AN46"/>
    <mergeCell ref="AO46:AP46"/>
    <mergeCell ref="AC46:AD46"/>
    <mergeCell ref="AE46:AF46"/>
    <mergeCell ref="AG46:AH46"/>
    <mergeCell ref="V46:W46"/>
    <mergeCell ref="Y46:Z46"/>
    <mergeCell ref="AA46:AB46"/>
    <mergeCell ref="N46:O46"/>
    <mergeCell ref="P46:Q46"/>
    <mergeCell ref="R46:S46"/>
    <mergeCell ref="T46:U46"/>
    <mergeCell ref="AK45:AL45"/>
    <mergeCell ref="AM45:AN45"/>
    <mergeCell ref="AO45:AP45"/>
    <mergeCell ref="B46:C46"/>
    <mergeCell ref="D46:E46"/>
    <mergeCell ref="F46:G46"/>
    <mergeCell ref="H46:I46"/>
    <mergeCell ref="J46:K46"/>
    <mergeCell ref="L46:M46"/>
    <mergeCell ref="AE45:AF45"/>
    <mergeCell ref="AG45:AH45"/>
    <mergeCell ref="AI45:AJ45"/>
    <mergeCell ref="Y45:Z45"/>
    <mergeCell ref="AA45:AB45"/>
    <mergeCell ref="AC45:AD45"/>
    <mergeCell ref="P45:Q45"/>
    <mergeCell ref="R45:S45"/>
    <mergeCell ref="T45:U45"/>
    <mergeCell ref="V45:W45"/>
    <mergeCell ref="J45:K45"/>
    <mergeCell ref="L45:M45"/>
    <mergeCell ref="N45:O45"/>
    <mergeCell ref="B45:C45"/>
    <mergeCell ref="D45:E45"/>
    <mergeCell ref="F45:G45"/>
    <mergeCell ref="H45:I45"/>
    <mergeCell ref="AK40:AL40"/>
    <mergeCell ref="AM40:AN40"/>
    <mergeCell ref="AO40:AP40"/>
    <mergeCell ref="AC40:AD40"/>
    <mergeCell ref="AE40:AF40"/>
    <mergeCell ref="AG40:AH40"/>
    <mergeCell ref="V40:W40"/>
    <mergeCell ref="Y40:Z40"/>
    <mergeCell ref="AA40:AB40"/>
    <mergeCell ref="N40:O40"/>
    <mergeCell ref="P40:Q40"/>
    <mergeCell ref="R40:S40"/>
    <mergeCell ref="T40:U40"/>
    <mergeCell ref="AK39:AL39"/>
    <mergeCell ref="AM39:AN39"/>
    <mergeCell ref="AO39:AP39"/>
    <mergeCell ref="B40:C40"/>
    <mergeCell ref="D40:E40"/>
    <mergeCell ref="F40:G40"/>
    <mergeCell ref="H40:I40"/>
    <mergeCell ref="J40:K40"/>
    <mergeCell ref="L40:M40"/>
    <mergeCell ref="AE39:AF39"/>
    <mergeCell ref="AG39:AH39"/>
    <mergeCell ref="AI39:AJ39"/>
    <mergeCell ref="Y39:Z39"/>
    <mergeCell ref="AA39:AB39"/>
    <mergeCell ref="AC39:AD39"/>
    <mergeCell ref="P39:Q39"/>
    <mergeCell ref="R39:S39"/>
    <mergeCell ref="T39:U39"/>
    <mergeCell ref="V39:W39"/>
    <mergeCell ref="J39:K39"/>
    <mergeCell ref="L39:M39"/>
    <mergeCell ref="N39:O39"/>
    <mergeCell ref="B39:C39"/>
    <mergeCell ref="D39:E39"/>
    <mergeCell ref="F39:G39"/>
    <mergeCell ref="H39:I39"/>
    <mergeCell ref="AI38:AJ38"/>
    <mergeCell ref="AK38:AL38"/>
    <mergeCell ref="AM38:AN38"/>
    <mergeCell ref="AO38:AP38"/>
    <mergeCell ref="AC38:AD38"/>
    <mergeCell ref="AE38:AF38"/>
    <mergeCell ref="AG38:AH38"/>
    <mergeCell ref="V38:W38"/>
    <mergeCell ref="Y38:Z38"/>
    <mergeCell ref="AA38:AB38"/>
    <mergeCell ref="N38:O38"/>
    <mergeCell ref="P38:Q38"/>
    <mergeCell ref="R38:S38"/>
    <mergeCell ref="T38:U38"/>
    <mergeCell ref="AK37:AL37"/>
    <mergeCell ref="AM37:AN37"/>
    <mergeCell ref="AO37:AP37"/>
    <mergeCell ref="B38:C38"/>
    <mergeCell ref="D38:E38"/>
    <mergeCell ref="F38:G38"/>
    <mergeCell ref="H38:I38"/>
    <mergeCell ref="J38:K38"/>
    <mergeCell ref="L38:M38"/>
    <mergeCell ref="AE37:AF37"/>
    <mergeCell ref="AG37:AH37"/>
    <mergeCell ref="AI37:AJ37"/>
    <mergeCell ref="Y37:Z37"/>
    <mergeCell ref="AA37:AB37"/>
    <mergeCell ref="AC37:AD37"/>
    <mergeCell ref="P37:Q37"/>
    <mergeCell ref="R37:S37"/>
    <mergeCell ref="T37:U37"/>
    <mergeCell ref="V37:W37"/>
    <mergeCell ref="J37:K37"/>
    <mergeCell ref="L37:M37"/>
    <mergeCell ref="N37:O37"/>
    <mergeCell ref="B37:C37"/>
    <mergeCell ref="D37:E37"/>
    <mergeCell ref="F37:G37"/>
    <mergeCell ref="H37:I37"/>
    <mergeCell ref="AI36:AJ36"/>
    <mergeCell ref="AK36:AL36"/>
    <mergeCell ref="AM36:AN36"/>
    <mergeCell ref="AO36:AP36"/>
    <mergeCell ref="AC36:AD36"/>
    <mergeCell ref="AE36:AF36"/>
    <mergeCell ref="AG36:AH36"/>
    <mergeCell ref="V36:W36"/>
    <mergeCell ref="Y36:Z36"/>
    <mergeCell ref="AA36:AB36"/>
    <mergeCell ref="N36:O36"/>
    <mergeCell ref="P36:Q36"/>
    <mergeCell ref="R36:S36"/>
    <mergeCell ref="T36:U36"/>
    <mergeCell ref="AK35:AL35"/>
    <mergeCell ref="AM35:AN35"/>
    <mergeCell ref="AO35:AP35"/>
    <mergeCell ref="B36:C36"/>
    <mergeCell ref="D36:E36"/>
    <mergeCell ref="F36:G36"/>
    <mergeCell ref="H36:I36"/>
    <mergeCell ref="J36:K36"/>
    <mergeCell ref="L36:M36"/>
    <mergeCell ref="AE35:AF35"/>
    <mergeCell ref="AG35:AH35"/>
    <mergeCell ref="AI35:AJ35"/>
    <mergeCell ref="Y35:Z35"/>
    <mergeCell ref="AA35:AB35"/>
    <mergeCell ref="AC35:AD35"/>
    <mergeCell ref="P35:Q35"/>
    <mergeCell ref="R35:S35"/>
    <mergeCell ref="T35:U35"/>
    <mergeCell ref="V35:W35"/>
    <mergeCell ref="J35:K35"/>
    <mergeCell ref="L35:M35"/>
    <mergeCell ref="N35:O35"/>
    <mergeCell ref="B35:C35"/>
    <mergeCell ref="D35:E35"/>
    <mergeCell ref="F35:G35"/>
    <mergeCell ref="H35:I35"/>
    <mergeCell ref="AI33:AJ33"/>
    <mergeCell ref="AK33:AL33"/>
    <mergeCell ref="AM33:AN33"/>
    <mergeCell ref="AO33:AP33"/>
    <mergeCell ref="AC33:AD33"/>
    <mergeCell ref="AE33:AF33"/>
    <mergeCell ref="AG33:AH33"/>
    <mergeCell ref="V33:W33"/>
    <mergeCell ref="Y33:Z33"/>
    <mergeCell ref="AA33:AB33"/>
    <mergeCell ref="N33:O33"/>
    <mergeCell ref="P33:Q33"/>
    <mergeCell ref="R33:S33"/>
    <mergeCell ref="T33:U33"/>
    <mergeCell ref="AK32:AL32"/>
    <mergeCell ref="AM32:AN32"/>
    <mergeCell ref="AO32:AP32"/>
    <mergeCell ref="B33:C33"/>
    <mergeCell ref="D33:E33"/>
    <mergeCell ref="F33:G33"/>
    <mergeCell ref="H33:I33"/>
    <mergeCell ref="J33:K33"/>
    <mergeCell ref="L33:M33"/>
    <mergeCell ref="AE32:AF32"/>
    <mergeCell ref="AG32:AH32"/>
    <mergeCell ref="AI32:AJ32"/>
    <mergeCell ref="Y32:Z32"/>
    <mergeCell ref="AA32:AB32"/>
    <mergeCell ref="AC32:AD32"/>
    <mergeCell ref="P32:Q32"/>
    <mergeCell ref="R32:S32"/>
    <mergeCell ref="T32:U32"/>
    <mergeCell ref="V32:W32"/>
    <mergeCell ref="J32:K32"/>
    <mergeCell ref="L32:M32"/>
    <mergeCell ref="N32:O32"/>
    <mergeCell ref="B32:C32"/>
    <mergeCell ref="D32:E32"/>
    <mergeCell ref="F32:G32"/>
    <mergeCell ref="H32:I32"/>
    <mergeCell ref="AI31:AJ31"/>
    <mergeCell ref="AK31:AL31"/>
    <mergeCell ref="AM31:AN31"/>
    <mergeCell ref="AO31:AP31"/>
    <mergeCell ref="AC31:AD31"/>
    <mergeCell ref="AE31:AF31"/>
    <mergeCell ref="AG31:AH31"/>
    <mergeCell ref="V31:W31"/>
    <mergeCell ref="Y31:Z31"/>
    <mergeCell ref="AA31:AB31"/>
    <mergeCell ref="N31:O31"/>
    <mergeCell ref="P31:Q31"/>
    <mergeCell ref="R31:S31"/>
    <mergeCell ref="T31:U31"/>
    <mergeCell ref="AK30:AL30"/>
    <mergeCell ref="AM30:AN30"/>
    <mergeCell ref="AO30:AP30"/>
    <mergeCell ref="B31:C31"/>
    <mergeCell ref="D31:E31"/>
    <mergeCell ref="F31:G31"/>
    <mergeCell ref="H31:I31"/>
    <mergeCell ref="J31:K31"/>
    <mergeCell ref="L31:M31"/>
    <mergeCell ref="AE30:AF30"/>
    <mergeCell ref="AG30:AH30"/>
    <mergeCell ref="AI30:AJ30"/>
    <mergeCell ref="Y30:Z30"/>
    <mergeCell ref="AA30:AB30"/>
    <mergeCell ref="AC30:AD30"/>
    <mergeCell ref="P30:Q30"/>
    <mergeCell ref="R30:S30"/>
    <mergeCell ref="T30:U30"/>
    <mergeCell ref="V30:W30"/>
    <mergeCell ref="J30:K30"/>
    <mergeCell ref="L30:M30"/>
    <mergeCell ref="N30:O30"/>
    <mergeCell ref="B30:C30"/>
    <mergeCell ref="D30:E30"/>
    <mergeCell ref="F30:G30"/>
    <mergeCell ref="H30:I30"/>
    <mergeCell ref="AI29:AJ29"/>
    <mergeCell ref="AK29:AL29"/>
    <mergeCell ref="AM29:AN29"/>
    <mergeCell ref="AO29:AP29"/>
    <mergeCell ref="AC29:AD29"/>
    <mergeCell ref="AE29:AF29"/>
    <mergeCell ref="AG29:AH29"/>
    <mergeCell ref="V29:W29"/>
    <mergeCell ref="Y29:Z29"/>
    <mergeCell ref="AA29:AB29"/>
    <mergeCell ref="N29:O29"/>
    <mergeCell ref="P29:Q29"/>
    <mergeCell ref="R29:S29"/>
    <mergeCell ref="T29:U29"/>
    <mergeCell ref="AK28:AL28"/>
    <mergeCell ref="AM28:AN28"/>
    <mergeCell ref="AO28:AP28"/>
    <mergeCell ref="B29:C29"/>
    <mergeCell ref="D29:E29"/>
    <mergeCell ref="F29:G29"/>
    <mergeCell ref="H29:I29"/>
    <mergeCell ref="J29:K29"/>
    <mergeCell ref="L29:M29"/>
    <mergeCell ref="AE28:AF28"/>
    <mergeCell ref="AG28:AH28"/>
    <mergeCell ref="AI28:AJ28"/>
    <mergeCell ref="Y28:Z28"/>
    <mergeCell ref="AA28:AB28"/>
    <mergeCell ref="AC28:AD28"/>
    <mergeCell ref="P28:Q28"/>
    <mergeCell ref="R28:S28"/>
    <mergeCell ref="T28:U28"/>
    <mergeCell ref="V28:W28"/>
    <mergeCell ref="J28:K28"/>
    <mergeCell ref="L28:M28"/>
    <mergeCell ref="N28:O28"/>
    <mergeCell ref="B28:C28"/>
    <mergeCell ref="D28:E28"/>
    <mergeCell ref="F28:G28"/>
    <mergeCell ref="H28:I28"/>
    <mergeCell ref="AI27:AJ27"/>
    <mergeCell ref="AK27:AL27"/>
    <mergeCell ref="AM27:AN27"/>
    <mergeCell ref="AO27:AP27"/>
    <mergeCell ref="AC27:AD27"/>
    <mergeCell ref="AE27:AF27"/>
    <mergeCell ref="AG27:AH27"/>
    <mergeCell ref="V27:W27"/>
    <mergeCell ref="Y27:Z27"/>
    <mergeCell ref="AA27:AB27"/>
    <mergeCell ref="N27:O27"/>
    <mergeCell ref="P27:Q27"/>
    <mergeCell ref="R27:S27"/>
    <mergeCell ref="T27:U27"/>
    <mergeCell ref="AK26:AL26"/>
    <mergeCell ref="AM26:AN26"/>
    <mergeCell ref="AO26:AP26"/>
    <mergeCell ref="B27:C27"/>
    <mergeCell ref="D27:E27"/>
    <mergeCell ref="F27:G27"/>
    <mergeCell ref="H27:I27"/>
    <mergeCell ref="J27:K27"/>
    <mergeCell ref="L27:M27"/>
    <mergeCell ref="AE26:AF26"/>
    <mergeCell ref="AG26:AH26"/>
    <mergeCell ref="AI26:AJ26"/>
    <mergeCell ref="Y26:Z26"/>
    <mergeCell ref="AA26:AB26"/>
    <mergeCell ref="AC26:AD26"/>
    <mergeCell ref="P26:Q26"/>
    <mergeCell ref="R26:S26"/>
    <mergeCell ref="T26:U26"/>
    <mergeCell ref="V26:W26"/>
    <mergeCell ref="J26:K26"/>
    <mergeCell ref="L26:M26"/>
    <mergeCell ref="N26:O26"/>
    <mergeCell ref="B26:C26"/>
    <mergeCell ref="D26:E26"/>
    <mergeCell ref="F26:G26"/>
    <mergeCell ref="H26:I26"/>
    <mergeCell ref="AI25:AJ25"/>
    <mergeCell ref="AK25:AL25"/>
    <mergeCell ref="AM25:AN25"/>
    <mergeCell ref="AO25:AP25"/>
    <mergeCell ref="AC25:AD25"/>
    <mergeCell ref="AE25:AF25"/>
    <mergeCell ref="AG25:AH25"/>
    <mergeCell ref="V25:W25"/>
    <mergeCell ref="Y25:Z25"/>
    <mergeCell ref="AA25:AB25"/>
    <mergeCell ref="N25:O25"/>
    <mergeCell ref="P25:Q25"/>
    <mergeCell ref="R25:S25"/>
    <mergeCell ref="T25:U25"/>
    <mergeCell ref="AK24:AL24"/>
    <mergeCell ref="AM24:AN24"/>
    <mergeCell ref="AO24:AP24"/>
    <mergeCell ref="B25:C25"/>
    <mergeCell ref="D25:E25"/>
    <mergeCell ref="F25:G25"/>
    <mergeCell ref="H25:I25"/>
    <mergeCell ref="J25:K25"/>
    <mergeCell ref="L25:M25"/>
    <mergeCell ref="AE24:AF24"/>
    <mergeCell ref="AG24:AH24"/>
    <mergeCell ref="AI24:AJ24"/>
    <mergeCell ref="Y24:Z24"/>
    <mergeCell ref="AA24:AB24"/>
    <mergeCell ref="AC24:AD24"/>
    <mergeCell ref="P24:Q24"/>
    <mergeCell ref="R24:S24"/>
    <mergeCell ref="T24:U24"/>
    <mergeCell ref="V24:W24"/>
    <mergeCell ref="J24:K24"/>
    <mergeCell ref="L24:M24"/>
    <mergeCell ref="N24:O24"/>
    <mergeCell ref="B24:C24"/>
    <mergeCell ref="D24:E24"/>
    <mergeCell ref="F24:G24"/>
    <mergeCell ref="H24:I24"/>
    <mergeCell ref="AI23:AJ23"/>
    <mergeCell ref="AK23:AL23"/>
    <mergeCell ref="AM23:AN23"/>
    <mergeCell ref="AO23:AP23"/>
    <mergeCell ref="AC23:AD23"/>
    <mergeCell ref="AE23:AF23"/>
    <mergeCell ref="AG23:AH23"/>
    <mergeCell ref="V23:W23"/>
    <mergeCell ref="Y23:Z23"/>
    <mergeCell ref="AA23:AB23"/>
    <mergeCell ref="N23:O23"/>
    <mergeCell ref="P23:Q23"/>
    <mergeCell ref="R23:S23"/>
    <mergeCell ref="T23:U23"/>
    <mergeCell ref="AK22:AL22"/>
    <mergeCell ref="AM22:AN22"/>
    <mergeCell ref="AO22:AP22"/>
    <mergeCell ref="B23:C23"/>
    <mergeCell ref="D23:E23"/>
    <mergeCell ref="F23:G23"/>
    <mergeCell ref="H23:I23"/>
    <mergeCell ref="J23:K23"/>
    <mergeCell ref="L23:M23"/>
    <mergeCell ref="AE22:AF22"/>
    <mergeCell ref="AG22:AH22"/>
    <mergeCell ref="AI22:AJ22"/>
    <mergeCell ref="Y22:Z22"/>
    <mergeCell ref="AA22:AB22"/>
    <mergeCell ref="AC22:AD22"/>
    <mergeCell ref="P22:Q22"/>
    <mergeCell ref="R22:S22"/>
    <mergeCell ref="T22:U22"/>
    <mergeCell ref="V22:W22"/>
    <mergeCell ref="J22:K22"/>
    <mergeCell ref="L22:M22"/>
    <mergeCell ref="N22:O22"/>
    <mergeCell ref="B22:C22"/>
    <mergeCell ref="D22:E22"/>
    <mergeCell ref="F22:G22"/>
    <mergeCell ref="H22:I22"/>
    <mergeCell ref="AI17:AJ17"/>
    <mergeCell ref="AK17:AL17"/>
    <mergeCell ref="AM17:AN17"/>
    <mergeCell ref="AO17:AP17"/>
    <mergeCell ref="AC17:AD17"/>
    <mergeCell ref="AE17:AF17"/>
    <mergeCell ref="AG17:AH17"/>
    <mergeCell ref="V17:W17"/>
    <mergeCell ref="Y17:Z17"/>
    <mergeCell ref="AA17:AB17"/>
    <mergeCell ref="N17:O17"/>
    <mergeCell ref="P17:Q17"/>
    <mergeCell ref="R17:S17"/>
    <mergeCell ref="T17:U17"/>
    <mergeCell ref="AK16:AL16"/>
    <mergeCell ref="AM16:AN16"/>
    <mergeCell ref="AO16:AP16"/>
    <mergeCell ref="B17:C17"/>
    <mergeCell ref="D17:E17"/>
    <mergeCell ref="F17:G17"/>
    <mergeCell ref="H17:I17"/>
    <mergeCell ref="J17:K17"/>
    <mergeCell ref="L17:M17"/>
    <mergeCell ref="AE16:AF16"/>
    <mergeCell ref="AG16:AH16"/>
    <mergeCell ref="AI16:AJ16"/>
    <mergeCell ref="Y16:Z16"/>
    <mergeCell ref="AA16:AB16"/>
    <mergeCell ref="AC16:AD16"/>
    <mergeCell ref="P16:Q16"/>
    <mergeCell ref="R16:S16"/>
    <mergeCell ref="T16:U16"/>
    <mergeCell ref="V16:W16"/>
    <mergeCell ref="J16:K16"/>
    <mergeCell ref="L16:M16"/>
    <mergeCell ref="N16:O16"/>
    <mergeCell ref="B16:C16"/>
    <mergeCell ref="D16:E16"/>
    <mergeCell ref="F16:G16"/>
    <mergeCell ref="H16:I16"/>
    <mergeCell ref="AI15:AJ15"/>
    <mergeCell ref="AK15:AL15"/>
    <mergeCell ref="AM15:AN15"/>
    <mergeCell ref="AO15:AP15"/>
    <mergeCell ref="AC15:AD15"/>
    <mergeCell ref="AE15:AF15"/>
    <mergeCell ref="AG15:AH15"/>
    <mergeCell ref="V15:W15"/>
    <mergeCell ref="Y15:Z15"/>
    <mergeCell ref="AA15:AB15"/>
    <mergeCell ref="N15:O15"/>
    <mergeCell ref="P15:Q15"/>
    <mergeCell ref="R15:S15"/>
    <mergeCell ref="T15:U15"/>
    <mergeCell ref="AK14:AL14"/>
    <mergeCell ref="AM14:AN14"/>
    <mergeCell ref="AO14:AP14"/>
    <mergeCell ref="D15:E15"/>
    <mergeCell ref="F15:G15"/>
    <mergeCell ref="H15:I15"/>
    <mergeCell ref="J15:K15"/>
    <mergeCell ref="L15:M15"/>
    <mergeCell ref="AE14:AF14"/>
    <mergeCell ref="AG14:AH14"/>
    <mergeCell ref="AI14:AJ14"/>
    <mergeCell ref="Y14:Z14"/>
    <mergeCell ref="AA14:AB14"/>
    <mergeCell ref="AC14:AD14"/>
    <mergeCell ref="P14:Q14"/>
    <mergeCell ref="R14:S14"/>
    <mergeCell ref="T14:U14"/>
    <mergeCell ref="V14:W14"/>
    <mergeCell ref="J14:K14"/>
    <mergeCell ref="L14:M14"/>
    <mergeCell ref="N14:O14"/>
    <mergeCell ref="D14:E14"/>
    <mergeCell ref="F14:G14"/>
    <mergeCell ref="H14:I14"/>
    <mergeCell ref="AI21:AJ21"/>
    <mergeCell ref="AK21:AL21"/>
    <mergeCell ref="AM21:AN21"/>
    <mergeCell ref="AO21:AP21"/>
    <mergeCell ref="AC21:AD21"/>
    <mergeCell ref="AE21:AF21"/>
    <mergeCell ref="AG21:AH21"/>
    <mergeCell ref="V21:W21"/>
    <mergeCell ref="Y21:Z21"/>
    <mergeCell ref="AA21:AB21"/>
    <mergeCell ref="N21:O21"/>
    <mergeCell ref="P21:Q21"/>
    <mergeCell ref="R21:S21"/>
    <mergeCell ref="T21:U21"/>
    <mergeCell ref="AK20:AL20"/>
    <mergeCell ref="AM20:AN20"/>
    <mergeCell ref="AO20:AP20"/>
    <mergeCell ref="B21:C21"/>
    <mergeCell ref="D21:E21"/>
    <mergeCell ref="F21:G21"/>
    <mergeCell ref="H21:I21"/>
    <mergeCell ref="J21:K21"/>
    <mergeCell ref="L21:M21"/>
    <mergeCell ref="AE20:AF20"/>
    <mergeCell ref="AG20:AH20"/>
    <mergeCell ref="AI20:AJ20"/>
    <mergeCell ref="Y20:Z20"/>
    <mergeCell ref="AA20:AB20"/>
    <mergeCell ref="AC20:AD20"/>
    <mergeCell ref="P20:Q20"/>
    <mergeCell ref="R20:S20"/>
    <mergeCell ref="T20:U20"/>
    <mergeCell ref="V20:W20"/>
    <mergeCell ref="J20:K20"/>
    <mergeCell ref="L20:M20"/>
    <mergeCell ref="N20:O20"/>
    <mergeCell ref="B20:C20"/>
    <mergeCell ref="D20:E20"/>
    <mergeCell ref="F20:G20"/>
    <mergeCell ref="H20:I20"/>
    <mergeCell ref="AI19:AJ19"/>
    <mergeCell ref="AK19:AL19"/>
    <mergeCell ref="AM19:AN19"/>
    <mergeCell ref="AO19:AP19"/>
    <mergeCell ref="AC19:AD19"/>
    <mergeCell ref="AE19:AF19"/>
    <mergeCell ref="AG19:AH19"/>
    <mergeCell ref="V19:W19"/>
    <mergeCell ref="Y19:Z19"/>
    <mergeCell ref="AA19:AB19"/>
    <mergeCell ref="N19:O19"/>
    <mergeCell ref="P19:Q19"/>
    <mergeCell ref="R19:S19"/>
    <mergeCell ref="T19:U19"/>
    <mergeCell ref="AK18:AL18"/>
    <mergeCell ref="AM18:AN18"/>
    <mergeCell ref="AO18:AP18"/>
    <mergeCell ref="B19:C19"/>
    <mergeCell ref="D19:E19"/>
    <mergeCell ref="F19:G19"/>
    <mergeCell ref="H19:I19"/>
    <mergeCell ref="J19:K19"/>
    <mergeCell ref="L19:M19"/>
    <mergeCell ref="AE18:AF18"/>
    <mergeCell ref="AG18:AH18"/>
    <mergeCell ref="AI18:AJ18"/>
    <mergeCell ref="Y18:Z18"/>
    <mergeCell ref="AA18:AB18"/>
    <mergeCell ref="AC18:AD18"/>
    <mergeCell ref="P18:Q18"/>
    <mergeCell ref="R18:S18"/>
    <mergeCell ref="T18:U18"/>
    <mergeCell ref="V18:W18"/>
    <mergeCell ref="J18:K18"/>
    <mergeCell ref="L18:M18"/>
    <mergeCell ref="N18:O18"/>
    <mergeCell ref="B18:C18"/>
    <mergeCell ref="D18:E18"/>
    <mergeCell ref="F18:G18"/>
    <mergeCell ref="H18:I18"/>
    <mergeCell ref="AI13:AJ13"/>
    <mergeCell ref="AK13:AL13"/>
    <mergeCell ref="AM13:AN13"/>
    <mergeCell ref="AO13:AP13"/>
    <mergeCell ref="AC13:AD13"/>
    <mergeCell ref="AE13:AF13"/>
    <mergeCell ref="AG13:AH13"/>
    <mergeCell ref="V13:W13"/>
    <mergeCell ref="Y13:Z13"/>
    <mergeCell ref="AA13:AB13"/>
    <mergeCell ref="N13:O13"/>
    <mergeCell ref="P13:Q13"/>
    <mergeCell ref="R13:S13"/>
    <mergeCell ref="T13:U13"/>
    <mergeCell ref="AK12:AL12"/>
    <mergeCell ref="AM12:AN12"/>
    <mergeCell ref="AO12:AP12"/>
    <mergeCell ref="D13:E13"/>
    <mergeCell ref="F13:G13"/>
    <mergeCell ref="H13:I13"/>
    <mergeCell ref="J13:K13"/>
    <mergeCell ref="L13:M13"/>
    <mergeCell ref="AE12:AF12"/>
    <mergeCell ref="AG12:AH12"/>
    <mergeCell ref="AI12:AJ12"/>
    <mergeCell ref="Y12:Z12"/>
    <mergeCell ref="AA12:AB12"/>
    <mergeCell ref="AC12:AD12"/>
    <mergeCell ref="P12:Q12"/>
    <mergeCell ref="R12:S12"/>
    <mergeCell ref="T12:U12"/>
    <mergeCell ref="V12:W12"/>
    <mergeCell ref="J12:K12"/>
    <mergeCell ref="L12:M12"/>
    <mergeCell ref="N12:O12"/>
    <mergeCell ref="D12:E12"/>
    <mergeCell ref="F12:G12"/>
    <mergeCell ref="H12:I12"/>
    <mergeCell ref="AI11:AJ11"/>
    <mergeCell ref="AK11:AL11"/>
    <mergeCell ref="AM11:AN11"/>
    <mergeCell ref="AO11:AP11"/>
    <mergeCell ref="AC11:AD11"/>
    <mergeCell ref="AE11:AF11"/>
    <mergeCell ref="AG11:AH11"/>
    <mergeCell ref="V11:W11"/>
    <mergeCell ref="Y11:Z11"/>
    <mergeCell ref="AA11:AB11"/>
    <mergeCell ref="N11:O11"/>
    <mergeCell ref="P11:Q11"/>
    <mergeCell ref="R11:S11"/>
    <mergeCell ref="T11:U11"/>
    <mergeCell ref="AK10:AL10"/>
    <mergeCell ref="AM10:AN10"/>
    <mergeCell ref="AO10:AP10"/>
    <mergeCell ref="D11:E11"/>
    <mergeCell ref="F11:G11"/>
    <mergeCell ref="H11:I11"/>
    <mergeCell ref="J11:K11"/>
    <mergeCell ref="L11:M11"/>
    <mergeCell ref="AE10:AF10"/>
    <mergeCell ref="AG10:AH10"/>
    <mergeCell ref="AI10:AJ10"/>
    <mergeCell ref="Y10:Z10"/>
    <mergeCell ref="AA10:AB10"/>
    <mergeCell ref="AC10:AD10"/>
    <mergeCell ref="P10:Q10"/>
    <mergeCell ref="R10:S10"/>
    <mergeCell ref="T10:U10"/>
    <mergeCell ref="V10:W10"/>
    <mergeCell ref="J10:K10"/>
    <mergeCell ref="L10:M10"/>
    <mergeCell ref="N10:O10"/>
    <mergeCell ref="D10:E10"/>
    <mergeCell ref="F10:G10"/>
    <mergeCell ref="H10:I10"/>
    <mergeCell ref="AI9:AJ9"/>
    <mergeCell ref="AK9:AL9"/>
    <mergeCell ref="AM9:AN9"/>
    <mergeCell ref="AO9:AP9"/>
    <mergeCell ref="AC9:AD9"/>
    <mergeCell ref="AE9:AF9"/>
    <mergeCell ref="AG9:AH9"/>
    <mergeCell ref="V9:W9"/>
    <mergeCell ref="Y9:Z9"/>
    <mergeCell ref="AA9:AB9"/>
    <mergeCell ref="N9:O9"/>
    <mergeCell ref="P9:Q9"/>
    <mergeCell ref="R9:S9"/>
    <mergeCell ref="T9:U9"/>
    <mergeCell ref="AK8:AL8"/>
    <mergeCell ref="D9:E9"/>
    <mergeCell ref="F9:G9"/>
    <mergeCell ref="H9:I9"/>
    <mergeCell ref="J9:K9"/>
    <mergeCell ref="L9:M9"/>
    <mergeCell ref="AE8:AF8"/>
    <mergeCell ref="AG8:AH8"/>
    <mergeCell ref="AI8:AJ8"/>
    <mergeCell ref="Y8:Z8"/>
    <mergeCell ref="AA8:AB8"/>
    <mergeCell ref="AC8:AD8"/>
    <mergeCell ref="P8:Q8"/>
    <mergeCell ref="R8:S8"/>
    <mergeCell ref="T8:U8"/>
    <mergeCell ref="V8:W8"/>
    <mergeCell ref="J8:K8"/>
    <mergeCell ref="L8:M8"/>
    <mergeCell ref="N8:O8"/>
    <mergeCell ref="D8:E8"/>
    <mergeCell ref="F8:G8"/>
    <mergeCell ref="H8:I8"/>
    <mergeCell ref="AK7:AL7"/>
    <mergeCell ref="AM7:AN7"/>
    <mergeCell ref="AO7:AP7"/>
    <mergeCell ref="AC7:AD7"/>
    <mergeCell ref="AE7:AF7"/>
    <mergeCell ref="AG7:AH7"/>
    <mergeCell ref="AA7:AB7"/>
    <mergeCell ref="N7:O7"/>
    <mergeCell ref="P7:Q7"/>
    <mergeCell ref="R7:S7"/>
    <mergeCell ref="T7:U7"/>
    <mergeCell ref="AI7:AJ7"/>
    <mergeCell ref="AO6:AP6"/>
    <mergeCell ref="D7:E7"/>
    <mergeCell ref="F7:G7"/>
    <mergeCell ref="H7:I7"/>
    <mergeCell ref="J7:K7"/>
    <mergeCell ref="L7:M7"/>
    <mergeCell ref="AE6:AF6"/>
    <mergeCell ref="J6:K6"/>
    <mergeCell ref="V7:W7"/>
    <mergeCell ref="Y7:Z7"/>
    <mergeCell ref="B6:C6"/>
    <mergeCell ref="AG6:AH6"/>
    <mergeCell ref="AI6:AJ6"/>
    <mergeCell ref="Y6:Z6"/>
    <mergeCell ref="AA6:AB6"/>
    <mergeCell ref="AC6:AD6"/>
    <mergeCell ref="P6:Q6"/>
    <mergeCell ref="R6:S6"/>
    <mergeCell ref="T6:U6"/>
    <mergeCell ref="V6:W6"/>
    <mergeCell ref="L6:M6"/>
    <mergeCell ref="N6:O6"/>
    <mergeCell ref="D6:E6"/>
    <mergeCell ref="F6:G6"/>
    <mergeCell ref="H6:I6"/>
    <mergeCell ref="AE5:AF5"/>
    <mergeCell ref="J5:K5"/>
    <mergeCell ref="L5:M5"/>
    <mergeCell ref="N5:O5"/>
    <mergeCell ref="D5:E5"/>
    <mergeCell ref="AG5:AH5"/>
    <mergeCell ref="AI5:AJ5"/>
    <mergeCell ref="Y5:Z5"/>
    <mergeCell ref="AA5:AB5"/>
    <mergeCell ref="AC5:AD5"/>
    <mergeCell ref="P5:Q5"/>
    <mergeCell ref="R5:S5"/>
    <mergeCell ref="T5:U5"/>
    <mergeCell ref="V5:W5"/>
    <mergeCell ref="AE3:AF3"/>
    <mergeCell ref="AG3:AH3"/>
    <mergeCell ref="AI3:AJ3"/>
    <mergeCell ref="Y3:Z3"/>
    <mergeCell ref="AA3:AB3"/>
    <mergeCell ref="AC3:AD3"/>
    <mergeCell ref="P2:Q2"/>
    <mergeCell ref="R2:S2"/>
    <mergeCell ref="T2:U2"/>
    <mergeCell ref="F5:G5"/>
    <mergeCell ref="H5:I5"/>
    <mergeCell ref="B5:C5"/>
    <mergeCell ref="P3:Q3"/>
    <mergeCell ref="P4:Q4"/>
    <mergeCell ref="B4:C4"/>
    <mergeCell ref="D4:E4"/>
    <mergeCell ref="R3:S3"/>
    <mergeCell ref="T3:U3"/>
    <mergeCell ref="V3:W3"/>
    <mergeCell ref="J3:K3"/>
    <mergeCell ref="L3:M3"/>
    <mergeCell ref="N3:O3"/>
    <mergeCell ref="D3:E3"/>
    <mergeCell ref="F3:G3"/>
    <mergeCell ref="H3:I3"/>
    <mergeCell ref="B3:C3"/>
    <mergeCell ref="AI2:AJ2"/>
    <mergeCell ref="AK2:AL2"/>
    <mergeCell ref="AC2:AD2"/>
    <mergeCell ref="AE2:AF2"/>
    <mergeCell ref="AG2:AH2"/>
    <mergeCell ref="V2:W2"/>
    <mergeCell ref="AM8:AN8"/>
    <mergeCell ref="AO8:AP8"/>
    <mergeCell ref="AK3:AL3"/>
    <mergeCell ref="AM3:AN3"/>
    <mergeCell ref="AO3:AP3"/>
    <mergeCell ref="AK5:AL5"/>
    <mergeCell ref="AM5:AN5"/>
    <mergeCell ref="AO5:AP5"/>
    <mergeCell ref="AK6:AL6"/>
    <mergeCell ref="AM6:AN6"/>
    <mergeCell ref="AK1:AL1"/>
    <mergeCell ref="AM1:AN1"/>
    <mergeCell ref="AO1:AP1"/>
    <mergeCell ref="D2:E2"/>
    <mergeCell ref="F2:G2"/>
    <mergeCell ref="H2:I2"/>
    <mergeCell ref="J2:K2"/>
    <mergeCell ref="L2:M2"/>
    <mergeCell ref="Y1:AF1"/>
    <mergeCell ref="Y2:Z2"/>
    <mergeCell ref="B2:C2"/>
    <mergeCell ref="F1:I1"/>
    <mergeCell ref="L1:O1"/>
    <mergeCell ref="B1:E1"/>
    <mergeCell ref="AG1:AJ1"/>
    <mergeCell ref="R1:W1"/>
    <mergeCell ref="J1:K1"/>
    <mergeCell ref="P1:Q1"/>
    <mergeCell ref="AA2:AB2"/>
    <mergeCell ref="N2:O2"/>
  </mergeCells>
  <printOptions/>
  <pageMargins left="0.5" right="0.5" top="0.5" bottom="0.5" header="0.5" footer="0.5"/>
  <pageSetup horizontalDpi="600" verticalDpi="600" orientation="landscape" scale="39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1"/>
  <sheetViews>
    <sheetView tabSelected="1" zoomScale="110" zoomScaleNormal="110" zoomScalePageLayoutView="0" workbookViewId="0" topLeftCell="M1">
      <selection activeCell="AB28" sqref="AB28:AC28"/>
    </sheetView>
  </sheetViews>
  <sheetFormatPr defaultColWidth="9.140625" defaultRowHeight="12.75"/>
  <cols>
    <col min="2" max="2" width="14.140625" style="0" customWidth="1"/>
    <col min="4" max="4" width="2.8515625" style="0" customWidth="1"/>
    <col min="5" max="5" width="0.2890625" style="0" customWidth="1"/>
    <col min="6" max="6" width="0.13671875" style="0" hidden="1" customWidth="1"/>
    <col min="7" max="7" width="9.140625" style="0" hidden="1" customWidth="1"/>
    <col min="8" max="8" width="6.7109375" style="0" customWidth="1"/>
    <col min="9" max="9" width="6.00390625" style="0" customWidth="1"/>
    <col min="11" max="11" width="3.00390625" style="0" customWidth="1"/>
    <col min="13" max="13" width="3.7109375" style="0" customWidth="1"/>
    <col min="15" max="15" width="3.140625" style="0" customWidth="1"/>
    <col min="17" max="17" width="3.7109375" style="0" customWidth="1"/>
    <col min="19" max="19" width="3.7109375" style="0" customWidth="1"/>
    <col min="21" max="21" width="4.00390625" style="0" customWidth="1"/>
    <col min="23" max="23" width="2.57421875" style="0" customWidth="1"/>
    <col min="25" max="25" width="3.28125" style="0" customWidth="1"/>
    <col min="27" max="27" width="0.85546875" style="0" customWidth="1"/>
    <col min="28" max="28" width="3.140625" style="0" customWidth="1"/>
    <col min="29" max="29" width="9.7109375" style="0" customWidth="1"/>
    <col min="30" max="30" width="12.7109375" style="0" bestFit="1" customWidth="1"/>
    <col min="31" max="31" width="5.00390625" style="0" customWidth="1"/>
    <col min="32" max="32" width="5.421875" style="0" customWidth="1"/>
  </cols>
  <sheetData>
    <row r="2" spans="1:32" ht="15">
      <c r="A2" s="343"/>
      <c r="B2" s="343"/>
      <c r="C2" s="343"/>
      <c r="D2" s="343"/>
      <c r="E2" s="343"/>
      <c r="F2" s="343"/>
      <c r="H2" s="159">
        <v>2004</v>
      </c>
      <c r="I2" s="160"/>
      <c r="J2" s="160"/>
      <c r="K2" s="161"/>
      <c r="L2" s="159">
        <v>2005</v>
      </c>
      <c r="M2" s="160"/>
      <c r="N2" s="160"/>
      <c r="O2" s="161"/>
      <c r="P2" s="159">
        <v>2006</v>
      </c>
      <c r="Q2" s="160"/>
      <c r="R2" s="160"/>
      <c r="S2" s="161"/>
      <c r="T2" s="159">
        <v>2007</v>
      </c>
      <c r="U2" s="160"/>
      <c r="V2" s="160"/>
      <c r="W2" s="161"/>
      <c r="X2" s="159">
        <v>2008</v>
      </c>
      <c r="Y2" s="160"/>
      <c r="Z2" s="160"/>
      <c r="AA2" s="161"/>
      <c r="AB2" s="280" t="s">
        <v>218</v>
      </c>
      <c r="AC2" s="281"/>
      <c r="AD2" s="281"/>
      <c r="AE2" s="281"/>
      <c r="AF2" s="282"/>
    </row>
    <row r="3" spans="8:36" ht="13.5" thickBot="1">
      <c r="H3" s="283" t="s">
        <v>59</v>
      </c>
      <c r="I3" s="284"/>
      <c r="J3" s="284" t="s">
        <v>60</v>
      </c>
      <c r="K3" s="310"/>
      <c r="L3" s="283" t="s">
        <v>59</v>
      </c>
      <c r="M3" s="284"/>
      <c r="N3" s="284" t="s">
        <v>60</v>
      </c>
      <c r="O3" s="310"/>
      <c r="P3" s="283" t="s">
        <v>59</v>
      </c>
      <c r="Q3" s="284"/>
      <c r="R3" s="284" t="s">
        <v>60</v>
      </c>
      <c r="S3" s="310"/>
      <c r="T3" s="283" t="s">
        <v>59</v>
      </c>
      <c r="U3" s="284"/>
      <c r="V3" s="284" t="s">
        <v>60</v>
      </c>
      <c r="W3" s="310"/>
      <c r="X3" s="283" t="s">
        <v>59</v>
      </c>
      <c r="Y3" s="284"/>
      <c r="Z3" s="284" t="s">
        <v>60</v>
      </c>
      <c r="AA3" s="310"/>
      <c r="AB3" s="283" t="s">
        <v>59</v>
      </c>
      <c r="AC3" s="284"/>
      <c r="AD3" s="108" t="s">
        <v>60</v>
      </c>
      <c r="AE3" s="285" t="s">
        <v>200</v>
      </c>
      <c r="AF3" s="286"/>
      <c r="AG3" s="109"/>
      <c r="AH3" s="109"/>
      <c r="AI3" s="109"/>
      <c r="AJ3" s="109"/>
    </row>
    <row r="4" spans="1:36" ht="13.5" thickBot="1">
      <c r="A4" s="103" t="s">
        <v>3</v>
      </c>
      <c r="B4" s="104"/>
      <c r="C4" s="104"/>
      <c r="D4" s="104"/>
      <c r="E4" s="104"/>
      <c r="F4" s="104"/>
      <c r="G4" s="105"/>
      <c r="H4" s="308">
        <v>2084</v>
      </c>
      <c r="I4" s="309"/>
      <c r="J4" s="295">
        <v>99.23809523809524</v>
      </c>
      <c r="K4" s="296"/>
      <c r="L4" s="308">
        <v>2060</v>
      </c>
      <c r="M4" s="309"/>
      <c r="N4" s="295">
        <v>98.0952380952381</v>
      </c>
      <c r="O4" s="296"/>
      <c r="P4" s="308">
        <v>1625</v>
      </c>
      <c r="Q4" s="309"/>
      <c r="R4" s="295">
        <v>95.58823529411765</v>
      </c>
      <c r="S4" s="296"/>
      <c r="T4" s="325">
        <v>1760</v>
      </c>
      <c r="U4" s="326"/>
      <c r="V4" s="327">
        <v>97.77777777777777</v>
      </c>
      <c r="W4" s="328"/>
      <c r="X4" s="287">
        <f>SUM('2008 Alaska'!N9:O9,'2008 Lower 48'!AM9:AN9)</f>
        <v>2170</v>
      </c>
      <c r="Y4" s="287"/>
      <c r="Z4" s="288">
        <f aca="true" t="shared" si="0" ref="Z4:Z28">X4/23</f>
        <v>94.34782608695652</v>
      </c>
      <c r="AA4" s="288"/>
      <c r="AB4" s="287">
        <f>SUM(H4,L4,P4,T4)</f>
        <v>7529</v>
      </c>
      <c r="AC4" s="287"/>
      <c r="AD4" s="106">
        <f>AB4/4</f>
        <v>1882.25</v>
      </c>
      <c r="AE4" s="288">
        <f aca="true" t="shared" si="1" ref="AE4:AE28">SUM(J4,N4,R4,V4,Z4)/5</f>
        <v>97.00943449843706</v>
      </c>
      <c r="AF4" s="288"/>
      <c r="AG4" s="110" t="s">
        <v>3</v>
      </c>
      <c r="AH4" s="111"/>
      <c r="AI4" s="111"/>
      <c r="AJ4" s="112"/>
    </row>
    <row r="5" spans="1:36" ht="13.5" thickBot="1">
      <c r="A5" s="335" t="s">
        <v>4</v>
      </c>
      <c r="B5" s="336"/>
      <c r="C5" s="336"/>
      <c r="D5" s="336"/>
      <c r="E5" s="336"/>
      <c r="F5" s="336"/>
      <c r="G5" s="337"/>
      <c r="H5" s="311">
        <v>272</v>
      </c>
      <c r="I5" s="312"/>
      <c r="J5" s="300">
        <v>12.952380952380953</v>
      </c>
      <c r="K5" s="301"/>
      <c r="L5" s="311">
        <v>402</v>
      </c>
      <c r="M5" s="312"/>
      <c r="N5" s="300">
        <v>19.142857142857142</v>
      </c>
      <c r="O5" s="301"/>
      <c r="P5" s="311">
        <v>328</v>
      </c>
      <c r="Q5" s="312"/>
      <c r="R5" s="300">
        <v>19.294117647058822</v>
      </c>
      <c r="S5" s="301"/>
      <c r="T5" s="311">
        <v>274</v>
      </c>
      <c r="U5" s="312"/>
      <c r="V5" s="300">
        <v>15.222222222222221</v>
      </c>
      <c r="W5" s="301"/>
      <c r="X5" s="272">
        <f>SUM('2008 Alaska'!N10:O10,'2008 Lower 48'!AM10:AN10)</f>
        <v>300.21000000000004</v>
      </c>
      <c r="Y5" s="272"/>
      <c r="Z5" s="273">
        <f t="shared" si="0"/>
        <v>13.052608695652175</v>
      </c>
      <c r="AA5" s="273"/>
      <c r="AB5" s="272">
        <f aca="true" t="shared" si="2" ref="AB5:AB31">SUM(H5,L5,P5,T5)</f>
        <v>1276</v>
      </c>
      <c r="AC5" s="272"/>
      <c r="AD5" s="107">
        <f aca="true" t="shared" si="3" ref="AD5:AD31">AB5/4</f>
        <v>319</v>
      </c>
      <c r="AE5" s="273">
        <f t="shared" si="1"/>
        <v>15.932837332034262</v>
      </c>
      <c r="AF5" s="273"/>
      <c r="AG5" s="258" t="s">
        <v>4</v>
      </c>
      <c r="AH5" s="259"/>
      <c r="AI5" s="259"/>
      <c r="AJ5" s="260"/>
    </row>
    <row r="6" spans="1:36" ht="13.5" thickBot="1">
      <c r="A6" s="332" t="s">
        <v>5</v>
      </c>
      <c r="B6" s="333"/>
      <c r="C6" s="333"/>
      <c r="D6" s="333"/>
      <c r="E6" s="333"/>
      <c r="F6" s="333"/>
      <c r="G6" s="334"/>
      <c r="H6" s="302">
        <v>33593.08</v>
      </c>
      <c r="I6" s="303"/>
      <c r="J6" s="302">
        <v>1599.6704761904762</v>
      </c>
      <c r="K6" s="303"/>
      <c r="L6" s="302">
        <v>38262</v>
      </c>
      <c r="M6" s="303"/>
      <c r="N6" s="302">
        <v>1822</v>
      </c>
      <c r="O6" s="303"/>
      <c r="P6" s="302">
        <v>35573</v>
      </c>
      <c r="Q6" s="303"/>
      <c r="R6" s="302">
        <v>2092.529411764706</v>
      </c>
      <c r="S6" s="303"/>
      <c r="T6" s="302">
        <v>41656</v>
      </c>
      <c r="U6" s="303"/>
      <c r="V6" s="302">
        <v>2314.222222222222</v>
      </c>
      <c r="W6" s="303"/>
      <c r="X6" s="276">
        <f>SUM('2008 Alaska'!N11:O11,'2008 Lower 48'!AM11:AN11)</f>
        <v>63808.9</v>
      </c>
      <c r="Y6" s="276"/>
      <c r="Z6" s="276">
        <f t="shared" si="0"/>
        <v>2774.3</v>
      </c>
      <c r="AA6" s="276"/>
      <c r="AB6" s="268">
        <f t="shared" si="2"/>
        <v>149084.08000000002</v>
      </c>
      <c r="AC6" s="268"/>
      <c r="AD6" s="347">
        <f t="shared" si="3"/>
        <v>37271.020000000004</v>
      </c>
      <c r="AE6" s="277">
        <f t="shared" si="1"/>
        <v>2120.544422035481</v>
      </c>
      <c r="AF6" s="277"/>
      <c r="AG6" s="255" t="s">
        <v>5</v>
      </c>
      <c r="AH6" s="256"/>
      <c r="AI6" s="256"/>
      <c r="AJ6" s="257"/>
    </row>
    <row r="7" spans="1:36" ht="13.5" thickBot="1">
      <c r="A7" s="335" t="s">
        <v>6</v>
      </c>
      <c r="B7" s="336"/>
      <c r="C7" s="336"/>
      <c r="D7" s="336"/>
      <c r="E7" s="336"/>
      <c r="F7" s="336"/>
      <c r="G7" s="337"/>
      <c r="H7" s="304">
        <v>14124.74</v>
      </c>
      <c r="I7" s="305"/>
      <c r="J7" s="306">
        <v>672.6066666666667</v>
      </c>
      <c r="K7" s="307"/>
      <c r="L7" s="304">
        <v>15955.689999999999</v>
      </c>
      <c r="M7" s="305"/>
      <c r="N7" s="306">
        <v>759.7947619047618</v>
      </c>
      <c r="O7" s="307"/>
      <c r="P7" s="304">
        <v>14680.44</v>
      </c>
      <c r="Q7" s="305"/>
      <c r="R7" s="302">
        <v>863.5552941176471</v>
      </c>
      <c r="S7" s="303"/>
      <c r="T7" s="304">
        <v>16324.34</v>
      </c>
      <c r="U7" s="305"/>
      <c r="V7" s="306">
        <v>906.9077777777778</v>
      </c>
      <c r="W7" s="307"/>
      <c r="X7" s="278">
        <f>SUM('2008 Alaska'!N12:O12,'2008 Lower 48'!AM12:AN12)</f>
        <v>24788.42</v>
      </c>
      <c r="Y7" s="278"/>
      <c r="Z7" s="313">
        <f t="shared" si="0"/>
        <v>1077.7573913043477</v>
      </c>
      <c r="AA7" s="313"/>
      <c r="AB7" s="272">
        <f t="shared" si="2"/>
        <v>61085.21000000001</v>
      </c>
      <c r="AC7" s="272"/>
      <c r="AD7" s="348">
        <f t="shared" si="3"/>
        <v>15271.302500000002</v>
      </c>
      <c r="AE7" s="279">
        <f t="shared" si="1"/>
        <v>856.1243783542402</v>
      </c>
      <c r="AF7" s="279"/>
      <c r="AG7" s="258" t="s">
        <v>6</v>
      </c>
      <c r="AH7" s="259"/>
      <c r="AI7" s="259"/>
      <c r="AJ7" s="260"/>
    </row>
    <row r="8" spans="1:36" ht="13.5" thickBot="1">
      <c r="A8" s="332" t="s">
        <v>73</v>
      </c>
      <c r="B8" s="333"/>
      <c r="C8" s="333"/>
      <c r="D8" s="333"/>
      <c r="E8" s="333"/>
      <c r="F8" s="333"/>
      <c r="G8" s="334"/>
      <c r="H8" s="308">
        <v>3055.6</v>
      </c>
      <c r="I8" s="309"/>
      <c r="J8" s="295">
        <v>145.5047619047619</v>
      </c>
      <c r="K8" s="296"/>
      <c r="L8" s="317">
        <v>3855.8</v>
      </c>
      <c r="M8" s="318"/>
      <c r="N8" s="295">
        <v>183.6095238095238</v>
      </c>
      <c r="O8" s="296"/>
      <c r="P8" s="317">
        <v>4330.3</v>
      </c>
      <c r="Q8" s="318"/>
      <c r="R8" s="295">
        <v>254.72352941176473</v>
      </c>
      <c r="S8" s="296"/>
      <c r="T8" s="308">
        <v>4167.900000000001</v>
      </c>
      <c r="U8" s="309"/>
      <c r="V8" s="323">
        <v>231.55000000000004</v>
      </c>
      <c r="W8" s="324"/>
      <c r="X8" s="268">
        <v>3870.6</v>
      </c>
      <c r="Y8" s="268"/>
      <c r="Z8" s="271">
        <f t="shared" si="0"/>
        <v>168.2869565217391</v>
      </c>
      <c r="AA8" s="271"/>
      <c r="AB8" s="268">
        <f t="shared" si="2"/>
        <v>15409.600000000002</v>
      </c>
      <c r="AC8" s="268"/>
      <c r="AD8" s="113">
        <f t="shared" si="3"/>
        <v>3852.4000000000005</v>
      </c>
      <c r="AE8" s="271">
        <f t="shared" si="1"/>
        <v>196.73495432955792</v>
      </c>
      <c r="AF8" s="271"/>
      <c r="AG8" s="255" t="s">
        <v>73</v>
      </c>
      <c r="AH8" s="256"/>
      <c r="AI8" s="256"/>
      <c r="AJ8" s="257"/>
    </row>
    <row r="9" spans="1:36" ht="13.5" thickBot="1">
      <c r="A9" s="335" t="s">
        <v>11</v>
      </c>
      <c r="B9" s="336"/>
      <c r="C9" s="336"/>
      <c r="D9" s="336"/>
      <c r="E9" s="336"/>
      <c r="F9" s="336"/>
      <c r="G9" s="337"/>
      <c r="H9" s="298">
        <v>2742.9</v>
      </c>
      <c r="I9" s="299"/>
      <c r="J9" s="300">
        <v>130.61428571428573</v>
      </c>
      <c r="K9" s="301"/>
      <c r="L9" s="316">
        <v>3360.7999999999997</v>
      </c>
      <c r="M9" s="316"/>
      <c r="N9" s="273">
        <v>160.03809523809522</v>
      </c>
      <c r="O9" s="273"/>
      <c r="P9" s="316">
        <v>4197.099999999999</v>
      </c>
      <c r="Q9" s="316"/>
      <c r="R9" s="273">
        <v>246.8882352941176</v>
      </c>
      <c r="S9" s="273"/>
      <c r="T9" s="321">
        <v>4003</v>
      </c>
      <c r="U9" s="321"/>
      <c r="V9" s="322">
        <v>222.38888888888889</v>
      </c>
      <c r="W9" s="322"/>
      <c r="X9" s="272">
        <f>SUM('2008 Alaska'!N14:O14,'2008 Lower 48'!AM14:AN14)</f>
        <v>3518.2000000000003</v>
      </c>
      <c r="Y9" s="272"/>
      <c r="Z9" s="273">
        <f t="shared" si="0"/>
        <v>152.96521739130435</v>
      </c>
      <c r="AA9" s="273"/>
      <c r="AB9" s="272">
        <f t="shared" si="2"/>
        <v>14303.8</v>
      </c>
      <c r="AC9" s="272"/>
      <c r="AD9" s="107">
        <f t="shared" si="3"/>
        <v>3575.95</v>
      </c>
      <c r="AE9" s="273">
        <f t="shared" si="1"/>
        <v>182.57894450533837</v>
      </c>
      <c r="AF9" s="273"/>
      <c r="AG9" s="258" t="s">
        <v>11</v>
      </c>
      <c r="AH9" s="259"/>
      <c r="AI9" s="259"/>
      <c r="AJ9" s="260"/>
    </row>
    <row r="10" spans="1:36" ht="13.5" thickBot="1">
      <c r="A10" s="332" t="s">
        <v>12</v>
      </c>
      <c r="B10" s="333"/>
      <c r="C10" s="333"/>
      <c r="D10" s="333"/>
      <c r="E10" s="333"/>
      <c r="F10" s="333"/>
      <c r="G10" s="334"/>
      <c r="H10" s="293">
        <v>293.5</v>
      </c>
      <c r="I10" s="294"/>
      <c r="J10" s="295">
        <v>13.976190476190476</v>
      </c>
      <c r="K10" s="296"/>
      <c r="L10" s="289">
        <v>250.10000000000002</v>
      </c>
      <c r="M10" s="289"/>
      <c r="N10" s="271">
        <v>11.90952380952381</v>
      </c>
      <c r="O10" s="271"/>
      <c r="P10" s="289">
        <v>84.1</v>
      </c>
      <c r="Q10" s="289"/>
      <c r="R10" s="271">
        <v>4.947058823529411</v>
      </c>
      <c r="S10" s="271"/>
      <c r="T10" s="320">
        <v>152.9</v>
      </c>
      <c r="U10" s="320"/>
      <c r="V10" s="320">
        <v>8.494444444444445</v>
      </c>
      <c r="W10" s="320"/>
      <c r="X10" s="268">
        <f>SUM('2008 Alaska'!N15:O15,'2008 Lower 48'!AM15:AN15)</f>
        <v>1449</v>
      </c>
      <c r="Y10" s="268"/>
      <c r="Z10" s="271">
        <f t="shared" si="0"/>
        <v>63</v>
      </c>
      <c r="AA10" s="271"/>
      <c r="AB10" s="268">
        <f t="shared" si="2"/>
        <v>780.6</v>
      </c>
      <c r="AC10" s="268"/>
      <c r="AD10" s="113">
        <f t="shared" si="3"/>
        <v>195.15</v>
      </c>
      <c r="AE10" s="271">
        <f t="shared" si="1"/>
        <v>20.46544351073763</v>
      </c>
      <c r="AF10" s="271"/>
      <c r="AG10" s="255" t="s">
        <v>12</v>
      </c>
      <c r="AH10" s="256"/>
      <c r="AI10" s="256"/>
      <c r="AJ10" s="257"/>
    </row>
    <row r="11" spans="1:36" ht="13.5" thickBot="1">
      <c r="A11" s="335" t="s">
        <v>89</v>
      </c>
      <c r="B11" s="336"/>
      <c r="C11" s="336"/>
      <c r="D11" s="336"/>
      <c r="E11" s="336"/>
      <c r="F11" s="336"/>
      <c r="G11" s="337"/>
      <c r="H11" s="298">
        <v>2167.3</v>
      </c>
      <c r="I11" s="299"/>
      <c r="J11" s="300">
        <v>103.20476190476191</v>
      </c>
      <c r="K11" s="301"/>
      <c r="L11" s="316">
        <v>2147.3</v>
      </c>
      <c r="M11" s="316"/>
      <c r="N11" s="273">
        <v>102.25238095238096</v>
      </c>
      <c r="O11" s="273"/>
      <c r="P11" s="316">
        <v>2751.3</v>
      </c>
      <c r="Q11" s="316"/>
      <c r="R11" s="273">
        <v>161.84117647058824</v>
      </c>
      <c r="S11" s="273"/>
      <c r="T11" s="321">
        <v>2442.2000000000003</v>
      </c>
      <c r="U11" s="321"/>
      <c r="V11" s="322">
        <v>135.6777777777778</v>
      </c>
      <c r="W11" s="322"/>
      <c r="X11" s="272">
        <f>SUM('2008 Alaska'!N16:O16,'2008 Lower 48'!AM16:AN16)</f>
        <v>2646.8</v>
      </c>
      <c r="Y11" s="272"/>
      <c r="Z11" s="273">
        <f t="shared" si="0"/>
        <v>115.07826086956523</v>
      </c>
      <c r="AA11" s="273"/>
      <c r="AB11" s="272">
        <f t="shared" si="2"/>
        <v>9508.1</v>
      </c>
      <c r="AC11" s="272"/>
      <c r="AD11" s="107">
        <f t="shared" si="3"/>
        <v>2377.025</v>
      </c>
      <c r="AE11" s="273">
        <f t="shared" si="1"/>
        <v>123.61087159501483</v>
      </c>
      <c r="AF11" s="273"/>
      <c r="AG11" s="258" t="s">
        <v>89</v>
      </c>
      <c r="AH11" s="259"/>
      <c r="AI11" s="259"/>
      <c r="AJ11" s="260"/>
    </row>
    <row r="12" spans="1:36" ht="13.5" thickBot="1">
      <c r="A12" s="332" t="s">
        <v>90</v>
      </c>
      <c r="B12" s="333"/>
      <c r="C12" s="333"/>
      <c r="D12" s="333"/>
      <c r="E12" s="333"/>
      <c r="F12" s="333"/>
      <c r="G12" s="334"/>
      <c r="H12" s="293">
        <v>833.6</v>
      </c>
      <c r="I12" s="294"/>
      <c r="J12" s="295">
        <v>39.695238095238096</v>
      </c>
      <c r="K12" s="296"/>
      <c r="L12" s="315">
        <v>1255.8000000000002</v>
      </c>
      <c r="M12" s="315"/>
      <c r="N12" s="271">
        <v>59.80000000000001</v>
      </c>
      <c r="O12" s="271"/>
      <c r="P12" s="315">
        <v>1560.8</v>
      </c>
      <c r="Q12" s="315"/>
      <c r="R12" s="271">
        <v>91.81176470588235</v>
      </c>
      <c r="S12" s="271"/>
      <c r="T12" s="320">
        <v>1686.9</v>
      </c>
      <c r="U12" s="320"/>
      <c r="V12" s="320">
        <v>93.71666666666667</v>
      </c>
      <c r="W12" s="320"/>
      <c r="X12" s="268">
        <f>SUM('2008 Alaska'!N17:O17,'2008 Lower 48'!AM17:AN17)</f>
        <v>2319.8</v>
      </c>
      <c r="Y12" s="268"/>
      <c r="Z12" s="271">
        <f t="shared" si="0"/>
        <v>100.8608695652174</v>
      </c>
      <c r="AA12" s="271"/>
      <c r="AB12" s="268">
        <f t="shared" si="2"/>
        <v>5337.1</v>
      </c>
      <c r="AC12" s="268"/>
      <c r="AD12" s="113">
        <f t="shared" si="3"/>
        <v>1334.275</v>
      </c>
      <c r="AE12" s="271">
        <f t="shared" si="1"/>
        <v>77.17690780660091</v>
      </c>
      <c r="AF12" s="271"/>
      <c r="AG12" s="255" t="s">
        <v>90</v>
      </c>
      <c r="AH12" s="256"/>
      <c r="AI12" s="256"/>
      <c r="AJ12" s="257"/>
    </row>
    <row r="13" spans="1:36" ht="13.5" thickBot="1">
      <c r="A13" s="335" t="s">
        <v>7</v>
      </c>
      <c r="B13" s="336"/>
      <c r="C13" s="336"/>
      <c r="D13" s="336"/>
      <c r="E13" s="336"/>
      <c r="F13" s="336"/>
      <c r="G13" s="337"/>
      <c r="H13" s="292">
        <v>731</v>
      </c>
      <c r="I13" s="292"/>
      <c r="J13" s="273">
        <v>34.80952380952381</v>
      </c>
      <c r="K13" s="273"/>
      <c r="L13" s="292">
        <v>710</v>
      </c>
      <c r="M13" s="292"/>
      <c r="N13" s="273">
        <v>33.80952380952381</v>
      </c>
      <c r="O13" s="273"/>
      <c r="P13" s="292">
        <v>801</v>
      </c>
      <c r="Q13" s="292"/>
      <c r="R13" s="273">
        <v>47.11764705882353</v>
      </c>
      <c r="S13" s="273"/>
      <c r="T13" s="292">
        <v>519</v>
      </c>
      <c r="U13" s="292"/>
      <c r="V13" s="273">
        <v>28.833333333333332</v>
      </c>
      <c r="W13" s="273"/>
      <c r="X13" s="272">
        <f>SUM('2008 Alaska'!N18:O18,'2008 Lower 48'!AM18:AN18)</f>
        <v>351</v>
      </c>
      <c r="Y13" s="272"/>
      <c r="Z13" s="273">
        <f t="shared" si="0"/>
        <v>15.26086956521739</v>
      </c>
      <c r="AA13" s="273"/>
      <c r="AB13" s="272">
        <f t="shared" si="2"/>
        <v>2761</v>
      </c>
      <c r="AC13" s="272"/>
      <c r="AD13" s="107">
        <f t="shared" si="3"/>
        <v>690.25</v>
      </c>
      <c r="AE13" s="273">
        <f t="shared" si="1"/>
        <v>31.966179515284374</v>
      </c>
      <c r="AF13" s="273"/>
      <c r="AG13" s="258" t="s">
        <v>7</v>
      </c>
      <c r="AH13" s="259"/>
      <c r="AI13" s="259"/>
      <c r="AJ13" s="260"/>
    </row>
    <row r="14" spans="1:36" ht="13.5" thickBot="1">
      <c r="A14" s="332" t="s">
        <v>8</v>
      </c>
      <c r="B14" s="333"/>
      <c r="C14" s="333"/>
      <c r="D14" s="333"/>
      <c r="E14" s="333"/>
      <c r="F14" s="333"/>
      <c r="G14" s="334"/>
      <c r="H14" s="297">
        <v>13.94</v>
      </c>
      <c r="I14" s="297"/>
      <c r="J14" s="297">
        <v>0.6638095238095237</v>
      </c>
      <c r="K14" s="297"/>
      <c r="L14" s="297">
        <v>13.325000000000001</v>
      </c>
      <c r="M14" s="297"/>
      <c r="N14" s="297">
        <v>0.6345238095238096</v>
      </c>
      <c r="O14" s="297"/>
      <c r="P14" s="289">
        <v>13.110000000000001</v>
      </c>
      <c r="Q14" s="289"/>
      <c r="R14" s="271">
        <v>0.7711764705882354</v>
      </c>
      <c r="S14" s="271"/>
      <c r="T14" s="289">
        <v>13.598999999999998</v>
      </c>
      <c r="U14" s="289"/>
      <c r="V14" s="271">
        <v>0.7555</v>
      </c>
      <c r="W14" s="271"/>
      <c r="X14" s="268">
        <f>SUM('2008 Alaska'!N19:O19,'2008 Lower 48'!AM19:AN19)</f>
        <v>16.34</v>
      </c>
      <c r="Y14" s="268"/>
      <c r="Z14" s="271">
        <f t="shared" si="0"/>
        <v>0.7104347826086956</v>
      </c>
      <c r="AA14" s="271"/>
      <c r="AB14" s="268">
        <f t="shared" si="2"/>
        <v>53.974</v>
      </c>
      <c r="AC14" s="268"/>
      <c r="AD14" s="113">
        <f t="shared" si="3"/>
        <v>13.4935</v>
      </c>
      <c r="AE14" s="271">
        <f t="shared" si="1"/>
        <v>0.7070889173060528</v>
      </c>
      <c r="AF14" s="271"/>
      <c r="AG14" s="255" t="s">
        <v>8</v>
      </c>
      <c r="AH14" s="256"/>
      <c r="AI14" s="256"/>
      <c r="AJ14" s="257"/>
    </row>
    <row r="15" spans="1:36" ht="13.5" thickBot="1">
      <c r="A15" s="335" t="s">
        <v>9</v>
      </c>
      <c r="B15" s="336"/>
      <c r="C15" s="336"/>
      <c r="D15" s="336"/>
      <c r="E15" s="336"/>
      <c r="F15" s="336"/>
      <c r="G15" s="337"/>
      <c r="H15" s="292">
        <v>143</v>
      </c>
      <c r="I15" s="292"/>
      <c r="J15" s="273">
        <v>6.809523809523809</v>
      </c>
      <c r="K15" s="273"/>
      <c r="L15" s="292">
        <v>198</v>
      </c>
      <c r="M15" s="292"/>
      <c r="N15" s="273">
        <v>9.428571428571429</v>
      </c>
      <c r="O15" s="273"/>
      <c r="P15" s="292">
        <v>207</v>
      </c>
      <c r="Q15" s="292"/>
      <c r="R15" s="273">
        <v>12.176470588235293</v>
      </c>
      <c r="S15" s="273"/>
      <c r="T15" s="292">
        <v>170</v>
      </c>
      <c r="U15" s="292"/>
      <c r="V15" s="273">
        <v>9.444444444444445</v>
      </c>
      <c r="W15" s="273"/>
      <c r="X15" s="272">
        <f>SUM('2008 Alaska'!N20:O20,'2008 Lower 48'!AM20:AN20)</f>
        <v>165</v>
      </c>
      <c r="Y15" s="272"/>
      <c r="Z15" s="273">
        <f t="shared" si="0"/>
        <v>7.173913043478261</v>
      </c>
      <c r="AA15" s="273"/>
      <c r="AB15" s="272">
        <f t="shared" si="2"/>
        <v>718</v>
      </c>
      <c r="AC15" s="272"/>
      <c r="AD15" s="107">
        <f t="shared" si="3"/>
        <v>179.5</v>
      </c>
      <c r="AE15" s="275">
        <f t="shared" si="1"/>
        <v>9.006584662850646</v>
      </c>
      <c r="AF15" s="275"/>
      <c r="AG15" s="258" t="s">
        <v>9</v>
      </c>
      <c r="AH15" s="259"/>
      <c r="AI15" s="259"/>
      <c r="AJ15" s="260"/>
    </row>
    <row r="16" spans="1:36" ht="13.5" thickBot="1">
      <c r="A16" s="332" t="s">
        <v>10</v>
      </c>
      <c r="B16" s="333"/>
      <c r="C16" s="333"/>
      <c r="D16" s="333"/>
      <c r="E16" s="333"/>
      <c r="F16" s="333"/>
      <c r="G16" s="334"/>
      <c r="H16" s="289">
        <v>315</v>
      </c>
      <c r="I16" s="289"/>
      <c r="J16" s="271">
        <v>15</v>
      </c>
      <c r="K16" s="271"/>
      <c r="L16" s="289">
        <v>579</v>
      </c>
      <c r="M16" s="289"/>
      <c r="N16" s="271">
        <v>27.571428571428573</v>
      </c>
      <c r="O16" s="271"/>
      <c r="P16" s="289">
        <v>660</v>
      </c>
      <c r="Q16" s="289"/>
      <c r="R16" s="271">
        <v>38.8235294117647</v>
      </c>
      <c r="S16" s="271"/>
      <c r="T16" s="289">
        <v>679</v>
      </c>
      <c r="U16" s="289"/>
      <c r="V16" s="271">
        <v>37.72222222222222</v>
      </c>
      <c r="W16" s="271"/>
      <c r="X16" s="268">
        <f>SUM('2008 Alaska'!N21:O21,'2008 Lower 48'!AM21:AN21)</f>
        <v>826</v>
      </c>
      <c r="Y16" s="268"/>
      <c r="Z16" s="271">
        <f t="shared" si="0"/>
        <v>35.91304347826087</v>
      </c>
      <c r="AA16" s="271"/>
      <c r="AB16" s="268">
        <f t="shared" si="2"/>
        <v>2233</v>
      </c>
      <c r="AC16" s="268"/>
      <c r="AD16" s="113">
        <f t="shared" si="3"/>
        <v>558.25</v>
      </c>
      <c r="AE16" s="265">
        <f t="shared" si="1"/>
        <v>31.006044736735277</v>
      </c>
      <c r="AF16" s="265"/>
      <c r="AG16" s="255" t="s">
        <v>10</v>
      </c>
      <c r="AH16" s="256"/>
      <c r="AI16" s="256"/>
      <c r="AJ16" s="257"/>
    </row>
    <row r="17" spans="1:36" ht="13.5" thickBot="1">
      <c r="A17" s="335" t="s">
        <v>13</v>
      </c>
      <c r="B17" s="336"/>
      <c r="C17" s="336"/>
      <c r="D17" s="336"/>
      <c r="E17" s="336"/>
      <c r="F17" s="336"/>
      <c r="G17" s="337"/>
      <c r="H17" s="291">
        <v>11026</v>
      </c>
      <c r="I17" s="291"/>
      <c r="J17" s="291">
        <v>525.047619047619</v>
      </c>
      <c r="K17" s="291"/>
      <c r="L17" s="291">
        <v>13017</v>
      </c>
      <c r="M17" s="291"/>
      <c r="N17" s="314">
        <v>619.8571428571429</v>
      </c>
      <c r="O17" s="314"/>
      <c r="P17" s="272">
        <v>13225</v>
      </c>
      <c r="Q17" s="272"/>
      <c r="R17" s="319">
        <v>777.9411764705883</v>
      </c>
      <c r="S17" s="319"/>
      <c r="T17" s="272">
        <v>14720</v>
      </c>
      <c r="U17" s="272"/>
      <c r="V17" s="319">
        <v>817.7777777777778</v>
      </c>
      <c r="W17" s="319"/>
      <c r="X17" s="272">
        <f>SUM('2008 Alaska'!N22:O22,'2008 Lower 48'!AM22:AN22)</f>
        <v>12636</v>
      </c>
      <c r="Y17" s="272"/>
      <c r="Z17" s="273">
        <f t="shared" si="0"/>
        <v>549.3913043478261</v>
      </c>
      <c r="AA17" s="273"/>
      <c r="AB17" s="272">
        <f t="shared" si="2"/>
        <v>51988</v>
      </c>
      <c r="AC17" s="272"/>
      <c r="AD17" s="107">
        <f t="shared" si="3"/>
        <v>12997</v>
      </c>
      <c r="AE17" s="273">
        <f t="shared" si="1"/>
        <v>658.0030041001908</v>
      </c>
      <c r="AF17" s="273"/>
      <c r="AG17" s="258" t="s">
        <v>13</v>
      </c>
      <c r="AH17" s="259"/>
      <c r="AI17" s="259"/>
      <c r="AJ17" s="260"/>
    </row>
    <row r="18" spans="1:36" ht="13.5" thickBot="1">
      <c r="A18" s="332" t="s">
        <v>67</v>
      </c>
      <c r="B18" s="333"/>
      <c r="C18" s="333"/>
      <c r="D18" s="333"/>
      <c r="E18" s="333"/>
      <c r="F18" s="333"/>
      <c r="G18" s="334"/>
      <c r="H18" s="290">
        <v>1299408</v>
      </c>
      <c r="I18" s="290"/>
      <c r="J18" s="290">
        <v>61876.57142857143</v>
      </c>
      <c r="K18" s="290"/>
      <c r="L18" s="290">
        <v>2641522</v>
      </c>
      <c r="M18" s="290"/>
      <c r="N18" s="290">
        <v>125786.76190476191</v>
      </c>
      <c r="O18" s="290"/>
      <c r="P18" s="268">
        <v>2911284</v>
      </c>
      <c r="Q18" s="268"/>
      <c r="R18" s="268">
        <v>171252</v>
      </c>
      <c r="S18" s="268"/>
      <c r="T18" s="268">
        <v>3438233</v>
      </c>
      <c r="U18" s="268"/>
      <c r="V18" s="268">
        <v>191012.94444444444</v>
      </c>
      <c r="W18" s="268"/>
      <c r="X18" s="268">
        <f>SUM('2008 Alaska'!N23:O23,'2008 Lower 48'!AM23:AN23)</f>
        <v>2332975</v>
      </c>
      <c r="Y18" s="268"/>
      <c r="Z18" s="341">
        <f t="shared" si="0"/>
        <v>101433.69565217392</v>
      </c>
      <c r="AA18" s="341"/>
      <c r="AB18" s="268">
        <f t="shared" si="2"/>
        <v>10290447</v>
      </c>
      <c r="AC18" s="268"/>
      <c r="AD18" s="113">
        <f t="shared" si="3"/>
        <v>2572611.75</v>
      </c>
      <c r="AE18" s="269">
        <f t="shared" si="1"/>
        <v>130272.39468599034</v>
      </c>
      <c r="AF18" s="269"/>
      <c r="AG18" s="255" t="s">
        <v>67</v>
      </c>
      <c r="AH18" s="256"/>
      <c r="AI18" s="256"/>
      <c r="AJ18" s="257"/>
    </row>
    <row r="19" spans="1:36" ht="13.5" thickBot="1">
      <c r="A19" s="335" t="s">
        <v>14</v>
      </c>
      <c r="B19" s="336"/>
      <c r="C19" s="336"/>
      <c r="D19" s="336"/>
      <c r="E19" s="336"/>
      <c r="F19" s="336"/>
      <c r="G19" s="337"/>
      <c r="H19" s="291">
        <v>673447</v>
      </c>
      <c r="I19" s="291"/>
      <c r="J19" s="291">
        <v>32068.904761904763</v>
      </c>
      <c r="K19" s="291"/>
      <c r="L19" s="291">
        <v>709498</v>
      </c>
      <c r="M19" s="291"/>
      <c r="N19" s="314">
        <v>33785.619047619046</v>
      </c>
      <c r="O19" s="314"/>
      <c r="P19" s="272">
        <v>969640</v>
      </c>
      <c r="Q19" s="272"/>
      <c r="R19" s="319">
        <v>57037.64705882353</v>
      </c>
      <c r="S19" s="319"/>
      <c r="T19" s="272">
        <v>817164</v>
      </c>
      <c r="U19" s="272"/>
      <c r="V19" s="319">
        <v>45398</v>
      </c>
      <c r="W19" s="319"/>
      <c r="X19" s="272">
        <f>SUM('2008 Alaska'!N24:O24,'2008 Lower 48'!AM24:AN24)</f>
        <v>992316</v>
      </c>
      <c r="Y19" s="272"/>
      <c r="Z19" s="342">
        <f t="shared" si="0"/>
        <v>43144.17391304348</v>
      </c>
      <c r="AA19" s="342"/>
      <c r="AB19" s="272">
        <f t="shared" si="2"/>
        <v>3169749</v>
      </c>
      <c r="AC19" s="272"/>
      <c r="AD19" s="107">
        <f t="shared" si="3"/>
        <v>792437.25</v>
      </c>
      <c r="AE19" s="274">
        <f t="shared" si="1"/>
        <v>42286.868956278166</v>
      </c>
      <c r="AF19" s="274"/>
      <c r="AG19" s="258" t="s">
        <v>14</v>
      </c>
      <c r="AH19" s="259"/>
      <c r="AI19" s="259"/>
      <c r="AJ19" s="260"/>
    </row>
    <row r="20" spans="1:36" ht="13.5" thickBot="1">
      <c r="A20" s="332" t="s">
        <v>15</v>
      </c>
      <c r="B20" s="333"/>
      <c r="C20" s="333"/>
      <c r="D20" s="333"/>
      <c r="E20" s="333"/>
      <c r="F20" s="333"/>
      <c r="G20" s="334"/>
      <c r="H20" s="290">
        <v>590843</v>
      </c>
      <c r="I20" s="290"/>
      <c r="J20" s="290">
        <v>28135.380952380954</v>
      </c>
      <c r="K20" s="290"/>
      <c r="L20" s="290">
        <v>690237</v>
      </c>
      <c r="M20" s="290"/>
      <c r="N20" s="290">
        <v>32868.42857142857</v>
      </c>
      <c r="O20" s="290"/>
      <c r="P20" s="268">
        <v>504110</v>
      </c>
      <c r="Q20" s="268"/>
      <c r="R20" s="268">
        <v>29653.529411764706</v>
      </c>
      <c r="S20" s="268"/>
      <c r="T20" s="268">
        <v>814210</v>
      </c>
      <c r="U20" s="268"/>
      <c r="V20" s="268">
        <v>45233.88888888889</v>
      </c>
      <c r="W20" s="268"/>
      <c r="X20" s="268">
        <f>SUM('2008 Alaska'!N25:O25,'2008 Lower 48'!AM25:AN25)</f>
        <v>1125090</v>
      </c>
      <c r="Y20" s="268"/>
      <c r="Z20" s="341">
        <f t="shared" si="0"/>
        <v>48916.95652173913</v>
      </c>
      <c r="AA20" s="341"/>
      <c r="AB20" s="268">
        <f t="shared" si="2"/>
        <v>2599400</v>
      </c>
      <c r="AC20" s="268"/>
      <c r="AD20" s="113">
        <f t="shared" si="3"/>
        <v>649850</v>
      </c>
      <c r="AE20" s="269">
        <f t="shared" si="1"/>
        <v>36961.63686924045</v>
      </c>
      <c r="AF20" s="269"/>
      <c r="AG20" s="255" t="s">
        <v>15</v>
      </c>
      <c r="AH20" s="256"/>
      <c r="AI20" s="256"/>
      <c r="AJ20" s="257"/>
    </row>
    <row r="21" spans="1:36" ht="13.5" thickBot="1">
      <c r="A21" s="338" t="s">
        <v>88</v>
      </c>
      <c r="B21" s="339"/>
      <c r="C21" s="339"/>
      <c r="D21" s="339"/>
      <c r="E21" s="339"/>
      <c r="F21" s="339"/>
      <c r="G21" s="340"/>
      <c r="H21" s="278">
        <v>6097751.48</v>
      </c>
      <c r="I21" s="278"/>
      <c r="J21" s="278">
        <v>290369.1180952381</v>
      </c>
      <c r="K21" s="278"/>
      <c r="L21" s="278">
        <v>8216176.330000001</v>
      </c>
      <c r="M21" s="278"/>
      <c r="N21" s="313">
        <v>391246.49190476193</v>
      </c>
      <c r="O21" s="313"/>
      <c r="P21" s="278">
        <v>8303246.4399999995</v>
      </c>
      <c r="Q21" s="278"/>
      <c r="R21" s="313">
        <v>488426.26117647055</v>
      </c>
      <c r="S21" s="313"/>
      <c r="T21" s="278">
        <v>9609874.88</v>
      </c>
      <c r="U21" s="278"/>
      <c r="V21" s="313">
        <v>533881.9377777778</v>
      </c>
      <c r="W21" s="313"/>
      <c r="X21" s="278">
        <f>SUM('2008 Alaska'!N26:O26,'2008 Lower 48'!AM26:AN26)</f>
        <v>13650282.1</v>
      </c>
      <c r="Y21" s="278"/>
      <c r="Z21" s="313">
        <f t="shared" si="0"/>
        <v>593490.5260869565</v>
      </c>
      <c r="AA21" s="313"/>
      <c r="AB21" s="344">
        <f t="shared" si="2"/>
        <v>32227049.130000003</v>
      </c>
      <c r="AC21" s="344"/>
      <c r="AD21" s="349">
        <f t="shared" si="3"/>
        <v>8056762.282500001</v>
      </c>
      <c r="AE21" s="270">
        <f t="shared" si="1"/>
        <v>459482.8670082409</v>
      </c>
      <c r="AF21" s="270"/>
      <c r="AG21" s="261" t="s">
        <v>88</v>
      </c>
      <c r="AH21" s="262"/>
      <c r="AI21" s="262"/>
      <c r="AJ21" s="263"/>
    </row>
    <row r="22" spans="1:36" ht="13.5" thickBot="1">
      <c r="A22" s="332" t="s">
        <v>16</v>
      </c>
      <c r="B22" s="333"/>
      <c r="C22" s="333"/>
      <c r="D22" s="333"/>
      <c r="E22" s="333"/>
      <c r="F22" s="333"/>
      <c r="G22" s="334"/>
      <c r="H22" s="289">
        <v>358.53999999999996</v>
      </c>
      <c r="I22" s="289"/>
      <c r="J22" s="271">
        <v>17.07333333333333</v>
      </c>
      <c r="K22" s="271"/>
      <c r="L22" s="289">
        <v>403.96000000000004</v>
      </c>
      <c r="M22" s="289"/>
      <c r="N22" s="271">
        <v>19.23619047619048</v>
      </c>
      <c r="O22" s="271"/>
      <c r="P22" s="289">
        <v>614.96</v>
      </c>
      <c r="Q22" s="289"/>
      <c r="R22" s="271">
        <v>36.17411764705883</v>
      </c>
      <c r="S22" s="271"/>
      <c r="T22" s="289">
        <v>413.99</v>
      </c>
      <c r="U22" s="289"/>
      <c r="V22" s="271">
        <v>22.999444444444446</v>
      </c>
      <c r="W22" s="271"/>
      <c r="X22" s="268">
        <f>SUM('2008 Alaska'!N27:O27,'2008 Lower 48'!AM27:AN27)</f>
        <v>358.5</v>
      </c>
      <c r="Y22" s="268"/>
      <c r="Z22" s="271">
        <f t="shared" si="0"/>
        <v>15.58695652173913</v>
      </c>
      <c r="AA22" s="271"/>
      <c r="AB22" s="268">
        <f t="shared" si="2"/>
        <v>1791.45</v>
      </c>
      <c r="AC22" s="268"/>
      <c r="AD22" s="113">
        <f t="shared" si="3"/>
        <v>447.8625</v>
      </c>
      <c r="AE22" s="271">
        <f t="shared" si="1"/>
        <v>22.21400848455324</v>
      </c>
      <c r="AF22" s="271"/>
      <c r="AG22" s="255" t="s">
        <v>16</v>
      </c>
      <c r="AH22" s="256"/>
      <c r="AI22" s="256"/>
      <c r="AJ22" s="257"/>
    </row>
    <row r="23" spans="1:36" ht="13.5" thickBot="1">
      <c r="A23" s="335" t="s">
        <v>68</v>
      </c>
      <c r="B23" s="336"/>
      <c r="C23" s="336"/>
      <c r="D23" s="336"/>
      <c r="E23" s="336"/>
      <c r="F23" s="336"/>
      <c r="G23" s="337"/>
      <c r="H23" s="278">
        <v>3774272.39</v>
      </c>
      <c r="I23" s="278"/>
      <c r="J23" s="278">
        <v>179727.25666666668</v>
      </c>
      <c r="K23" s="278"/>
      <c r="L23" s="278">
        <v>4119487.91</v>
      </c>
      <c r="M23" s="278"/>
      <c r="N23" s="313">
        <v>196166.09095238097</v>
      </c>
      <c r="O23" s="313"/>
      <c r="P23" s="278">
        <v>3841240.55</v>
      </c>
      <c r="Q23" s="278"/>
      <c r="R23" s="313">
        <v>225955.32647058822</v>
      </c>
      <c r="S23" s="313"/>
      <c r="T23" s="278">
        <v>4912650.61</v>
      </c>
      <c r="U23" s="278"/>
      <c r="V23" s="313">
        <v>272925.0338888889</v>
      </c>
      <c r="W23" s="313"/>
      <c r="X23" s="278">
        <f>SUM('2008 Alaska'!N28:O28,'2008 Lower 48'!AM28:AN28)</f>
        <v>6805640.780000001</v>
      </c>
      <c r="Y23" s="278"/>
      <c r="Z23" s="313">
        <f t="shared" si="0"/>
        <v>295897.42521739134</v>
      </c>
      <c r="AA23" s="313"/>
      <c r="AB23" s="345">
        <f t="shared" si="2"/>
        <v>16647651.46</v>
      </c>
      <c r="AC23" s="345"/>
      <c r="AD23" s="348">
        <f t="shared" si="3"/>
        <v>4161912.865</v>
      </c>
      <c r="AE23" s="267">
        <f t="shared" si="1"/>
        <v>234134.22663918324</v>
      </c>
      <c r="AF23" s="267"/>
      <c r="AG23" s="258" t="s">
        <v>68</v>
      </c>
      <c r="AH23" s="259"/>
      <c r="AI23" s="259"/>
      <c r="AJ23" s="260"/>
    </row>
    <row r="24" spans="1:36" ht="13.5" thickBot="1">
      <c r="A24" s="332" t="s">
        <v>74</v>
      </c>
      <c r="B24" s="333"/>
      <c r="C24" s="333"/>
      <c r="D24" s="333"/>
      <c r="E24" s="333"/>
      <c r="F24" s="333"/>
      <c r="G24" s="334"/>
      <c r="H24" s="276">
        <v>2049797.08</v>
      </c>
      <c r="I24" s="276"/>
      <c r="J24" s="276">
        <v>97609.38476190476</v>
      </c>
      <c r="K24" s="276"/>
      <c r="L24" s="276">
        <v>3018392.62</v>
      </c>
      <c r="M24" s="276"/>
      <c r="N24" s="276">
        <v>143732.98190476192</v>
      </c>
      <c r="O24" s="276"/>
      <c r="P24" s="276">
        <v>3667084.5100000002</v>
      </c>
      <c r="Q24" s="276"/>
      <c r="R24" s="276">
        <v>215710.85352941178</v>
      </c>
      <c r="S24" s="276"/>
      <c r="T24" s="276">
        <v>3872715.94</v>
      </c>
      <c r="U24" s="276"/>
      <c r="V24" s="276">
        <v>215150.88555555555</v>
      </c>
      <c r="W24" s="276"/>
      <c r="X24" s="276">
        <f>SUM('2008 Alaska'!N29:O29,'2008 Lower 48'!AM29:AN29)</f>
        <v>4253139.34</v>
      </c>
      <c r="Y24" s="276"/>
      <c r="Z24" s="276">
        <f t="shared" si="0"/>
        <v>184919.10173913042</v>
      </c>
      <c r="AA24" s="276"/>
      <c r="AB24" s="345">
        <f t="shared" si="2"/>
        <v>12607990.15</v>
      </c>
      <c r="AC24" s="345"/>
      <c r="AD24" s="348">
        <f t="shared" si="3"/>
        <v>3151997.5375</v>
      </c>
      <c r="AE24" s="266">
        <f t="shared" si="1"/>
        <v>171424.6414981529</v>
      </c>
      <c r="AF24" s="266"/>
      <c r="AG24" s="255" t="s">
        <v>74</v>
      </c>
      <c r="AH24" s="256"/>
      <c r="AI24" s="256"/>
      <c r="AJ24" s="257"/>
    </row>
    <row r="25" spans="1:36" ht="13.5" thickBot="1">
      <c r="A25" s="335" t="s">
        <v>76</v>
      </c>
      <c r="B25" s="336"/>
      <c r="C25" s="336"/>
      <c r="D25" s="336"/>
      <c r="E25" s="336"/>
      <c r="F25" s="336"/>
      <c r="G25" s="337"/>
      <c r="H25" s="278">
        <v>134756.34999999998</v>
      </c>
      <c r="I25" s="278"/>
      <c r="J25" s="278">
        <v>6416.969047619046</v>
      </c>
      <c r="K25" s="278"/>
      <c r="L25" s="278">
        <v>216673.4</v>
      </c>
      <c r="M25" s="278"/>
      <c r="N25" s="313">
        <v>10317.780952380952</v>
      </c>
      <c r="O25" s="313"/>
      <c r="P25" s="278">
        <v>228075.95</v>
      </c>
      <c r="Q25" s="278"/>
      <c r="R25" s="313">
        <v>13416.232352941177</v>
      </c>
      <c r="S25" s="313"/>
      <c r="T25" s="278">
        <v>208314.82</v>
      </c>
      <c r="U25" s="278"/>
      <c r="V25" s="313">
        <v>11573.045555555556</v>
      </c>
      <c r="W25" s="313"/>
      <c r="X25" s="278">
        <f>SUM('2008 Alaska'!N30:O30,'2008 Lower 48'!AM30:AN30)</f>
        <v>234511.69999999998</v>
      </c>
      <c r="Y25" s="278"/>
      <c r="Z25" s="313">
        <f t="shared" si="0"/>
        <v>10196.160869565216</v>
      </c>
      <c r="AA25" s="313"/>
      <c r="AB25" s="345">
        <f t="shared" si="2"/>
        <v>787820.52</v>
      </c>
      <c r="AC25" s="345"/>
      <c r="AD25" s="348">
        <f t="shared" si="3"/>
        <v>196955.13</v>
      </c>
      <c r="AE25" s="267">
        <f t="shared" si="1"/>
        <v>10384.03775561239</v>
      </c>
      <c r="AF25" s="267"/>
      <c r="AG25" s="258" t="s">
        <v>76</v>
      </c>
      <c r="AH25" s="259"/>
      <c r="AI25" s="259"/>
      <c r="AJ25" s="260"/>
    </row>
    <row r="26" spans="1:36" ht="13.5" thickBot="1">
      <c r="A26" s="332" t="s">
        <v>69</v>
      </c>
      <c r="B26" s="333"/>
      <c r="C26" s="333"/>
      <c r="D26" s="333"/>
      <c r="E26" s="333"/>
      <c r="F26" s="333"/>
      <c r="G26" s="334"/>
      <c r="H26" s="276">
        <v>102767.20999999999</v>
      </c>
      <c r="I26" s="276"/>
      <c r="J26" s="276">
        <v>4893.676666666666</v>
      </c>
      <c r="K26" s="276"/>
      <c r="L26" s="276">
        <v>162782</v>
      </c>
      <c r="M26" s="276"/>
      <c r="N26" s="276">
        <v>7751.523809523809</v>
      </c>
      <c r="O26" s="276"/>
      <c r="P26" s="276">
        <v>216609</v>
      </c>
      <c r="Q26" s="276"/>
      <c r="R26" s="276">
        <v>12741.70588235294</v>
      </c>
      <c r="S26" s="276"/>
      <c r="T26" s="276">
        <v>209717</v>
      </c>
      <c r="U26" s="276"/>
      <c r="V26" s="276">
        <v>11650.944444444445</v>
      </c>
      <c r="W26" s="276"/>
      <c r="X26" s="276">
        <f>SUM('2008 Alaska'!N31:O31,'2008 Lower 48'!AM31:AN31)</f>
        <v>319547</v>
      </c>
      <c r="Y26" s="276"/>
      <c r="Z26" s="276">
        <f t="shared" si="0"/>
        <v>13893.347826086956</v>
      </c>
      <c r="AA26" s="276"/>
      <c r="AB26" s="345">
        <f t="shared" si="2"/>
        <v>691875.21</v>
      </c>
      <c r="AC26" s="345"/>
      <c r="AD26" s="348">
        <f t="shared" si="3"/>
        <v>172968.8025</v>
      </c>
      <c r="AE26" s="266">
        <f t="shared" si="1"/>
        <v>10186.239725814963</v>
      </c>
      <c r="AF26" s="266"/>
      <c r="AG26" s="255" t="s">
        <v>69</v>
      </c>
      <c r="AH26" s="256"/>
      <c r="AI26" s="256"/>
      <c r="AJ26" s="257"/>
    </row>
    <row r="27" spans="1:36" ht="13.5" thickBot="1">
      <c r="A27" s="335" t="s">
        <v>70</v>
      </c>
      <c r="B27" s="336"/>
      <c r="C27" s="336"/>
      <c r="D27" s="336"/>
      <c r="E27" s="336"/>
      <c r="F27" s="336"/>
      <c r="G27" s="337"/>
      <c r="H27" s="278">
        <v>4812.82</v>
      </c>
      <c r="I27" s="278"/>
      <c r="J27" s="278">
        <v>229.18190476190475</v>
      </c>
      <c r="K27" s="278"/>
      <c r="L27" s="278">
        <v>15510.510000000002</v>
      </c>
      <c r="M27" s="278"/>
      <c r="N27" s="313">
        <v>738.5957142857144</v>
      </c>
      <c r="O27" s="313"/>
      <c r="P27" s="278">
        <v>29340.31</v>
      </c>
      <c r="Q27" s="278"/>
      <c r="R27" s="313">
        <v>1725.9005882352942</v>
      </c>
      <c r="S27" s="313"/>
      <c r="T27" s="278">
        <v>13603.07</v>
      </c>
      <c r="U27" s="278"/>
      <c r="V27" s="313">
        <v>755.7261111111111</v>
      </c>
      <c r="W27" s="313"/>
      <c r="X27" s="278">
        <f>SUM('2008 Alaska'!N32:O32,'2008 Lower 48'!AM32:AN32)</f>
        <v>290143.7</v>
      </c>
      <c r="Y27" s="278"/>
      <c r="Z27" s="313">
        <f t="shared" si="0"/>
        <v>12614.94347826087</v>
      </c>
      <c r="AA27" s="313"/>
      <c r="AB27" s="345">
        <f t="shared" si="2"/>
        <v>63266.71</v>
      </c>
      <c r="AC27" s="345"/>
      <c r="AD27" s="348">
        <f t="shared" si="3"/>
        <v>15816.6775</v>
      </c>
      <c r="AE27" s="267">
        <f t="shared" si="1"/>
        <v>3212.869559330979</v>
      </c>
      <c r="AF27" s="267"/>
      <c r="AG27" s="258" t="s">
        <v>70</v>
      </c>
      <c r="AH27" s="259"/>
      <c r="AI27" s="259"/>
      <c r="AJ27" s="260"/>
    </row>
    <row r="28" spans="1:36" ht="13.5" thickBot="1">
      <c r="A28" s="332" t="s">
        <v>81</v>
      </c>
      <c r="B28" s="333"/>
      <c r="C28" s="333"/>
      <c r="D28" s="333"/>
      <c r="E28" s="333"/>
      <c r="F28" s="333"/>
      <c r="G28" s="334"/>
      <c r="H28" s="276">
        <v>258206.5</v>
      </c>
      <c r="I28" s="276"/>
      <c r="J28" s="276">
        <v>12295.547619047618</v>
      </c>
      <c r="K28" s="276"/>
      <c r="L28" s="276">
        <v>347413</v>
      </c>
      <c r="M28" s="276"/>
      <c r="N28" s="276">
        <v>16543.47619047619</v>
      </c>
      <c r="O28" s="276"/>
      <c r="P28" s="276">
        <v>343890.5</v>
      </c>
      <c r="Q28" s="276"/>
      <c r="R28" s="276">
        <v>20228.852941176472</v>
      </c>
      <c r="S28" s="276"/>
      <c r="T28" s="276">
        <v>407658</v>
      </c>
      <c r="U28" s="276"/>
      <c r="V28" s="276">
        <v>22647.666666666668</v>
      </c>
      <c r="W28" s="276"/>
      <c r="X28" s="276">
        <f>SUM('2008 Alaska'!N33:O33,'2008 Lower 48'!AM33:AN33)</f>
        <v>569334</v>
      </c>
      <c r="Y28" s="276"/>
      <c r="Z28" s="276">
        <f t="shared" si="0"/>
        <v>24753.652173913044</v>
      </c>
      <c r="AA28" s="276"/>
      <c r="AB28" s="345">
        <f>SUM(H28,L28,P28,T28)</f>
        <v>1357168</v>
      </c>
      <c r="AC28" s="345"/>
      <c r="AD28" s="348">
        <f>AB28/4</f>
        <v>339292</v>
      </c>
      <c r="AE28" s="266">
        <f t="shared" si="1"/>
        <v>19293.839118255997</v>
      </c>
      <c r="AF28" s="266"/>
      <c r="AG28" s="255" t="s">
        <v>81</v>
      </c>
      <c r="AH28" s="256"/>
      <c r="AI28" s="256"/>
      <c r="AJ28" s="257"/>
    </row>
    <row r="29" spans="1:36" ht="13.5" thickBot="1">
      <c r="A29" s="329" t="s">
        <v>197</v>
      </c>
      <c r="B29" s="330"/>
      <c r="C29" s="330"/>
      <c r="D29" s="330"/>
      <c r="E29" s="330"/>
      <c r="F29" s="330"/>
      <c r="G29" s="331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>
        <v>15</v>
      </c>
      <c r="W29" s="264"/>
      <c r="X29" s="264">
        <v>82</v>
      </c>
      <c r="Y29" s="264"/>
      <c r="Z29" s="264">
        <f>X29/5</f>
        <v>16.4</v>
      </c>
      <c r="AA29" s="264"/>
      <c r="AB29" s="346">
        <f t="shared" si="2"/>
        <v>0</v>
      </c>
      <c r="AC29" s="346"/>
      <c r="AD29" s="350">
        <f t="shared" si="3"/>
        <v>0</v>
      </c>
      <c r="AE29" s="264"/>
      <c r="AF29" s="264"/>
      <c r="AG29" s="252" t="s">
        <v>197</v>
      </c>
      <c r="AH29" s="253"/>
      <c r="AI29" s="253"/>
      <c r="AJ29" s="254"/>
    </row>
    <row r="30" spans="1:36" ht="13.5" thickBot="1">
      <c r="A30" s="332" t="s">
        <v>198</v>
      </c>
      <c r="B30" s="333"/>
      <c r="C30" s="333"/>
      <c r="D30" s="333"/>
      <c r="E30" s="333"/>
      <c r="F30" s="333"/>
      <c r="G30" s="334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>
        <v>6</v>
      </c>
      <c r="W30" s="265"/>
      <c r="X30" s="265">
        <v>35</v>
      </c>
      <c r="Y30" s="265"/>
      <c r="Z30" s="265">
        <f>X30/5</f>
        <v>7</v>
      </c>
      <c r="AA30" s="265"/>
      <c r="AB30" s="268">
        <f t="shared" si="2"/>
        <v>0</v>
      </c>
      <c r="AC30" s="268"/>
      <c r="AD30" s="113">
        <f t="shared" si="3"/>
        <v>0</v>
      </c>
      <c r="AE30" s="265"/>
      <c r="AF30" s="265"/>
      <c r="AG30" s="255" t="s">
        <v>198</v>
      </c>
      <c r="AH30" s="256"/>
      <c r="AI30" s="256"/>
      <c r="AJ30" s="257"/>
    </row>
    <row r="31" spans="1:36" ht="13.5" thickBot="1">
      <c r="A31" s="329" t="s">
        <v>199</v>
      </c>
      <c r="B31" s="330"/>
      <c r="C31" s="330"/>
      <c r="D31" s="330"/>
      <c r="E31" s="330"/>
      <c r="F31" s="330"/>
      <c r="G31" s="331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>
        <v>5</v>
      </c>
      <c r="W31" s="264"/>
      <c r="X31" s="264">
        <v>5</v>
      </c>
      <c r="Y31" s="264"/>
      <c r="Z31" s="264">
        <f>X31/5</f>
        <v>1</v>
      </c>
      <c r="AA31" s="264"/>
      <c r="AB31" s="346">
        <f t="shared" si="2"/>
        <v>0</v>
      </c>
      <c r="AC31" s="346"/>
      <c r="AD31" s="350">
        <f t="shared" si="3"/>
        <v>0</v>
      </c>
      <c r="AE31" s="264"/>
      <c r="AF31" s="264"/>
      <c r="AG31" s="252" t="s">
        <v>199</v>
      </c>
      <c r="AH31" s="253"/>
      <c r="AI31" s="253"/>
      <c r="AJ31" s="254"/>
    </row>
  </sheetData>
  <sheetProtection/>
  <mergeCells count="404">
    <mergeCell ref="A2:F2"/>
    <mergeCell ref="X3:Y3"/>
    <mergeCell ref="Z3:AA3"/>
    <mergeCell ref="X4:Y4"/>
    <mergeCell ref="Z4:AA4"/>
    <mergeCell ref="X5:Y5"/>
    <mergeCell ref="Z5:AA5"/>
    <mergeCell ref="A5:G5"/>
    <mergeCell ref="N5:O5"/>
    <mergeCell ref="T3:U3"/>
    <mergeCell ref="X6:Y6"/>
    <mergeCell ref="Z6:AA6"/>
    <mergeCell ref="X7:Y7"/>
    <mergeCell ref="Z7:AA7"/>
    <mergeCell ref="X8:Y8"/>
    <mergeCell ref="Z8:AA8"/>
    <mergeCell ref="X9:Y9"/>
    <mergeCell ref="Z9:AA9"/>
    <mergeCell ref="X10:Y10"/>
    <mergeCell ref="Z10:AA10"/>
    <mergeCell ref="X11:Y11"/>
    <mergeCell ref="Z11:AA11"/>
    <mergeCell ref="X12:Y12"/>
    <mergeCell ref="Z12:AA12"/>
    <mergeCell ref="X13:Y13"/>
    <mergeCell ref="Z13:AA13"/>
    <mergeCell ref="X14:Y14"/>
    <mergeCell ref="Z14:AA14"/>
    <mergeCell ref="X15:Y15"/>
    <mergeCell ref="Z15:AA15"/>
    <mergeCell ref="X16:Y16"/>
    <mergeCell ref="Z16:AA16"/>
    <mergeCell ref="X17:Y17"/>
    <mergeCell ref="Z17:AA17"/>
    <mergeCell ref="X18:Y18"/>
    <mergeCell ref="Z18:AA18"/>
    <mergeCell ref="X19:Y19"/>
    <mergeCell ref="Z19:AA19"/>
    <mergeCell ref="X20:Y20"/>
    <mergeCell ref="Z20:AA20"/>
    <mergeCell ref="X21:Y21"/>
    <mergeCell ref="Z21:AA21"/>
    <mergeCell ref="X22:Y22"/>
    <mergeCell ref="Z22:AA22"/>
    <mergeCell ref="X23:Y23"/>
    <mergeCell ref="Z23:AA23"/>
    <mergeCell ref="X27:Y27"/>
    <mergeCell ref="Z27:AA27"/>
    <mergeCell ref="X28:Y28"/>
    <mergeCell ref="Z28:AA28"/>
    <mergeCell ref="X24:Y24"/>
    <mergeCell ref="Z24:AA24"/>
    <mergeCell ref="X25:Y25"/>
    <mergeCell ref="Z25:AA25"/>
    <mergeCell ref="X26:Y26"/>
    <mergeCell ref="Z26:AA26"/>
    <mergeCell ref="A6:G6"/>
    <mergeCell ref="A7:G7"/>
    <mergeCell ref="A8:G8"/>
    <mergeCell ref="A9:G9"/>
    <mergeCell ref="A10:G10"/>
    <mergeCell ref="A13:G13"/>
    <mergeCell ref="A11:G11"/>
    <mergeCell ref="A12:G12"/>
    <mergeCell ref="A14:G14"/>
    <mergeCell ref="A15:G15"/>
    <mergeCell ref="A16:G16"/>
    <mergeCell ref="A17:G17"/>
    <mergeCell ref="A18:G18"/>
    <mergeCell ref="A25:G25"/>
    <mergeCell ref="A26:G26"/>
    <mergeCell ref="A27:G27"/>
    <mergeCell ref="A28:G28"/>
    <mergeCell ref="A19:G19"/>
    <mergeCell ref="A20:G20"/>
    <mergeCell ref="A21:G21"/>
    <mergeCell ref="A22:G22"/>
    <mergeCell ref="A23:G23"/>
    <mergeCell ref="A24:G24"/>
    <mergeCell ref="A31:G31"/>
    <mergeCell ref="X31:Y31"/>
    <mergeCell ref="Z31:AA31"/>
    <mergeCell ref="A29:G29"/>
    <mergeCell ref="X29:Y29"/>
    <mergeCell ref="Z29:AA29"/>
    <mergeCell ref="A30:G30"/>
    <mergeCell ref="X30:Y30"/>
    <mergeCell ref="Z30:AA30"/>
    <mergeCell ref="L30:M30"/>
    <mergeCell ref="V3:W3"/>
    <mergeCell ref="T4:U4"/>
    <mergeCell ref="V4:W4"/>
    <mergeCell ref="T5:U5"/>
    <mergeCell ref="V5:W5"/>
    <mergeCell ref="T6:U6"/>
    <mergeCell ref="V6:W6"/>
    <mergeCell ref="T7:U7"/>
    <mergeCell ref="V7:W7"/>
    <mergeCell ref="T8:U8"/>
    <mergeCell ref="V8:W8"/>
    <mergeCell ref="T9:U9"/>
    <mergeCell ref="V9:W9"/>
    <mergeCell ref="T10:U10"/>
    <mergeCell ref="V10:W10"/>
    <mergeCell ref="T11:U11"/>
    <mergeCell ref="V11:W11"/>
    <mergeCell ref="T12:U12"/>
    <mergeCell ref="V12:W12"/>
    <mergeCell ref="T13:U13"/>
    <mergeCell ref="V13:W13"/>
    <mergeCell ref="T14:U14"/>
    <mergeCell ref="V14:W14"/>
    <mergeCell ref="T15:U15"/>
    <mergeCell ref="V15:W15"/>
    <mergeCell ref="T16:U16"/>
    <mergeCell ref="V16:W16"/>
    <mergeCell ref="T17:U17"/>
    <mergeCell ref="V17:W17"/>
    <mergeCell ref="T18:U18"/>
    <mergeCell ref="V18:W18"/>
    <mergeCell ref="T24:U24"/>
    <mergeCell ref="V24:W24"/>
    <mergeCell ref="T25:U25"/>
    <mergeCell ref="V25:W25"/>
    <mergeCell ref="T19:U19"/>
    <mergeCell ref="V19:W19"/>
    <mergeCell ref="T20:U20"/>
    <mergeCell ref="V20:W20"/>
    <mergeCell ref="T21:U21"/>
    <mergeCell ref="V21:W21"/>
    <mergeCell ref="T30:U30"/>
    <mergeCell ref="V30:W30"/>
    <mergeCell ref="T31:U31"/>
    <mergeCell ref="V31:W31"/>
    <mergeCell ref="T22:U22"/>
    <mergeCell ref="V22:W22"/>
    <mergeCell ref="T23:U23"/>
    <mergeCell ref="V23:W23"/>
    <mergeCell ref="T29:U29"/>
    <mergeCell ref="V29:W29"/>
    <mergeCell ref="T27:U27"/>
    <mergeCell ref="V27:W27"/>
    <mergeCell ref="T28:U28"/>
    <mergeCell ref="V28:W28"/>
    <mergeCell ref="T26:U26"/>
    <mergeCell ref="V26:W26"/>
    <mergeCell ref="P3:Q3"/>
    <mergeCell ref="R3:S3"/>
    <mergeCell ref="P4:Q4"/>
    <mergeCell ref="R4:S4"/>
    <mergeCell ref="P5:Q5"/>
    <mergeCell ref="R5:S5"/>
    <mergeCell ref="P6:Q6"/>
    <mergeCell ref="R6:S6"/>
    <mergeCell ref="P7:Q7"/>
    <mergeCell ref="R7:S7"/>
    <mergeCell ref="P8:Q8"/>
    <mergeCell ref="R8:S8"/>
    <mergeCell ref="P9:Q9"/>
    <mergeCell ref="R9:S9"/>
    <mergeCell ref="P10:Q10"/>
    <mergeCell ref="R10:S10"/>
    <mergeCell ref="P11:Q11"/>
    <mergeCell ref="R11:S11"/>
    <mergeCell ref="P12:Q12"/>
    <mergeCell ref="R12:S12"/>
    <mergeCell ref="P13:Q13"/>
    <mergeCell ref="R13:S13"/>
    <mergeCell ref="P14:Q14"/>
    <mergeCell ref="R14:S14"/>
    <mergeCell ref="P15:Q15"/>
    <mergeCell ref="R15:S15"/>
    <mergeCell ref="P16:Q16"/>
    <mergeCell ref="R16:S16"/>
    <mergeCell ref="P17:Q17"/>
    <mergeCell ref="R17:S17"/>
    <mergeCell ref="P18:Q18"/>
    <mergeCell ref="R18:S18"/>
    <mergeCell ref="P19:Q19"/>
    <mergeCell ref="R19:S19"/>
    <mergeCell ref="P20:Q20"/>
    <mergeCell ref="R20:S20"/>
    <mergeCell ref="R26:S26"/>
    <mergeCell ref="P21:Q21"/>
    <mergeCell ref="R21:S21"/>
    <mergeCell ref="P22:Q22"/>
    <mergeCell ref="R22:S22"/>
    <mergeCell ref="P23:Q23"/>
    <mergeCell ref="R23:S23"/>
    <mergeCell ref="R27:S27"/>
    <mergeCell ref="P28:Q28"/>
    <mergeCell ref="R28:S28"/>
    <mergeCell ref="P29:Q29"/>
    <mergeCell ref="R29:S29"/>
    <mergeCell ref="P24:Q24"/>
    <mergeCell ref="R24:S24"/>
    <mergeCell ref="P25:Q25"/>
    <mergeCell ref="R25:S25"/>
    <mergeCell ref="P26:Q26"/>
    <mergeCell ref="P30:Q30"/>
    <mergeCell ref="R30:S30"/>
    <mergeCell ref="P31:Q31"/>
    <mergeCell ref="R31:S31"/>
    <mergeCell ref="L3:M3"/>
    <mergeCell ref="N3:O3"/>
    <mergeCell ref="L4:M4"/>
    <mergeCell ref="N4:O4"/>
    <mergeCell ref="L5:M5"/>
    <mergeCell ref="P27:Q27"/>
    <mergeCell ref="L6:M6"/>
    <mergeCell ref="N6:O6"/>
    <mergeCell ref="L7:M7"/>
    <mergeCell ref="N7:O7"/>
    <mergeCell ref="L8:M8"/>
    <mergeCell ref="N8:O8"/>
    <mergeCell ref="L9:M9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N26:O26"/>
    <mergeCell ref="L21:M21"/>
    <mergeCell ref="N21:O21"/>
    <mergeCell ref="L22:M22"/>
    <mergeCell ref="N22:O22"/>
    <mergeCell ref="L23:M23"/>
    <mergeCell ref="N23:O23"/>
    <mergeCell ref="N27:O27"/>
    <mergeCell ref="L28:M28"/>
    <mergeCell ref="N28:O28"/>
    <mergeCell ref="L29:M29"/>
    <mergeCell ref="N29:O29"/>
    <mergeCell ref="L24:M24"/>
    <mergeCell ref="N24:O24"/>
    <mergeCell ref="L25:M25"/>
    <mergeCell ref="N25:O25"/>
    <mergeCell ref="L26:M26"/>
    <mergeCell ref="N30:O30"/>
    <mergeCell ref="L31:M31"/>
    <mergeCell ref="N31:O31"/>
    <mergeCell ref="H3:I3"/>
    <mergeCell ref="J3:K3"/>
    <mergeCell ref="H4:I4"/>
    <mergeCell ref="J4:K4"/>
    <mergeCell ref="H5:I5"/>
    <mergeCell ref="J5:K5"/>
    <mergeCell ref="L27:M27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J26:K26"/>
    <mergeCell ref="H21:I21"/>
    <mergeCell ref="J21:K21"/>
    <mergeCell ref="H22:I22"/>
    <mergeCell ref="J22:K22"/>
    <mergeCell ref="H23:I23"/>
    <mergeCell ref="J23:K23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H30:I30"/>
    <mergeCell ref="J30:K30"/>
    <mergeCell ref="H31:I31"/>
    <mergeCell ref="J31:K31"/>
    <mergeCell ref="AB2:AF2"/>
    <mergeCell ref="AB3:AC3"/>
    <mergeCell ref="AE3:AF3"/>
    <mergeCell ref="AB4:AC4"/>
    <mergeCell ref="AE4:AF4"/>
    <mergeCell ref="H27:I27"/>
    <mergeCell ref="AB5:AC5"/>
    <mergeCell ref="AE5:AF5"/>
    <mergeCell ref="AB6:AC6"/>
    <mergeCell ref="AE6:AF6"/>
    <mergeCell ref="AB7:AC7"/>
    <mergeCell ref="AE7:AF7"/>
    <mergeCell ref="AB8:AC8"/>
    <mergeCell ref="AE8:AF8"/>
    <mergeCell ref="AB9:AC9"/>
    <mergeCell ref="AE9:AF9"/>
    <mergeCell ref="AB10:AC10"/>
    <mergeCell ref="AE10:AF10"/>
    <mergeCell ref="AB11:AC11"/>
    <mergeCell ref="AE11:AF11"/>
    <mergeCell ref="AB12:AC12"/>
    <mergeCell ref="AE12:AF12"/>
    <mergeCell ref="AB13:AC13"/>
    <mergeCell ref="AE13:AF13"/>
    <mergeCell ref="AB14:AC14"/>
    <mergeCell ref="AE14:AF14"/>
    <mergeCell ref="AB15:AC15"/>
    <mergeCell ref="AE15:AF15"/>
    <mergeCell ref="AB16:AC16"/>
    <mergeCell ref="AE16:AF16"/>
    <mergeCell ref="AB17:AC17"/>
    <mergeCell ref="AE17:AF17"/>
    <mergeCell ref="AB18:AC18"/>
    <mergeCell ref="AE18:AF18"/>
    <mergeCell ref="AB19:AC19"/>
    <mergeCell ref="AE19:AF19"/>
    <mergeCell ref="AB20:AC20"/>
    <mergeCell ref="AE20:AF20"/>
    <mergeCell ref="AB21:AC21"/>
    <mergeCell ref="AE21:AF21"/>
    <mergeCell ref="AB22:AC22"/>
    <mergeCell ref="AE22:AF22"/>
    <mergeCell ref="AB23:AC23"/>
    <mergeCell ref="AE23:AF23"/>
    <mergeCell ref="AB24:AC24"/>
    <mergeCell ref="AE24:AF24"/>
    <mergeCell ref="AB25:AC25"/>
    <mergeCell ref="AE25:AF25"/>
    <mergeCell ref="AB26:AC26"/>
    <mergeCell ref="AE26:AF26"/>
    <mergeCell ref="AB27:AC27"/>
    <mergeCell ref="AE27:AF27"/>
    <mergeCell ref="AB28:AC28"/>
    <mergeCell ref="AE28:AF28"/>
    <mergeCell ref="AB29:AC29"/>
    <mergeCell ref="AE29:AF29"/>
    <mergeCell ref="AB30:AC30"/>
    <mergeCell ref="AE30:AF30"/>
    <mergeCell ref="AB31:AC31"/>
    <mergeCell ref="AE31:AF31"/>
    <mergeCell ref="AG5:AJ5"/>
    <mergeCell ref="AG6:AJ6"/>
    <mergeCell ref="AG7:AJ7"/>
    <mergeCell ref="AG8:AJ8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9:AJ29"/>
    <mergeCell ref="AG30:AJ30"/>
    <mergeCell ref="AG31:AJ31"/>
    <mergeCell ref="AG23:AJ23"/>
    <mergeCell ref="AG24:AJ24"/>
    <mergeCell ref="AG25:AJ25"/>
    <mergeCell ref="AG26:AJ26"/>
    <mergeCell ref="AG27:AJ27"/>
    <mergeCell ref="AG28:AJ28"/>
  </mergeCells>
  <printOptions/>
  <pageMargins left="0.29" right="0.17" top="0.75" bottom="0.75" header="0.3" footer="0.3"/>
  <pageSetup horizontalDpi="600" verticalDpi="600" orientation="landscape" r:id="rId1"/>
  <headerFooter>
    <oddHeader>&amp;C&amp;"Arial,Bold"BLM E.U. Helicopters
5 year utilization&amp;R&amp;D
</oddHead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6">
      <selection activeCell="Q51" sqref="Q51"/>
    </sheetView>
  </sheetViews>
  <sheetFormatPr defaultColWidth="9.140625" defaultRowHeight="12.75"/>
  <sheetData>
    <row r="1" spans="2:19" ht="16.5" thickBot="1">
      <c r="B1" s="135" t="s">
        <v>205</v>
      </c>
      <c r="C1" s="135"/>
      <c r="D1" s="135"/>
      <c r="Q1" s="135" t="s">
        <v>206</v>
      </c>
      <c r="R1" s="135"/>
      <c r="S1" s="135"/>
    </row>
    <row r="2" spans="2:29" ht="41.25" thickTop="1">
      <c r="B2" s="114" t="s">
        <v>201</v>
      </c>
      <c r="C2" s="114" t="s">
        <v>44</v>
      </c>
      <c r="D2" s="114" t="s">
        <v>45</v>
      </c>
      <c r="E2" s="114" t="s">
        <v>47</v>
      </c>
      <c r="F2" s="114" t="s">
        <v>202</v>
      </c>
      <c r="G2" s="114" t="s">
        <v>203</v>
      </c>
      <c r="H2" s="114" t="s">
        <v>49</v>
      </c>
      <c r="I2" s="114" t="s">
        <v>50</v>
      </c>
      <c r="J2" s="114" t="s">
        <v>51</v>
      </c>
      <c r="K2" s="114" t="s">
        <v>52</v>
      </c>
      <c r="L2" s="115" t="s">
        <v>204</v>
      </c>
      <c r="M2" s="124" t="s">
        <v>207</v>
      </c>
      <c r="N2" s="136" t="s">
        <v>80</v>
      </c>
      <c r="O2" s="136"/>
      <c r="Q2" s="114" t="s">
        <v>201</v>
      </c>
      <c r="R2" s="114" t="s">
        <v>44</v>
      </c>
      <c r="S2" s="114" t="s">
        <v>45</v>
      </c>
      <c r="T2" s="114" t="s">
        <v>47</v>
      </c>
      <c r="U2" s="114" t="s">
        <v>202</v>
      </c>
      <c r="V2" s="114" t="s">
        <v>203</v>
      </c>
      <c r="W2" s="114" t="s">
        <v>49</v>
      </c>
      <c r="X2" s="114" t="s">
        <v>50</v>
      </c>
      <c r="Y2" s="114" t="s">
        <v>51</v>
      </c>
      <c r="Z2" s="114" t="s">
        <v>52</v>
      </c>
      <c r="AA2" s="115" t="s">
        <v>204</v>
      </c>
      <c r="AB2" s="124" t="s">
        <v>207</v>
      </c>
      <c r="AC2" s="141" t="s">
        <v>80</v>
      </c>
    </row>
    <row r="3" spans="1:29" ht="20.25">
      <c r="A3" s="116">
        <v>2005</v>
      </c>
      <c r="B3" s="117">
        <v>3795.5</v>
      </c>
      <c r="C3" s="117">
        <v>382</v>
      </c>
      <c r="D3" s="117">
        <v>607</v>
      </c>
      <c r="E3" s="117">
        <v>156.9</v>
      </c>
      <c r="F3" s="117">
        <v>428</v>
      </c>
      <c r="G3" s="117">
        <v>154.6</v>
      </c>
      <c r="H3" s="117">
        <v>682.9</v>
      </c>
      <c r="I3" s="117">
        <v>567.3</v>
      </c>
      <c r="J3" s="117">
        <v>736</v>
      </c>
      <c r="K3" s="117">
        <v>146.1</v>
      </c>
      <c r="L3" s="118">
        <v>164.4</v>
      </c>
      <c r="M3" s="128"/>
      <c r="N3" s="139">
        <f>SUM(B3:L3)</f>
        <v>7820.7</v>
      </c>
      <c r="O3" s="139"/>
      <c r="Q3" s="143">
        <v>1713.6</v>
      </c>
      <c r="R3" s="143">
        <v>228.4</v>
      </c>
      <c r="S3" s="143">
        <v>255.5</v>
      </c>
      <c r="T3" s="143">
        <v>92.2</v>
      </c>
      <c r="U3" s="143">
        <v>334.1</v>
      </c>
      <c r="V3" s="143">
        <v>224.1</v>
      </c>
      <c r="W3" s="143">
        <v>696.4</v>
      </c>
      <c r="X3" s="143">
        <v>181.4</v>
      </c>
      <c r="Y3" s="143">
        <v>471.1</v>
      </c>
      <c r="Z3" s="143">
        <v>150.7</v>
      </c>
      <c r="AA3" s="144">
        <v>101.6</v>
      </c>
      <c r="AB3" s="128"/>
      <c r="AC3" s="145">
        <f>SUM(Q3:AB3)</f>
        <v>4449.1</v>
      </c>
    </row>
    <row r="4" spans="1:29" ht="20.25">
      <c r="A4" s="116">
        <v>2006</v>
      </c>
      <c r="B4" s="120">
        <v>2009</v>
      </c>
      <c r="C4" s="120">
        <v>288</v>
      </c>
      <c r="D4" s="120">
        <v>446</v>
      </c>
      <c r="E4" s="120">
        <v>190</v>
      </c>
      <c r="F4" s="120">
        <v>518</v>
      </c>
      <c r="G4" s="120">
        <v>171</v>
      </c>
      <c r="H4" s="120">
        <v>882</v>
      </c>
      <c r="I4" s="120">
        <v>1022</v>
      </c>
      <c r="J4" s="120">
        <v>640</v>
      </c>
      <c r="K4" s="120">
        <v>214</v>
      </c>
      <c r="L4" s="121">
        <v>0</v>
      </c>
      <c r="M4" s="154">
        <v>259</v>
      </c>
      <c r="N4" s="139">
        <f>SUM(B4:L4)</f>
        <v>6380</v>
      </c>
      <c r="O4" s="139"/>
      <c r="Q4" s="143">
        <v>832</v>
      </c>
      <c r="R4" s="143">
        <v>264</v>
      </c>
      <c r="S4" s="143">
        <v>281</v>
      </c>
      <c r="T4" s="143">
        <v>63</v>
      </c>
      <c r="U4" s="143">
        <v>257</v>
      </c>
      <c r="V4" s="143">
        <v>116</v>
      </c>
      <c r="W4" s="143">
        <v>799</v>
      </c>
      <c r="X4" s="143">
        <v>302</v>
      </c>
      <c r="Y4" s="143">
        <v>121</v>
      </c>
      <c r="Z4" s="143">
        <v>147</v>
      </c>
      <c r="AA4" s="143">
        <v>24</v>
      </c>
      <c r="AB4" s="144">
        <v>259</v>
      </c>
      <c r="AC4" s="145">
        <f>SUM(Q4:AB4)</f>
        <v>3465</v>
      </c>
    </row>
    <row r="5" spans="1:29" ht="20.25">
      <c r="A5" s="116">
        <v>2007</v>
      </c>
      <c r="B5" s="120">
        <v>2633</v>
      </c>
      <c r="C5" s="120">
        <v>312</v>
      </c>
      <c r="D5" s="120">
        <v>612</v>
      </c>
      <c r="E5" s="120">
        <v>284</v>
      </c>
      <c r="F5" s="120">
        <v>501</v>
      </c>
      <c r="G5" s="120">
        <v>241</v>
      </c>
      <c r="H5" s="120">
        <v>649</v>
      </c>
      <c r="I5" s="120">
        <v>806</v>
      </c>
      <c r="J5" s="120">
        <v>784</v>
      </c>
      <c r="K5" s="120">
        <v>206</v>
      </c>
      <c r="L5" s="121">
        <v>0</v>
      </c>
      <c r="M5" s="154">
        <v>206</v>
      </c>
      <c r="N5" s="139">
        <f>SUM(B5:L5)</f>
        <v>7028</v>
      </c>
      <c r="O5" s="139"/>
      <c r="Q5" s="125">
        <v>69</v>
      </c>
      <c r="R5" s="125">
        <v>26</v>
      </c>
      <c r="S5" s="125">
        <v>61</v>
      </c>
      <c r="T5" s="125">
        <v>86</v>
      </c>
      <c r="U5" s="125">
        <v>218</v>
      </c>
      <c r="V5" s="125">
        <v>93</v>
      </c>
      <c r="W5" s="125">
        <v>931</v>
      </c>
      <c r="X5" s="125">
        <v>210</v>
      </c>
      <c r="Y5" s="125">
        <v>42</v>
      </c>
      <c r="Z5" s="125">
        <v>82</v>
      </c>
      <c r="AA5" s="125">
        <v>12</v>
      </c>
      <c r="AB5" s="126">
        <v>206</v>
      </c>
      <c r="AC5" s="145">
        <f>SUM(Q5:AB5)</f>
        <v>2036</v>
      </c>
    </row>
    <row r="6" spans="1:29" ht="21" thickBot="1">
      <c r="A6" s="127">
        <v>2008</v>
      </c>
      <c r="B6" s="137">
        <v>1876</v>
      </c>
      <c r="C6" s="137">
        <v>163</v>
      </c>
      <c r="D6" s="137">
        <v>512</v>
      </c>
      <c r="E6" s="137">
        <v>145</v>
      </c>
      <c r="F6" s="137">
        <v>400</v>
      </c>
      <c r="G6" s="137">
        <v>164</v>
      </c>
      <c r="H6" s="137">
        <v>486</v>
      </c>
      <c r="I6" s="137">
        <v>387</v>
      </c>
      <c r="J6" s="137">
        <v>473</v>
      </c>
      <c r="K6" s="137">
        <v>143</v>
      </c>
      <c r="L6" s="138">
        <v>0</v>
      </c>
      <c r="M6" s="155">
        <v>0</v>
      </c>
      <c r="N6" s="140">
        <f>SUM(B6:L6)</f>
        <v>4749</v>
      </c>
      <c r="O6" s="139"/>
      <c r="Q6" s="133">
        <v>28</v>
      </c>
      <c r="R6" s="133">
        <v>27</v>
      </c>
      <c r="S6" s="133">
        <v>48</v>
      </c>
      <c r="T6" s="133">
        <v>44</v>
      </c>
      <c r="U6" s="133">
        <v>151</v>
      </c>
      <c r="V6" s="133">
        <v>61</v>
      </c>
      <c r="W6" s="133">
        <v>462</v>
      </c>
      <c r="X6" s="133">
        <v>371</v>
      </c>
      <c r="Y6" s="133">
        <v>45</v>
      </c>
      <c r="Z6" s="133">
        <v>50</v>
      </c>
      <c r="AA6" s="133">
        <v>61</v>
      </c>
      <c r="AB6" s="134">
        <v>0</v>
      </c>
      <c r="AC6" s="146">
        <f>SUM(Q6:AB6)</f>
        <v>1348</v>
      </c>
    </row>
    <row r="7" spans="1:29" ht="17.25" thickBot="1" thickTop="1">
      <c r="A7" s="150" t="s">
        <v>215</v>
      </c>
      <c r="B7" s="146">
        <f>SUM(B3:B6)</f>
        <v>10313.5</v>
      </c>
      <c r="C7" s="146">
        <f aca="true" t="shared" si="0" ref="C7:L7">SUM(C3:C6)</f>
        <v>1145</v>
      </c>
      <c r="D7" s="146">
        <f t="shared" si="0"/>
        <v>2177</v>
      </c>
      <c r="E7" s="146">
        <f t="shared" si="0"/>
        <v>775.9</v>
      </c>
      <c r="F7" s="146">
        <f t="shared" si="0"/>
        <v>1847</v>
      </c>
      <c r="G7" s="146">
        <f t="shared" si="0"/>
        <v>730.6</v>
      </c>
      <c r="H7" s="146">
        <f t="shared" si="0"/>
        <v>2699.9</v>
      </c>
      <c r="I7" s="146">
        <f t="shared" si="0"/>
        <v>2782.3</v>
      </c>
      <c r="J7" s="146">
        <f t="shared" si="0"/>
        <v>2633</v>
      </c>
      <c r="K7" s="146">
        <f t="shared" si="0"/>
        <v>709.1</v>
      </c>
      <c r="L7" s="146">
        <f t="shared" si="0"/>
        <v>164.4</v>
      </c>
      <c r="M7" s="146"/>
      <c r="N7" s="149">
        <f>SUM(N3:N6)</f>
        <v>25977.7</v>
      </c>
      <c r="O7" s="139"/>
      <c r="P7" s="119" t="s">
        <v>211</v>
      </c>
      <c r="Q7" s="151">
        <f aca="true" t="shared" si="1" ref="Q7:AB7">SUM(Q3:Q6)</f>
        <v>2642.6</v>
      </c>
      <c r="R7" s="151">
        <f t="shared" si="1"/>
        <v>545.4</v>
      </c>
      <c r="S7" s="151">
        <f t="shared" si="1"/>
        <v>645.5</v>
      </c>
      <c r="T7" s="151">
        <f t="shared" si="1"/>
        <v>285.2</v>
      </c>
      <c r="U7" s="151">
        <f t="shared" si="1"/>
        <v>960.1</v>
      </c>
      <c r="V7" s="151">
        <f t="shared" si="1"/>
        <v>494.1</v>
      </c>
      <c r="W7" s="151">
        <f t="shared" si="1"/>
        <v>2888.4</v>
      </c>
      <c r="X7" s="151">
        <f t="shared" si="1"/>
        <v>1064.4</v>
      </c>
      <c r="Y7" s="151">
        <f t="shared" si="1"/>
        <v>679.1</v>
      </c>
      <c r="Z7" s="151">
        <f t="shared" si="1"/>
        <v>429.7</v>
      </c>
      <c r="AA7" s="151">
        <f t="shared" si="1"/>
        <v>198.6</v>
      </c>
      <c r="AB7" s="151">
        <f t="shared" si="1"/>
        <v>465</v>
      </c>
      <c r="AC7" s="151">
        <f>SUM(AC3:AC6)</f>
        <v>11298.1</v>
      </c>
    </row>
    <row r="8" spans="1:29" ht="17.25" thickBot="1" thickTop="1">
      <c r="A8" s="152" t="s">
        <v>213</v>
      </c>
      <c r="B8" s="151">
        <v>2642.6</v>
      </c>
      <c r="C8" s="151">
        <v>545.4</v>
      </c>
      <c r="D8" s="151">
        <v>645.5</v>
      </c>
      <c r="E8" s="151">
        <v>285.2</v>
      </c>
      <c r="F8" s="151">
        <v>960.1</v>
      </c>
      <c r="G8" s="151">
        <v>494.1</v>
      </c>
      <c r="H8" s="151">
        <v>2888.4</v>
      </c>
      <c r="I8" s="151">
        <v>1064.4</v>
      </c>
      <c r="J8" s="151">
        <v>679.1</v>
      </c>
      <c r="K8" s="151">
        <v>429.7</v>
      </c>
      <c r="L8" s="151">
        <v>198.6</v>
      </c>
      <c r="M8" s="151">
        <v>465</v>
      </c>
      <c r="N8" s="151">
        <v>11298.1</v>
      </c>
      <c r="O8" s="153"/>
      <c r="P8" s="119" t="s">
        <v>212</v>
      </c>
      <c r="Q8" s="147">
        <f aca="true" t="shared" si="2" ref="Q8:AC8">Q7/4</f>
        <v>660.65</v>
      </c>
      <c r="R8" s="147">
        <f t="shared" si="2"/>
        <v>136.35</v>
      </c>
      <c r="S8" s="147">
        <f t="shared" si="2"/>
        <v>161.375</v>
      </c>
      <c r="T8" s="147">
        <f t="shared" si="2"/>
        <v>71.3</v>
      </c>
      <c r="U8" s="147">
        <f t="shared" si="2"/>
        <v>240.025</v>
      </c>
      <c r="V8" s="147">
        <f t="shared" si="2"/>
        <v>123.525</v>
      </c>
      <c r="W8" s="147">
        <f t="shared" si="2"/>
        <v>722.1</v>
      </c>
      <c r="X8" s="147">
        <f t="shared" si="2"/>
        <v>266.1</v>
      </c>
      <c r="Y8" s="147">
        <f t="shared" si="2"/>
        <v>169.775</v>
      </c>
      <c r="Z8" s="147">
        <f t="shared" si="2"/>
        <v>107.425</v>
      </c>
      <c r="AA8" s="147">
        <f t="shared" si="2"/>
        <v>49.65</v>
      </c>
      <c r="AB8" s="147">
        <f t="shared" si="2"/>
        <v>116.25</v>
      </c>
      <c r="AC8" s="147">
        <f t="shared" si="2"/>
        <v>2824.525</v>
      </c>
    </row>
    <row r="9" spans="1:27" ht="17.25" thickBot="1" thickTop="1">
      <c r="A9" s="150" t="s">
        <v>214</v>
      </c>
      <c r="B9" s="142">
        <v>249</v>
      </c>
      <c r="C9" s="142">
        <v>51</v>
      </c>
      <c r="D9" s="142">
        <v>87</v>
      </c>
      <c r="E9" s="142">
        <v>21</v>
      </c>
      <c r="F9" s="142">
        <v>316</v>
      </c>
      <c r="G9" s="142">
        <v>203</v>
      </c>
      <c r="H9" s="142">
        <v>342</v>
      </c>
      <c r="I9" s="142">
        <v>176</v>
      </c>
      <c r="J9" s="142">
        <v>70</v>
      </c>
      <c r="K9" s="142">
        <v>11</v>
      </c>
      <c r="L9" s="142">
        <v>0</v>
      </c>
      <c r="M9" s="149"/>
      <c r="N9" s="150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spans="1:27" ht="16.5" thickTop="1">
      <c r="A10" s="156" t="s">
        <v>80</v>
      </c>
      <c r="B10" s="145">
        <f>SUM(B7:B9)</f>
        <v>13205.1</v>
      </c>
      <c r="C10" s="145">
        <f>SUM(C7:C9)</f>
        <v>1741.4</v>
      </c>
      <c r="D10" s="145">
        <f aca="true" t="shared" si="3" ref="D10:M10">SUM(D7:D9)</f>
        <v>2909.5</v>
      </c>
      <c r="E10" s="145">
        <f t="shared" si="3"/>
        <v>1082.1</v>
      </c>
      <c r="F10" s="145">
        <f t="shared" si="3"/>
        <v>3123.1</v>
      </c>
      <c r="G10" s="145">
        <f t="shared" si="3"/>
        <v>1427.7</v>
      </c>
      <c r="H10" s="145">
        <f t="shared" si="3"/>
        <v>5930.3</v>
      </c>
      <c r="I10" s="145">
        <f t="shared" si="3"/>
        <v>4022.7000000000003</v>
      </c>
      <c r="J10" s="145">
        <f t="shared" si="3"/>
        <v>3382.1</v>
      </c>
      <c r="K10" s="145">
        <f>SUM(K7:K9)</f>
        <v>1149.8</v>
      </c>
      <c r="L10" s="145">
        <f t="shared" si="3"/>
        <v>363</v>
      </c>
      <c r="M10" s="145">
        <f t="shared" si="3"/>
        <v>465</v>
      </c>
      <c r="N10" s="145">
        <f>SUM(N7:N9)</f>
        <v>37275.8</v>
      </c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spans="1:14" ht="15.75">
      <c r="A11" s="119" t="s">
        <v>216</v>
      </c>
      <c r="B11" s="148">
        <f>B10/4</f>
        <v>3301.275</v>
      </c>
      <c r="C11" s="148">
        <f aca="true" t="shared" si="4" ref="C11:M11">C10/4</f>
        <v>435.35</v>
      </c>
      <c r="D11" s="148">
        <f t="shared" si="4"/>
        <v>727.375</v>
      </c>
      <c r="E11" s="148">
        <f t="shared" si="4"/>
        <v>270.525</v>
      </c>
      <c r="F11" s="148">
        <f t="shared" si="4"/>
        <v>780.775</v>
      </c>
      <c r="G11" s="148">
        <f t="shared" si="4"/>
        <v>356.925</v>
      </c>
      <c r="H11" s="148">
        <f t="shared" si="4"/>
        <v>1482.575</v>
      </c>
      <c r="I11" s="148">
        <f t="shared" si="4"/>
        <v>1005.6750000000001</v>
      </c>
      <c r="J11" s="148">
        <f t="shared" si="4"/>
        <v>845.525</v>
      </c>
      <c r="K11" s="148">
        <f t="shared" si="4"/>
        <v>287.45</v>
      </c>
      <c r="L11" s="148">
        <f t="shared" si="4"/>
        <v>90.75</v>
      </c>
      <c r="M11" s="148">
        <f t="shared" si="4"/>
        <v>116.25</v>
      </c>
      <c r="N11" s="148">
        <f>N10/4</f>
        <v>9318.95</v>
      </c>
    </row>
    <row r="15" ht="12.75">
      <c r="A15" s="119" t="s">
        <v>217</v>
      </c>
    </row>
    <row r="16" spans="1:2" ht="20.25">
      <c r="A16" s="116">
        <v>2005</v>
      </c>
      <c r="B16" s="158">
        <f>N3+M27+AC3</f>
        <v>12269.8</v>
      </c>
    </row>
    <row r="17" spans="1:2" ht="20.25">
      <c r="A17" s="116">
        <v>2006</v>
      </c>
      <c r="B17" s="158">
        <f>N4+M28+AC4</f>
        <v>10411</v>
      </c>
    </row>
    <row r="18" spans="1:2" ht="20.25">
      <c r="A18" s="116">
        <v>2007</v>
      </c>
      <c r="B18" s="158">
        <f>N5+M29+AC5</f>
        <v>9950</v>
      </c>
    </row>
    <row r="19" spans="1:2" ht="20.25">
      <c r="A19" s="127">
        <v>2008</v>
      </c>
      <c r="B19" s="158">
        <f>N6+M30+AC6</f>
        <v>6171</v>
      </c>
    </row>
    <row r="25" ht="13.5" thickBot="1">
      <c r="B25" s="119" t="s">
        <v>208</v>
      </c>
    </row>
    <row r="26" spans="1:12" ht="16.5" thickTop="1">
      <c r="A26" s="128"/>
      <c r="B26" s="129" t="s">
        <v>201</v>
      </c>
      <c r="C26" s="129" t="s">
        <v>44</v>
      </c>
      <c r="D26" s="129" t="s">
        <v>45</v>
      </c>
      <c r="E26" s="129" t="s">
        <v>47</v>
      </c>
      <c r="F26" s="129" t="s">
        <v>209</v>
      </c>
      <c r="G26" s="129" t="s">
        <v>210</v>
      </c>
      <c r="H26" s="129" t="s">
        <v>49</v>
      </c>
      <c r="I26" s="129" t="s">
        <v>50</v>
      </c>
      <c r="J26" s="129" t="s">
        <v>51</v>
      </c>
      <c r="K26" s="129" t="s">
        <v>52</v>
      </c>
      <c r="L26" s="130" t="s">
        <v>204</v>
      </c>
    </row>
    <row r="27" spans="1:12" ht="15.75">
      <c r="A27" s="128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</row>
    <row r="28" spans="1:13" ht="15.75">
      <c r="A28" s="128">
        <v>2006</v>
      </c>
      <c r="B28" s="122">
        <v>0</v>
      </c>
      <c r="C28" s="122">
        <v>51</v>
      </c>
      <c r="D28" s="122">
        <v>43</v>
      </c>
      <c r="E28" s="122">
        <v>0</v>
      </c>
      <c r="F28" s="122">
        <v>0</v>
      </c>
      <c r="G28" s="122">
        <v>182</v>
      </c>
      <c r="H28" s="122">
        <v>218</v>
      </c>
      <c r="I28" s="122">
        <v>55</v>
      </c>
      <c r="J28" s="122">
        <v>6</v>
      </c>
      <c r="K28" s="122">
        <v>11</v>
      </c>
      <c r="L28" s="123">
        <v>0</v>
      </c>
      <c r="M28">
        <f>SUM(B28:L28)</f>
        <v>566</v>
      </c>
    </row>
    <row r="29" spans="1:13" ht="15.75">
      <c r="A29" s="128">
        <v>2007</v>
      </c>
      <c r="B29" s="122">
        <v>249</v>
      </c>
      <c r="C29" s="122">
        <v>0</v>
      </c>
      <c r="D29" s="122">
        <v>0</v>
      </c>
      <c r="E29" s="122">
        <v>21</v>
      </c>
      <c r="F29" s="122">
        <v>316</v>
      </c>
      <c r="G29" s="122">
        <v>21</v>
      </c>
      <c r="H29" s="122">
        <v>124</v>
      </c>
      <c r="I29" s="122">
        <v>91</v>
      </c>
      <c r="J29" s="122">
        <v>64</v>
      </c>
      <c r="K29" s="122">
        <v>0</v>
      </c>
      <c r="L29" s="123">
        <v>0</v>
      </c>
      <c r="M29">
        <f>SUM(B29:L29)</f>
        <v>886</v>
      </c>
    </row>
    <row r="30" spans="1:13" ht="15.75" thickBot="1">
      <c r="A30" s="128">
        <v>2008</v>
      </c>
      <c r="B30" s="133">
        <v>0</v>
      </c>
      <c r="C30" s="133">
        <v>0</v>
      </c>
      <c r="D30" s="133">
        <v>44</v>
      </c>
      <c r="E30" s="133">
        <v>0</v>
      </c>
      <c r="F30" s="133">
        <v>0</v>
      </c>
      <c r="G30" s="133">
        <v>0</v>
      </c>
      <c r="H30" s="133">
        <v>0</v>
      </c>
      <c r="I30" s="133">
        <v>30</v>
      </c>
      <c r="J30" s="133">
        <v>0</v>
      </c>
      <c r="K30" s="133">
        <v>0</v>
      </c>
      <c r="L30" s="134">
        <v>0</v>
      </c>
      <c r="M30" s="157">
        <f>SUM(B30:L30)</f>
        <v>74</v>
      </c>
    </row>
    <row r="31" spans="1:13" ht="15.75" thickTop="1">
      <c r="A31" s="128"/>
      <c r="B31" s="128">
        <f>SUM(B28:B30)</f>
        <v>249</v>
      </c>
      <c r="C31" s="128">
        <f aca="true" t="shared" si="5" ref="C31:L31">SUM(C28:C30)</f>
        <v>51</v>
      </c>
      <c r="D31" s="128">
        <f t="shared" si="5"/>
        <v>87</v>
      </c>
      <c r="E31" s="128">
        <f t="shared" si="5"/>
        <v>21</v>
      </c>
      <c r="F31" s="128">
        <f t="shared" si="5"/>
        <v>316</v>
      </c>
      <c r="G31" s="128">
        <f t="shared" si="5"/>
        <v>203</v>
      </c>
      <c r="H31" s="128">
        <f t="shared" si="5"/>
        <v>342</v>
      </c>
      <c r="I31" s="128">
        <f t="shared" si="5"/>
        <v>176</v>
      </c>
      <c r="J31" s="128">
        <f t="shared" si="5"/>
        <v>70</v>
      </c>
      <c r="K31" s="128">
        <f t="shared" si="5"/>
        <v>11</v>
      </c>
      <c r="L31" s="128">
        <f t="shared" si="5"/>
        <v>0</v>
      </c>
      <c r="M31" s="128">
        <f>SUM(M28:M30)</f>
        <v>1526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bbitting</cp:lastModifiedBy>
  <cp:lastPrinted>2009-02-17T16:07:37Z</cp:lastPrinted>
  <dcterms:created xsi:type="dcterms:W3CDTF">2002-10-15T20:40:37Z</dcterms:created>
  <dcterms:modified xsi:type="dcterms:W3CDTF">2009-02-17T16:29:51Z</dcterms:modified>
  <cp:category/>
  <cp:version/>
  <cp:contentType/>
  <cp:contentStatus/>
</cp:coreProperties>
</file>