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7160" windowHeight="8960" firstSheet="3" activeTab="3"/>
  </bookViews>
  <sheets>
    <sheet name="General" sheetId="1" r:id="rId1"/>
    <sheet name="Requirements" sheetId="2" r:id="rId2"/>
    <sheet name="Carnot_Analysis" sheetId="3" r:id="rId3"/>
    <sheet name="SSCL_4KW_Plant" sheetId="4" r:id="rId4"/>
    <sheet name="System_Cost" sheetId="5" r:id="rId5"/>
    <sheet name="Opper_Cost" sheetId="6" r:id="rId6"/>
    <sheet name="HGS" sheetId="7" r:id="rId7"/>
    <sheet name="MCS" sheetId="8" r:id="rId8"/>
    <sheet name="MCB" sheetId="9" r:id="rId9"/>
    <sheet name="PVS" sheetId="10" r:id="rId10"/>
    <sheet name="SCB" sheetId="11" r:id="rId11"/>
    <sheet name="Dist_Box" sheetId="12" r:id="rId12"/>
    <sheet name="Purifier_Comp" sheetId="13" r:id="rId13"/>
    <sheet name="Purifier_CBX" sheetId="14" r:id="rId14"/>
    <sheet name="Lhe_Dewar" sheetId="15" r:id="rId15"/>
    <sheet name="Ln2" sheetId="16" r:id="rId16"/>
    <sheet name="Vacuum" sheetId="17" r:id="rId17"/>
    <sheet name="Utilities" sheetId="18" r:id="rId18"/>
    <sheet name="Civil" sheetId="19" r:id="rId19"/>
    <sheet name="Controls" sheetId="20" r:id="rId20"/>
    <sheet name="Engineering" sheetId="21" r:id="rId21"/>
    <sheet name="Installation" sheetId="22" r:id="rId22"/>
    <sheet name="Comissioning" sheetId="23" r:id="rId23"/>
    <sheet name="Numbering" sheetId="24" r:id="rId24"/>
    <sheet name="Sheet3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<sst xmlns="http://schemas.openxmlformats.org/spreadsheetml/2006/main" count="855" uniqueCount="587">
  <si>
    <t>Remarks</t>
  </si>
  <si>
    <t>PVS2 (Kinney-2)</t>
  </si>
  <si>
    <t>PVS1 (Kinney-1)</t>
  </si>
  <si>
    <t>Guard Vacuum #2</t>
  </si>
  <si>
    <t>89400-89499</t>
  </si>
  <si>
    <t>GN2  Distribution System</t>
  </si>
  <si>
    <t>Compressor System (CMP)</t>
  </si>
  <si>
    <t>4.5K Cold Box Systems (CBX)</t>
  </si>
  <si>
    <t>Index</t>
  </si>
  <si>
    <t>General Block and Flow Diagrams (GFD)</t>
  </si>
  <si>
    <t xml:space="preserve">General Block and Flow Diagrams </t>
  </si>
  <si>
    <t xml:space="preserve">Helium Gas Storage  </t>
  </si>
  <si>
    <t xml:space="preserve">Utility Systems </t>
  </si>
  <si>
    <t>Helium Purifiers General (HPG)</t>
  </si>
  <si>
    <t xml:space="preserve">Helium Purifiers General </t>
  </si>
  <si>
    <t>Process (Kinney) Vacuum System (PVS)</t>
  </si>
  <si>
    <t>Main Cold Boxs General</t>
  </si>
  <si>
    <t>4.5 K Lhe Storage System General</t>
  </si>
  <si>
    <t>GFD</t>
  </si>
  <si>
    <t>HGS</t>
  </si>
  <si>
    <t>MCS</t>
  </si>
  <si>
    <t xml:space="preserve"> MCB</t>
  </si>
  <si>
    <t>SCB</t>
  </si>
  <si>
    <t>HPG</t>
  </si>
  <si>
    <t>HPS</t>
  </si>
  <si>
    <t>UTS</t>
  </si>
  <si>
    <t>Sub_Atmospheric Systems</t>
  </si>
  <si>
    <t>2.1K Subatmospheric Cold Box (SCB)</t>
  </si>
  <si>
    <t>Helium Purifier System</t>
  </si>
  <si>
    <t xml:space="preserve">Main Compressor System </t>
  </si>
  <si>
    <t xml:space="preserve">Main Cold Box </t>
  </si>
  <si>
    <t xml:space="preserve">Distribution System </t>
  </si>
  <si>
    <t>Subatmospheric Cold Box</t>
  </si>
  <si>
    <t>50000-53999</t>
  </si>
  <si>
    <t>DBX</t>
  </si>
  <si>
    <t>Distribution Box</t>
  </si>
  <si>
    <t>DS</t>
  </si>
  <si>
    <t>54000-56999</t>
  </si>
  <si>
    <t>CM_Distribution</t>
  </si>
  <si>
    <t>CMD</t>
  </si>
  <si>
    <t>Test DewarDistribution</t>
  </si>
  <si>
    <t>TDD</t>
  </si>
  <si>
    <t>36000-39999</t>
  </si>
  <si>
    <t>Load Distribution System (LDS)</t>
  </si>
  <si>
    <t>24000-29999</t>
  </si>
  <si>
    <t>CM</t>
  </si>
  <si>
    <t>Test Dewars</t>
  </si>
  <si>
    <t>51300-51999</t>
  </si>
  <si>
    <t>52300-52999</t>
  </si>
  <si>
    <t>Shield Supply gen</t>
  </si>
  <si>
    <t>Primary Return gen</t>
  </si>
  <si>
    <t>Primary Supply gen</t>
  </si>
  <si>
    <t>Shield Return gen</t>
  </si>
  <si>
    <t>3 Atm Sup CM</t>
  </si>
  <si>
    <t>3 Atm Sup Gen</t>
  </si>
  <si>
    <t>3 Atm Sup Test Dewars</t>
  </si>
  <si>
    <t>55200-53999</t>
  </si>
  <si>
    <t>55300-55999</t>
  </si>
  <si>
    <t>CD gen</t>
  </si>
  <si>
    <t>CD_CM</t>
  </si>
  <si>
    <t>CD_Test Dewars</t>
  </si>
  <si>
    <t>Guard Vac gen</t>
  </si>
  <si>
    <t>Guard Vac CM</t>
  </si>
  <si>
    <t>Guard Vac Test Dewars</t>
  </si>
  <si>
    <t>59300-59299</t>
  </si>
  <si>
    <t>Sp[are</t>
  </si>
  <si>
    <t>Load</t>
  </si>
  <si>
    <t>p [atm]</t>
  </si>
  <si>
    <t>T [K]</t>
  </si>
  <si>
    <t>h [J/g]</t>
  </si>
  <si>
    <t>s [J/g-K]</t>
  </si>
  <si>
    <t>Dh [J/g]</t>
  </si>
  <si>
    <t>m</t>
  </si>
  <si>
    <t xml:space="preserve">W </t>
  </si>
  <si>
    <t>4K</t>
  </si>
  <si>
    <t>2K</t>
  </si>
  <si>
    <t>CC System</t>
  </si>
  <si>
    <t>20K</t>
  </si>
  <si>
    <t>80K</t>
  </si>
  <si>
    <t>Mix to shield load</t>
  </si>
  <si>
    <t>From shield load</t>
  </si>
  <si>
    <t>300-4K</t>
  </si>
  <si>
    <t>Liquefaction Load</t>
  </si>
  <si>
    <t>Carnot Analysis of the Loads</t>
  </si>
  <si>
    <t>P</t>
  </si>
  <si>
    <t>(atm)</t>
  </si>
  <si>
    <t>T0</t>
  </si>
  <si>
    <t>(K)</t>
  </si>
  <si>
    <t>h</t>
  </si>
  <si>
    <t>(J/g)</t>
  </si>
  <si>
    <t>s</t>
  </si>
  <si>
    <t>(J/g-K)</t>
  </si>
  <si>
    <t xml:space="preserve">Recomended CRYOGENIC SYSTEMS NUMBERING </t>
  </si>
  <si>
    <t>SMTF</t>
  </si>
  <si>
    <t>P_Carnot</t>
  </si>
  <si>
    <t>Input Power</t>
  </si>
  <si>
    <t xml:space="preserve">Estimated Input Power @ </t>
  </si>
  <si>
    <t>2 K Refrigeration (15.5 g/s)</t>
  </si>
  <si>
    <t>72600-72609</t>
  </si>
  <si>
    <t>72610-72619</t>
  </si>
  <si>
    <t>72620-72629</t>
  </si>
  <si>
    <t>72700-72709</t>
  </si>
  <si>
    <t>72710-72719</t>
  </si>
  <si>
    <t>72720-72729</t>
  </si>
  <si>
    <t>72800-72809</t>
  </si>
  <si>
    <t>72810-72819</t>
  </si>
  <si>
    <t>72820-72829</t>
  </si>
  <si>
    <t>72900-72909</t>
  </si>
  <si>
    <t>72910-72919</t>
  </si>
  <si>
    <t>72920-72929</t>
  </si>
  <si>
    <t>73000-73999</t>
  </si>
  <si>
    <t>Purifier Cold Box System</t>
  </si>
  <si>
    <t>73000-73099</t>
  </si>
  <si>
    <t>73100-73199</t>
  </si>
  <si>
    <t>73200-73299</t>
  </si>
  <si>
    <t>73300-73309</t>
  </si>
  <si>
    <t>73310-73319</t>
  </si>
  <si>
    <t>73320-73329</t>
  </si>
  <si>
    <t>73400-73409</t>
  </si>
  <si>
    <t>73410-73419</t>
  </si>
  <si>
    <t>73420-73429</t>
  </si>
  <si>
    <t>73500-73509</t>
  </si>
  <si>
    <t>73510-73519</t>
  </si>
  <si>
    <t>73520-73529</t>
  </si>
  <si>
    <t>73600-73609</t>
  </si>
  <si>
    <t>73610-73619</t>
  </si>
  <si>
    <t>73620-73629</t>
  </si>
  <si>
    <t>73700-73709</t>
  </si>
  <si>
    <t>73710-73719</t>
  </si>
  <si>
    <t>73720-73729</t>
  </si>
  <si>
    <t>73800-73809</t>
  </si>
  <si>
    <t>73810-73819</t>
  </si>
  <si>
    <t>73820-73829</t>
  </si>
  <si>
    <t>73900-73909</t>
  </si>
  <si>
    <t>73910-73919</t>
  </si>
  <si>
    <t>73920-73929</t>
  </si>
  <si>
    <t>21400-21999</t>
  </si>
  <si>
    <t>22400-22999</t>
  </si>
  <si>
    <t>35000-35999</t>
  </si>
  <si>
    <t>41200-41399</t>
  </si>
  <si>
    <t>42000-42999</t>
  </si>
  <si>
    <t>40000-42999</t>
  </si>
  <si>
    <t>Cold Compressor System</t>
  </si>
  <si>
    <t>47000-47999</t>
  </si>
  <si>
    <t>Blower</t>
  </si>
  <si>
    <t>47000-47099</t>
  </si>
  <si>
    <t>47100-47199</t>
  </si>
  <si>
    <t>47200-47299</t>
  </si>
  <si>
    <t>Ring Pump</t>
  </si>
  <si>
    <t>47700-47799</t>
  </si>
  <si>
    <t>47800-47899</t>
  </si>
  <si>
    <t>47900-47999</t>
  </si>
  <si>
    <t>47300-47399</t>
  </si>
  <si>
    <t>47400-47699</t>
  </si>
  <si>
    <t>46000-46099</t>
  </si>
  <si>
    <t>56600-56999</t>
  </si>
  <si>
    <t>34000-34999</t>
  </si>
  <si>
    <t>Recovery Compressor -3 (Future)</t>
  </si>
  <si>
    <t>Common to Recovery Compressors</t>
  </si>
  <si>
    <t>Helium Gas Storage  (HGS)</t>
  </si>
  <si>
    <t>70000-73999</t>
  </si>
  <si>
    <t>72300-72399</t>
  </si>
  <si>
    <t>72400-72499</t>
  </si>
  <si>
    <t>72500-72599</t>
  </si>
  <si>
    <t>72600-72699</t>
  </si>
  <si>
    <t>72700-72799</t>
  </si>
  <si>
    <t>72800-72899</t>
  </si>
  <si>
    <t>72900-72999</t>
  </si>
  <si>
    <t>73300-73399</t>
  </si>
  <si>
    <t>73400-73499</t>
  </si>
  <si>
    <t>73500-73599</t>
  </si>
  <si>
    <t>73600-73699</t>
  </si>
  <si>
    <t>73700-73799</t>
  </si>
  <si>
    <t>73800-73899</t>
  </si>
  <si>
    <t>73900-73999</t>
  </si>
  <si>
    <t>T0 2.1 K CBX</t>
  </si>
  <si>
    <t>T0 Cooldown</t>
  </si>
  <si>
    <t>34000-35999</t>
  </si>
  <si>
    <t>34000-34099</t>
  </si>
  <si>
    <t>34100-34199</t>
  </si>
  <si>
    <t>34200-34299</t>
  </si>
  <si>
    <t>34300-34399</t>
  </si>
  <si>
    <t>34400-34999</t>
  </si>
  <si>
    <t>32000-33999</t>
  </si>
  <si>
    <t>30000-33999</t>
  </si>
  <si>
    <t>T0/From 4.5 K CBX</t>
  </si>
  <si>
    <t>46100-46999</t>
  </si>
  <si>
    <t>48000-48999</t>
  </si>
  <si>
    <t>48000-48099</t>
  </si>
  <si>
    <t>48100-48199</t>
  </si>
  <si>
    <t>48200-48299</t>
  </si>
  <si>
    <t>48300-48399</t>
  </si>
  <si>
    <t>48400-48699</t>
  </si>
  <si>
    <t>48700-48799</t>
  </si>
  <si>
    <t>48800-48899</t>
  </si>
  <si>
    <t>48900-48999</t>
  </si>
  <si>
    <t>49000-49999</t>
  </si>
  <si>
    <t>Oil Removal Tank &amp; Oil Lines</t>
  </si>
  <si>
    <t>59600-59599</t>
  </si>
  <si>
    <t>43000-45999</t>
  </si>
  <si>
    <t>46000-48999</t>
  </si>
  <si>
    <t>20000-23999</t>
  </si>
  <si>
    <t>CHL 4.5K Main Cold Box  (MCB)</t>
  </si>
  <si>
    <t>4.5 K Helium Dewar System (LHeD)</t>
  </si>
  <si>
    <t>74000-79999</t>
  </si>
  <si>
    <t xml:space="preserve">Cooldown </t>
  </si>
  <si>
    <t>89500-89599</t>
  </si>
  <si>
    <t>89600-89699</t>
  </si>
  <si>
    <t>89700-89799</t>
  </si>
  <si>
    <t>Vac. Pump Cart for MCB 80K &amp; 20Kbeds</t>
  </si>
  <si>
    <t>Vac. Pump Cart for Purifier 80K Beds</t>
  </si>
  <si>
    <t>Vac. Pump Cart for Purifier Molsieve Beds</t>
  </si>
  <si>
    <t>41800-41899</t>
  </si>
  <si>
    <t>41900-41999</t>
  </si>
  <si>
    <t>50000-59999</t>
  </si>
  <si>
    <t>50000-50999</t>
  </si>
  <si>
    <t>51000-51099</t>
  </si>
  <si>
    <t>51100-51199</t>
  </si>
  <si>
    <t>51200-51299</t>
  </si>
  <si>
    <t>General to Over All System</t>
  </si>
  <si>
    <t>51000-51999</t>
  </si>
  <si>
    <t>Primary Supply</t>
  </si>
  <si>
    <t>52000-52999</t>
  </si>
  <si>
    <t>Primary Return</t>
  </si>
  <si>
    <t>52100-52199</t>
  </si>
  <si>
    <t>52200-52299</t>
  </si>
  <si>
    <t>53000-53999</t>
  </si>
  <si>
    <t>Shield Supply</t>
  </si>
  <si>
    <t>53000-53099</t>
  </si>
  <si>
    <t>53100-53199</t>
  </si>
  <si>
    <t>53200-53299</t>
  </si>
  <si>
    <t>Shield Return</t>
  </si>
  <si>
    <t>54000-54999</t>
  </si>
  <si>
    <t>54000-54099</t>
  </si>
  <si>
    <t>54100-54199</t>
  </si>
  <si>
    <t>54200-54299</t>
  </si>
  <si>
    <t>54300-54399</t>
  </si>
  <si>
    <t>55000-55999</t>
  </si>
  <si>
    <t>3 ATM Supply</t>
  </si>
  <si>
    <t>55000-55099</t>
  </si>
  <si>
    <t>55100-55199</t>
  </si>
  <si>
    <t>56000-56999</t>
  </si>
  <si>
    <t>56000-56099</t>
  </si>
  <si>
    <t>56100-56199</t>
  </si>
  <si>
    <t>56500-56599</t>
  </si>
  <si>
    <t>56200-56299</t>
  </si>
  <si>
    <t>57000-58999</t>
  </si>
  <si>
    <t>59000-59999</t>
  </si>
  <si>
    <t>59000-59099</t>
  </si>
  <si>
    <t>59100-59199</t>
  </si>
  <si>
    <t>59200-59299</t>
  </si>
  <si>
    <t>60000-69999</t>
  </si>
  <si>
    <t>70000-79999</t>
  </si>
  <si>
    <t>Helium Purifier System (HPS)</t>
  </si>
  <si>
    <t>Utility Systems (UTS)</t>
  </si>
  <si>
    <t xml:space="preserve">Flow Diagrams </t>
  </si>
  <si>
    <t>3 ATM He</t>
  </si>
  <si>
    <t>Oil System</t>
  </si>
  <si>
    <t>Instrument Air System</t>
  </si>
  <si>
    <t>Cooling Water System</t>
  </si>
  <si>
    <t>Vacuum System</t>
  </si>
  <si>
    <t>80000-80999</t>
  </si>
  <si>
    <t>81000-81999</t>
  </si>
  <si>
    <t>82000-82999</t>
  </si>
  <si>
    <t>83000-83999</t>
  </si>
  <si>
    <t>84000-84999</t>
  </si>
  <si>
    <t>85000-85999</t>
  </si>
  <si>
    <t>86000-86999</t>
  </si>
  <si>
    <t>87000-87999</t>
  </si>
  <si>
    <t>88000-88999</t>
  </si>
  <si>
    <t>89000-89999</t>
  </si>
  <si>
    <t>90000-99999</t>
  </si>
  <si>
    <t xml:space="preserve">CMP211 </t>
  </si>
  <si>
    <t xml:space="preserve">CMP212 </t>
  </si>
  <si>
    <t xml:space="preserve">CMP221 </t>
  </si>
  <si>
    <t xml:space="preserve">CMP222 </t>
  </si>
  <si>
    <t>41000-41999</t>
  </si>
  <si>
    <t>53300-53999</t>
  </si>
  <si>
    <t>89000-89099</t>
  </si>
  <si>
    <t>Guard Vacuum #1</t>
  </si>
  <si>
    <t>SCB Roughing/Backing Pump</t>
  </si>
  <si>
    <t>89100-89199</t>
  </si>
  <si>
    <t>89200-89299</t>
  </si>
  <si>
    <t>89300-89399</t>
  </si>
  <si>
    <t>LN2 Dewar and Distribution System</t>
  </si>
  <si>
    <t>80000-89999</t>
  </si>
  <si>
    <t>70000-70999</t>
  </si>
  <si>
    <t>General Flow Diagram</t>
  </si>
  <si>
    <t>71000-71999</t>
  </si>
  <si>
    <t>Recovery Compressors</t>
  </si>
  <si>
    <t>71000-71099</t>
  </si>
  <si>
    <t>71100-71199</t>
  </si>
  <si>
    <t>Recovery Compressor -1</t>
  </si>
  <si>
    <t>71200-71299</t>
  </si>
  <si>
    <t>Recovery Compressor -2</t>
  </si>
  <si>
    <t>71300-71399</t>
  </si>
  <si>
    <t>72000-72999</t>
  </si>
  <si>
    <t>Purifier Molsieve (Dryer) System</t>
  </si>
  <si>
    <t>Common</t>
  </si>
  <si>
    <t>Bed -1</t>
  </si>
  <si>
    <t>Bed -2</t>
  </si>
  <si>
    <t>Clean-Up from Storage</t>
  </si>
  <si>
    <t>Clean-Up from CHL Compressor</t>
  </si>
  <si>
    <t>Clean-Up from CHL MCB</t>
  </si>
  <si>
    <t>Clean-Up from CHL 2.1K CB</t>
  </si>
  <si>
    <t>Clean-Up from CTF</t>
  </si>
  <si>
    <t>70000-70099</t>
  </si>
  <si>
    <t>70100-70199</t>
  </si>
  <si>
    <t>70200-70299</t>
  </si>
  <si>
    <t>70300-70399</t>
  </si>
  <si>
    <t>70400-70499</t>
  </si>
  <si>
    <t>70600-70699</t>
  </si>
  <si>
    <t>Cooldown</t>
  </si>
  <si>
    <t>Warmup</t>
  </si>
  <si>
    <t>72000-72099</t>
  </si>
  <si>
    <t>Not Used</t>
  </si>
  <si>
    <t>72100-72199</t>
  </si>
  <si>
    <t>72200-72299</t>
  </si>
  <si>
    <t>72300-72309</t>
  </si>
  <si>
    <t>72310-72319</t>
  </si>
  <si>
    <t>72320-72329</t>
  </si>
  <si>
    <t>72400-72409</t>
  </si>
  <si>
    <t>72410-72419</t>
  </si>
  <si>
    <t>72420-72429</t>
  </si>
  <si>
    <t>72500-72509</t>
  </si>
  <si>
    <t>72510-72519</t>
  </si>
  <si>
    <t>72520-72529</t>
  </si>
  <si>
    <t>3)  Estimate the equipment available and their conditions</t>
  </si>
  <si>
    <t>4)  Revise the system and operating cost numbers</t>
  </si>
  <si>
    <t>5)  Make the final evaluation and select the recommended type of system for SMTF</t>
  </si>
  <si>
    <t>2)  Select the most possible system options for the study</t>
  </si>
  <si>
    <t>1)  Finalize the load requirements</t>
  </si>
  <si>
    <t>He Gas Storage tanks (30,000 gal)</t>
  </si>
  <si>
    <t>Helium Gas Storage (HGS)</t>
  </si>
  <si>
    <t xml:space="preserve">Cold Copressors adder </t>
  </si>
  <si>
    <r>
      <t xml:space="preserve">If </t>
    </r>
    <r>
      <rPr>
        <b/>
        <sz val="10"/>
        <rFont val="MS Sans Serif"/>
        <family val="2"/>
      </rPr>
      <t>Option -2</t>
    </r>
    <r>
      <rPr>
        <sz val="10"/>
        <rFont val="MS Sans Serif"/>
        <family val="0"/>
      </rPr>
      <t xml:space="preserve"> is used (Two stage17 g/s)</t>
    </r>
  </si>
  <si>
    <t>Distribution Box (DBX)</t>
  </si>
  <si>
    <t>Purifier Compressor (HPC)</t>
  </si>
  <si>
    <t>Purifier Coldbox (HPB)</t>
  </si>
  <si>
    <t>Lhe_Dewar (LHD)</t>
  </si>
  <si>
    <t>Utilities (UTL)</t>
  </si>
  <si>
    <t>SMTF_Cryo_System_Opperating_Cost</t>
  </si>
  <si>
    <t>Cold Box System (MCB)   SSCL_4KW for Option-1 and New System for Option-2</t>
  </si>
  <si>
    <t>Main Compressor System (MCS)   SSCL_4KW for Option-1 and New System for Option-2</t>
  </si>
  <si>
    <t>Process Vacuum System (PVS) Kinneys for Option-1 and new sub atm. compressor for Option-2</t>
  </si>
  <si>
    <t>Sub Atm. Cold Box (SCB) Option-1 Uses Kinneys and Option-2 uses CC's</t>
  </si>
  <si>
    <t>Purifier Cold Box (HPB)</t>
  </si>
  <si>
    <t>Liquid Helium Dewar (LHD)</t>
  </si>
  <si>
    <t>CIVIL</t>
  </si>
  <si>
    <t>Engineering</t>
  </si>
  <si>
    <t>Installation</t>
  </si>
  <si>
    <t>Comissioning</t>
  </si>
  <si>
    <t>Liquid Nitrogen (LN2)</t>
  </si>
  <si>
    <t>Vacuum (VAC)</t>
  </si>
  <si>
    <t>Cooling Water</t>
  </si>
  <si>
    <t>Ln2 System (Ln2)</t>
  </si>
  <si>
    <t>Vacuum System (VAC)</t>
  </si>
  <si>
    <t>00000-09999</t>
  </si>
  <si>
    <t>10000-19999</t>
  </si>
  <si>
    <t>10000-10999</t>
  </si>
  <si>
    <t>Flow Diagrams</t>
  </si>
  <si>
    <t>11000-11999</t>
  </si>
  <si>
    <t>Helium Gas Tanks</t>
  </si>
  <si>
    <t>12000-12999</t>
  </si>
  <si>
    <t>Helium Purity Monitors</t>
  </si>
  <si>
    <t>13000-19999</t>
  </si>
  <si>
    <t>20000-29999</t>
  </si>
  <si>
    <t>20000-20999</t>
  </si>
  <si>
    <t>Oil Removal &amp; Gas Management</t>
  </si>
  <si>
    <t>21000-21999</t>
  </si>
  <si>
    <t>First Stage Helium Compressors</t>
  </si>
  <si>
    <t>21000-21099</t>
  </si>
  <si>
    <t>21100-21199</t>
  </si>
  <si>
    <t>22000-22999</t>
  </si>
  <si>
    <t>Second Stage Helium Compressors</t>
  </si>
  <si>
    <t>22000-22099</t>
  </si>
  <si>
    <t>30000-39999</t>
  </si>
  <si>
    <t>31000-31999</t>
  </si>
  <si>
    <t>31000-31099</t>
  </si>
  <si>
    <t>General</t>
  </si>
  <si>
    <t>31100-31199</t>
  </si>
  <si>
    <t>Low Pressure</t>
  </si>
  <si>
    <t>Medium Pressure</t>
  </si>
  <si>
    <t>High Pressure</t>
  </si>
  <si>
    <t>Nitrogen</t>
  </si>
  <si>
    <t>Cooldown/Regeneration</t>
  </si>
  <si>
    <t>Instrument Air</t>
  </si>
  <si>
    <t>Vacuum</t>
  </si>
  <si>
    <t>40000-49999</t>
  </si>
  <si>
    <t>21200-21299</t>
  </si>
  <si>
    <t>22100-22199</t>
  </si>
  <si>
    <t>22200-22299</t>
  </si>
  <si>
    <t>31200-31299</t>
  </si>
  <si>
    <t>31300-31399</t>
  </si>
  <si>
    <t>31400-31499</t>
  </si>
  <si>
    <t>31500-31599</t>
  </si>
  <si>
    <t>31600-31699</t>
  </si>
  <si>
    <t>31700-31799</t>
  </si>
  <si>
    <t>31800-31899</t>
  </si>
  <si>
    <t>31900-31999</t>
  </si>
  <si>
    <t>41100-41199</t>
  </si>
  <si>
    <t>41000-41099</t>
  </si>
  <si>
    <t>41400-41499</t>
  </si>
  <si>
    <t>41500-41599</t>
  </si>
  <si>
    <t>41600-41699</t>
  </si>
  <si>
    <t>41700-41799</t>
  </si>
  <si>
    <t xml:space="preserve">Corrector leads may require some flow.  </t>
  </si>
  <si>
    <t xml:space="preserve">But we should estimate pressure drops for the system.  </t>
  </si>
  <si>
    <t>Fermi</t>
  </si>
  <si>
    <t>Linde</t>
  </si>
  <si>
    <t>Jlab</t>
  </si>
  <si>
    <t>Process Vacuum System (PVS)</t>
  </si>
  <si>
    <t>Civil</t>
  </si>
  <si>
    <t>Controls</t>
  </si>
  <si>
    <t>Field Total</t>
  </si>
  <si>
    <t>Final Total</t>
  </si>
  <si>
    <t>Quantity</t>
  </si>
  <si>
    <t>Number</t>
  </si>
  <si>
    <t>Motor Control Cent first stage</t>
  </si>
  <si>
    <t>Motor Control Cent second stage</t>
  </si>
  <si>
    <t>Oil Removal &amp; Gas Man Skid</t>
  </si>
  <si>
    <t xml:space="preserve">      Coalescer &amp; Vessels</t>
  </si>
  <si>
    <t xml:space="preserve">      Charcoal &amp; Vessel</t>
  </si>
  <si>
    <t>Unit Cost</t>
  </si>
  <si>
    <t xml:space="preserve">      Instrumentation P,T, and Flow</t>
  </si>
  <si>
    <t>Unit Cost ($)</t>
  </si>
  <si>
    <t>Instruments P, T, Flow, Level</t>
  </si>
  <si>
    <t>Structure around CBX</t>
  </si>
  <si>
    <t xml:space="preserve">   Expander rotors</t>
  </si>
  <si>
    <t>Installation Cbx,pods(Crane etc)</t>
  </si>
  <si>
    <t>Installation Comp, Oil rem (Crane etc)</t>
  </si>
  <si>
    <t xml:space="preserve">     Oil Rem &amp; Gas Man Piping</t>
  </si>
  <si>
    <t>Spares</t>
  </si>
  <si>
    <t>Equipment</t>
  </si>
  <si>
    <t>Other Parts (Elec Boxes, wiring etc)</t>
  </si>
  <si>
    <t>System Piping &amp; Fittings</t>
  </si>
  <si>
    <t xml:space="preserve">  Warm Valves &amp; Actuators</t>
  </si>
  <si>
    <t xml:space="preserve">  Cold Valves &amp; Actuators</t>
  </si>
  <si>
    <t>Purity monitoring Equipment</t>
  </si>
  <si>
    <t>System Piping</t>
  </si>
  <si>
    <t>Motor Control Cent Transition Section</t>
  </si>
  <si>
    <t xml:space="preserve">   80K &amp; 20K Regen system</t>
  </si>
  <si>
    <t>Compressor Skid First Stage parts</t>
  </si>
  <si>
    <t xml:space="preserve">Compressor Skid Second Stage parts </t>
  </si>
  <si>
    <t xml:space="preserve">      Gas Management Valves </t>
  </si>
  <si>
    <t>Cold Box Equipment</t>
  </si>
  <si>
    <t>Items Total</t>
  </si>
  <si>
    <t>Sub Atm Screw Comp Skid</t>
  </si>
  <si>
    <t>load</t>
  </si>
  <si>
    <t>SMTF_Cryo_System</t>
  </si>
  <si>
    <t>SSCL_4KW_Plant System Capacity</t>
  </si>
  <si>
    <t>Ln2</t>
  </si>
  <si>
    <t>MCS Electric Power</t>
  </si>
  <si>
    <t>Purifier Comp Electric power</t>
  </si>
  <si>
    <t>gal/hr</t>
  </si>
  <si>
    <t>Auxilaries</t>
  </si>
  <si>
    <t>PVS Electric Power (Two Kinnes)</t>
  </si>
  <si>
    <t>PVS Electric Power (Screw Comp)</t>
  </si>
  <si>
    <t>Elec. Total</t>
  </si>
  <si>
    <t>Elec Power Cost</t>
  </si>
  <si>
    <t>$/Kw</t>
  </si>
  <si>
    <t>Ln2 Cost</t>
  </si>
  <si>
    <t>$/Gal</t>
  </si>
  <si>
    <t>Operating Cost /Hr</t>
  </si>
  <si>
    <t>Operating Cost /Day</t>
  </si>
  <si>
    <t>Operating Cost /Month</t>
  </si>
  <si>
    <t>Operating Cost /Year</t>
  </si>
  <si>
    <t>$</t>
  </si>
  <si>
    <t>Elec. Operating Cost /Hr</t>
  </si>
  <si>
    <t>Ln2 Operating Cost /Hr</t>
  </si>
  <si>
    <t>??</t>
  </si>
  <si>
    <t>2 K Liquefaction (SCB-unbalence flow)</t>
  </si>
  <si>
    <t>SCB Hp_Unbalence flow (10% of Lp flow)</t>
  </si>
  <si>
    <t>4.5K, 3 atm sup.,10K atm ret.</t>
  </si>
  <si>
    <t>General Notes</t>
  </si>
  <si>
    <t>1)  The following are the four primary options for the SMTF Cryo system presently considered</t>
  </si>
  <si>
    <t>2)  Additional options can be created by mix and match</t>
  </si>
  <si>
    <t xml:space="preserve">3)  The present cost numbers are for place holding and need revisions based on the scope and the equipment presently available </t>
  </si>
  <si>
    <t>Actions Needed</t>
  </si>
  <si>
    <t>System Cost ($)</t>
  </si>
  <si>
    <t>Total ($)</t>
  </si>
  <si>
    <t>Contengency  (%)</t>
  </si>
  <si>
    <t>System Engineering</t>
  </si>
  <si>
    <t>System Fabrication Labor</t>
  </si>
  <si>
    <t>Installation &amp; Comissioning</t>
  </si>
  <si>
    <t>Ln2_Dewar</t>
  </si>
  <si>
    <t>Gn2_Vap</t>
  </si>
  <si>
    <t>Piping</t>
  </si>
  <si>
    <t>LN2</t>
  </si>
  <si>
    <t>Instrument Air Comp</t>
  </si>
  <si>
    <t xml:space="preserve">Instrument Air </t>
  </si>
  <si>
    <t>Power</t>
  </si>
  <si>
    <t>Substation</t>
  </si>
  <si>
    <t>Controls room</t>
  </si>
  <si>
    <t>Cold Box room</t>
  </si>
  <si>
    <t>60 X 45</t>
  </si>
  <si>
    <t>20 X 20</t>
  </si>
  <si>
    <t>90 X 45</t>
  </si>
  <si>
    <t>Ghe Tank form</t>
  </si>
  <si>
    <t>Ln2 Dewar</t>
  </si>
  <si>
    <t>Lhe Dewar</t>
  </si>
  <si>
    <t>Oilremoval</t>
  </si>
  <si>
    <t>45 X 45</t>
  </si>
  <si>
    <t>15 X 45</t>
  </si>
  <si>
    <t>10 d</t>
  </si>
  <si>
    <t>15 X 20</t>
  </si>
  <si>
    <t>Outdoor</t>
  </si>
  <si>
    <t>Indoor</t>
  </si>
  <si>
    <t>Cooling Tower</t>
  </si>
  <si>
    <t>10 X 20</t>
  </si>
  <si>
    <t>Comp Building (with trench)</t>
  </si>
  <si>
    <t>Test area (with trench)</t>
  </si>
  <si>
    <t>Recovery Compressor</t>
  </si>
  <si>
    <t>Gasmanagement</t>
  </si>
  <si>
    <t>Total</t>
  </si>
  <si>
    <t>Purifier Cold Box (2beds)</t>
  </si>
  <si>
    <t>Regen</t>
  </si>
  <si>
    <t>Instrumentation</t>
  </si>
  <si>
    <t>Shell Vac</t>
  </si>
  <si>
    <t>Guard Vac</t>
  </si>
  <si>
    <t>Spare</t>
  </si>
  <si>
    <t>Piping &amp; Valves</t>
  </si>
  <si>
    <t>Lhe</t>
  </si>
  <si>
    <t>LHe_Dewar</t>
  </si>
  <si>
    <t>Heater, Conrols &amp; Instrumentaion</t>
  </si>
  <si>
    <t xml:space="preserve">U-Tubes </t>
  </si>
  <si>
    <t>Dewar Neck Can &amp; Valves</t>
  </si>
  <si>
    <t>Sub Atm Coldbox (SCB)</t>
  </si>
  <si>
    <t>Heat exchangers</t>
  </si>
  <si>
    <t>Coldbox</t>
  </si>
  <si>
    <t>Instrumentation &amp; Controls</t>
  </si>
  <si>
    <t>Phase seperators with coils</t>
  </si>
  <si>
    <t>4 MW</t>
  </si>
  <si>
    <t>Option-1A</t>
  </si>
  <si>
    <t>Option-1B</t>
  </si>
  <si>
    <t>Option-2A</t>
  </si>
  <si>
    <t>Option-2B</t>
  </si>
  <si>
    <t>Notes</t>
  </si>
  <si>
    <t>Vac System</t>
  </si>
  <si>
    <t>Main Compressor System (MCS)</t>
  </si>
  <si>
    <t>Main Cold box System (MCB)</t>
  </si>
  <si>
    <t>Kinney System</t>
  </si>
  <si>
    <t>Equip. Total</t>
  </si>
  <si>
    <t>Total Cost ($)</t>
  </si>
  <si>
    <t>Refrigeration Loads</t>
  </si>
  <si>
    <t>4.5K Liquefaction</t>
  </si>
  <si>
    <t>Sheld Refrigeration</t>
  </si>
  <si>
    <t>4.5K Refrigeration</t>
  </si>
  <si>
    <t>Present</t>
  </si>
  <si>
    <t>W</t>
  </si>
  <si>
    <t>g/s</t>
  </si>
  <si>
    <t>P_Carnot req.</t>
  </si>
  <si>
    <t>KW</t>
  </si>
  <si>
    <t>Motor Size</t>
  </si>
  <si>
    <t>System Carnot Eff</t>
  </si>
  <si>
    <t>Compressor Input</t>
  </si>
  <si>
    <t>Motor Input</t>
  </si>
  <si>
    <t>BHP</t>
  </si>
  <si>
    <t>Control</t>
  </si>
  <si>
    <t>Distribution losses</t>
  </si>
  <si>
    <t>Total P_Carnot req.</t>
  </si>
  <si>
    <t>Load P_Carnot req.</t>
  </si>
  <si>
    <t>Control system</t>
  </si>
  <si>
    <t>2KW + 20 g/s</t>
  </si>
  <si>
    <t>Carnot Efficiency</t>
  </si>
  <si>
    <t>%</t>
  </si>
  <si>
    <t>0.8KW + 8 g/s</t>
  </si>
  <si>
    <t>P_Carnot@50%</t>
  </si>
  <si>
    <t>P_Carnot@100%</t>
  </si>
  <si>
    <t>4.5K Refrigeration (W)</t>
  </si>
  <si>
    <t>4.5K Liquefaction (g/s)</t>
  </si>
  <si>
    <t>50R (W) / 50L (g/s)</t>
  </si>
  <si>
    <t>(2 first and second stage compressors)</t>
  </si>
  <si>
    <t>(1 first and second stage compressors)</t>
  </si>
  <si>
    <t>Carnot Power req.</t>
  </si>
  <si>
    <t>W / unit load</t>
  </si>
  <si>
    <t>System</t>
  </si>
  <si>
    <t>Capacity</t>
  </si>
  <si>
    <t>?</t>
  </si>
  <si>
    <t>Refrigeration Loads Requirement</t>
  </si>
  <si>
    <t>Max ?</t>
  </si>
  <si>
    <t>Pr. Drop?</t>
  </si>
  <si>
    <t>Test Capacty &amp; Efficiencies</t>
  </si>
  <si>
    <t xml:space="preserve">Notes </t>
  </si>
  <si>
    <t xml:space="preserve">We have included distribution and </t>
  </si>
  <si>
    <t xml:space="preserve">We will assume a small pressure drop now.  </t>
  </si>
  <si>
    <t xml:space="preserve">But probably not this much.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</si>
</sst>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[Red]\(&quot;$&quot;#,##0.0\)"/>
    <numFmt numFmtId="166" formatCode="mmmm\-yy"/>
    <numFmt numFmtId="167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2">
      <alignment/>
      <protection/>
    </xf>
    <xf numFmtId="0" fontId="4" fillId="0" borderId="0" xfId="22" applyAlignment="1">
      <alignment horizontal="center"/>
      <protection/>
    </xf>
    <xf numFmtId="0" fontId="4" fillId="0" borderId="0" xfId="22" applyAlignment="1">
      <alignment horizontal="right"/>
      <protection/>
    </xf>
    <xf numFmtId="0" fontId="4" fillId="0" borderId="0" xfId="23">
      <alignment/>
      <protection/>
    </xf>
    <xf numFmtId="0" fontId="4" fillId="0" borderId="0" xfId="23" applyAlignment="1">
      <alignment horizontal="center"/>
      <protection/>
    </xf>
    <xf numFmtId="3" fontId="0" fillId="0" borderId="0" xfId="0" applyNumberFormat="1" applyAlignment="1">
      <alignment/>
    </xf>
    <xf numFmtId="0" fontId="4" fillId="0" borderId="0" xfId="26">
      <alignment/>
      <protection/>
    </xf>
    <xf numFmtId="0" fontId="7" fillId="0" borderId="0" xfId="26" applyFont="1">
      <alignment/>
      <protection/>
    </xf>
    <xf numFmtId="0" fontId="4" fillId="0" borderId="0" xfId="26" applyAlignment="1">
      <alignment horizontal="center"/>
      <protection/>
    </xf>
    <xf numFmtId="0" fontId="8" fillId="0" borderId="0" xfId="26" applyFont="1" applyAlignment="1">
      <alignment horizontal="center"/>
      <protection/>
    </xf>
    <xf numFmtId="0" fontId="8" fillId="0" borderId="0" xfId="26" applyFont="1">
      <alignment/>
      <protection/>
    </xf>
    <xf numFmtId="164" fontId="4" fillId="0" borderId="0" xfId="26" applyNumberFormat="1" applyAlignment="1">
      <alignment horizontal="center"/>
      <protection/>
    </xf>
    <xf numFmtId="0" fontId="8" fillId="0" borderId="0" xfId="26" applyFont="1" applyAlignment="1">
      <alignment horizontal="left"/>
      <protection/>
    </xf>
    <xf numFmtId="164" fontId="8" fillId="0" borderId="0" xfId="26" applyNumberFormat="1" applyFont="1" applyAlignment="1">
      <alignment horizontal="center"/>
      <protection/>
    </xf>
    <xf numFmtId="1" fontId="4" fillId="0" borderId="0" xfId="26" applyNumberFormat="1" applyAlignment="1">
      <alignment horizontal="center"/>
      <protection/>
    </xf>
    <xf numFmtId="1" fontId="8" fillId="0" borderId="0" xfId="26" applyNumberFormat="1" applyFont="1" applyAlignment="1">
      <alignment horizontal="center"/>
      <protection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4" fillId="0" borderId="0" xfId="2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164" fontId="4" fillId="0" borderId="0" xfId="21" applyNumberForma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164" fontId="8" fillId="0" borderId="0" xfId="21" applyNumberFormat="1" applyFont="1" applyAlignment="1">
      <alignment horizontal="center"/>
      <protection/>
    </xf>
    <xf numFmtId="9" fontId="4" fillId="0" borderId="0" xfId="21" applyNumberFormat="1">
      <alignment/>
      <protection/>
    </xf>
    <xf numFmtId="1" fontId="4" fillId="0" borderId="0" xfId="21" applyNumberFormat="1" applyAlignment="1">
      <alignment horizontal="center"/>
      <protection/>
    </xf>
    <xf numFmtId="1" fontId="8" fillId="0" borderId="0" xfId="21" applyNumberFormat="1" applyFont="1" applyAlignment="1">
      <alignment horizontal="center"/>
      <protection/>
    </xf>
    <xf numFmtId="0" fontId="4" fillId="0" borderId="0" xfId="21" applyFont="1">
      <alignment/>
      <protection/>
    </xf>
    <xf numFmtId="164" fontId="4" fillId="0" borderId="0" xfId="21" applyNumberFormat="1" applyFont="1" applyAlignment="1">
      <alignment horizontal="center"/>
      <protection/>
    </xf>
    <xf numFmtId="9" fontId="4" fillId="0" borderId="0" xfId="26" applyNumberFormat="1" applyAlignment="1">
      <alignment horizontal="center"/>
      <protection/>
    </xf>
    <xf numFmtId="0" fontId="9" fillId="0" borderId="0" xfId="26" applyFont="1">
      <alignment/>
      <protection/>
    </xf>
    <xf numFmtId="0" fontId="8" fillId="0" borderId="0" xfId="25" applyFont="1">
      <alignment/>
      <protection/>
    </xf>
    <xf numFmtId="0" fontId="4" fillId="0" borderId="0" xfId="25">
      <alignment/>
      <protection/>
    </xf>
    <xf numFmtId="0" fontId="4" fillId="0" borderId="0" xfId="25" applyAlignment="1">
      <alignment horizontal="center"/>
      <protection/>
    </xf>
    <xf numFmtId="0" fontId="4" fillId="0" borderId="0" xfId="25" applyAlignment="1">
      <alignment horizontal="right"/>
      <protection/>
    </xf>
    <xf numFmtId="0" fontId="8" fillId="0" borderId="0" xfId="24" applyFont="1">
      <alignment/>
      <protection/>
    </xf>
    <xf numFmtId="0" fontId="4" fillId="0" borderId="0" xfId="24">
      <alignment/>
      <protection/>
    </xf>
    <xf numFmtId="3" fontId="4" fillId="0" borderId="0" xfId="24" applyNumberFormat="1">
      <alignment/>
      <protection/>
    </xf>
    <xf numFmtId="0" fontId="4" fillId="0" borderId="0" xfId="24" applyAlignment="1">
      <alignment horizontal="center"/>
      <protection/>
    </xf>
    <xf numFmtId="3" fontId="4" fillId="0" borderId="0" xfId="24" applyNumberFormat="1" applyAlignment="1">
      <alignment horizontal="center"/>
      <protection/>
    </xf>
    <xf numFmtId="0" fontId="4" fillId="0" borderId="0" xfId="24" applyAlignment="1">
      <alignment horizontal="left"/>
      <protection/>
    </xf>
    <xf numFmtId="0" fontId="4" fillId="0" borderId="0" xfId="24" applyAlignment="1">
      <alignment horizontal="right"/>
      <protection/>
    </xf>
    <xf numFmtId="38" fontId="0" fillId="0" borderId="0" xfId="0" applyNumberFormat="1" applyAlignment="1">
      <alignment horizontal="right"/>
    </xf>
    <xf numFmtId="38" fontId="0" fillId="0" borderId="0" xfId="0" applyNumberFormat="1" applyAlignment="1">
      <alignment horizontal="left"/>
    </xf>
    <xf numFmtId="0" fontId="4" fillId="0" borderId="0" xfId="26" applyFont="1" applyAlignment="1">
      <alignment horizontal="center"/>
      <protection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" fillId="0" borderId="0" xfId="26" applyFont="1">
      <alignment/>
      <protection/>
    </xf>
    <xf numFmtId="0" fontId="4" fillId="0" borderId="0" xfId="25" applyFont="1">
      <alignment/>
      <protection/>
    </xf>
    <xf numFmtId="38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KW_Plant" xfId="21"/>
    <cellStyle name="Normal_Controls" xfId="22"/>
    <cellStyle name="Normal_Engineering" xfId="23"/>
    <cellStyle name="Normal_MCB" xfId="24"/>
    <cellStyle name="Normal_MCS" xfId="25"/>
    <cellStyle name="Normal_Requirement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DMC%20Sys%20XProgram%20Files\Microsoft%20Office\Office10\xlstart\HePa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hecal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_Carnot@50%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1"/>
  <sheetViews>
    <sheetView workbookViewId="0" topLeftCell="A1">
      <selection activeCell="A27" sqref="A27"/>
    </sheetView>
  </sheetViews>
  <sheetFormatPr defaultColWidth="11.421875" defaultRowHeight="12.75"/>
  <cols>
    <col min="1" max="1" width="118.00390625" style="0" customWidth="1"/>
    <col min="2" max="16384" width="8.8515625" style="0" customWidth="1"/>
  </cols>
  <sheetData>
    <row r="2" ht="12">
      <c r="A2" s="3" t="s">
        <v>474</v>
      </c>
    </row>
    <row r="4" ht="12">
      <c r="A4" t="s">
        <v>475</v>
      </c>
    </row>
    <row r="6" ht="12">
      <c r="A6" t="s">
        <v>476</v>
      </c>
    </row>
    <row r="8" ht="12">
      <c r="A8" t="s">
        <v>477</v>
      </c>
    </row>
    <row r="11" ht="12">
      <c r="A11" s="3" t="s">
        <v>478</v>
      </c>
    </row>
    <row r="13" ht="12">
      <c r="A13" t="s">
        <v>331</v>
      </c>
    </row>
    <row r="15" ht="12">
      <c r="A15" t="s">
        <v>330</v>
      </c>
    </row>
    <row r="17" ht="12">
      <c r="A17" t="s">
        <v>327</v>
      </c>
    </row>
    <row r="19" ht="12">
      <c r="A19" t="s">
        <v>328</v>
      </c>
    </row>
    <row r="21" ht="12">
      <c r="A21" t="s">
        <v>329</v>
      </c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23" sqref="C23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4.140625" style="5" customWidth="1"/>
    <col min="4" max="4" width="13.421875" style="5" customWidth="1"/>
    <col min="5" max="6" width="12.00390625" style="0" customWidth="1"/>
    <col min="7" max="7" width="8.8515625" style="0" customWidth="1"/>
    <col min="8" max="8" width="25.7109375" style="0" customWidth="1"/>
    <col min="9" max="16384" width="8.8515625" style="0" customWidth="1"/>
  </cols>
  <sheetData>
    <row r="1" ht="12">
      <c r="A1" s="3" t="s">
        <v>344</v>
      </c>
    </row>
    <row r="2" ht="12">
      <c r="A2" s="3"/>
    </row>
    <row r="3" spans="1:8" ht="12">
      <c r="A3" s="3"/>
      <c r="C3" s="7" t="s">
        <v>533</v>
      </c>
      <c r="D3" s="7" t="s">
        <v>534</v>
      </c>
      <c r="E3" s="7" t="s">
        <v>535</v>
      </c>
      <c r="F3" s="7" t="s">
        <v>536</v>
      </c>
      <c r="H3" s="7" t="s">
        <v>537</v>
      </c>
    </row>
    <row r="6" spans="1:6" ht="12">
      <c r="A6" t="s">
        <v>541</v>
      </c>
      <c r="C6" s="50">
        <v>200000</v>
      </c>
      <c r="D6" s="50"/>
      <c r="F6" s="50"/>
    </row>
    <row r="7" spans="3:6" ht="12">
      <c r="C7" s="50"/>
      <c r="D7" s="50"/>
      <c r="E7" s="50"/>
      <c r="F7" s="50"/>
    </row>
    <row r="8" spans="1:6" ht="12">
      <c r="A8" t="s">
        <v>447</v>
      </c>
      <c r="C8" s="50"/>
      <c r="D8" s="50"/>
      <c r="E8" s="50">
        <v>300000</v>
      </c>
      <c r="F8" s="50"/>
    </row>
    <row r="9" spans="2:6" ht="12">
      <c r="B9"/>
      <c r="C9" s="50"/>
      <c r="D9" s="50"/>
      <c r="E9" s="50"/>
      <c r="F9" s="50"/>
    </row>
    <row r="10" spans="2:6" ht="12">
      <c r="B10"/>
      <c r="C10" s="50"/>
      <c r="D10" s="50"/>
      <c r="E10" s="50"/>
      <c r="F10" s="50"/>
    </row>
    <row r="11" spans="1:6" ht="12">
      <c r="A11" t="s">
        <v>514</v>
      </c>
      <c r="B11"/>
      <c r="C11" s="50"/>
      <c r="D11" s="50"/>
      <c r="E11" s="50"/>
      <c r="F11" s="50"/>
    </row>
    <row r="12" spans="2:6" ht="12">
      <c r="B12"/>
      <c r="C12" s="50">
        <f>SUM(C6:C11)</f>
        <v>200000</v>
      </c>
      <c r="D12" s="50">
        <f>C12</f>
        <v>200000</v>
      </c>
      <c r="E12" s="50">
        <f>SUM(E7:E11)</f>
        <v>300000</v>
      </c>
      <c r="F12" s="50">
        <f>E12</f>
        <v>300000</v>
      </c>
    </row>
    <row r="13" ht="12">
      <c r="B13"/>
    </row>
    <row r="14" spans="2:4" ht="12">
      <c r="B14"/>
      <c r="C14"/>
      <c r="D14"/>
    </row>
    <row r="15" spans="2:4" ht="12">
      <c r="B15"/>
      <c r="C15"/>
      <c r="D15"/>
    </row>
    <row r="16" spans="2:4" ht="12">
      <c r="B16"/>
      <c r="C16"/>
      <c r="D16"/>
    </row>
    <row r="17" spans="2:4" ht="12">
      <c r="B17"/>
      <c r="C17"/>
      <c r="D17"/>
    </row>
    <row r="18" spans="2:4" ht="12">
      <c r="B18"/>
      <c r="C18"/>
      <c r="D18"/>
    </row>
    <row r="19" spans="2:4" ht="12">
      <c r="B19"/>
      <c r="C19"/>
      <c r="D19"/>
    </row>
    <row r="20" spans="2:4" ht="12">
      <c r="B20"/>
      <c r="C20"/>
      <c r="D20"/>
    </row>
    <row r="21" spans="2:4" ht="12">
      <c r="B21"/>
      <c r="C21"/>
      <c r="D21"/>
    </row>
    <row r="22" spans="2:4" ht="12">
      <c r="B22"/>
      <c r="C22"/>
      <c r="D22"/>
    </row>
    <row r="23" spans="2:4" ht="12">
      <c r="B23"/>
      <c r="C23"/>
      <c r="D23"/>
    </row>
    <row r="24" spans="2:4" ht="12">
      <c r="B24"/>
      <c r="C24"/>
      <c r="D24"/>
    </row>
    <row r="25" spans="2:4" ht="12">
      <c r="B25"/>
      <c r="C25"/>
      <c r="D25"/>
    </row>
    <row r="26" spans="2:4" ht="12">
      <c r="B26"/>
      <c r="C26"/>
      <c r="D26"/>
    </row>
    <row r="27" spans="2:4" ht="12">
      <c r="B27"/>
      <c r="C27"/>
      <c r="D27"/>
    </row>
    <row r="28" spans="2:4" ht="12">
      <c r="B28"/>
      <c r="C28"/>
      <c r="D28"/>
    </row>
    <row r="29" spans="2:4" ht="12">
      <c r="B29"/>
      <c r="C29"/>
      <c r="D29"/>
    </row>
    <row r="30" spans="2:4" ht="12">
      <c r="B30"/>
      <c r="C30"/>
      <c r="D30"/>
    </row>
    <row r="31" spans="2:4" ht="12">
      <c r="B31"/>
      <c r="C31"/>
      <c r="D31"/>
    </row>
    <row r="32" spans="2:4" ht="12">
      <c r="B32"/>
      <c r="C32"/>
      <c r="D32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31" sqref="H31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9.7109375" style="4" customWidth="1"/>
    <col min="4" max="4" width="11.421875" style="0" customWidth="1"/>
    <col min="5" max="5" width="10.140625" style="0" customWidth="1"/>
    <col min="6" max="6" width="9.8515625" style="0" customWidth="1"/>
    <col min="7" max="7" width="11.8515625" style="0" customWidth="1"/>
    <col min="8" max="8" width="32.140625" style="0" customWidth="1"/>
    <col min="9" max="16384" width="8.8515625" style="0" customWidth="1"/>
  </cols>
  <sheetData>
    <row r="1" ht="12">
      <c r="A1" s="3" t="s">
        <v>345</v>
      </c>
    </row>
    <row r="2" ht="12">
      <c r="A2" s="3"/>
    </row>
    <row r="3" spans="4:8" ht="12">
      <c r="D3" s="7" t="s">
        <v>533</v>
      </c>
      <c r="E3" s="7" t="s">
        <v>534</v>
      </c>
      <c r="F3" s="7" t="s">
        <v>535</v>
      </c>
      <c r="G3" s="7" t="s">
        <v>536</v>
      </c>
      <c r="H3" s="7" t="s">
        <v>537</v>
      </c>
    </row>
    <row r="4" spans="4:7" ht="12">
      <c r="D4" s="7"/>
      <c r="E4" s="7"/>
      <c r="F4" s="7"/>
      <c r="G4" s="7"/>
    </row>
    <row r="5" spans="1:7" ht="12">
      <c r="A5" t="s">
        <v>528</v>
      </c>
      <c r="C5" s="50">
        <v>100000</v>
      </c>
      <c r="D5" s="50"/>
      <c r="E5" s="50"/>
      <c r="F5" s="50"/>
      <c r="G5" s="50"/>
    </row>
    <row r="6" spans="1:7" ht="12">
      <c r="A6" t="s">
        <v>529</v>
      </c>
      <c r="C6" s="50">
        <v>25000</v>
      </c>
      <c r="D6" s="50"/>
      <c r="E6" s="50"/>
      <c r="F6" s="50"/>
      <c r="G6" s="50"/>
    </row>
    <row r="7" spans="1:7" ht="12">
      <c r="A7" t="s">
        <v>530</v>
      </c>
      <c r="C7" s="50">
        <v>25000</v>
      </c>
      <c r="D7" s="50"/>
      <c r="E7" s="50"/>
      <c r="F7" s="50"/>
      <c r="G7" s="50"/>
    </row>
    <row r="8" spans="1:7" ht="12">
      <c r="A8" t="s">
        <v>521</v>
      </c>
      <c r="C8" s="50">
        <v>50000</v>
      </c>
      <c r="D8" s="50"/>
      <c r="E8" s="50"/>
      <c r="F8" s="50"/>
      <c r="G8" s="50"/>
    </row>
    <row r="9" spans="3:7" ht="12">
      <c r="C9" s="50"/>
      <c r="D9" s="50"/>
      <c r="E9" s="50"/>
      <c r="F9" s="50"/>
      <c r="G9" s="50"/>
    </row>
    <row r="10" spans="3:7" ht="12">
      <c r="C10" s="50"/>
      <c r="D10" s="50"/>
      <c r="E10" s="50"/>
      <c r="F10" s="50"/>
      <c r="G10" s="50"/>
    </row>
    <row r="11" spans="2:7" ht="12">
      <c r="B11"/>
      <c r="C11" s="50"/>
      <c r="D11" s="50"/>
      <c r="E11" s="50"/>
      <c r="F11" s="50"/>
      <c r="G11" s="50"/>
    </row>
    <row r="12" spans="1:7" ht="12">
      <c r="A12" t="s">
        <v>514</v>
      </c>
      <c r="B12"/>
      <c r="C12" s="50">
        <f>SUM(C5:C11)</f>
        <v>200000</v>
      </c>
      <c r="D12" s="50">
        <f>C12</f>
        <v>200000</v>
      </c>
      <c r="E12" s="50">
        <f>C12</f>
        <v>200000</v>
      </c>
      <c r="F12" s="50">
        <v>500000</v>
      </c>
      <c r="G12" s="50">
        <f>F12</f>
        <v>500000</v>
      </c>
    </row>
    <row r="13" spans="2:7" ht="12">
      <c r="B13"/>
      <c r="C13" s="50"/>
      <c r="D13" s="50"/>
      <c r="E13" s="50"/>
      <c r="F13" s="50"/>
      <c r="G13" s="50"/>
    </row>
    <row r="14" spans="2:3" ht="12">
      <c r="B14"/>
      <c r="C14"/>
    </row>
    <row r="15" spans="2:3" ht="12">
      <c r="B15"/>
      <c r="C15"/>
    </row>
    <row r="16" spans="2:3" ht="12">
      <c r="B16"/>
      <c r="C16"/>
    </row>
    <row r="17" spans="2:3" ht="12">
      <c r="B17"/>
      <c r="C17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7" sqref="H7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1.421875" style="4" customWidth="1"/>
    <col min="4" max="4" width="11.421875" style="0" customWidth="1"/>
    <col min="5" max="5" width="11.00390625" style="0" customWidth="1"/>
    <col min="7" max="7" width="12.28125" style="0" customWidth="1"/>
    <col min="8" max="8" width="26.421875" style="0" customWidth="1"/>
    <col min="9" max="16384" width="8.8515625" style="0" customWidth="1"/>
  </cols>
  <sheetData>
    <row r="1" ht="12">
      <c r="A1" s="2" t="s">
        <v>336</v>
      </c>
    </row>
    <row r="3" spans="4:8" ht="12">
      <c r="D3" s="7" t="s">
        <v>533</v>
      </c>
      <c r="E3" s="7" t="s">
        <v>534</v>
      </c>
      <c r="F3" s="7" t="s">
        <v>535</v>
      </c>
      <c r="G3" s="7" t="s">
        <v>536</v>
      </c>
      <c r="H3" s="7" t="s">
        <v>537</v>
      </c>
    </row>
    <row r="5" spans="1:7" ht="12">
      <c r="A5" t="s">
        <v>528</v>
      </c>
      <c r="C5" s="50">
        <v>30000</v>
      </c>
      <c r="D5" s="50"/>
      <c r="E5" s="50"/>
      <c r="F5" s="50"/>
      <c r="G5" s="50"/>
    </row>
    <row r="6" spans="1:7" ht="12">
      <c r="A6" t="s">
        <v>531</v>
      </c>
      <c r="C6" s="50">
        <v>30000</v>
      </c>
      <c r="D6" s="50"/>
      <c r="E6" s="50"/>
      <c r="F6" s="50"/>
      <c r="G6" s="50"/>
    </row>
    <row r="7" spans="1:7" ht="12">
      <c r="A7" t="s">
        <v>529</v>
      </c>
      <c r="C7" s="50">
        <v>25000</v>
      </c>
      <c r="D7" s="50"/>
      <c r="E7" s="50"/>
      <c r="F7" s="50"/>
      <c r="G7" s="50"/>
    </row>
    <row r="8" spans="1:7" ht="12">
      <c r="A8" t="s">
        <v>530</v>
      </c>
      <c r="C8" s="50">
        <v>50000</v>
      </c>
      <c r="D8" s="50"/>
      <c r="E8" s="50"/>
      <c r="F8" s="50"/>
      <c r="G8" s="50"/>
    </row>
    <row r="9" spans="1:7" ht="12">
      <c r="A9" t="s">
        <v>521</v>
      </c>
      <c r="C9" s="50">
        <v>50000</v>
      </c>
      <c r="D9" s="50"/>
      <c r="E9" s="50"/>
      <c r="F9" s="50"/>
      <c r="G9" s="50"/>
    </row>
    <row r="10" spans="3:7" ht="12">
      <c r="C10" s="50"/>
      <c r="D10" s="50"/>
      <c r="E10" s="50"/>
      <c r="F10" s="50"/>
      <c r="G10" s="50"/>
    </row>
    <row r="11" spans="3:7" ht="12">
      <c r="C11" s="50"/>
      <c r="D11" s="50"/>
      <c r="E11" s="50"/>
      <c r="F11" s="50"/>
      <c r="G11" s="50"/>
    </row>
    <row r="12" spans="2:7" ht="12">
      <c r="B12"/>
      <c r="C12" s="50"/>
      <c r="D12" s="50"/>
      <c r="E12" s="50"/>
      <c r="F12" s="50"/>
      <c r="G12" s="50"/>
    </row>
    <row r="13" spans="1:7" ht="12">
      <c r="A13" t="s">
        <v>514</v>
      </c>
      <c r="B13"/>
      <c r="C13" s="50">
        <f>SUM(C5:C12)</f>
        <v>185000</v>
      </c>
      <c r="D13" s="50">
        <v>0</v>
      </c>
      <c r="E13" s="50">
        <f>C13</f>
        <v>185000</v>
      </c>
      <c r="F13" s="50">
        <v>0</v>
      </c>
      <c r="G13" s="50">
        <f>C13</f>
        <v>185000</v>
      </c>
    </row>
    <row r="14" spans="2:7" ht="12">
      <c r="B14"/>
      <c r="C14" s="50"/>
      <c r="D14" s="50"/>
      <c r="E14" s="50"/>
      <c r="F14" s="50"/>
      <c r="G14" s="50"/>
    </row>
    <row r="15" spans="2:3" ht="12">
      <c r="B15"/>
      <c r="C15"/>
    </row>
    <row r="16" spans="2:3" ht="12">
      <c r="B16"/>
      <c r="C16"/>
    </row>
    <row r="17" spans="2:3" ht="12">
      <c r="B17"/>
      <c r="C17"/>
    </row>
    <row r="18" spans="2:3" ht="12">
      <c r="B18"/>
      <c r="C18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2.140625" style="5" customWidth="1"/>
    <col min="4" max="4" width="11.8515625" style="0" customWidth="1"/>
    <col min="5" max="5" width="11.00390625" style="0" customWidth="1"/>
    <col min="6" max="6" width="10.28125" style="0" customWidth="1"/>
    <col min="7" max="7" width="11.28125" style="0" customWidth="1"/>
    <col min="8" max="8" width="31.421875" style="0" customWidth="1"/>
    <col min="9" max="16384" width="8.8515625" style="0" customWidth="1"/>
  </cols>
  <sheetData>
    <row r="1" ht="12">
      <c r="A1" s="3" t="s">
        <v>337</v>
      </c>
    </row>
    <row r="3" spans="1:8" ht="12">
      <c r="A3" s="3"/>
      <c r="D3" s="7" t="s">
        <v>533</v>
      </c>
      <c r="E3" s="7" t="s">
        <v>534</v>
      </c>
      <c r="F3" s="7" t="s">
        <v>535</v>
      </c>
      <c r="G3" s="7" t="s">
        <v>536</v>
      </c>
      <c r="H3" s="7" t="s">
        <v>537</v>
      </c>
    </row>
    <row r="4" spans="1:7" ht="12">
      <c r="A4" s="3"/>
      <c r="D4" s="7"/>
      <c r="E4" s="7"/>
      <c r="F4" s="7"/>
      <c r="G4" s="7"/>
    </row>
    <row r="5" spans="1:7" ht="12">
      <c r="A5" t="s">
        <v>512</v>
      </c>
      <c r="B5" s="4">
        <v>1</v>
      </c>
      <c r="C5" s="50">
        <v>125000</v>
      </c>
      <c r="D5" s="50"/>
      <c r="E5" s="50"/>
      <c r="F5" s="50"/>
      <c r="G5" s="50"/>
    </row>
    <row r="6" spans="1:7" ht="12">
      <c r="A6" t="s">
        <v>513</v>
      </c>
      <c r="C6" s="50">
        <v>30000</v>
      </c>
      <c r="D6" s="50"/>
      <c r="E6" s="50"/>
      <c r="F6" s="50"/>
      <c r="G6" s="50"/>
    </row>
    <row r="7" spans="1:7" ht="12">
      <c r="A7" t="s">
        <v>517</v>
      </c>
      <c r="C7" s="50">
        <v>20000</v>
      </c>
      <c r="D7" s="50"/>
      <c r="E7" s="50"/>
      <c r="F7" s="50"/>
      <c r="G7" s="50"/>
    </row>
    <row r="8" spans="1:7" ht="12">
      <c r="A8" t="s">
        <v>487</v>
      </c>
      <c r="C8" s="50">
        <v>25000</v>
      </c>
      <c r="D8" s="50"/>
      <c r="E8" s="50"/>
      <c r="F8" s="50"/>
      <c r="G8" s="50"/>
    </row>
    <row r="9" spans="3:7" ht="12">
      <c r="C9" s="50"/>
      <c r="D9" s="50"/>
      <c r="E9" s="50"/>
      <c r="F9" s="50"/>
      <c r="G9" s="50"/>
    </row>
    <row r="10" spans="2:7" ht="12">
      <c r="B10"/>
      <c r="C10" s="50"/>
      <c r="D10" s="50"/>
      <c r="E10" s="50"/>
      <c r="F10" s="50"/>
      <c r="G10" s="50"/>
    </row>
    <row r="11" spans="2:7" ht="12">
      <c r="B11"/>
      <c r="C11" s="50"/>
      <c r="D11" s="50"/>
      <c r="E11" s="50"/>
      <c r="F11" s="50"/>
      <c r="G11" s="50"/>
    </row>
    <row r="12" spans="1:7" ht="12">
      <c r="A12" t="s">
        <v>514</v>
      </c>
      <c r="B12"/>
      <c r="C12" s="50">
        <f>SUM(C5:C11)</f>
        <v>200000</v>
      </c>
      <c r="D12" s="50">
        <f>C12</f>
        <v>200000</v>
      </c>
      <c r="E12" s="50">
        <f>C12</f>
        <v>200000</v>
      </c>
      <c r="F12" s="50">
        <f>C12</f>
        <v>200000</v>
      </c>
      <c r="G12" s="50">
        <f>C12</f>
        <v>200000</v>
      </c>
    </row>
    <row r="13" spans="2:7" ht="12">
      <c r="B13"/>
      <c r="C13" s="50"/>
      <c r="D13" s="50"/>
      <c r="E13" s="50"/>
      <c r="F13" s="50"/>
      <c r="G13" s="50"/>
    </row>
    <row r="14" spans="2:3" ht="12">
      <c r="B14"/>
      <c r="C14"/>
    </row>
    <row r="15" spans="2:3" ht="12">
      <c r="B15"/>
      <c r="C15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27" sqref="E27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2.421875" style="4" customWidth="1"/>
    <col min="4" max="4" width="11.421875" style="0" customWidth="1"/>
    <col min="5" max="5" width="10.7109375" style="0" customWidth="1"/>
    <col min="6" max="6" width="11.421875" style="0" customWidth="1"/>
    <col min="7" max="7" width="11.140625" style="0" customWidth="1"/>
    <col min="8" max="8" width="27.421875" style="0" customWidth="1"/>
    <col min="9" max="16384" width="8.8515625" style="0" customWidth="1"/>
  </cols>
  <sheetData>
    <row r="1" ht="12">
      <c r="A1" s="3" t="s">
        <v>346</v>
      </c>
    </row>
    <row r="2" ht="12">
      <c r="A2" s="3"/>
    </row>
    <row r="3" spans="4:8" ht="12">
      <c r="D3" s="7" t="s">
        <v>533</v>
      </c>
      <c r="E3" s="7" t="s">
        <v>534</v>
      </c>
      <c r="F3" s="7" t="s">
        <v>535</v>
      </c>
      <c r="G3" s="7" t="s">
        <v>536</v>
      </c>
      <c r="H3" s="7" t="s">
        <v>537</v>
      </c>
    </row>
    <row r="4" spans="4:7" ht="12">
      <c r="D4" s="7"/>
      <c r="E4" s="7"/>
      <c r="F4" s="7"/>
      <c r="G4" s="7"/>
    </row>
    <row r="5" spans="1:7" ht="12">
      <c r="A5" s="50" t="s">
        <v>515</v>
      </c>
      <c r="B5" s="50">
        <v>1</v>
      </c>
      <c r="C5" s="50">
        <v>150000</v>
      </c>
      <c r="D5" s="50"/>
      <c r="E5" s="50"/>
      <c r="F5" s="50"/>
      <c r="G5" s="50"/>
    </row>
    <row r="6" spans="1:7" ht="12">
      <c r="A6" s="50" t="s">
        <v>516</v>
      </c>
      <c r="B6" s="50"/>
      <c r="C6" s="50">
        <v>25000</v>
      </c>
      <c r="D6" s="50"/>
      <c r="E6" s="50"/>
      <c r="F6" s="50"/>
      <c r="G6" s="50"/>
    </row>
    <row r="7" spans="1:7" ht="12">
      <c r="A7" s="50" t="s">
        <v>521</v>
      </c>
      <c r="B7" s="50"/>
      <c r="C7" s="50">
        <v>25000</v>
      </c>
      <c r="D7" s="50"/>
      <c r="E7" s="50"/>
      <c r="F7" s="50"/>
      <c r="G7" s="50"/>
    </row>
    <row r="8" spans="1:7" ht="12">
      <c r="A8" s="50"/>
      <c r="B8" s="50"/>
      <c r="C8" s="50"/>
      <c r="D8" s="50"/>
      <c r="E8" s="50"/>
      <c r="F8" s="50"/>
      <c r="G8" s="50"/>
    </row>
    <row r="9" spans="1:7" ht="12">
      <c r="A9" s="50"/>
      <c r="B9" s="50"/>
      <c r="C9" s="50"/>
      <c r="D9" s="50"/>
      <c r="E9" s="50"/>
      <c r="F9" s="50"/>
      <c r="G9" s="50"/>
    </row>
    <row r="10" spans="1:7" ht="12">
      <c r="A10" s="50"/>
      <c r="B10" s="50"/>
      <c r="C10" s="50"/>
      <c r="D10" s="50"/>
      <c r="E10" s="50"/>
      <c r="F10" s="50"/>
      <c r="G10" s="50"/>
    </row>
    <row r="11" spans="1:7" ht="12">
      <c r="A11" s="50"/>
      <c r="B11" s="50"/>
      <c r="C11" s="50"/>
      <c r="D11" s="50"/>
      <c r="E11" s="50"/>
      <c r="F11" s="50"/>
      <c r="G11" s="50"/>
    </row>
    <row r="12" spans="1:7" ht="12">
      <c r="A12" s="50" t="s">
        <v>514</v>
      </c>
      <c r="B12" s="50"/>
      <c r="C12" s="50">
        <f>SUM(C5:C10)</f>
        <v>200000</v>
      </c>
      <c r="D12" s="50">
        <f>C12</f>
        <v>200000</v>
      </c>
      <c r="E12" s="50">
        <f>C12</f>
        <v>200000</v>
      </c>
      <c r="F12" s="50">
        <f>C12</f>
        <v>200000</v>
      </c>
      <c r="G12" s="50">
        <f>C12</f>
        <v>200000</v>
      </c>
    </row>
    <row r="13" spans="1:7" ht="12">
      <c r="A13" s="50"/>
      <c r="B13" s="50"/>
      <c r="C13" s="50"/>
      <c r="D13" s="50"/>
      <c r="E13" s="50"/>
      <c r="F13" s="50"/>
      <c r="G13" s="50"/>
    </row>
    <row r="14" spans="2:3" ht="12">
      <c r="B14"/>
      <c r="C14"/>
    </row>
    <row r="15" spans="2:3" ht="12">
      <c r="B15"/>
      <c r="C15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31" sqref="G31"/>
    </sheetView>
  </sheetViews>
  <sheetFormatPr defaultColWidth="11.421875" defaultRowHeight="12.75"/>
  <cols>
    <col min="1" max="1" width="29.28125" style="0" customWidth="1"/>
    <col min="2" max="2" width="8.140625" style="4" customWidth="1"/>
    <col min="3" max="3" width="11.421875" style="5" customWidth="1"/>
    <col min="4" max="4" width="12.8515625" style="0" customWidth="1"/>
    <col min="5" max="6" width="11.28125" style="0" customWidth="1"/>
    <col min="7" max="7" width="11.421875" style="0" customWidth="1"/>
    <col min="8" max="8" width="25.421875" style="0" customWidth="1"/>
    <col min="9" max="16384" width="8.8515625" style="0" customWidth="1"/>
  </cols>
  <sheetData>
    <row r="1" ht="12">
      <c r="A1" s="3" t="s">
        <v>347</v>
      </c>
    </row>
    <row r="3" spans="1:8" ht="12">
      <c r="A3" s="3" t="s">
        <v>522</v>
      </c>
      <c r="D3" s="7" t="s">
        <v>533</v>
      </c>
      <c r="E3" s="7" t="s">
        <v>534</v>
      </c>
      <c r="F3" s="7" t="s">
        <v>535</v>
      </c>
      <c r="G3" s="7" t="s">
        <v>536</v>
      </c>
      <c r="H3" s="7" t="s">
        <v>537</v>
      </c>
    </row>
    <row r="4" spans="1:7" ht="12">
      <c r="A4" s="3"/>
      <c r="D4" s="7"/>
      <c r="E4" s="7"/>
      <c r="F4" s="7"/>
      <c r="G4" s="7"/>
    </row>
    <row r="5" spans="1:7" ht="12">
      <c r="A5" t="s">
        <v>523</v>
      </c>
      <c r="B5" s="4">
        <v>1</v>
      </c>
      <c r="C5" s="50">
        <v>70000</v>
      </c>
      <c r="D5" s="50"/>
      <c r="E5" s="50"/>
      <c r="F5" s="50"/>
      <c r="G5" s="50"/>
    </row>
    <row r="6" spans="1:7" ht="12">
      <c r="A6" t="s">
        <v>526</v>
      </c>
      <c r="C6" s="50">
        <v>40000</v>
      </c>
      <c r="D6" s="50"/>
      <c r="E6" s="50"/>
      <c r="F6" s="50"/>
      <c r="G6" s="50"/>
    </row>
    <row r="7" spans="1:7" ht="12">
      <c r="A7" t="s">
        <v>524</v>
      </c>
      <c r="C7" s="50">
        <v>20000</v>
      </c>
      <c r="D7" s="50"/>
      <c r="E7" s="50"/>
      <c r="F7" s="50"/>
      <c r="G7" s="50"/>
    </row>
    <row r="8" spans="1:7" ht="12">
      <c r="A8" t="s">
        <v>525</v>
      </c>
      <c r="C8" s="50">
        <v>20000</v>
      </c>
      <c r="D8" s="50"/>
      <c r="E8" s="50"/>
      <c r="F8" s="50"/>
      <c r="G8" s="50"/>
    </row>
    <row r="9" spans="3:7" ht="12">
      <c r="C9" s="50"/>
      <c r="D9" s="50"/>
      <c r="E9" s="50"/>
      <c r="F9" s="50"/>
      <c r="G9" s="50"/>
    </row>
    <row r="10" spans="2:7" ht="12">
      <c r="B10"/>
      <c r="C10" s="50"/>
      <c r="D10" s="50"/>
      <c r="E10" s="50"/>
      <c r="F10" s="50"/>
      <c r="G10" s="50"/>
    </row>
    <row r="11" spans="2:7" ht="12">
      <c r="B11"/>
      <c r="C11" s="50"/>
      <c r="D11" s="50"/>
      <c r="E11" s="50"/>
      <c r="F11" s="50"/>
      <c r="G11" s="50"/>
    </row>
    <row r="12" spans="1:7" ht="12">
      <c r="A12" t="s">
        <v>514</v>
      </c>
      <c r="B12"/>
      <c r="C12" s="50">
        <f>SUM(C5:C11)</f>
        <v>150000</v>
      </c>
      <c r="D12" s="50">
        <f>C12</f>
        <v>150000</v>
      </c>
      <c r="E12" s="50">
        <f>C12</f>
        <v>150000</v>
      </c>
      <c r="F12" s="50">
        <f>C12</f>
        <v>150000</v>
      </c>
      <c r="G12" s="50">
        <f>C12</f>
        <v>150000</v>
      </c>
    </row>
    <row r="13" spans="2:3" ht="12">
      <c r="B13"/>
      <c r="C13"/>
    </row>
    <row r="14" spans="2:3" ht="12">
      <c r="B14"/>
      <c r="C14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9" sqref="D9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6.140625" style="5" customWidth="1"/>
    <col min="4" max="4" width="11.00390625" style="0" customWidth="1"/>
    <col min="5" max="5" width="11.28125" style="0" customWidth="1"/>
    <col min="6" max="6" width="9.8515625" style="0" customWidth="1"/>
    <col min="7" max="7" width="10.28125" style="0" customWidth="1"/>
    <col min="8" max="8" width="11.140625" style="0" customWidth="1"/>
    <col min="9" max="9" width="17.7109375" style="0" customWidth="1"/>
    <col min="10" max="16384" width="8.8515625" style="0" customWidth="1"/>
  </cols>
  <sheetData>
    <row r="1" ht="12">
      <c r="A1" s="3" t="s">
        <v>352</v>
      </c>
    </row>
    <row r="3" spans="5:9" ht="12">
      <c r="E3" s="7" t="s">
        <v>533</v>
      </c>
      <c r="F3" s="7" t="s">
        <v>534</v>
      </c>
      <c r="G3" s="7" t="s">
        <v>535</v>
      </c>
      <c r="H3" s="7" t="s">
        <v>536</v>
      </c>
      <c r="I3" s="7" t="s">
        <v>537</v>
      </c>
    </row>
    <row r="4" spans="1:8" ht="12">
      <c r="A4" s="3" t="s">
        <v>488</v>
      </c>
      <c r="E4" s="7"/>
      <c r="F4" s="7"/>
      <c r="G4" s="7"/>
      <c r="H4" s="7"/>
    </row>
    <row r="5" spans="1:8" ht="12">
      <c r="A5" t="s">
        <v>485</v>
      </c>
      <c r="B5" s="4">
        <v>1</v>
      </c>
      <c r="C5" s="50">
        <v>250000</v>
      </c>
      <c r="D5" s="50"/>
      <c r="E5" s="50"/>
      <c r="F5" s="50"/>
      <c r="G5" s="50"/>
      <c r="H5" s="50"/>
    </row>
    <row r="6" spans="1:8" ht="12">
      <c r="A6" t="s">
        <v>486</v>
      </c>
      <c r="B6" s="4">
        <v>1</v>
      </c>
      <c r="C6" s="50">
        <v>15000</v>
      </c>
      <c r="D6" s="50"/>
      <c r="E6" s="50"/>
      <c r="F6" s="50"/>
      <c r="G6" s="50"/>
      <c r="H6" s="50"/>
    </row>
    <row r="7" spans="1:8" ht="12">
      <c r="A7" t="s">
        <v>413</v>
      </c>
      <c r="C7" s="50">
        <v>10000</v>
      </c>
      <c r="D7" s="50"/>
      <c r="E7" s="50"/>
      <c r="F7" s="50"/>
      <c r="G7" s="50"/>
      <c r="H7" s="50"/>
    </row>
    <row r="8" spans="1:8" ht="12">
      <c r="A8" t="s">
        <v>487</v>
      </c>
      <c r="C8" s="50">
        <v>25000</v>
      </c>
      <c r="D8" s="50"/>
      <c r="E8" s="50"/>
      <c r="F8" s="50"/>
      <c r="G8" s="50"/>
      <c r="H8" s="50"/>
    </row>
    <row r="9" spans="3:8" ht="12">
      <c r="C9" s="50"/>
      <c r="D9" s="50">
        <f>SUM(C5:C8)</f>
        <v>300000</v>
      </c>
      <c r="E9" s="50"/>
      <c r="F9" s="50"/>
      <c r="G9" s="50"/>
      <c r="H9" s="50"/>
    </row>
    <row r="10" spans="2:8" ht="12">
      <c r="B10"/>
      <c r="C10" s="50"/>
      <c r="D10" s="50"/>
      <c r="E10" s="50"/>
      <c r="F10" s="50"/>
      <c r="G10" s="50"/>
      <c r="H10" s="50"/>
    </row>
    <row r="11" spans="1:8" ht="12">
      <c r="A11" s="2" t="s">
        <v>514</v>
      </c>
      <c r="B11"/>
      <c r="C11" s="50"/>
      <c r="D11" s="58">
        <f>SUM(D9:D9)</f>
        <v>300000</v>
      </c>
      <c r="E11" s="50">
        <f>D11</f>
        <v>300000</v>
      </c>
      <c r="F11" s="50">
        <f>D11</f>
        <v>300000</v>
      </c>
      <c r="G11" s="50">
        <f>D11</f>
        <v>300000</v>
      </c>
      <c r="H11" s="50">
        <f>D11</f>
        <v>300000</v>
      </c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12" sqref="D12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6.140625" style="5" customWidth="1"/>
    <col min="4" max="4" width="11.00390625" style="0" customWidth="1"/>
    <col min="5" max="5" width="11.28125" style="0" customWidth="1"/>
    <col min="6" max="6" width="9.8515625" style="0" customWidth="1"/>
    <col min="7" max="7" width="10.28125" style="0" customWidth="1"/>
    <col min="8" max="8" width="11.140625" style="0" customWidth="1"/>
    <col min="9" max="9" width="17.7109375" style="0" customWidth="1"/>
    <col min="10" max="16384" width="8.8515625" style="0" customWidth="1"/>
  </cols>
  <sheetData>
    <row r="1" ht="12">
      <c r="A1" s="3" t="s">
        <v>353</v>
      </c>
    </row>
    <row r="3" spans="5:9" ht="12">
      <c r="E3" s="7" t="s">
        <v>533</v>
      </c>
      <c r="F3" s="7" t="s">
        <v>534</v>
      </c>
      <c r="G3" s="7" t="s">
        <v>535</v>
      </c>
      <c r="H3" s="7" t="s">
        <v>536</v>
      </c>
      <c r="I3" s="7" t="s">
        <v>537</v>
      </c>
    </row>
    <row r="5" spans="1:8" ht="12">
      <c r="A5" s="3" t="s">
        <v>538</v>
      </c>
      <c r="C5" s="50"/>
      <c r="D5" s="50"/>
      <c r="E5" s="50"/>
      <c r="F5" s="50"/>
      <c r="G5" s="50"/>
      <c r="H5" s="50"/>
    </row>
    <row r="6" spans="1:8" ht="12">
      <c r="A6" t="s">
        <v>518</v>
      </c>
      <c r="B6" s="4">
        <v>1</v>
      </c>
      <c r="C6" s="50">
        <v>6000</v>
      </c>
      <c r="D6" s="50"/>
      <c r="E6" s="50"/>
      <c r="F6" s="50"/>
      <c r="G6" s="50"/>
      <c r="H6" s="50"/>
    </row>
    <row r="7" spans="1:8" ht="12">
      <c r="A7" t="s">
        <v>519</v>
      </c>
      <c r="B7" s="4">
        <v>1</v>
      </c>
      <c r="C7" s="50">
        <v>6000</v>
      </c>
      <c r="D7" s="50"/>
      <c r="E7" s="50"/>
      <c r="F7" s="50"/>
      <c r="G7" s="50"/>
      <c r="H7" s="50"/>
    </row>
    <row r="8" spans="1:8" ht="12">
      <c r="A8" t="s">
        <v>520</v>
      </c>
      <c r="B8" s="4">
        <v>1</v>
      </c>
      <c r="C8" s="50">
        <v>6000</v>
      </c>
      <c r="D8" s="50"/>
      <c r="E8" s="50"/>
      <c r="F8" s="50"/>
      <c r="G8" s="50"/>
      <c r="H8" s="50"/>
    </row>
    <row r="9" spans="1:8" ht="12">
      <c r="A9" t="s">
        <v>517</v>
      </c>
      <c r="C9" s="50">
        <v>25000</v>
      </c>
      <c r="D9" s="50"/>
      <c r="E9" s="50"/>
      <c r="F9" s="50"/>
      <c r="G9" s="50"/>
      <c r="H9" s="50"/>
    </row>
    <row r="10" spans="1:8" ht="12">
      <c r="A10" t="s">
        <v>521</v>
      </c>
      <c r="C10" s="50">
        <v>25000</v>
      </c>
      <c r="D10" s="50"/>
      <c r="E10" s="50"/>
      <c r="F10" s="50"/>
      <c r="G10" s="50"/>
      <c r="H10" s="50"/>
    </row>
    <row r="11" spans="2:8" ht="12">
      <c r="B11"/>
      <c r="C11" s="50"/>
      <c r="D11" s="50"/>
      <c r="E11" s="50"/>
      <c r="F11" s="50"/>
      <c r="G11" s="50"/>
      <c r="H11" s="50"/>
    </row>
    <row r="12" spans="1:8" ht="12">
      <c r="A12" t="s">
        <v>514</v>
      </c>
      <c r="B12"/>
      <c r="C12" s="50"/>
      <c r="D12" s="50">
        <f>SUM(C6:C11)</f>
        <v>68000</v>
      </c>
      <c r="E12" s="50"/>
      <c r="F12" s="50"/>
      <c r="G12" s="50"/>
      <c r="H12" s="50"/>
    </row>
    <row r="13" spans="2:8" ht="12">
      <c r="B13"/>
      <c r="C13" s="50"/>
      <c r="D13" s="50"/>
      <c r="E13" s="50"/>
      <c r="F13" s="50"/>
      <c r="G13" s="50"/>
      <c r="H13" s="50"/>
    </row>
    <row r="14" spans="2:8" ht="12">
      <c r="B14"/>
      <c r="C14" s="50"/>
      <c r="D14" s="50"/>
      <c r="E14" s="50"/>
      <c r="F14" s="50"/>
      <c r="G14" s="50"/>
      <c r="H14" s="50"/>
    </row>
    <row r="15" spans="1:8" ht="12">
      <c r="A15" s="2" t="s">
        <v>514</v>
      </c>
      <c r="B15"/>
      <c r="C15" s="50"/>
      <c r="D15" s="58">
        <f>SUM(D4:D13)</f>
        <v>68000</v>
      </c>
      <c r="E15" s="50">
        <f>D15</f>
        <v>68000</v>
      </c>
      <c r="F15" s="50">
        <f>D15</f>
        <v>68000</v>
      </c>
      <c r="G15" s="50">
        <f>D15</f>
        <v>68000</v>
      </c>
      <c r="H15" s="50">
        <f>D15</f>
        <v>68000</v>
      </c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24" sqref="D24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6.140625" style="5" customWidth="1"/>
    <col min="4" max="4" width="11.00390625" style="0" customWidth="1"/>
    <col min="5" max="5" width="11.28125" style="0" customWidth="1"/>
    <col min="6" max="6" width="9.8515625" style="0" customWidth="1"/>
    <col min="7" max="7" width="10.28125" style="0" customWidth="1"/>
    <col min="8" max="8" width="11.140625" style="0" customWidth="1"/>
    <col min="9" max="9" width="17.7109375" style="0" customWidth="1"/>
    <col min="10" max="16384" width="8.8515625" style="0" customWidth="1"/>
  </cols>
  <sheetData>
    <row r="1" ht="12">
      <c r="A1" s="3" t="s">
        <v>340</v>
      </c>
    </row>
    <row r="3" spans="5:9" ht="12">
      <c r="E3" s="7" t="s">
        <v>533</v>
      </c>
      <c r="F3" s="7" t="s">
        <v>534</v>
      </c>
      <c r="G3" s="7" t="s">
        <v>535</v>
      </c>
      <c r="H3" s="7" t="s">
        <v>536</v>
      </c>
      <c r="I3" s="7" t="s">
        <v>537</v>
      </c>
    </row>
    <row r="4" spans="1:8" ht="12">
      <c r="A4" s="3" t="s">
        <v>491</v>
      </c>
      <c r="C4" s="50"/>
      <c r="D4" s="50"/>
      <c r="E4" s="50"/>
      <c r="F4" s="50"/>
      <c r="G4" s="50"/>
      <c r="H4" s="50"/>
    </row>
    <row r="5" spans="1:8" ht="12">
      <c r="A5" t="s">
        <v>492</v>
      </c>
      <c r="B5" s="4" t="s">
        <v>532</v>
      </c>
      <c r="C5" s="50">
        <v>100000</v>
      </c>
      <c r="D5" s="50"/>
      <c r="E5" s="50"/>
      <c r="F5" s="50"/>
      <c r="G5" s="50"/>
      <c r="H5" s="50"/>
    </row>
    <row r="6" spans="3:8" ht="12">
      <c r="C6" s="50"/>
      <c r="D6" s="50">
        <f>C5</f>
        <v>100000</v>
      </c>
      <c r="E6" s="50"/>
      <c r="F6" s="50"/>
      <c r="G6" s="50"/>
      <c r="H6" s="50"/>
    </row>
    <row r="7" spans="1:8" ht="12">
      <c r="A7" s="3" t="s">
        <v>354</v>
      </c>
      <c r="C7" s="50"/>
      <c r="D7" s="50"/>
      <c r="E7" s="50"/>
      <c r="F7" s="50"/>
      <c r="G7" s="50"/>
      <c r="H7" s="50"/>
    </row>
    <row r="8" spans="1:7" ht="12">
      <c r="A8" t="s">
        <v>508</v>
      </c>
      <c r="B8"/>
      <c r="C8" s="50">
        <v>100000</v>
      </c>
      <c r="D8" s="50"/>
      <c r="E8" s="50"/>
      <c r="F8" s="50"/>
      <c r="G8" s="50"/>
    </row>
    <row r="9" spans="3:8" ht="12">
      <c r="C9" s="50"/>
      <c r="D9" s="50">
        <f>SUM(C4:C5)</f>
        <v>100000</v>
      </c>
      <c r="E9" s="50"/>
      <c r="F9" s="50"/>
      <c r="G9" s="50"/>
      <c r="H9" s="50"/>
    </row>
    <row r="10" spans="1:8" ht="12">
      <c r="A10" s="3" t="s">
        <v>490</v>
      </c>
      <c r="C10" s="50"/>
      <c r="D10" s="50"/>
      <c r="E10" s="50"/>
      <c r="F10" s="50"/>
      <c r="G10" s="50"/>
      <c r="H10" s="50"/>
    </row>
    <row r="11" spans="1:8" ht="12">
      <c r="A11" t="s">
        <v>489</v>
      </c>
      <c r="B11" s="4">
        <v>1</v>
      </c>
      <c r="C11" s="50">
        <v>25000</v>
      </c>
      <c r="D11" s="50"/>
      <c r="E11" s="50"/>
      <c r="F11" s="50"/>
      <c r="G11" s="50"/>
      <c r="H11" s="50"/>
    </row>
    <row r="12" spans="1:8" ht="12">
      <c r="A12" t="s">
        <v>487</v>
      </c>
      <c r="C12" s="50">
        <v>10000</v>
      </c>
      <c r="D12" s="50"/>
      <c r="E12" s="50"/>
      <c r="F12" s="50"/>
      <c r="G12" s="50"/>
      <c r="H12" s="50"/>
    </row>
    <row r="13" spans="3:8" ht="12">
      <c r="C13" s="50"/>
      <c r="D13" s="50">
        <f>SUM(C11:C12)</f>
        <v>35000</v>
      </c>
      <c r="E13" s="50"/>
      <c r="F13" s="50"/>
      <c r="G13" s="50"/>
      <c r="H13" s="50"/>
    </row>
    <row r="15" spans="2:8" ht="12">
      <c r="B15"/>
      <c r="C15" s="50"/>
      <c r="D15" s="50"/>
      <c r="E15" s="50"/>
      <c r="F15" s="50"/>
      <c r="G15" s="50"/>
      <c r="H15" s="50"/>
    </row>
    <row r="16" spans="1:8" ht="12">
      <c r="A16" s="2" t="s">
        <v>514</v>
      </c>
      <c r="B16"/>
      <c r="C16" s="50"/>
      <c r="D16" s="58">
        <f>SUM(D5:D14)</f>
        <v>235000</v>
      </c>
      <c r="E16" s="50">
        <f>D16</f>
        <v>235000</v>
      </c>
      <c r="F16" s="50">
        <f>D16</f>
        <v>235000</v>
      </c>
      <c r="G16" s="50">
        <f>D16</f>
        <v>235000</v>
      </c>
      <c r="H16" s="50">
        <f>D16</f>
        <v>235000</v>
      </c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20" sqref="I20"/>
    </sheetView>
  </sheetViews>
  <sheetFormatPr defaultColWidth="11.421875" defaultRowHeight="12.75"/>
  <cols>
    <col min="1" max="1" width="24.140625" style="0" customWidth="1"/>
    <col min="2" max="2" width="9.7109375" style="0" customWidth="1"/>
    <col min="3" max="3" width="12.00390625" style="0" customWidth="1"/>
    <col min="4" max="7" width="12.7109375" style="0" customWidth="1"/>
    <col min="8" max="8" width="19.00390625" style="0" customWidth="1"/>
    <col min="9" max="16384" width="8.8515625" style="0" customWidth="1"/>
  </cols>
  <sheetData>
    <row r="1" ht="12">
      <c r="A1" s="3" t="s">
        <v>348</v>
      </c>
    </row>
    <row r="3" spans="4:8" ht="12">
      <c r="D3" s="7" t="s">
        <v>533</v>
      </c>
      <c r="E3" s="7" t="s">
        <v>534</v>
      </c>
      <c r="F3" s="7" t="s">
        <v>535</v>
      </c>
      <c r="G3" s="7" t="s">
        <v>536</v>
      </c>
      <c r="H3" s="7" t="s">
        <v>537</v>
      </c>
    </row>
    <row r="4" spans="1:7" ht="12">
      <c r="A4" s="3" t="s">
        <v>507</v>
      </c>
      <c r="C4" s="7"/>
      <c r="D4" s="7"/>
      <c r="E4" s="7"/>
      <c r="F4" s="7"/>
      <c r="G4" s="7"/>
    </row>
    <row r="5" spans="1:7" ht="12">
      <c r="A5" t="s">
        <v>510</v>
      </c>
      <c r="B5" t="s">
        <v>495</v>
      </c>
      <c r="C5" s="50">
        <v>300000</v>
      </c>
      <c r="D5" s="50"/>
      <c r="E5" s="50"/>
      <c r="F5" s="50"/>
      <c r="G5" s="50"/>
    </row>
    <row r="6" spans="1:7" ht="12">
      <c r="A6" t="s">
        <v>494</v>
      </c>
      <c r="B6" t="s">
        <v>495</v>
      </c>
      <c r="C6" s="50">
        <v>300000</v>
      </c>
      <c r="D6" s="50"/>
      <c r="E6" s="50"/>
      <c r="F6" s="50"/>
      <c r="G6" s="50"/>
    </row>
    <row r="7" spans="1:7" ht="12">
      <c r="A7" t="s">
        <v>493</v>
      </c>
      <c r="B7" t="s">
        <v>496</v>
      </c>
      <c r="C7" s="50">
        <v>100000</v>
      </c>
      <c r="D7" s="50"/>
      <c r="E7" s="50"/>
      <c r="F7" s="50"/>
      <c r="G7" s="50"/>
    </row>
    <row r="8" spans="1:7" ht="12">
      <c r="A8" t="s">
        <v>511</v>
      </c>
      <c r="B8" t="s">
        <v>497</v>
      </c>
      <c r="C8" s="50">
        <v>400000</v>
      </c>
      <c r="D8" s="50"/>
      <c r="E8" s="50"/>
      <c r="F8" s="50"/>
      <c r="G8" s="50"/>
    </row>
    <row r="9" spans="3:7" ht="12">
      <c r="C9" s="50"/>
      <c r="D9" s="50"/>
      <c r="E9" s="50"/>
      <c r="F9" s="50"/>
      <c r="G9" s="50"/>
    </row>
    <row r="10" spans="1:7" ht="12">
      <c r="A10" s="3" t="s">
        <v>506</v>
      </c>
      <c r="C10" s="50"/>
      <c r="D10" s="50"/>
      <c r="E10" s="50"/>
      <c r="F10" s="50"/>
      <c r="G10" s="50"/>
    </row>
    <row r="11" spans="1:7" ht="12">
      <c r="A11" t="s">
        <v>498</v>
      </c>
      <c r="B11" t="s">
        <v>502</v>
      </c>
      <c r="C11" s="50">
        <v>15000</v>
      </c>
      <c r="D11" s="50"/>
      <c r="E11" s="50"/>
      <c r="F11" s="50"/>
      <c r="G11" s="50"/>
    </row>
    <row r="12" spans="1:7" ht="12">
      <c r="A12" t="s">
        <v>499</v>
      </c>
      <c r="B12" t="s">
        <v>503</v>
      </c>
      <c r="C12" s="50">
        <v>10000</v>
      </c>
      <c r="D12" s="50"/>
      <c r="E12" s="50"/>
      <c r="F12" s="50"/>
      <c r="G12" s="50"/>
    </row>
    <row r="13" spans="1:7" ht="12">
      <c r="A13" t="s">
        <v>500</v>
      </c>
      <c r="B13" t="s">
        <v>504</v>
      </c>
      <c r="C13" s="50">
        <v>5000</v>
      </c>
      <c r="D13" s="50"/>
      <c r="E13" s="50"/>
      <c r="F13" s="50"/>
      <c r="G13" s="50"/>
    </row>
    <row r="14" spans="1:7" ht="12">
      <c r="A14" t="s">
        <v>501</v>
      </c>
      <c r="B14" t="s">
        <v>505</v>
      </c>
      <c r="C14" s="50">
        <v>5000</v>
      </c>
      <c r="D14" s="50"/>
      <c r="E14" s="50"/>
      <c r="F14" s="50"/>
      <c r="G14" s="50"/>
    </row>
    <row r="15" spans="3:7" ht="12">
      <c r="C15" s="50"/>
      <c r="D15" s="50"/>
      <c r="E15" s="50"/>
      <c r="F15" s="50"/>
      <c r="G15" s="50"/>
    </row>
    <row r="16" spans="1:7" ht="12">
      <c r="A16" t="s">
        <v>508</v>
      </c>
      <c r="B16" t="s">
        <v>502</v>
      </c>
      <c r="C16" s="50">
        <v>15000</v>
      </c>
      <c r="D16" s="50"/>
      <c r="E16" s="50"/>
      <c r="F16" s="50"/>
      <c r="G16" s="50"/>
    </row>
    <row r="17" spans="3:7" ht="12">
      <c r="C17" s="50"/>
      <c r="D17" s="50"/>
      <c r="E17" s="50"/>
      <c r="F17" s="50"/>
      <c r="G17" s="50"/>
    </row>
    <row r="18" spans="1:7" ht="12">
      <c r="A18" t="s">
        <v>492</v>
      </c>
      <c r="B18" t="s">
        <v>509</v>
      </c>
      <c r="C18" s="50">
        <v>5000</v>
      </c>
      <c r="D18" s="50"/>
      <c r="E18" s="50"/>
      <c r="F18" s="50"/>
      <c r="G18" s="50"/>
    </row>
    <row r="19" spans="3:7" ht="12">
      <c r="C19" s="50"/>
      <c r="D19" s="50"/>
      <c r="E19" s="50"/>
      <c r="F19" s="50"/>
      <c r="G19" s="50"/>
    </row>
    <row r="20" spans="1:7" ht="12">
      <c r="A20" t="s">
        <v>514</v>
      </c>
      <c r="C20" s="50">
        <f>SUM(C5:C19)</f>
        <v>1155000</v>
      </c>
      <c r="D20" s="50">
        <f>C20</f>
        <v>1155000</v>
      </c>
      <c r="E20" s="50">
        <f>C20</f>
        <v>1155000</v>
      </c>
      <c r="F20" s="50">
        <f>C20-100000</f>
        <v>1055000</v>
      </c>
      <c r="G20" s="50">
        <f>F20</f>
        <v>1055000</v>
      </c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25" sqref="A25"/>
    </sheetView>
  </sheetViews>
  <sheetFormatPr defaultColWidth="11.421875" defaultRowHeight="12.75"/>
  <cols>
    <col min="1" max="1" width="33.421875" style="0" customWidth="1"/>
    <col min="2" max="2" width="6.421875" style="4" customWidth="1"/>
    <col min="3" max="3" width="5.28125" style="0" customWidth="1"/>
    <col min="4" max="4" width="9.421875" style="0" customWidth="1"/>
    <col min="5" max="5" width="14.421875" style="0" customWidth="1"/>
    <col min="6" max="6" width="9.7109375" style="0" customWidth="1"/>
    <col min="7" max="7" width="38.00390625" style="0" customWidth="1"/>
    <col min="8" max="16384" width="25.7109375" style="0" customWidth="1"/>
  </cols>
  <sheetData>
    <row r="1" spans="1:7" ht="12.75">
      <c r="A1" s="14"/>
      <c r="B1" s="16"/>
      <c r="C1" s="14"/>
      <c r="D1" s="14"/>
      <c r="E1" s="14"/>
      <c r="F1" s="14"/>
      <c r="G1" s="14"/>
    </row>
    <row r="2" spans="1:7" ht="12.75">
      <c r="A2" s="15" t="s">
        <v>579</v>
      </c>
      <c r="B2" s="16"/>
      <c r="C2" s="16"/>
      <c r="D2" s="17" t="s">
        <v>548</v>
      </c>
      <c r="E2" s="17" t="s">
        <v>551</v>
      </c>
      <c r="F2" s="14"/>
      <c r="G2" s="18" t="s">
        <v>583</v>
      </c>
    </row>
    <row r="3" spans="1:7" ht="12.75">
      <c r="A3" s="14"/>
      <c r="B3" s="16"/>
      <c r="C3" s="16"/>
      <c r="D3" s="17" t="s">
        <v>448</v>
      </c>
      <c r="E3" s="16" t="s">
        <v>552</v>
      </c>
      <c r="F3" s="14"/>
      <c r="G3" s="14"/>
    </row>
    <row r="4" spans="1:7" ht="12.75">
      <c r="A4" s="14" t="s">
        <v>547</v>
      </c>
      <c r="B4" s="16" t="s">
        <v>549</v>
      </c>
      <c r="C4" s="16"/>
      <c r="D4" s="16">
        <v>300</v>
      </c>
      <c r="E4" s="19">
        <v>22.7</v>
      </c>
      <c r="F4" s="14"/>
      <c r="G4" s="14"/>
    </row>
    <row r="5" spans="1:7" ht="12.75">
      <c r="A5" s="14" t="s">
        <v>545</v>
      </c>
      <c r="B5" s="16" t="s">
        <v>550</v>
      </c>
      <c r="C5" s="16"/>
      <c r="D5" s="16">
        <v>2</v>
      </c>
      <c r="E5" s="19">
        <v>13.7</v>
      </c>
      <c r="F5" s="18" t="s">
        <v>578</v>
      </c>
      <c r="G5" s="38" t="s">
        <v>406</v>
      </c>
    </row>
    <row r="6" spans="1:7" ht="12.75">
      <c r="A6" s="14"/>
      <c r="B6" s="16"/>
      <c r="C6" s="16"/>
      <c r="D6" s="16"/>
      <c r="E6" s="16"/>
      <c r="F6" s="14"/>
      <c r="G6" s="38" t="s">
        <v>586</v>
      </c>
    </row>
    <row r="7" spans="1:7" ht="12.75">
      <c r="A7" s="56" t="s">
        <v>97</v>
      </c>
      <c r="B7" s="16" t="s">
        <v>550</v>
      </c>
      <c r="C7" s="16"/>
      <c r="D7" s="16">
        <v>300</v>
      </c>
      <c r="E7" s="19">
        <v>42</v>
      </c>
      <c r="F7" s="18" t="s">
        <v>470</v>
      </c>
      <c r="G7" s="38" t="s">
        <v>473</v>
      </c>
    </row>
    <row r="8" spans="1:7" ht="12.75">
      <c r="A8" s="56" t="s">
        <v>471</v>
      </c>
      <c r="B8" s="16" t="s">
        <v>550</v>
      </c>
      <c r="C8" s="16"/>
      <c r="D8" s="16">
        <v>1.6</v>
      </c>
      <c r="E8" s="19">
        <v>10.6</v>
      </c>
      <c r="F8" s="18" t="s">
        <v>578</v>
      </c>
      <c r="G8" s="38" t="s">
        <v>472</v>
      </c>
    </row>
    <row r="9" spans="1:7" ht="12.75">
      <c r="A9" s="14"/>
      <c r="B9" s="16"/>
      <c r="C9" s="14"/>
      <c r="D9" s="14"/>
      <c r="E9" s="14"/>
      <c r="F9" s="14"/>
      <c r="G9" s="14"/>
    </row>
    <row r="10" spans="1:7" ht="13.5" customHeight="1">
      <c r="A10" s="14" t="s">
        <v>546</v>
      </c>
      <c r="B10" s="16" t="s">
        <v>549</v>
      </c>
      <c r="C10" s="16"/>
      <c r="D10" s="16">
        <v>5000</v>
      </c>
      <c r="E10" s="19">
        <v>37.5</v>
      </c>
      <c r="F10" s="18" t="s">
        <v>581</v>
      </c>
      <c r="G10" s="38" t="s">
        <v>585</v>
      </c>
    </row>
    <row r="11" spans="1:7" ht="12.75">
      <c r="A11" s="14"/>
      <c r="B11" s="16"/>
      <c r="C11" s="16"/>
      <c r="D11" s="16"/>
      <c r="E11" s="19"/>
      <c r="F11" s="14"/>
      <c r="G11" s="38" t="s">
        <v>407</v>
      </c>
    </row>
    <row r="12" spans="1:7" ht="12.75">
      <c r="A12" s="20" t="s">
        <v>561</v>
      </c>
      <c r="B12" s="16"/>
      <c r="C12" s="16"/>
      <c r="D12" s="16"/>
      <c r="E12" s="21">
        <f>SUM(E4:E11)</f>
        <v>126.5</v>
      </c>
      <c r="F12" s="18" t="s">
        <v>580</v>
      </c>
      <c r="G12" s="14"/>
    </row>
    <row r="13" spans="1:7" ht="12.75">
      <c r="A13" s="20"/>
      <c r="B13" s="16"/>
      <c r="C13" s="16"/>
      <c r="D13" s="16"/>
      <c r="E13" s="21"/>
      <c r="F13" s="14"/>
      <c r="G13" s="14"/>
    </row>
    <row r="14" spans="1:8" ht="12.75">
      <c r="A14" s="20" t="s">
        <v>334</v>
      </c>
      <c r="B14" s="52"/>
      <c r="C14" s="52"/>
      <c r="D14" s="22"/>
      <c r="E14" s="19">
        <v>8.7</v>
      </c>
      <c r="F14" s="14"/>
      <c r="G14" s="38" t="s">
        <v>335</v>
      </c>
      <c r="H14" s="38"/>
    </row>
    <row r="15" spans="1:7" ht="12.75">
      <c r="A15" s="20" t="s">
        <v>559</v>
      </c>
      <c r="B15" s="37">
        <v>0</v>
      </c>
      <c r="C15" s="17" t="s">
        <v>578</v>
      </c>
      <c r="D15" s="16"/>
      <c r="E15" s="22">
        <v>0</v>
      </c>
      <c r="F15" s="14"/>
      <c r="G15" s="38" t="s">
        <v>584</v>
      </c>
    </row>
    <row r="16" spans="1:7" ht="12.75">
      <c r="A16" s="20" t="s">
        <v>558</v>
      </c>
      <c r="B16" s="37">
        <v>0</v>
      </c>
      <c r="C16" s="17" t="s">
        <v>578</v>
      </c>
      <c r="D16" s="16"/>
      <c r="E16" s="22">
        <v>0</v>
      </c>
      <c r="F16" s="14"/>
      <c r="G16" s="14"/>
    </row>
    <row r="17" spans="1:7" ht="12.75">
      <c r="A17" s="20" t="s">
        <v>560</v>
      </c>
      <c r="B17" s="37" t="s">
        <v>552</v>
      </c>
      <c r="C17" s="17" t="s">
        <v>578</v>
      </c>
      <c r="D17" s="16"/>
      <c r="E17" s="23">
        <f>SUM(E12:E16)</f>
        <v>135.2</v>
      </c>
      <c r="F17" s="14"/>
      <c r="G17" s="14"/>
    </row>
    <row r="18" spans="1:7" ht="12.75">
      <c r="A18" s="20" t="s">
        <v>554</v>
      </c>
      <c r="B18" s="37">
        <v>0.15</v>
      </c>
      <c r="C18" s="17" t="s">
        <v>578</v>
      </c>
      <c r="D18" s="16"/>
      <c r="E18" s="16"/>
      <c r="F18" s="14"/>
      <c r="G18" s="14"/>
    </row>
    <row r="19" spans="1:7" ht="12.75">
      <c r="A19" s="20" t="s">
        <v>555</v>
      </c>
      <c r="B19" s="16" t="s">
        <v>552</v>
      </c>
      <c r="C19" s="16"/>
      <c r="D19" s="16"/>
      <c r="E19" s="22">
        <f>E17/B18</f>
        <v>901.3333333333333</v>
      </c>
      <c r="F19" s="14"/>
      <c r="G19" s="14"/>
    </row>
    <row r="20" spans="1:7" ht="12.75">
      <c r="A20" s="20" t="s">
        <v>556</v>
      </c>
      <c r="B20" s="16" t="s">
        <v>552</v>
      </c>
      <c r="C20" s="16"/>
      <c r="D20" s="16"/>
      <c r="E20" s="22">
        <f>E19/0.9</f>
        <v>1001.4814814814814</v>
      </c>
      <c r="F20" s="14"/>
      <c r="G20" s="14"/>
    </row>
    <row r="21" spans="1:7" ht="12.75">
      <c r="A21" s="20" t="s">
        <v>553</v>
      </c>
      <c r="B21" s="16" t="s">
        <v>557</v>
      </c>
      <c r="C21" s="16"/>
      <c r="D21" s="16"/>
      <c r="E21" s="22">
        <f>E20*1.2/0.74</f>
        <v>1624.024024024024</v>
      </c>
      <c r="F21" s="14"/>
      <c r="G21" s="14"/>
    </row>
    <row r="24" ht="12">
      <c r="B24"/>
    </row>
    <row r="25" ht="12">
      <c r="B25"/>
    </row>
    <row r="26" ht="12">
      <c r="B26"/>
    </row>
    <row r="27" ht="12">
      <c r="B27"/>
    </row>
    <row r="28" ht="12">
      <c r="B28"/>
    </row>
    <row r="29" ht="12">
      <c r="B29"/>
    </row>
    <row r="30" ht="12">
      <c r="B30"/>
    </row>
    <row r="31" ht="12">
      <c r="B31"/>
    </row>
    <row r="32" ht="12">
      <c r="B32"/>
    </row>
    <row r="33" ht="12">
      <c r="B33"/>
    </row>
    <row r="34" ht="12">
      <c r="B34"/>
    </row>
    <row r="35" ht="12">
      <c r="B35"/>
    </row>
    <row r="36" ht="12">
      <c r="B36"/>
    </row>
    <row r="37" ht="12">
      <c r="B37"/>
    </row>
    <row r="38" ht="12">
      <c r="B38"/>
    </row>
    <row r="39" ht="12">
      <c r="B39"/>
    </row>
    <row r="40" ht="12">
      <c r="B40"/>
    </row>
    <row r="41" ht="12">
      <c r="B41"/>
    </row>
    <row r="42" ht="12">
      <c r="B42"/>
    </row>
    <row r="43" ht="12">
      <c r="B43"/>
    </row>
    <row r="44" ht="12">
      <c r="B44"/>
    </row>
    <row r="45" ht="12">
      <c r="B45"/>
    </row>
    <row r="46" ht="12">
      <c r="B46"/>
    </row>
    <row r="47" ht="12">
      <c r="B47"/>
    </row>
    <row r="48" ht="12">
      <c r="B48"/>
    </row>
    <row r="49" ht="12">
      <c r="B49"/>
    </row>
    <row r="50" ht="12">
      <c r="B50"/>
    </row>
    <row r="51" ht="12">
      <c r="B51"/>
    </row>
    <row r="52" ht="12">
      <c r="B52"/>
    </row>
  </sheetData>
  <printOptions gridLines="1"/>
  <pageMargins left="0.5" right="0.5" top="1" bottom="0.5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6" sqref="G16"/>
    </sheetView>
  </sheetViews>
  <sheetFormatPr defaultColWidth="11.421875" defaultRowHeight="12.75"/>
  <cols>
    <col min="1" max="1" width="23.421875" style="0" customWidth="1"/>
    <col min="2" max="2" width="11.140625" style="4" customWidth="1"/>
    <col min="3" max="3" width="11.421875" style="0" customWidth="1"/>
    <col min="4" max="4" width="11.28125" style="0" customWidth="1"/>
    <col min="5" max="5" width="11.140625" style="0" customWidth="1"/>
    <col min="6" max="6" width="10.7109375" style="0" customWidth="1"/>
    <col min="7" max="7" width="28.421875" style="0" customWidth="1"/>
    <col min="8" max="16384" width="8.8515625" style="0" customWidth="1"/>
  </cols>
  <sheetData>
    <row r="1" ht="12">
      <c r="A1" s="3" t="s">
        <v>413</v>
      </c>
    </row>
    <row r="3" spans="1:7" ht="12.75">
      <c r="A3" s="8"/>
      <c r="B3" s="8"/>
      <c r="C3" s="7" t="s">
        <v>533</v>
      </c>
      <c r="D3" s="7" t="s">
        <v>534</v>
      </c>
      <c r="E3" s="7" t="s">
        <v>535</v>
      </c>
      <c r="F3" s="7" t="s">
        <v>536</v>
      </c>
      <c r="G3" s="7" t="s">
        <v>537</v>
      </c>
    </row>
    <row r="4" spans="1:2" ht="12.75">
      <c r="A4" s="8"/>
      <c r="B4" s="9" t="s">
        <v>543</v>
      </c>
    </row>
    <row r="5" spans="1:2" ht="12.75">
      <c r="A5" s="8"/>
      <c r="B5" s="9"/>
    </row>
    <row r="6" spans="1:2" ht="12.75">
      <c r="A6" s="8"/>
      <c r="B6" s="9"/>
    </row>
    <row r="7" spans="1:6" ht="12.75">
      <c r="A7" s="8" t="s">
        <v>562</v>
      </c>
      <c r="B7" s="50">
        <v>300000</v>
      </c>
      <c r="C7" s="50"/>
      <c r="D7" s="50"/>
      <c r="E7" s="50"/>
      <c r="F7" s="50"/>
    </row>
    <row r="8" spans="1:6" ht="12.75">
      <c r="A8" s="8"/>
      <c r="B8" s="50"/>
      <c r="C8" s="50"/>
      <c r="D8" s="50"/>
      <c r="E8" s="50"/>
      <c r="F8" s="50"/>
    </row>
    <row r="9" spans="1:6" ht="12.75">
      <c r="A9" s="8"/>
      <c r="B9" s="50"/>
      <c r="C9" s="50"/>
      <c r="D9" s="50"/>
      <c r="E9" s="50"/>
      <c r="F9" s="50"/>
    </row>
    <row r="10" spans="1:6" ht="12.75">
      <c r="A10" s="8"/>
      <c r="B10" s="50"/>
      <c r="C10" s="50"/>
      <c r="D10" s="50"/>
      <c r="E10" s="50"/>
      <c r="F10" s="50"/>
    </row>
    <row r="11" spans="1:6" ht="12.75">
      <c r="A11" s="10" t="s">
        <v>542</v>
      </c>
      <c r="B11" s="50">
        <f>SUM(B7:B10)</f>
        <v>300000</v>
      </c>
      <c r="C11" s="50">
        <f>B11</f>
        <v>300000</v>
      </c>
      <c r="D11" s="50">
        <f>C11</f>
        <v>300000</v>
      </c>
      <c r="E11" s="50">
        <f>B11</f>
        <v>300000</v>
      </c>
      <c r="F11" s="50">
        <f>E11</f>
        <v>300000</v>
      </c>
    </row>
    <row r="12" ht="12">
      <c r="B12"/>
    </row>
    <row r="13" ht="12">
      <c r="B13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6" sqref="A6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6.140625" style="4" customWidth="1"/>
    <col min="4" max="4" width="13.140625" style="0" customWidth="1"/>
    <col min="5" max="5" width="13.8515625" style="0" customWidth="1"/>
    <col min="6" max="6" width="32.7109375" style="0" customWidth="1"/>
    <col min="7" max="16384" width="8.8515625" style="0" customWidth="1"/>
  </cols>
  <sheetData>
    <row r="1" ht="12">
      <c r="A1" s="3" t="s">
        <v>349</v>
      </c>
    </row>
    <row r="2" ht="12">
      <c r="F2" t="s">
        <v>537</v>
      </c>
    </row>
    <row r="4" spans="1:8" ht="12.75">
      <c r="A4" s="11" t="s">
        <v>408</v>
      </c>
      <c r="B4"/>
      <c r="C4" s="50"/>
      <c r="D4" s="50"/>
      <c r="E4" s="50"/>
      <c r="F4" s="50"/>
      <c r="G4" s="50"/>
      <c r="H4" s="50"/>
    </row>
    <row r="5" spans="1:8" ht="12.75">
      <c r="A5" s="11"/>
      <c r="B5"/>
      <c r="C5" s="50"/>
      <c r="D5" s="50"/>
      <c r="E5" s="50"/>
      <c r="F5" s="50"/>
      <c r="G5" s="50"/>
      <c r="H5" s="50"/>
    </row>
    <row r="6" spans="1:8" ht="12.75">
      <c r="A6" s="11"/>
      <c r="B6"/>
      <c r="C6" s="50"/>
      <c r="D6" s="50"/>
      <c r="E6" s="50"/>
      <c r="F6" s="50"/>
      <c r="G6" s="50"/>
      <c r="H6" s="50"/>
    </row>
    <row r="7" spans="1:8" ht="12.75">
      <c r="A7" s="11"/>
      <c r="B7"/>
      <c r="C7" s="50"/>
      <c r="D7" s="50"/>
      <c r="E7" s="50"/>
      <c r="F7" s="50"/>
      <c r="G7" s="50"/>
      <c r="H7" s="50"/>
    </row>
    <row r="8" spans="1:8" ht="12.75">
      <c r="A8" s="11"/>
      <c r="B8"/>
      <c r="C8" s="50"/>
      <c r="D8" s="50"/>
      <c r="E8" s="50"/>
      <c r="F8" s="50"/>
      <c r="G8" s="50"/>
      <c r="H8" s="50"/>
    </row>
    <row r="9" spans="1:8" ht="12.75">
      <c r="A9" s="11"/>
      <c r="B9"/>
      <c r="C9" s="50"/>
      <c r="D9" s="50"/>
      <c r="E9" s="50"/>
      <c r="F9" s="50"/>
      <c r="G9" s="50"/>
      <c r="H9" s="50"/>
    </row>
    <row r="10" spans="1:8" ht="12.75">
      <c r="A10" s="11"/>
      <c r="B10"/>
      <c r="C10" s="50"/>
      <c r="D10" s="50"/>
      <c r="E10" s="50"/>
      <c r="F10" s="50"/>
      <c r="G10" s="50"/>
      <c r="H10" s="50"/>
    </row>
    <row r="11" spans="1:8" ht="12.75">
      <c r="A11" s="11" t="s">
        <v>409</v>
      </c>
      <c r="B11"/>
      <c r="C11" s="50"/>
      <c r="D11" s="50"/>
      <c r="E11" s="50"/>
      <c r="F11" s="50"/>
      <c r="G11" s="50"/>
      <c r="H11" s="50"/>
    </row>
    <row r="12" spans="1:8" ht="12.75">
      <c r="A12" s="11"/>
      <c r="B12"/>
      <c r="C12" s="50"/>
      <c r="D12" s="50"/>
      <c r="E12" s="50"/>
      <c r="F12" s="50"/>
      <c r="G12" s="50"/>
      <c r="H12" s="50"/>
    </row>
    <row r="13" spans="1:8" ht="12.75">
      <c r="A13" s="12"/>
      <c r="B13"/>
      <c r="C13" s="50"/>
      <c r="D13" s="50"/>
      <c r="E13" s="50"/>
      <c r="F13" s="50"/>
      <c r="G13" s="50"/>
      <c r="H13" s="50"/>
    </row>
    <row r="14" spans="1:8" ht="12.75">
      <c r="A14" s="11"/>
      <c r="B14"/>
      <c r="C14" s="50"/>
      <c r="D14" s="50"/>
      <c r="E14" s="50"/>
      <c r="F14" s="50"/>
      <c r="G14" s="50"/>
      <c r="H14" s="50"/>
    </row>
    <row r="15" spans="1:8" ht="12.75">
      <c r="A15" s="11"/>
      <c r="C15" s="50"/>
      <c r="D15" s="50"/>
      <c r="E15" s="50"/>
      <c r="F15" s="50"/>
      <c r="G15" s="50"/>
      <c r="H15" s="50"/>
    </row>
    <row r="16" spans="1:8" ht="12.75">
      <c r="A16" s="11"/>
      <c r="C16" s="50"/>
      <c r="D16" s="50"/>
      <c r="E16" s="50"/>
      <c r="F16" s="50"/>
      <c r="G16" s="50"/>
      <c r="H16" s="50"/>
    </row>
    <row r="17" spans="1:8" ht="12.75">
      <c r="A17" s="11"/>
      <c r="C17" s="50"/>
      <c r="D17" s="50"/>
      <c r="E17" s="50"/>
      <c r="F17" s="50"/>
      <c r="G17" s="50"/>
      <c r="H17" s="50"/>
    </row>
    <row r="18" spans="1:8" ht="12.75">
      <c r="A18" s="11" t="s">
        <v>410</v>
      </c>
      <c r="C18" s="50"/>
      <c r="D18" s="50"/>
      <c r="E18" s="50"/>
      <c r="F18" s="50"/>
      <c r="G18" s="50"/>
      <c r="H18" s="50"/>
    </row>
    <row r="19" spans="3:8" ht="12">
      <c r="C19" s="50"/>
      <c r="D19" s="50"/>
      <c r="E19" s="50"/>
      <c r="F19" s="50"/>
      <c r="G19" s="50"/>
      <c r="H19" s="50"/>
    </row>
    <row r="20" spans="3:8" ht="12">
      <c r="C20" s="50"/>
      <c r="D20" s="50"/>
      <c r="E20" s="50"/>
      <c r="F20" s="50"/>
      <c r="G20" s="50"/>
      <c r="H20" s="50"/>
    </row>
    <row r="21" spans="3:8" ht="12">
      <c r="C21" s="50"/>
      <c r="D21" s="50"/>
      <c r="E21" s="50"/>
      <c r="F21" s="50"/>
      <c r="G21" s="50"/>
      <c r="H21" s="50"/>
    </row>
    <row r="22" spans="3:8" ht="12">
      <c r="C22" s="50"/>
      <c r="D22" s="50"/>
      <c r="E22" s="50"/>
      <c r="F22" s="50"/>
      <c r="G22" s="50"/>
      <c r="H22" s="50"/>
    </row>
    <row r="23" spans="3:8" ht="12">
      <c r="C23" s="50"/>
      <c r="D23" s="50"/>
      <c r="E23" s="50"/>
      <c r="F23" s="50"/>
      <c r="G23" s="50"/>
      <c r="H23" s="50"/>
    </row>
    <row r="24" spans="3:8" ht="12">
      <c r="C24" s="50"/>
      <c r="D24" s="50"/>
      <c r="E24" s="50"/>
      <c r="F24" s="50"/>
      <c r="G24" s="50"/>
      <c r="H24" s="50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0" sqref="F10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6.140625" style="4" customWidth="1"/>
    <col min="4" max="4" width="13.140625" style="0" customWidth="1"/>
    <col min="5" max="5" width="13.8515625" style="0" customWidth="1"/>
    <col min="6" max="6" width="41.00390625" style="0" customWidth="1"/>
    <col min="7" max="16384" width="8.8515625" style="0" customWidth="1"/>
  </cols>
  <sheetData>
    <row r="1" ht="12">
      <c r="A1" s="3" t="s">
        <v>350</v>
      </c>
    </row>
    <row r="2" ht="12">
      <c r="F2" s="4" t="s">
        <v>537</v>
      </c>
    </row>
    <row r="3" spans="1:8" ht="12.75">
      <c r="A3" s="11" t="s">
        <v>408</v>
      </c>
      <c r="B3"/>
      <c r="C3" s="50"/>
      <c r="D3" s="50"/>
      <c r="E3" s="50"/>
      <c r="F3" s="50"/>
      <c r="G3" s="50"/>
      <c r="H3" s="50"/>
    </row>
    <row r="4" spans="1:8" ht="12.75">
      <c r="A4" s="11"/>
      <c r="B4"/>
      <c r="C4" s="50"/>
      <c r="D4" s="50"/>
      <c r="E4" s="50"/>
      <c r="F4" s="50"/>
      <c r="G4" s="50"/>
      <c r="H4" s="50"/>
    </row>
    <row r="5" spans="1:8" ht="12.75">
      <c r="A5" s="11"/>
      <c r="B5"/>
      <c r="C5" s="50"/>
      <c r="D5" s="50"/>
      <c r="E5" s="50"/>
      <c r="F5" s="50"/>
      <c r="G5" s="50"/>
      <c r="H5" s="50"/>
    </row>
    <row r="6" spans="1:8" ht="12.75">
      <c r="A6" s="11"/>
      <c r="B6"/>
      <c r="C6" s="50"/>
      <c r="D6" s="50"/>
      <c r="E6" s="50"/>
      <c r="F6" s="50"/>
      <c r="G6" s="50"/>
      <c r="H6" s="50"/>
    </row>
    <row r="7" spans="1:8" ht="12.75">
      <c r="A7" s="11"/>
      <c r="B7"/>
      <c r="C7" s="50"/>
      <c r="D7" s="50"/>
      <c r="E7" s="50"/>
      <c r="F7" s="50"/>
      <c r="G7" s="50"/>
      <c r="H7" s="50"/>
    </row>
    <row r="8" spans="1:8" ht="12.75">
      <c r="A8" s="11"/>
      <c r="B8"/>
      <c r="C8" s="50"/>
      <c r="D8" s="50"/>
      <c r="E8" s="50"/>
      <c r="F8" s="50"/>
      <c r="G8" s="50"/>
      <c r="H8" s="50"/>
    </row>
    <row r="9" spans="1:8" ht="12.75">
      <c r="A9" s="11"/>
      <c r="B9"/>
      <c r="C9" s="50"/>
      <c r="D9" s="50"/>
      <c r="E9" s="50"/>
      <c r="F9" s="50"/>
      <c r="G9" s="50"/>
      <c r="H9" s="50"/>
    </row>
    <row r="10" spans="1:8" ht="12.75">
      <c r="A10" s="11" t="s">
        <v>409</v>
      </c>
      <c r="B10"/>
      <c r="C10" s="50"/>
      <c r="D10" s="50"/>
      <c r="E10" s="50"/>
      <c r="F10" s="50"/>
      <c r="G10" s="50"/>
      <c r="H10" s="50"/>
    </row>
    <row r="11" spans="1:8" ht="12.75">
      <c r="A11" s="11"/>
      <c r="B11"/>
      <c r="C11" s="50"/>
      <c r="D11" s="50"/>
      <c r="E11" s="50"/>
      <c r="F11" s="50"/>
      <c r="G11" s="50"/>
      <c r="H11" s="50"/>
    </row>
    <row r="12" spans="1:8" ht="12.75">
      <c r="A12" s="12"/>
      <c r="B12"/>
      <c r="C12" s="50"/>
      <c r="D12" s="50"/>
      <c r="E12" s="50"/>
      <c r="F12" s="50"/>
      <c r="G12" s="50"/>
      <c r="H12" s="50"/>
    </row>
    <row r="13" spans="1:8" ht="12.75">
      <c r="A13" s="11"/>
      <c r="B13"/>
      <c r="C13" s="50"/>
      <c r="D13" s="50"/>
      <c r="E13" s="50"/>
      <c r="F13" s="50"/>
      <c r="G13" s="50"/>
      <c r="H13" s="50"/>
    </row>
    <row r="14" spans="1:8" ht="12.75">
      <c r="A14" s="11"/>
      <c r="C14" s="50"/>
      <c r="D14" s="50"/>
      <c r="E14" s="50"/>
      <c r="F14" s="50"/>
      <c r="G14" s="50"/>
      <c r="H14" s="50"/>
    </row>
    <row r="15" spans="1:8" ht="12.75">
      <c r="A15" s="11"/>
      <c r="C15" s="50"/>
      <c r="D15" s="50"/>
      <c r="E15" s="50"/>
      <c r="F15" s="50"/>
      <c r="G15" s="50"/>
      <c r="H15" s="50"/>
    </row>
    <row r="16" spans="1:8" ht="12.75">
      <c r="A16" s="11"/>
      <c r="C16" s="50"/>
      <c r="D16" s="50"/>
      <c r="E16" s="50"/>
      <c r="F16" s="50"/>
      <c r="G16" s="50"/>
      <c r="H16" s="50"/>
    </row>
    <row r="17" spans="1:8" ht="12.75">
      <c r="A17" s="11" t="s">
        <v>410</v>
      </c>
      <c r="C17" s="50"/>
      <c r="D17" s="50"/>
      <c r="E17" s="50"/>
      <c r="F17" s="50"/>
      <c r="G17" s="50"/>
      <c r="H17" s="50"/>
    </row>
    <row r="18" spans="3:8" ht="12">
      <c r="C18" s="50"/>
      <c r="D18" s="50"/>
      <c r="E18" s="50"/>
      <c r="F18" s="50"/>
      <c r="G18" s="50"/>
      <c r="H18" s="50"/>
    </row>
    <row r="19" spans="3:8" ht="12">
      <c r="C19" s="50"/>
      <c r="D19" s="50"/>
      <c r="E19" s="50"/>
      <c r="F19" s="50"/>
      <c r="G19" s="50"/>
      <c r="H19" s="50"/>
    </row>
    <row r="20" spans="3:8" ht="12">
      <c r="C20" s="50"/>
      <c r="D20" s="50"/>
      <c r="E20" s="50"/>
      <c r="F20" s="50"/>
      <c r="G20" s="50"/>
      <c r="H20" s="50"/>
    </row>
    <row r="21" spans="3:8" ht="12">
      <c r="C21" s="50"/>
      <c r="D21" s="50"/>
      <c r="E21" s="50"/>
      <c r="F21" s="50"/>
      <c r="G21" s="50"/>
      <c r="H21" s="50"/>
    </row>
    <row r="22" spans="3:8" ht="12">
      <c r="C22" s="50"/>
      <c r="D22" s="50"/>
      <c r="E22" s="50"/>
      <c r="F22" s="50"/>
      <c r="G22" s="50"/>
      <c r="H22" s="50"/>
    </row>
    <row r="23" spans="3:8" ht="12">
      <c r="C23" s="50"/>
      <c r="D23" s="50"/>
      <c r="E23" s="50"/>
      <c r="F23" s="50"/>
      <c r="G23" s="50"/>
      <c r="H23" s="50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8" sqref="F8"/>
    </sheetView>
  </sheetViews>
  <sheetFormatPr defaultColWidth="11.421875" defaultRowHeight="12.75"/>
  <cols>
    <col min="1" max="1" width="23.421875" style="0" customWidth="1"/>
    <col min="2" max="2" width="8.140625" style="4" customWidth="1"/>
    <col min="3" max="3" width="16.140625" style="4" customWidth="1"/>
    <col min="4" max="4" width="13.140625" style="0" customWidth="1"/>
    <col min="5" max="5" width="13.8515625" style="0" customWidth="1"/>
    <col min="6" max="6" width="41.140625" style="0" customWidth="1"/>
    <col min="7" max="16384" width="8.8515625" style="0" customWidth="1"/>
  </cols>
  <sheetData>
    <row r="1" ht="12">
      <c r="A1" s="3" t="s">
        <v>351</v>
      </c>
    </row>
    <row r="2" ht="12">
      <c r="F2" t="s">
        <v>537</v>
      </c>
    </row>
    <row r="3" spans="1:8" ht="12.75">
      <c r="A3" s="11" t="s">
        <v>408</v>
      </c>
      <c r="B3"/>
      <c r="C3" s="50"/>
      <c r="D3" s="50"/>
      <c r="E3" s="50"/>
      <c r="F3" s="50"/>
      <c r="G3" s="50"/>
      <c r="H3" s="50"/>
    </row>
    <row r="4" spans="1:8" ht="12.75">
      <c r="A4" s="11"/>
      <c r="B4"/>
      <c r="C4" s="50"/>
      <c r="D4" s="50"/>
      <c r="E4" s="50"/>
      <c r="F4" s="50"/>
      <c r="G4" s="50"/>
      <c r="H4" s="50"/>
    </row>
    <row r="5" spans="1:8" ht="12.75">
      <c r="A5" s="11"/>
      <c r="B5"/>
      <c r="C5" s="50"/>
      <c r="D5" s="50"/>
      <c r="E5" s="50"/>
      <c r="F5" s="50"/>
      <c r="G5" s="50"/>
      <c r="H5" s="50"/>
    </row>
    <row r="6" spans="1:8" ht="12.75">
      <c r="A6" s="11"/>
      <c r="B6"/>
      <c r="C6" s="50"/>
      <c r="D6" s="50"/>
      <c r="E6" s="50"/>
      <c r="F6" s="50"/>
      <c r="G6" s="50"/>
      <c r="H6" s="50"/>
    </row>
    <row r="7" spans="1:8" ht="12.75">
      <c r="A7" s="11"/>
      <c r="B7"/>
      <c r="C7" s="50"/>
      <c r="D7" s="50"/>
      <c r="E7" s="50"/>
      <c r="F7" s="50"/>
      <c r="G7" s="50"/>
      <c r="H7" s="50"/>
    </row>
    <row r="8" spans="1:8" ht="12.75">
      <c r="A8" s="11"/>
      <c r="B8"/>
      <c r="C8" s="50"/>
      <c r="D8" s="50"/>
      <c r="E8" s="50"/>
      <c r="F8" s="50"/>
      <c r="G8" s="50"/>
      <c r="H8" s="50"/>
    </row>
    <row r="9" spans="1:8" ht="12.75">
      <c r="A9" s="11"/>
      <c r="B9"/>
      <c r="C9" s="50"/>
      <c r="D9" s="50"/>
      <c r="E9" s="50"/>
      <c r="F9" s="50"/>
      <c r="G9" s="50"/>
      <c r="H9" s="50"/>
    </row>
    <row r="10" spans="1:8" ht="12.75">
      <c r="A10" s="11" t="s">
        <v>409</v>
      </c>
      <c r="B10"/>
      <c r="C10" s="50"/>
      <c r="D10" s="50"/>
      <c r="E10" s="50"/>
      <c r="F10" s="50"/>
      <c r="G10" s="50"/>
      <c r="H10" s="50"/>
    </row>
    <row r="11" spans="1:8" ht="12.75">
      <c r="A11" s="11"/>
      <c r="B11"/>
      <c r="C11" s="50"/>
      <c r="D11" s="50"/>
      <c r="E11" s="50"/>
      <c r="F11" s="50"/>
      <c r="G11" s="50"/>
      <c r="H11" s="50"/>
    </row>
    <row r="12" spans="1:8" ht="12.75">
      <c r="A12" s="12"/>
      <c r="B12"/>
      <c r="C12" s="50"/>
      <c r="D12" s="50"/>
      <c r="E12" s="50"/>
      <c r="F12" s="50"/>
      <c r="G12" s="50"/>
      <c r="H12" s="50"/>
    </row>
    <row r="13" spans="1:8" ht="12.75">
      <c r="A13" s="11"/>
      <c r="B13"/>
      <c r="C13" s="50"/>
      <c r="D13" s="50"/>
      <c r="E13" s="50"/>
      <c r="F13" s="50"/>
      <c r="G13" s="50"/>
      <c r="H13" s="50"/>
    </row>
    <row r="14" spans="1:8" ht="12.75">
      <c r="A14" s="11"/>
      <c r="C14" s="50"/>
      <c r="D14" s="50"/>
      <c r="E14" s="50"/>
      <c r="F14" s="50"/>
      <c r="G14" s="50"/>
      <c r="H14" s="50"/>
    </row>
    <row r="15" spans="1:8" ht="12.75">
      <c r="A15" s="11"/>
      <c r="C15" s="50"/>
      <c r="D15" s="50"/>
      <c r="E15" s="50"/>
      <c r="F15" s="50"/>
      <c r="G15" s="50"/>
      <c r="H15" s="50"/>
    </row>
    <row r="16" spans="1:8" ht="12.75">
      <c r="A16" s="11"/>
      <c r="C16" s="50"/>
      <c r="D16" s="50"/>
      <c r="E16" s="50"/>
      <c r="F16" s="50"/>
      <c r="G16" s="50"/>
      <c r="H16" s="50"/>
    </row>
    <row r="17" spans="1:8" ht="12.75">
      <c r="A17" s="11" t="s">
        <v>410</v>
      </c>
      <c r="C17" s="50"/>
      <c r="D17" s="50"/>
      <c r="E17" s="50"/>
      <c r="F17" s="50"/>
      <c r="G17" s="50"/>
      <c r="H17" s="50"/>
    </row>
    <row r="18" spans="3:8" ht="12">
      <c r="C18" s="50"/>
      <c r="D18" s="50"/>
      <c r="E18" s="50"/>
      <c r="F18" s="50"/>
      <c r="G18" s="50"/>
      <c r="H18" s="50"/>
    </row>
    <row r="19" spans="3:8" ht="12">
      <c r="C19" s="50"/>
      <c r="D19" s="50"/>
      <c r="E19" s="50"/>
      <c r="F19" s="50"/>
      <c r="G19" s="50"/>
      <c r="H19" s="50"/>
    </row>
    <row r="20" spans="3:8" ht="12">
      <c r="C20" s="50"/>
      <c r="D20" s="50"/>
      <c r="E20" s="50"/>
      <c r="F20" s="50"/>
      <c r="G20" s="50"/>
      <c r="H20" s="50"/>
    </row>
    <row r="21" spans="3:8" ht="12">
      <c r="C21" s="50"/>
      <c r="D21" s="50"/>
      <c r="E21" s="50"/>
      <c r="F21" s="50"/>
      <c r="G21" s="50"/>
      <c r="H21" s="50"/>
    </row>
    <row r="22" spans="3:8" ht="12">
      <c r="C22" s="50"/>
      <c r="D22" s="50"/>
      <c r="E22" s="50"/>
      <c r="F22" s="50"/>
      <c r="G22" s="50"/>
      <c r="H22" s="50"/>
    </row>
    <row r="23" spans="3:8" ht="12">
      <c r="C23" s="50"/>
      <c r="D23" s="50"/>
      <c r="E23" s="50"/>
      <c r="F23" s="50"/>
      <c r="G23" s="50"/>
      <c r="H23" s="50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">
      <selection activeCell="I19" sqref="I19"/>
    </sheetView>
  </sheetViews>
  <sheetFormatPr defaultColWidth="11.421875" defaultRowHeight="12.75"/>
  <cols>
    <col min="1" max="1" width="12.140625" style="0" customWidth="1"/>
    <col min="2" max="3" width="11.8515625" style="0" customWidth="1"/>
    <col min="4" max="4" width="12.7109375" style="0" customWidth="1"/>
    <col min="5" max="5" width="36.8515625" style="0" customWidth="1"/>
    <col min="6" max="6" width="9.00390625" style="0" customWidth="1"/>
    <col min="7" max="7" width="11.8515625" style="0" customWidth="1"/>
    <col min="8" max="8" width="11.421875" style="0" customWidth="1"/>
    <col min="9" max="16384" width="8.8515625" style="0" customWidth="1"/>
  </cols>
  <sheetData>
    <row r="1" spans="1:9" ht="12">
      <c r="A1" s="59" t="s">
        <v>92</v>
      </c>
      <c r="B1" s="60"/>
      <c r="C1" s="60"/>
      <c r="D1" s="60"/>
      <c r="E1" s="60" t="s">
        <v>8</v>
      </c>
      <c r="F1" s="60"/>
      <c r="G1" s="60"/>
      <c r="H1" s="60"/>
      <c r="I1" s="61"/>
    </row>
    <row r="2" spans="1:9" ht="12">
      <c r="A2" s="60" t="s">
        <v>93</v>
      </c>
      <c r="B2" s="62"/>
      <c r="C2" s="62"/>
      <c r="D2" s="62"/>
      <c r="E2" s="63"/>
      <c r="F2" s="62"/>
      <c r="G2" s="62"/>
      <c r="H2" s="62"/>
      <c r="I2" s="64"/>
    </row>
    <row r="3" spans="1:9" ht="12">
      <c r="A3" s="62" t="s">
        <v>357</v>
      </c>
      <c r="B3" s="62"/>
      <c r="C3" s="62"/>
      <c r="D3" s="62"/>
      <c r="E3" s="2" t="s">
        <v>10</v>
      </c>
      <c r="F3" s="7" t="s">
        <v>18</v>
      </c>
      <c r="G3" s="62"/>
      <c r="H3" s="62"/>
      <c r="I3" s="61"/>
    </row>
    <row r="4" spans="1:9" ht="12">
      <c r="A4" s="62" t="s">
        <v>358</v>
      </c>
      <c r="B4" s="62"/>
      <c r="C4" s="62"/>
      <c r="D4" s="62"/>
      <c r="E4" s="2" t="s">
        <v>11</v>
      </c>
      <c r="F4" s="7" t="s">
        <v>19</v>
      </c>
      <c r="G4" s="62"/>
      <c r="H4" s="62"/>
      <c r="I4" s="61"/>
    </row>
    <row r="5" spans="1:9" ht="12">
      <c r="A5" s="62" t="s">
        <v>366</v>
      </c>
      <c r="B5" s="62"/>
      <c r="C5" s="62"/>
      <c r="D5" s="62"/>
      <c r="E5" s="2" t="s">
        <v>29</v>
      </c>
      <c r="F5" s="7" t="s">
        <v>20</v>
      </c>
      <c r="G5" s="62"/>
      <c r="H5" s="62"/>
      <c r="I5" s="61"/>
    </row>
    <row r="6" spans="1:9" ht="12">
      <c r="A6" s="62" t="s">
        <v>376</v>
      </c>
      <c r="B6" s="62"/>
      <c r="C6" s="62"/>
      <c r="D6" s="62"/>
      <c r="E6" s="65" t="s">
        <v>30</v>
      </c>
      <c r="F6" s="7" t="s">
        <v>21</v>
      </c>
      <c r="G6" s="62"/>
      <c r="H6" s="62"/>
      <c r="I6" s="61"/>
    </row>
    <row r="7" spans="1:9" ht="12">
      <c r="A7" s="62" t="s">
        <v>388</v>
      </c>
      <c r="B7" s="62"/>
      <c r="C7" s="62"/>
      <c r="D7" s="62"/>
      <c r="E7" s="65" t="s">
        <v>32</v>
      </c>
      <c r="F7" s="7" t="s">
        <v>22</v>
      </c>
      <c r="G7" s="62"/>
      <c r="H7" s="62"/>
      <c r="I7" s="61"/>
    </row>
    <row r="8" spans="1:9" ht="12">
      <c r="A8" s="62" t="s">
        <v>214</v>
      </c>
      <c r="B8" s="62"/>
      <c r="C8" s="62"/>
      <c r="D8" s="62"/>
      <c r="E8" s="2" t="s">
        <v>31</v>
      </c>
      <c r="F8" s="7" t="s">
        <v>36</v>
      </c>
      <c r="G8" s="62"/>
      <c r="H8" s="62"/>
      <c r="I8" s="61"/>
    </row>
    <row r="9" spans="1:9" ht="12">
      <c r="A9" s="62"/>
      <c r="B9" s="62" t="s">
        <v>33</v>
      </c>
      <c r="C9" s="62"/>
      <c r="D9" s="62"/>
      <c r="E9" s="2" t="s">
        <v>35</v>
      </c>
      <c r="F9" s="7" t="s">
        <v>34</v>
      </c>
      <c r="G9" s="62"/>
      <c r="H9" s="62"/>
      <c r="I9" s="61"/>
    </row>
    <row r="10" spans="1:9" ht="12">
      <c r="A10" s="62"/>
      <c r="B10" s="62" t="s">
        <v>37</v>
      </c>
      <c r="C10" s="62"/>
      <c r="D10" s="62"/>
      <c r="E10" s="2" t="s">
        <v>38</v>
      </c>
      <c r="F10" s="7" t="s">
        <v>39</v>
      </c>
      <c r="G10" s="62"/>
      <c r="H10" s="62"/>
      <c r="I10" s="61"/>
    </row>
    <row r="11" spans="1:9" ht="12">
      <c r="A11" s="62"/>
      <c r="B11" s="62" t="s">
        <v>246</v>
      </c>
      <c r="C11" s="62"/>
      <c r="D11" s="62"/>
      <c r="E11" s="2" t="s">
        <v>40</v>
      </c>
      <c r="F11" s="7" t="s">
        <v>41</v>
      </c>
      <c r="G11" s="62"/>
      <c r="H11" s="62"/>
      <c r="I11" s="61"/>
    </row>
    <row r="12" spans="1:9" ht="12">
      <c r="A12" s="62" t="s">
        <v>251</v>
      </c>
      <c r="B12" s="62"/>
      <c r="C12" s="62"/>
      <c r="D12" s="62"/>
      <c r="E12" s="2" t="s">
        <v>520</v>
      </c>
      <c r="F12" s="7"/>
      <c r="G12" s="62"/>
      <c r="H12" s="62"/>
      <c r="I12" s="61"/>
    </row>
    <row r="13" spans="1:9" ht="12">
      <c r="A13" s="66" t="s">
        <v>252</v>
      </c>
      <c r="B13" s="66"/>
      <c r="C13" s="66"/>
      <c r="D13" s="66"/>
      <c r="E13" s="2" t="s">
        <v>14</v>
      </c>
      <c r="F13" s="7" t="s">
        <v>23</v>
      </c>
      <c r="G13" s="66"/>
      <c r="H13" s="66"/>
      <c r="I13" s="61"/>
    </row>
    <row r="14" spans="1:9" ht="12">
      <c r="A14" s="62"/>
      <c r="B14" s="62" t="s">
        <v>160</v>
      </c>
      <c r="C14" s="62"/>
      <c r="D14" s="62"/>
      <c r="E14" s="65" t="s">
        <v>28</v>
      </c>
      <c r="F14" s="7" t="s">
        <v>24</v>
      </c>
      <c r="G14" s="62"/>
      <c r="H14" s="62"/>
      <c r="I14" s="61"/>
    </row>
    <row r="15" spans="1:9" ht="12">
      <c r="A15" s="62" t="s">
        <v>285</v>
      </c>
      <c r="B15" s="62"/>
      <c r="C15" s="62"/>
      <c r="D15" s="62"/>
      <c r="E15" s="2" t="s">
        <v>12</v>
      </c>
      <c r="F15" s="7" t="s">
        <v>25</v>
      </c>
      <c r="G15" s="62"/>
      <c r="H15" s="62"/>
      <c r="I15" s="61"/>
    </row>
    <row r="16" spans="1:9" ht="12">
      <c r="A16" s="62" t="s">
        <v>271</v>
      </c>
      <c r="B16" s="62"/>
      <c r="C16" s="62"/>
      <c r="D16" s="62"/>
      <c r="E16" s="2" t="s">
        <v>520</v>
      </c>
      <c r="F16" s="7"/>
      <c r="G16" s="62"/>
      <c r="H16" s="62"/>
      <c r="I16" s="61"/>
    </row>
    <row r="17" spans="1:9" ht="12">
      <c r="A17" s="62"/>
      <c r="B17" s="62"/>
      <c r="C17" s="62"/>
      <c r="D17" s="62"/>
      <c r="E17" s="2"/>
      <c r="F17" s="7"/>
      <c r="G17" s="62"/>
      <c r="H17" s="62"/>
      <c r="I17" s="61"/>
    </row>
    <row r="18" spans="1:9" ht="12">
      <c r="A18" s="62"/>
      <c r="B18" s="62"/>
      <c r="C18" s="62"/>
      <c r="D18" s="62"/>
      <c r="E18" s="2"/>
      <c r="F18" s="7"/>
      <c r="G18" s="62"/>
      <c r="H18" s="62"/>
      <c r="I18" s="61"/>
    </row>
    <row r="19" spans="1:9" ht="12">
      <c r="A19" s="62" t="s">
        <v>357</v>
      </c>
      <c r="B19" s="62"/>
      <c r="C19" s="62"/>
      <c r="D19" s="62"/>
      <c r="E19" s="2" t="s">
        <v>9</v>
      </c>
      <c r="F19" s="62"/>
      <c r="G19" s="62"/>
      <c r="H19" s="62"/>
      <c r="I19" s="61" t="s">
        <v>0</v>
      </c>
    </row>
    <row r="21" spans="1:9" ht="12">
      <c r="A21" s="62" t="s">
        <v>358</v>
      </c>
      <c r="B21" s="62"/>
      <c r="C21" s="62"/>
      <c r="D21" s="62"/>
      <c r="E21" s="2" t="s">
        <v>159</v>
      </c>
      <c r="F21" s="62"/>
      <c r="G21" s="62"/>
      <c r="H21" s="62"/>
      <c r="I21" s="61"/>
    </row>
    <row r="22" spans="1:9" ht="12">
      <c r="A22" s="62"/>
      <c r="B22" s="62"/>
      <c r="C22" s="62" t="s">
        <v>359</v>
      </c>
      <c r="D22" s="62"/>
      <c r="E22" s="63" t="s">
        <v>360</v>
      </c>
      <c r="F22" s="62"/>
      <c r="G22" s="62"/>
      <c r="H22" s="62"/>
      <c r="I22" s="61"/>
    </row>
    <row r="23" spans="1:9" ht="12">
      <c r="A23" s="62"/>
      <c r="B23" s="62"/>
      <c r="C23" s="62" t="s">
        <v>361</v>
      </c>
      <c r="D23" s="62"/>
      <c r="E23" s="63" t="s">
        <v>362</v>
      </c>
      <c r="F23" s="62"/>
      <c r="G23" s="62"/>
      <c r="H23" s="62"/>
      <c r="I23" s="61"/>
    </row>
    <row r="24" spans="1:9" ht="12">
      <c r="A24" s="62"/>
      <c r="B24" s="62"/>
      <c r="C24" s="62" t="s">
        <v>363</v>
      </c>
      <c r="D24" s="62"/>
      <c r="E24" s="63" t="s">
        <v>364</v>
      </c>
      <c r="F24" s="62"/>
      <c r="G24" s="62"/>
      <c r="H24" s="62"/>
      <c r="I24" s="61"/>
    </row>
    <row r="25" spans="1:9" ht="12">
      <c r="A25" s="62"/>
      <c r="B25" s="62"/>
      <c r="C25" s="62" t="s">
        <v>365</v>
      </c>
      <c r="D25" s="62"/>
      <c r="E25" s="63" t="s">
        <v>520</v>
      </c>
      <c r="F25" s="62"/>
      <c r="G25" s="62"/>
      <c r="H25" s="62"/>
      <c r="I25" s="61"/>
    </row>
    <row r="27" spans="1:9" ht="12">
      <c r="A27" s="62" t="s">
        <v>366</v>
      </c>
      <c r="B27" s="62"/>
      <c r="C27" s="62"/>
      <c r="D27" s="62"/>
      <c r="E27" s="2" t="s">
        <v>6</v>
      </c>
      <c r="F27" s="62"/>
      <c r="G27" s="62"/>
      <c r="H27" s="62"/>
      <c r="I27" s="61" t="s">
        <v>0</v>
      </c>
    </row>
    <row r="28" spans="1:9" ht="12">
      <c r="A28" s="62"/>
      <c r="B28" s="62" t="s">
        <v>201</v>
      </c>
      <c r="C28" s="62"/>
      <c r="D28" s="62"/>
      <c r="E28" s="65" t="s">
        <v>539</v>
      </c>
      <c r="F28" s="62"/>
      <c r="G28" s="62"/>
      <c r="H28" s="62"/>
      <c r="I28" s="61"/>
    </row>
    <row r="29" spans="1:9" ht="12">
      <c r="A29" s="62"/>
      <c r="B29" s="62"/>
      <c r="C29" s="62" t="s">
        <v>367</v>
      </c>
      <c r="D29" s="62"/>
      <c r="E29" s="63" t="s">
        <v>368</v>
      </c>
      <c r="F29" s="62"/>
      <c r="G29" s="62"/>
      <c r="H29" s="62"/>
      <c r="I29" s="61"/>
    </row>
    <row r="30" spans="2:5" ht="12">
      <c r="B30" s="62"/>
      <c r="C30" s="62" t="s">
        <v>369</v>
      </c>
      <c r="D30" s="62"/>
      <c r="E30" s="63" t="s">
        <v>370</v>
      </c>
    </row>
    <row r="31" spans="2:5" ht="12">
      <c r="B31" s="62"/>
      <c r="C31" s="62"/>
      <c r="D31" s="62" t="s">
        <v>371</v>
      </c>
      <c r="E31" s="63" t="s">
        <v>360</v>
      </c>
    </row>
    <row r="32" spans="2:5" ht="12">
      <c r="B32" s="62"/>
      <c r="C32" s="62"/>
      <c r="D32" s="62" t="s">
        <v>372</v>
      </c>
      <c r="E32" s="63" t="s">
        <v>272</v>
      </c>
    </row>
    <row r="33" spans="2:5" ht="12">
      <c r="B33" s="62"/>
      <c r="C33" s="62"/>
      <c r="D33" s="62" t="s">
        <v>389</v>
      </c>
      <c r="E33" s="63" t="s">
        <v>273</v>
      </c>
    </row>
    <row r="34" spans="2:5" ht="12">
      <c r="B34" s="62"/>
      <c r="C34" s="62"/>
      <c r="D34" s="62" t="s">
        <v>136</v>
      </c>
      <c r="E34" s="63" t="s">
        <v>520</v>
      </c>
    </row>
    <row r="35" spans="2:5" ht="12">
      <c r="B35" s="62"/>
      <c r="C35" s="62" t="s">
        <v>373</v>
      </c>
      <c r="D35" s="62"/>
      <c r="E35" s="63" t="s">
        <v>374</v>
      </c>
    </row>
    <row r="36" spans="2:5" ht="12">
      <c r="B36" s="62"/>
      <c r="C36" s="62"/>
      <c r="D36" s="62" t="s">
        <v>375</v>
      </c>
      <c r="E36" s="63" t="s">
        <v>360</v>
      </c>
    </row>
    <row r="37" spans="2:5" ht="12">
      <c r="B37" s="62"/>
      <c r="C37" s="62"/>
      <c r="D37" s="62" t="s">
        <v>390</v>
      </c>
      <c r="E37" s="63" t="s">
        <v>274</v>
      </c>
    </row>
    <row r="38" spans="2:5" ht="12">
      <c r="B38" s="62"/>
      <c r="C38" s="62"/>
      <c r="D38" s="62" t="s">
        <v>391</v>
      </c>
      <c r="E38" s="63" t="s">
        <v>275</v>
      </c>
    </row>
    <row r="39" spans="2:5" ht="12">
      <c r="B39" s="62"/>
      <c r="C39" s="62"/>
      <c r="D39" s="62" t="s">
        <v>137</v>
      </c>
      <c r="E39" s="63" t="s">
        <v>520</v>
      </c>
    </row>
    <row r="40" spans="1:9" ht="12">
      <c r="A40" s="62"/>
      <c r="B40" s="62" t="s">
        <v>44</v>
      </c>
      <c r="C40" s="62"/>
      <c r="D40" s="62"/>
      <c r="E40" s="63" t="s">
        <v>520</v>
      </c>
      <c r="F40" s="62"/>
      <c r="G40" s="62"/>
      <c r="H40" s="62"/>
      <c r="I40" s="61"/>
    </row>
    <row r="42" spans="1:9" ht="12">
      <c r="A42" s="62" t="s">
        <v>376</v>
      </c>
      <c r="B42" s="62"/>
      <c r="C42" s="62"/>
      <c r="D42" s="62"/>
      <c r="E42" s="2" t="s">
        <v>7</v>
      </c>
      <c r="F42" s="62"/>
      <c r="G42" s="62"/>
      <c r="H42" s="62"/>
      <c r="I42" s="61" t="s">
        <v>0</v>
      </c>
    </row>
    <row r="43" spans="1:9" ht="12">
      <c r="A43" s="62"/>
      <c r="B43" s="62" t="s">
        <v>184</v>
      </c>
      <c r="C43" s="62"/>
      <c r="D43" s="62"/>
      <c r="E43" s="67" t="s">
        <v>16</v>
      </c>
      <c r="F43" s="62"/>
      <c r="G43" s="62"/>
      <c r="H43" s="62"/>
      <c r="I43" s="61"/>
    </row>
    <row r="44" spans="1:9" ht="12">
      <c r="A44" s="62"/>
      <c r="B44" s="62"/>
      <c r="C44" s="62" t="s">
        <v>377</v>
      </c>
      <c r="D44" s="62"/>
      <c r="E44" s="65" t="s">
        <v>202</v>
      </c>
      <c r="F44" s="62"/>
      <c r="G44" s="62"/>
      <c r="H44" s="62"/>
      <c r="I44" s="61"/>
    </row>
    <row r="45" spans="1:9" ht="12">
      <c r="A45" s="62"/>
      <c r="B45" s="62"/>
      <c r="C45" s="62"/>
      <c r="D45" s="62" t="s">
        <v>378</v>
      </c>
      <c r="E45" s="63" t="s">
        <v>379</v>
      </c>
      <c r="F45" s="62"/>
      <c r="G45" s="62"/>
      <c r="H45" s="62"/>
      <c r="I45" s="61"/>
    </row>
    <row r="46" spans="1:9" ht="12">
      <c r="A46" s="62"/>
      <c r="B46" s="62"/>
      <c r="C46" s="62"/>
      <c r="D46" s="62" t="s">
        <v>380</v>
      </c>
      <c r="E46" s="63" t="s">
        <v>381</v>
      </c>
      <c r="F46" s="62"/>
      <c r="G46" s="62"/>
      <c r="H46" s="62"/>
      <c r="I46" s="61"/>
    </row>
    <row r="47" spans="1:9" ht="12">
      <c r="A47" s="62"/>
      <c r="B47" s="62"/>
      <c r="C47" s="62"/>
      <c r="D47" s="62" t="s">
        <v>392</v>
      </c>
      <c r="E47" s="63" t="s">
        <v>382</v>
      </c>
      <c r="F47" s="62"/>
      <c r="G47" s="62"/>
      <c r="H47" s="62"/>
      <c r="I47" s="61"/>
    </row>
    <row r="48" spans="1:9" ht="12">
      <c r="A48" s="62"/>
      <c r="B48" s="62"/>
      <c r="C48" s="62"/>
      <c r="D48" s="62" t="s">
        <v>393</v>
      </c>
      <c r="E48" s="63" t="s">
        <v>383</v>
      </c>
      <c r="F48" s="62"/>
      <c r="G48" s="62"/>
      <c r="H48" s="62"/>
      <c r="I48" s="61"/>
    </row>
    <row r="49" spans="2:5" ht="12">
      <c r="B49" s="62"/>
      <c r="C49" s="62"/>
      <c r="D49" s="62" t="s">
        <v>394</v>
      </c>
      <c r="E49" s="63" t="s">
        <v>384</v>
      </c>
    </row>
    <row r="50" spans="2:5" ht="12">
      <c r="B50" s="62"/>
      <c r="C50" s="62"/>
      <c r="D50" s="62" t="s">
        <v>395</v>
      </c>
      <c r="E50" s="63" t="s">
        <v>385</v>
      </c>
    </row>
    <row r="51" spans="2:5" ht="12">
      <c r="B51" s="62"/>
      <c r="C51" s="62"/>
      <c r="D51" s="62" t="s">
        <v>396</v>
      </c>
      <c r="E51" s="63" t="s">
        <v>520</v>
      </c>
    </row>
    <row r="52" spans="2:5" ht="12">
      <c r="B52" s="62"/>
      <c r="C52" s="62"/>
      <c r="D52" s="62" t="s">
        <v>397</v>
      </c>
      <c r="E52" s="63" t="s">
        <v>386</v>
      </c>
    </row>
    <row r="53" spans="2:5" ht="12">
      <c r="B53" s="62"/>
      <c r="C53" s="62"/>
      <c r="D53" s="62" t="s">
        <v>398</v>
      </c>
      <c r="E53" s="63" t="s">
        <v>354</v>
      </c>
    </row>
    <row r="54" spans="2:5" ht="12">
      <c r="B54" s="62"/>
      <c r="C54" s="62"/>
      <c r="D54" s="62" t="s">
        <v>399</v>
      </c>
      <c r="E54" s="63" t="s">
        <v>387</v>
      </c>
    </row>
    <row r="55" spans="2:5" ht="12">
      <c r="B55" s="62"/>
      <c r="C55" s="62" t="s">
        <v>183</v>
      </c>
      <c r="D55" s="62"/>
      <c r="E55" s="63" t="s">
        <v>520</v>
      </c>
    </row>
    <row r="56" spans="2:5" ht="12">
      <c r="B56" s="62"/>
      <c r="C56" s="62"/>
      <c r="D56" s="62"/>
      <c r="E56" s="63"/>
    </row>
    <row r="57" spans="2:5" ht="12">
      <c r="B57" s="62"/>
      <c r="C57" s="62"/>
      <c r="D57" s="62"/>
      <c r="E57" s="63"/>
    </row>
    <row r="58" spans="2:5" ht="12">
      <c r="B58" s="62" t="s">
        <v>177</v>
      </c>
      <c r="C58" s="62"/>
      <c r="D58" s="62"/>
      <c r="E58" s="67" t="s">
        <v>17</v>
      </c>
    </row>
    <row r="59" spans="2:5" ht="12">
      <c r="B59" s="62"/>
      <c r="C59" s="62" t="s">
        <v>156</v>
      </c>
      <c r="D59" s="62"/>
      <c r="E59" s="65" t="s">
        <v>203</v>
      </c>
    </row>
    <row r="60" spans="2:5" ht="12">
      <c r="B60" s="62"/>
      <c r="C60" s="62"/>
      <c r="D60" s="62" t="s">
        <v>178</v>
      </c>
      <c r="E60" s="63" t="s">
        <v>379</v>
      </c>
    </row>
    <row r="61" spans="2:5" ht="12">
      <c r="B61" s="62"/>
      <c r="C61" s="62"/>
      <c r="D61" s="62" t="s">
        <v>179</v>
      </c>
      <c r="E61" s="63" t="s">
        <v>175</v>
      </c>
    </row>
    <row r="62" spans="2:5" ht="12">
      <c r="B62" s="62"/>
      <c r="C62" s="62"/>
      <c r="D62" s="62" t="s">
        <v>180</v>
      </c>
      <c r="E62" s="63" t="s">
        <v>185</v>
      </c>
    </row>
    <row r="63" spans="2:5" ht="12">
      <c r="B63" s="62"/>
      <c r="C63" s="62"/>
      <c r="D63" s="62" t="s">
        <v>181</v>
      </c>
      <c r="E63" s="63" t="s">
        <v>176</v>
      </c>
    </row>
    <row r="64" spans="2:5" ht="12">
      <c r="B64" s="62"/>
      <c r="C64" s="62"/>
      <c r="D64" s="62" t="s">
        <v>182</v>
      </c>
      <c r="E64" s="63" t="s">
        <v>520</v>
      </c>
    </row>
    <row r="65" spans="2:5" ht="12">
      <c r="B65" s="62"/>
      <c r="C65" s="62" t="s">
        <v>138</v>
      </c>
      <c r="D65" s="62"/>
      <c r="E65" s="63" t="s">
        <v>520</v>
      </c>
    </row>
    <row r="66" spans="1:9" ht="12">
      <c r="A66" s="62"/>
      <c r="B66" s="62" t="s">
        <v>42</v>
      </c>
      <c r="C66" s="62"/>
      <c r="D66" s="62"/>
      <c r="E66" s="63" t="s">
        <v>520</v>
      </c>
      <c r="F66" s="62"/>
      <c r="G66" s="62"/>
      <c r="H66" s="62"/>
      <c r="I66" s="61"/>
    </row>
    <row r="68" spans="1:9" ht="12">
      <c r="A68" s="62" t="s">
        <v>388</v>
      </c>
      <c r="B68" s="62"/>
      <c r="C68" s="62"/>
      <c r="D68" s="62"/>
      <c r="E68" s="2" t="s">
        <v>26</v>
      </c>
      <c r="F68" s="62"/>
      <c r="G68" s="62"/>
      <c r="H68" s="62"/>
      <c r="I68" s="61" t="s">
        <v>0</v>
      </c>
    </row>
    <row r="69" spans="1:9" ht="12">
      <c r="A69" s="62"/>
      <c r="B69" s="62" t="s">
        <v>141</v>
      </c>
      <c r="C69" s="62"/>
      <c r="D69" s="62"/>
      <c r="E69" s="67" t="s">
        <v>142</v>
      </c>
      <c r="F69" s="62"/>
      <c r="G69" s="62"/>
      <c r="H69" s="62"/>
      <c r="I69" s="61"/>
    </row>
    <row r="70" spans="2:5" ht="12">
      <c r="B70" s="62"/>
      <c r="C70" s="62" t="s">
        <v>276</v>
      </c>
      <c r="D70" s="62"/>
      <c r="E70" s="65" t="s">
        <v>27</v>
      </c>
    </row>
    <row r="71" spans="2:5" ht="12">
      <c r="B71" s="62"/>
      <c r="C71" s="62"/>
      <c r="D71" s="62" t="s">
        <v>401</v>
      </c>
      <c r="E71" s="63" t="s">
        <v>379</v>
      </c>
    </row>
    <row r="72" spans="2:5" ht="12">
      <c r="B72" s="62"/>
      <c r="C72" s="62"/>
      <c r="D72" s="62" t="s">
        <v>400</v>
      </c>
      <c r="E72" s="63" t="s">
        <v>381</v>
      </c>
    </row>
    <row r="73" spans="2:5" ht="12">
      <c r="B73" s="62"/>
      <c r="C73" s="62"/>
      <c r="D73" s="62" t="s">
        <v>139</v>
      </c>
      <c r="E73" s="63" t="s">
        <v>520</v>
      </c>
    </row>
    <row r="74" spans="2:5" ht="12">
      <c r="B74" s="62"/>
      <c r="C74" s="62"/>
      <c r="D74" s="62" t="s">
        <v>402</v>
      </c>
      <c r="E74" s="63" t="s">
        <v>384</v>
      </c>
    </row>
    <row r="75" spans="2:5" ht="12">
      <c r="B75" s="62"/>
      <c r="C75" s="62"/>
      <c r="D75" s="62" t="s">
        <v>403</v>
      </c>
      <c r="E75" s="63" t="s">
        <v>385</v>
      </c>
    </row>
    <row r="76" spans="2:5" ht="12">
      <c r="B76" s="62"/>
      <c r="C76" s="62"/>
      <c r="D76" s="62" t="s">
        <v>404</v>
      </c>
      <c r="E76" s="63" t="s">
        <v>520</v>
      </c>
    </row>
    <row r="77" spans="2:5" ht="12">
      <c r="B77" s="62"/>
      <c r="C77" s="62"/>
      <c r="D77" s="62" t="s">
        <v>405</v>
      </c>
      <c r="E77" s="63" t="s">
        <v>386</v>
      </c>
    </row>
    <row r="78" spans="2:5" ht="12">
      <c r="B78" s="62"/>
      <c r="C78" s="62"/>
      <c r="D78" s="62" t="s">
        <v>212</v>
      </c>
      <c r="E78" s="63" t="s">
        <v>354</v>
      </c>
    </row>
    <row r="79" spans="2:5" ht="12">
      <c r="B79" s="62"/>
      <c r="C79" s="62"/>
      <c r="D79" s="62" t="s">
        <v>213</v>
      </c>
      <c r="E79" s="63" t="s">
        <v>387</v>
      </c>
    </row>
    <row r="80" spans="2:5" ht="12">
      <c r="B80" s="62"/>
      <c r="C80" s="62" t="s">
        <v>140</v>
      </c>
      <c r="D80" s="62"/>
      <c r="E80" s="63" t="s">
        <v>520</v>
      </c>
    </row>
    <row r="81" spans="2:5" ht="12">
      <c r="B81" s="62" t="s">
        <v>199</v>
      </c>
      <c r="C81" s="62"/>
      <c r="D81" s="62"/>
      <c r="E81" s="63" t="s">
        <v>520</v>
      </c>
    </row>
    <row r="82" spans="2:5" ht="12">
      <c r="B82" s="62" t="s">
        <v>200</v>
      </c>
      <c r="C82" s="62"/>
      <c r="D82" s="62"/>
      <c r="E82" s="65" t="s">
        <v>15</v>
      </c>
    </row>
    <row r="83" spans="2:5" ht="12">
      <c r="B83" s="62"/>
      <c r="C83" s="62" t="s">
        <v>154</v>
      </c>
      <c r="D83" s="62"/>
      <c r="E83" s="63" t="s">
        <v>360</v>
      </c>
    </row>
    <row r="84" spans="2:5" ht="12">
      <c r="B84" s="62"/>
      <c r="C84" s="62" t="s">
        <v>186</v>
      </c>
      <c r="D84" s="62"/>
      <c r="E84" s="63" t="s">
        <v>368</v>
      </c>
    </row>
    <row r="85" spans="2:5" ht="12">
      <c r="B85" s="62"/>
      <c r="C85" s="62" t="s">
        <v>143</v>
      </c>
      <c r="D85" s="62"/>
      <c r="E85" s="63" t="s">
        <v>2</v>
      </c>
    </row>
    <row r="86" spans="3:5" ht="12">
      <c r="C86" s="62"/>
      <c r="D86" s="62" t="s">
        <v>145</v>
      </c>
      <c r="E86" s="63" t="s">
        <v>360</v>
      </c>
    </row>
    <row r="87" spans="3:5" ht="12">
      <c r="C87" s="62"/>
      <c r="D87" s="62" t="s">
        <v>146</v>
      </c>
      <c r="E87" s="63" t="s">
        <v>144</v>
      </c>
    </row>
    <row r="88" spans="3:5" ht="12">
      <c r="C88" s="62"/>
      <c r="D88" s="62" t="s">
        <v>147</v>
      </c>
      <c r="E88" s="63" t="s">
        <v>148</v>
      </c>
    </row>
    <row r="89" spans="3:5" ht="12">
      <c r="C89" s="62"/>
      <c r="D89" s="62" t="s">
        <v>152</v>
      </c>
      <c r="E89" s="63" t="s">
        <v>197</v>
      </c>
    </row>
    <row r="90" spans="3:5" ht="12">
      <c r="C90" s="62"/>
      <c r="D90" s="62" t="s">
        <v>153</v>
      </c>
      <c r="E90" s="63" t="s">
        <v>520</v>
      </c>
    </row>
    <row r="91" spans="3:5" ht="12">
      <c r="C91" s="62"/>
      <c r="D91" s="62" t="s">
        <v>149</v>
      </c>
      <c r="E91" s="63" t="s">
        <v>386</v>
      </c>
    </row>
    <row r="92" spans="3:5" ht="12">
      <c r="C92" s="62"/>
      <c r="D92" s="62" t="s">
        <v>150</v>
      </c>
      <c r="E92" s="63" t="s">
        <v>354</v>
      </c>
    </row>
    <row r="93" spans="3:5" ht="12">
      <c r="C93" s="62"/>
      <c r="D93" s="62" t="s">
        <v>151</v>
      </c>
      <c r="E93" s="63" t="s">
        <v>387</v>
      </c>
    </row>
    <row r="94" spans="3:5" ht="12">
      <c r="C94" s="62" t="s">
        <v>187</v>
      </c>
      <c r="D94" s="62"/>
      <c r="E94" s="63" t="s">
        <v>1</v>
      </c>
    </row>
    <row r="95" spans="3:5" ht="12">
      <c r="C95" s="62"/>
      <c r="D95" s="62" t="s">
        <v>188</v>
      </c>
      <c r="E95" s="63" t="s">
        <v>360</v>
      </c>
    </row>
    <row r="96" spans="3:5" ht="12">
      <c r="C96" s="62"/>
      <c r="D96" s="62" t="s">
        <v>189</v>
      </c>
      <c r="E96" s="63" t="s">
        <v>144</v>
      </c>
    </row>
    <row r="97" spans="3:5" ht="12">
      <c r="C97" s="62"/>
      <c r="D97" s="62" t="s">
        <v>190</v>
      </c>
      <c r="E97" s="63" t="s">
        <v>148</v>
      </c>
    </row>
    <row r="98" spans="3:5" ht="12">
      <c r="C98" s="62"/>
      <c r="D98" s="62" t="s">
        <v>191</v>
      </c>
      <c r="E98" s="63" t="s">
        <v>197</v>
      </c>
    </row>
    <row r="99" spans="3:5" ht="12">
      <c r="C99" s="62"/>
      <c r="D99" s="62" t="s">
        <v>192</v>
      </c>
      <c r="E99" s="63" t="s">
        <v>520</v>
      </c>
    </row>
    <row r="100" spans="3:5" ht="12">
      <c r="C100" s="62"/>
      <c r="D100" s="62" t="s">
        <v>193</v>
      </c>
      <c r="E100" s="63" t="s">
        <v>386</v>
      </c>
    </row>
    <row r="101" spans="3:5" ht="12">
      <c r="C101" s="62"/>
      <c r="D101" s="62" t="s">
        <v>194</v>
      </c>
      <c r="E101" s="63" t="s">
        <v>354</v>
      </c>
    </row>
    <row r="102" spans="1:9" ht="12">
      <c r="A102" s="62"/>
      <c r="B102" s="62"/>
      <c r="C102" s="62"/>
      <c r="D102" s="62" t="s">
        <v>195</v>
      </c>
      <c r="E102" s="63" t="s">
        <v>387</v>
      </c>
      <c r="F102" s="62"/>
      <c r="G102" s="62"/>
      <c r="H102" s="62"/>
      <c r="I102" s="61"/>
    </row>
    <row r="103" spans="1:9" ht="12">
      <c r="A103" s="62"/>
      <c r="B103" s="62" t="s">
        <v>196</v>
      </c>
      <c r="C103" s="62"/>
      <c r="D103" s="62"/>
      <c r="E103" s="63" t="s">
        <v>520</v>
      </c>
      <c r="F103" s="62"/>
      <c r="G103" s="62"/>
      <c r="H103" s="62"/>
      <c r="I103" s="61"/>
    </row>
    <row r="105" spans="1:9" ht="12">
      <c r="A105" s="62" t="s">
        <v>214</v>
      </c>
      <c r="B105" s="62"/>
      <c r="C105" s="62"/>
      <c r="D105" s="62"/>
      <c r="E105" s="2" t="s">
        <v>43</v>
      </c>
      <c r="F105" s="62"/>
      <c r="G105" s="62"/>
      <c r="H105" s="62"/>
      <c r="I105" s="61" t="s">
        <v>0</v>
      </c>
    </row>
    <row r="106" spans="1:9" ht="12">
      <c r="A106" s="62"/>
      <c r="B106" s="62"/>
      <c r="C106" s="62" t="s">
        <v>215</v>
      </c>
      <c r="D106" s="62"/>
      <c r="E106" s="63" t="s">
        <v>219</v>
      </c>
      <c r="F106" s="62"/>
      <c r="G106" s="62"/>
      <c r="H106" s="62"/>
      <c r="I106" s="61"/>
    </row>
    <row r="107" spans="1:9" ht="12">
      <c r="A107" s="62"/>
      <c r="B107" s="62"/>
      <c r="C107" s="62" t="s">
        <v>220</v>
      </c>
      <c r="D107" s="62"/>
      <c r="E107" s="68" t="s">
        <v>221</v>
      </c>
      <c r="F107" s="62"/>
      <c r="G107" s="62"/>
      <c r="H107" s="62"/>
      <c r="I107" s="61"/>
    </row>
    <row r="108" spans="1:9" ht="12">
      <c r="A108" s="62"/>
      <c r="B108" s="62"/>
      <c r="C108" s="62"/>
      <c r="D108" s="62" t="s">
        <v>216</v>
      </c>
      <c r="E108" s="63" t="s">
        <v>51</v>
      </c>
      <c r="F108" s="62"/>
      <c r="G108" s="62"/>
      <c r="H108" s="62"/>
      <c r="I108" s="61"/>
    </row>
    <row r="109" spans="1:9" ht="12">
      <c r="A109" s="62"/>
      <c r="B109" s="62"/>
      <c r="C109" s="62"/>
      <c r="D109" s="62" t="s">
        <v>217</v>
      </c>
      <c r="E109" s="63" t="s">
        <v>45</v>
      </c>
      <c r="F109" s="62"/>
      <c r="G109" s="62"/>
      <c r="H109" s="62"/>
      <c r="I109" s="61"/>
    </row>
    <row r="110" spans="1:9" ht="12">
      <c r="A110" s="62"/>
      <c r="B110" s="62"/>
      <c r="C110" s="62"/>
      <c r="D110" s="62" t="s">
        <v>218</v>
      </c>
      <c r="E110" s="63" t="s">
        <v>46</v>
      </c>
      <c r="F110" s="62"/>
      <c r="G110" s="62"/>
      <c r="H110" s="62"/>
      <c r="I110" s="61"/>
    </row>
    <row r="111" spans="1:9" ht="12">
      <c r="A111" s="62"/>
      <c r="B111" s="62"/>
      <c r="C111" s="62"/>
      <c r="D111" s="62" t="s">
        <v>47</v>
      </c>
      <c r="E111" s="63" t="s">
        <v>520</v>
      </c>
      <c r="F111" s="62"/>
      <c r="G111" s="62"/>
      <c r="H111" s="62"/>
      <c r="I111" s="61"/>
    </row>
    <row r="112" spans="1:9" ht="12">
      <c r="A112" s="62"/>
      <c r="B112" s="62"/>
      <c r="C112" s="62" t="s">
        <v>222</v>
      </c>
      <c r="D112" s="62"/>
      <c r="E112" s="68" t="s">
        <v>223</v>
      </c>
      <c r="F112" s="62"/>
      <c r="G112" s="62"/>
      <c r="H112" s="62"/>
      <c r="I112" s="61"/>
    </row>
    <row r="113" spans="1:9" ht="12">
      <c r="A113" s="62"/>
      <c r="B113" s="62"/>
      <c r="C113" s="62"/>
      <c r="D113" s="62" t="s">
        <v>222</v>
      </c>
      <c r="E113" s="63" t="s">
        <v>50</v>
      </c>
      <c r="F113" s="62"/>
      <c r="G113" s="62"/>
      <c r="H113" s="62"/>
      <c r="I113" s="61"/>
    </row>
    <row r="114" spans="1:9" ht="12">
      <c r="A114" s="62"/>
      <c r="B114" s="62"/>
      <c r="C114" s="62"/>
      <c r="D114" s="62" t="s">
        <v>224</v>
      </c>
      <c r="E114" s="63" t="s">
        <v>45</v>
      </c>
      <c r="F114" s="62"/>
      <c r="G114" s="62"/>
      <c r="H114" s="62"/>
      <c r="I114" s="61"/>
    </row>
    <row r="115" spans="1:9" ht="12">
      <c r="A115" s="62"/>
      <c r="B115" s="62"/>
      <c r="C115" s="62"/>
      <c r="D115" s="62" t="s">
        <v>225</v>
      </c>
      <c r="E115" s="63" t="s">
        <v>46</v>
      </c>
      <c r="F115" s="62"/>
      <c r="G115" s="62"/>
      <c r="H115" s="62"/>
      <c r="I115" s="61"/>
    </row>
    <row r="116" spans="3:5" ht="12">
      <c r="C116" s="62"/>
      <c r="D116" s="62" t="s">
        <v>48</v>
      </c>
      <c r="E116" s="63" t="s">
        <v>520</v>
      </c>
    </row>
    <row r="117" spans="3:5" ht="12">
      <c r="C117" s="62" t="s">
        <v>226</v>
      </c>
      <c r="D117" s="62"/>
      <c r="E117" s="68" t="s">
        <v>227</v>
      </c>
    </row>
    <row r="118" spans="3:5" ht="12">
      <c r="C118" s="62"/>
      <c r="D118" s="62" t="s">
        <v>228</v>
      </c>
      <c r="E118" s="63" t="s">
        <v>49</v>
      </c>
    </row>
    <row r="119" spans="3:5" ht="12">
      <c r="C119" s="62"/>
      <c r="D119" s="62" t="s">
        <v>229</v>
      </c>
      <c r="E119" s="63" t="s">
        <v>45</v>
      </c>
    </row>
    <row r="120" spans="3:5" ht="12">
      <c r="C120" s="62"/>
      <c r="D120" s="62" t="s">
        <v>230</v>
      </c>
      <c r="E120" s="63" t="s">
        <v>46</v>
      </c>
    </row>
    <row r="121" spans="3:5" ht="12">
      <c r="C121" s="62"/>
      <c r="D121" s="62" t="s">
        <v>277</v>
      </c>
      <c r="E121" s="63" t="s">
        <v>520</v>
      </c>
    </row>
    <row r="122" spans="3:5" ht="12">
      <c r="C122" s="62" t="s">
        <v>232</v>
      </c>
      <c r="D122" s="62"/>
      <c r="E122" s="68" t="s">
        <v>231</v>
      </c>
    </row>
    <row r="123" spans="3:5" ht="12">
      <c r="C123" s="62"/>
      <c r="D123" s="62" t="s">
        <v>233</v>
      </c>
      <c r="E123" s="63" t="s">
        <v>52</v>
      </c>
    </row>
    <row r="124" spans="3:5" ht="12">
      <c r="C124" s="62"/>
      <c r="D124" s="62" t="s">
        <v>234</v>
      </c>
      <c r="E124" s="63" t="s">
        <v>45</v>
      </c>
    </row>
    <row r="125" spans="3:5" ht="12">
      <c r="C125" s="62"/>
      <c r="D125" s="62" t="s">
        <v>235</v>
      </c>
      <c r="E125" s="63" t="s">
        <v>46</v>
      </c>
    </row>
    <row r="126" spans="3:5" ht="12">
      <c r="C126" s="62"/>
      <c r="D126" s="62" t="s">
        <v>236</v>
      </c>
      <c r="E126" s="63" t="s">
        <v>520</v>
      </c>
    </row>
    <row r="127" spans="3:5" ht="12">
      <c r="C127" s="62" t="s">
        <v>237</v>
      </c>
      <c r="D127" s="62"/>
      <c r="E127" s="68" t="s">
        <v>238</v>
      </c>
    </row>
    <row r="128" spans="3:5" ht="12">
      <c r="C128" s="62"/>
      <c r="D128" s="62" t="s">
        <v>239</v>
      </c>
      <c r="E128" s="63" t="s">
        <v>54</v>
      </c>
    </row>
    <row r="129" spans="3:9" ht="12">
      <c r="C129" s="62"/>
      <c r="D129" s="62" t="s">
        <v>240</v>
      </c>
      <c r="E129" s="63" t="s">
        <v>53</v>
      </c>
      <c r="F129" s="62"/>
      <c r="G129" s="62"/>
      <c r="H129" s="62"/>
      <c r="I129" s="61"/>
    </row>
    <row r="130" spans="3:9" ht="12">
      <c r="C130" s="62"/>
      <c r="D130" s="62" t="s">
        <v>56</v>
      </c>
      <c r="E130" s="63" t="s">
        <v>55</v>
      </c>
      <c r="F130" s="62"/>
      <c r="G130" s="62"/>
      <c r="H130" s="62"/>
      <c r="I130" s="61"/>
    </row>
    <row r="131" spans="3:9" ht="12">
      <c r="C131" s="62"/>
      <c r="D131" s="62" t="s">
        <v>57</v>
      </c>
      <c r="E131" s="63" t="s">
        <v>520</v>
      </c>
      <c r="F131" s="62"/>
      <c r="G131" s="62"/>
      <c r="H131" s="62"/>
      <c r="I131" s="61"/>
    </row>
    <row r="132" spans="3:9" ht="12">
      <c r="C132" s="62" t="s">
        <v>241</v>
      </c>
      <c r="D132" s="62"/>
      <c r="E132" s="68" t="s">
        <v>205</v>
      </c>
      <c r="F132" s="62"/>
      <c r="G132" s="62"/>
      <c r="H132" s="62"/>
      <c r="I132" s="61"/>
    </row>
    <row r="133" spans="3:9" ht="12">
      <c r="C133" s="62"/>
      <c r="D133" s="62" t="s">
        <v>242</v>
      </c>
      <c r="E133" s="63" t="s">
        <v>58</v>
      </c>
      <c r="F133" s="62"/>
      <c r="G133" s="62"/>
      <c r="H133" s="62"/>
      <c r="I133" s="61"/>
    </row>
    <row r="134" spans="3:9" ht="12">
      <c r="C134" s="62"/>
      <c r="D134" s="62" t="s">
        <v>243</v>
      </c>
      <c r="E134" s="63" t="s">
        <v>59</v>
      </c>
      <c r="F134" s="62"/>
      <c r="G134" s="62"/>
      <c r="H134" s="62"/>
      <c r="I134" s="61"/>
    </row>
    <row r="135" spans="3:9" ht="12">
      <c r="C135" s="62"/>
      <c r="D135" s="62" t="s">
        <v>245</v>
      </c>
      <c r="E135" s="63" t="s">
        <v>60</v>
      </c>
      <c r="F135" s="62"/>
      <c r="G135" s="62"/>
      <c r="H135" s="62"/>
      <c r="I135" s="61"/>
    </row>
    <row r="136" spans="3:9" ht="12">
      <c r="C136" s="62"/>
      <c r="D136" s="62" t="s">
        <v>244</v>
      </c>
      <c r="E136" s="63" t="s">
        <v>520</v>
      </c>
      <c r="F136" s="62"/>
      <c r="G136" s="62"/>
      <c r="H136" s="62"/>
      <c r="I136" s="61"/>
    </row>
    <row r="137" spans="3:9" ht="12">
      <c r="C137" s="62"/>
      <c r="D137" s="62" t="s">
        <v>155</v>
      </c>
      <c r="E137" s="63" t="s">
        <v>520</v>
      </c>
      <c r="F137" s="62"/>
      <c r="G137" s="62"/>
      <c r="H137" s="62"/>
      <c r="I137" s="61"/>
    </row>
    <row r="138" spans="3:9" ht="12">
      <c r="C138" s="62" t="s">
        <v>246</v>
      </c>
      <c r="D138" s="62"/>
      <c r="E138" s="63" t="s">
        <v>520</v>
      </c>
      <c r="F138" s="62"/>
      <c r="G138" s="62"/>
      <c r="H138" s="62"/>
      <c r="I138" s="61"/>
    </row>
    <row r="139" spans="3:9" ht="12">
      <c r="C139" s="62" t="s">
        <v>247</v>
      </c>
      <c r="D139" s="62"/>
      <c r="E139" s="68" t="s">
        <v>260</v>
      </c>
      <c r="F139" s="62"/>
      <c r="G139" s="62"/>
      <c r="H139" s="62"/>
      <c r="I139" s="61" t="s">
        <v>0</v>
      </c>
    </row>
    <row r="140" spans="3:9" ht="12">
      <c r="C140" s="62"/>
      <c r="D140" s="62" t="s">
        <v>248</v>
      </c>
      <c r="E140" s="63" t="s">
        <v>61</v>
      </c>
      <c r="F140" s="62"/>
      <c r="G140" s="62"/>
      <c r="H140" s="62"/>
      <c r="I140" s="61"/>
    </row>
    <row r="141" spans="3:9" ht="12">
      <c r="C141" s="62"/>
      <c r="D141" s="62" t="s">
        <v>249</v>
      </c>
      <c r="E141" s="63" t="s">
        <v>62</v>
      </c>
      <c r="F141" s="62"/>
      <c r="G141" s="62"/>
      <c r="H141" s="62"/>
      <c r="I141" s="61"/>
    </row>
    <row r="142" spans="3:9" ht="12">
      <c r="C142" s="62"/>
      <c r="D142" s="62" t="s">
        <v>250</v>
      </c>
      <c r="E142" s="63" t="s">
        <v>63</v>
      </c>
      <c r="F142" s="62"/>
      <c r="G142" s="62"/>
      <c r="H142" s="62"/>
      <c r="I142" s="61"/>
    </row>
    <row r="143" spans="3:9" ht="12">
      <c r="C143" s="62"/>
      <c r="D143" s="62" t="s">
        <v>64</v>
      </c>
      <c r="E143" s="63" t="s">
        <v>520</v>
      </c>
      <c r="F143" s="62"/>
      <c r="G143" s="62"/>
      <c r="H143" s="62"/>
      <c r="I143" s="61"/>
    </row>
    <row r="144" spans="1:9" ht="12">
      <c r="A144" s="62"/>
      <c r="B144" s="62"/>
      <c r="C144" s="62"/>
      <c r="D144" s="62" t="s">
        <v>198</v>
      </c>
      <c r="E144" s="63" t="s">
        <v>520</v>
      </c>
      <c r="F144" s="62"/>
      <c r="G144" s="62"/>
      <c r="H144" s="62"/>
      <c r="I144" s="61"/>
    </row>
    <row r="145" spans="1:9" ht="12">
      <c r="A145" s="62" t="s">
        <v>251</v>
      </c>
      <c r="B145" s="62"/>
      <c r="C145" s="62"/>
      <c r="D145" s="62"/>
      <c r="E145" s="2" t="s">
        <v>65</v>
      </c>
      <c r="F145" s="62"/>
      <c r="G145" s="62"/>
      <c r="H145" s="62"/>
      <c r="I145" s="61" t="s">
        <v>0</v>
      </c>
    </row>
    <row r="146" spans="1:10" ht="12">
      <c r="A146" s="66" t="s">
        <v>252</v>
      </c>
      <c r="B146" s="66"/>
      <c r="C146" s="66"/>
      <c r="D146" s="66"/>
      <c r="E146" s="2" t="s">
        <v>13</v>
      </c>
      <c r="F146" s="66"/>
      <c r="G146" s="66"/>
      <c r="H146" s="66"/>
      <c r="I146" s="61" t="s">
        <v>0</v>
      </c>
      <c r="J146" s="63"/>
    </row>
    <row r="147" spans="1:10" ht="12">
      <c r="A147" s="62"/>
      <c r="B147" s="62" t="s">
        <v>160</v>
      </c>
      <c r="C147" s="62"/>
      <c r="D147" s="62"/>
      <c r="E147" s="65" t="s">
        <v>253</v>
      </c>
      <c r="F147" s="62"/>
      <c r="G147" s="62"/>
      <c r="H147" s="62"/>
      <c r="I147" s="61"/>
      <c r="J147" s="63"/>
    </row>
    <row r="148" spans="1:10" ht="12">
      <c r="A148" s="62"/>
      <c r="B148" s="62"/>
      <c r="C148" s="62" t="s">
        <v>286</v>
      </c>
      <c r="D148" s="62" t="s">
        <v>306</v>
      </c>
      <c r="E148" s="69" t="s">
        <v>287</v>
      </c>
      <c r="F148" s="62"/>
      <c r="G148" s="62"/>
      <c r="H148" s="62"/>
      <c r="I148" s="61"/>
      <c r="J148" s="63"/>
    </row>
    <row r="149" spans="3:8" ht="12">
      <c r="C149" s="62"/>
      <c r="D149" s="62" t="s">
        <v>307</v>
      </c>
      <c r="E149" s="69" t="s">
        <v>301</v>
      </c>
      <c r="F149" s="62"/>
      <c r="G149" s="62"/>
      <c r="H149" s="62"/>
    </row>
    <row r="150" spans="3:8" ht="12">
      <c r="C150" s="62"/>
      <c r="D150" s="62" t="s">
        <v>308</v>
      </c>
      <c r="E150" s="69" t="s">
        <v>302</v>
      </c>
      <c r="F150" s="62"/>
      <c r="G150" s="62"/>
      <c r="H150" s="62"/>
    </row>
    <row r="151" spans="3:8" ht="12">
      <c r="C151" s="62"/>
      <c r="D151" s="62" t="s">
        <v>309</v>
      </c>
      <c r="E151" s="69" t="s">
        <v>303</v>
      </c>
      <c r="F151" s="62"/>
      <c r="G151" s="62"/>
      <c r="H151" s="62"/>
    </row>
    <row r="152" spans="3:8" ht="12">
      <c r="C152" s="62"/>
      <c r="D152" s="62" t="s">
        <v>310</v>
      </c>
      <c r="E152" s="69" t="s">
        <v>304</v>
      </c>
      <c r="F152" s="62"/>
      <c r="G152" s="62"/>
      <c r="H152" s="62"/>
    </row>
    <row r="153" spans="3:8" ht="12">
      <c r="C153" s="62"/>
      <c r="D153" s="62" t="s">
        <v>311</v>
      </c>
      <c r="E153" s="69" t="s">
        <v>305</v>
      </c>
      <c r="F153" s="62"/>
      <c r="G153" s="62"/>
      <c r="H153" s="62"/>
    </row>
    <row r="154" spans="3:8" ht="12">
      <c r="C154" s="62" t="s">
        <v>288</v>
      </c>
      <c r="D154" s="62"/>
      <c r="E154" s="68" t="s">
        <v>289</v>
      </c>
      <c r="F154" s="62"/>
      <c r="G154" s="62"/>
      <c r="H154" s="62"/>
    </row>
    <row r="155" spans="3:8" ht="12">
      <c r="C155" s="62"/>
      <c r="D155" s="62" t="s">
        <v>290</v>
      </c>
      <c r="E155" s="69" t="s">
        <v>158</v>
      </c>
      <c r="F155" s="62"/>
      <c r="G155" s="62"/>
      <c r="H155" s="62"/>
    </row>
    <row r="156" spans="3:8" ht="12">
      <c r="C156" s="62"/>
      <c r="D156" s="62" t="s">
        <v>291</v>
      </c>
      <c r="E156" s="69" t="s">
        <v>292</v>
      </c>
      <c r="F156" s="62"/>
      <c r="G156" s="62"/>
      <c r="H156" s="62"/>
    </row>
    <row r="157" spans="3:8" ht="12">
      <c r="C157" s="62"/>
      <c r="D157" s="62" t="s">
        <v>293</v>
      </c>
      <c r="E157" s="69" t="s">
        <v>294</v>
      </c>
      <c r="F157" s="62"/>
      <c r="G157" s="62"/>
      <c r="H157" s="62"/>
    </row>
    <row r="158" spans="3:8" ht="12">
      <c r="C158" s="62"/>
      <c r="D158" s="62" t="s">
        <v>295</v>
      </c>
      <c r="E158" s="69" t="s">
        <v>157</v>
      </c>
      <c r="F158" s="62"/>
      <c r="G158" s="62"/>
      <c r="H158" s="62"/>
    </row>
    <row r="159" spans="3:8" ht="12">
      <c r="C159" s="62" t="s">
        <v>296</v>
      </c>
      <c r="D159" s="62"/>
      <c r="E159" s="68" t="s">
        <v>297</v>
      </c>
      <c r="F159" s="62" t="s">
        <v>298</v>
      </c>
      <c r="G159" s="62" t="s">
        <v>299</v>
      </c>
      <c r="H159" s="62" t="s">
        <v>300</v>
      </c>
    </row>
    <row r="160" spans="3:8" ht="12">
      <c r="C160" s="62"/>
      <c r="D160" s="62" t="s">
        <v>314</v>
      </c>
      <c r="E160" s="69" t="s">
        <v>379</v>
      </c>
      <c r="F160" s="62"/>
      <c r="G160" s="62"/>
      <c r="H160" s="62"/>
    </row>
    <row r="161" spans="3:8" ht="12">
      <c r="C161" s="62"/>
      <c r="D161" s="62" t="s">
        <v>316</v>
      </c>
      <c r="E161" s="69" t="s">
        <v>315</v>
      </c>
      <c r="F161" s="62"/>
      <c r="G161" s="62"/>
      <c r="H161" s="62"/>
    </row>
    <row r="162" spans="3:8" ht="12">
      <c r="C162" s="62"/>
      <c r="D162" s="62" t="s">
        <v>317</v>
      </c>
      <c r="E162" s="69" t="s">
        <v>315</v>
      </c>
      <c r="F162" s="62"/>
      <c r="G162" s="62"/>
      <c r="H162" s="62"/>
    </row>
    <row r="163" spans="3:8" ht="12">
      <c r="C163" s="62"/>
      <c r="D163" s="62" t="s">
        <v>161</v>
      </c>
      <c r="E163" s="69" t="s">
        <v>383</v>
      </c>
      <c r="F163" s="62" t="s">
        <v>318</v>
      </c>
      <c r="G163" s="62" t="s">
        <v>319</v>
      </c>
      <c r="H163" s="62" t="s">
        <v>320</v>
      </c>
    </row>
    <row r="164" spans="3:8" ht="12">
      <c r="C164" s="62"/>
      <c r="D164" s="62" t="s">
        <v>162</v>
      </c>
      <c r="E164" s="69" t="s">
        <v>384</v>
      </c>
      <c r="F164" s="62" t="s">
        <v>321</v>
      </c>
      <c r="G164" s="62" t="s">
        <v>322</v>
      </c>
      <c r="H164" s="62" t="s">
        <v>323</v>
      </c>
    </row>
    <row r="165" spans="3:8" ht="12">
      <c r="C165" s="62"/>
      <c r="D165" s="62" t="s">
        <v>163</v>
      </c>
      <c r="E165" s="69" t="s">
        <v>312</v>
      </c>
      <c r="F165" s="62" t="s">
        <v>324</v>
      </c>
      <c r="G165" s="62" t="s">
        <v>325</v>
      </c>
      <c r="H165" s="62" t="s">
        <v>326</v>
      </c>
    </row>
    <row r="166" spans="3:8" ht="12">
      <c r="C166" s="62"/>
      <c r="D166" s="62" t="s">
        <v>164</v>
      </c>
      <c r="E166" s="69" t="s">
        <v>313</v>
      </c>
      <c r="F166" s="62" t="s">
        <v>98</v>
      </c>
      <c r="G166" s="62" t="s">
        <v>99</v>
      </c>
      <c r="H166" s="62" t="s">
        <v>100</v>
      </c>
    </row>
    <row r="167" spans="3:8" ht="12">
      <c r="C167" s="62"/>
      <c r="D167" s="62" t="s">
        <v>165</v>
      </c>
      <c r="E167" s="69" t="s">
        <v>258</v>
      </c>
      <c r="F167" s="62" t="s">
        <v>101</v>
      </c>
      <c r="G167" s="62" t="s">
        <v>102</v>
      </c>
      <c r="H167" s="62" t="s">
        <v>103</v>
      </c>
    </row>
    <row r="168" spans="3:8" ht="12">
      <c r="C168" s="62"/>
      <c r="D168" s="62" t="s">
        <v>166</v>
      </c>
      <c r="E168" s="69" t="s">
        <v>259</v>
      </c>
      <c r="F168" s="62" t="s">
        <v>104</v>
      </c>
      <c r="G168" s="62" t="s">
        <v>105</v>
      </c>
      <c r="H168" s="62" t="s">
        <v>106</v>
      </c>
    </row>
    <row r="169" spans="3:8" ht="12">
      <c r="C169" s="62"/>
      <c r="D169" s="62" t="s">
        <v>167</v>
      </c>
      <c r="E169" s="69" t="s">
        <v>260</v>
      </c>
      <c r="F169" s="62" t="s">
        <v>107</v>
      </c>
      <c r="G169" s="62" t="s">
        <v>108</v>
      </c>
      <c r="H169" s="62" t="s">
        <v>109</v>
      </c>
    </row>
    <row r="170" spans="3:8" ht="12">
      <c r="C170" s="62" t="s">
        <v>110</v>
      </c>
      <c r="D170" s="62"/>
      <c r="E170" s="68" t="s">
        <v>111</v>
      </c>
      <c r="F170" s="62" t="s">
        <v>298</v>
      </c>
      <c r="G170" s="62" t="s">
        <v>299</v>
      </c>
      <c r="H170" s="62" t="s">
        <v>300</v>
      </c>
    </row>
    <row r="171" spans="3:8" ht="12">
      <c r="C171" s="62"/>
      <c r="D171" s="62" t="s">
        <v>112</v>
      </c>
      <c r="E171" s="69" t="s">
        <v>379</v>
      </c>
      <c r="F171" s="62"/>
      <c r="G171" s="62"/>
      <c r="H171" s="62"/>
    </row>
    <row r="172" spans="3:8" ht="12">
      <c r="C172" s="62"/>
      <c r="D172" s="62" t="s">
        <v>113</v>
      </c>
      <c r="E172" s="69" t="s">
        <v>315</v>
      </c>
      <c r="F172" s="62"/>
      <c r="G172" s="62"/>
      <c r="H172" s="62"/>
    </row>
    <row r="173" spans="3:8" ht="12">
      <c r="C173" s="62"/>
      <c r="D173" s="62" t="s">
        <v>114</v>
      </c>
      <c r="E173" s="69" t="s">
        <v>315</v>
      </c>
      <c r="F173" s="62"/>
      <c r="G173" s="62"/>
      <c r="H173" s="62"/>
    </row>
    <row r="174" spans="3:8" ht="12">
      <c r="C174" s="62"/>
      <c r="D174" s="62" t="s">
        <v>168</v>
      </c>
      <c r="E174" s="69" t="s">
        <v>383</v>
      </c>
      <c r="F174" s="62" t="s">
        <v>115</v>
      </c>
      <c r="G174" s="62" t="s">
        <v>116</v>
      </c>
      <c r="H174" s="62" t="s">
        <v>117</v>
      </c>
    </row>
    <row r="175" spans="3:8" ht="12">
      <c r="C175" s="62"/>
      <c r="D175" s="62" t="s">
        <v>169</v>
      </c>
      <c r="E175" s="69" t="s">
        <v>384</v>
      </c>
      <c r="F175" s="62" t="s">
        <v>118</v>
      </c>
      <c r="G175" s="62" t="s">
        <v>119</v>
      </c>
      <c r="H175" s="62" t="s">
        <v>120</v>
      </c>
    </row>
    <row r="176" spans="3:8" ht="12">
      <c r="C176" s="62"/>
      <c r="D176" s="62" t="s">
        <v>170</v>
      </c>
      <c r="E176" s="69" t="s">
        <v>312</v>
      </c>
      <c r="F176" s="62" t="s">
        <v>121</v>
      </c>
      <c r="G176" s="62" t="s">
        <v>122</v>
      </c>
      <c r="H176" s="62" t="s">
        <v>123</v>
      </c>
    </row>
    <row r="177" spans="3:8" ht="12">
      <c r="C177" s="62"/>
      <c r="D177" s="62" t="s">
        <v>171</v>
      </c>
      <c r="E177" s="69" t="s">
        <v>313</v>
      </c>
      <c r="F177" s="62" t="s">
        <v>124</v>
      </c>
      <c r="G177" s="62" t="s">
        <v>125</v>
      </c>
      <c r="H177" s="62" t="s">
        <v>126</v>
      </c>
    </row>
    <row r="178" spans="3:8" ht="12">
      <c r="C178" s="62"/>
      <c r="D178" s="62" t="s">
        <v>172</v>
      </c>
      <c r="E178" s="69" t="s">
        <v>258</v>
      </c>
      <c r="F178" s="62" t="s">
        <v>127</v>
      </c>
      <c r="G178" s="62" t="s">
        <v>128</v>
      </c>
      <c r="H178" s="62" t="s">
        <v>129</v>
      </c>
    </row>
    <row r="179" spans="3:8" ht="12">
      <c r="C179" s="62"/>
      <c r="D179" s="62" t="s">
        <v>173</v>
      </c>
      <c r="E179" s="69" t="s">
        <v>259</v>
      </c>
      <c r="F179" s="62" t="s">
        <v>130</v>
      </c>
      <c r="G179" s="62" t="s">
        <v>131</v>
      </c>
      <c r="H179" s="62" t="s">
        <v>132</v>
      </c>
    </row>
    <row r="180" spans="3:8" ht="12">
      <c r="C180" s="62"/>
      <c r="D180" s="62" t="s">
        <v>174</v>
      </c>
      <c r="E180" s="69" t="s">
        <v>260</v>
      </c>
      <c r="F180" s="62" t="s">
        <v>133</v>
      </c>
      <c r="G180" s="62" t="s">
        <v>134</v>
      </c>
      <c r="H180" s="62" t="s">
        <v>135</v>
      </c>
    </row>
    <row r="181" spans="1:9" ht="12">
      <c r="A181" s="62"/>
      <c r="B181" s="62" t="s">
        <v>204</v>
      </c>
      <c r="C181" s="62"/>
      <c r="D181" s="62"/>
      <c r="E181" s="69" t="s">
        <v>520</v>
      </c>
      <c r="F181" s="62"/>
      <c r="G181" s="62"/>
      <c r="H181" s="62"/>
      <c r="I181" s="61"/>
    </row>
    <row r="182" spans="1:9" ht="12">
      <c r="A182" s="62" t="s">
        <v>285</v>
      </c>
      <c r="B182" s="62"/>
      <c r="C182" s="62"/>
      <c r="D182" s="62"/>
      <c r="E182" s="2" t="s">
        <v>254</v>
      </c>
      <c r="F182" s="62"/>
      <c r="G182" s="62"/>
      <c r="H182" s="62"/>
      <c r="I182" s="61" t="s">
        <v>0</v>
      </c>
    </row>
    <row r="183" spans="1:9" ht="12">
      <c r="A183" s="62"/>
      <c r="B183" s="62"/>
      <c r="C183" s="62"/>
      <c r="D183" s="62" t="s">
        <v>261</v>
      </c>
      <c r="E183" s="63" t="s">
        <v>255</v>
      </c>
      <c r="F183" s="62"/>
      <c r="G183" s="62"/>
      <c r="H183" s="62"/>
      <c r="I183" s="61"/>
    </row>
    <row r="184" spans="1:9" ht="12">
      <c r="A184" s="62"/>
      <c r="B184" s="62"/>
      <c r="C184" s="62"/>
      <c r="D184" s="62" t="s">
        <v>262</v>
      </c>
      <c r="E184" s="63" t="s">
        <v>520</v>
      </c>
      <c r="F184" s="62"/>
      <c r="G184" s="62"/>
      <c r="H184" s="62"/>
      <c r="I184" s="61"/>
    </row>
    <row r="185" spans="1:9" ht="12">
      <c r="A185" s="62"/>
      <c r="B185" s="62"/>
      <c r="C185" s="62"/>
      <c r="D185" s="62" t="s">
        <v>263</v>
      </c>
      <c r="E185" s="63" t="s">
        <v>520</v>
      </c>
      <c r="F185" s="62"/>
      <c r="G185" s="62"/>
      <c r="H185" s="62"/>
      <c r="I185" s="61"/>
    </row>
    <row r="186" spans="1:9" ht="12">
      <c r="A186" s="62"/>
      <c r="B186" s="62"/>
      <c r="C186" s="62"/>
      <c r="D186" s="62" t="s">
        <v>264</v>
      </c>
      <c r="E186" s="63" t="s">
        <v>256</v>
      </c>
      <c r="F186" s="62"/>
      <c r="G186" s="62"/>
      <c r="H186" s="62"/>
      <c r="I186" s="61"/>
    </row>
    <row r="187" spans="1:9" ht="12">
      <c r="A187" s="62"/>
      <c r="B187" s="62"/>
      <c r="C187" s="62"/>
      <c r="D187" s="62" t="s">
        <v>265</v>
      </c>
      <c r="E187" s="63" t="s">
        <v>257</v>
      </c>
      <c r="F187" s="62"/>
      <c r="G187" s="62"/>
      <c r="H187" s="62"/>
      <c r="I187" s="61"/>
    </row>
    <row r="188" spans="1:9" ht="12">
      <c r="A188" s="62"/>
      <c r="B188" s="62"/>
      <c r="C188" s="62"/>
      <c r="D188" s="62" t="s">
        <v>266</v>
      </c>
      <c r="E188" s="63" t="s">
        <v>258</v>
      </c>
      <c r="F188" s="62"/>
      <c r="G188" s="62"/>
      <c r="H188" s="62"/>
      <c r="I188" s="61"/>
    </row>
    <row r="189" spans="1:9" ht="12">
      <c r="A189" s="62"/>
      <c r="B189" s="62"/>
      <c r="C189" s="62"/>
      <c r="D189" s="62" t="s">
        <v>267</v>
      </c>
      <c r="E189" s="63" t="s">
        <v>259</v>
      </c>
      <c r="F189" s="62"/>
      <c r="G189" s="62"/>
      <c r="H189" s="62"/>
      <c r="I189" s="61"/>
    </row>
    <row r="190" spans="1:9" ht="12">
      <c r="A190" s="62"/>
      <c r="B190" s="62"/>
      <c r="C190" s="62"/>
      <c r="D190" s="62" t="s">
        <v>268</v>
      </c>
      <c r="E190" s="63" t="s">
        <v>5</v>
      </c>
      <c r="F190" s="62"/>
      <c r="G190" s="62"/>
      <c r="H190" s="62"/>
      <c r="I190" s="61"/>
    </row>
    <row r="191" spans="1:9" ht="12">
      <c r="A191" s="62"/>
      <c r="B191" s="62"/>
      <c r="C191" s="62"/>
      <c r="D191" s="62" t="s">
        <v>269</v>
      </c>
      <c r="E191" s="63" t="s">
        <v>284</v>
      </c>
      <c r="F191" s="62"/>
      <c r="G191" s="62"/>
      <c r="H191" s="62"/>
      <c r="I191" s="61"/>
    </row>
    <row r="192" spans="1:9" ht="12">
      <c r="A192" s="62"/>
      <c r="B192" s="62"/>
      <c r="C192" s="62"/>
      <c r="D192" s="62" t="s">
        <v>270</v>
      </c>
      <c r="E192" s="63" t="s">
        <v>260</v>
      </c>
      <c r="F192" s="62"/>
      <c r="G192" s="62"/>
      <c r="H192" s="62"/>
      <c r="I192" s="61"/>
    </row>
    <row r="193" spans="1:9" ht="12">
      <c r="A193" s="62"/>
      <c r="B193" s="62"/>
      <c r="C193" s="62"/>
      <c r="D193" s="62"/>
      <c r="E193" s="63" t="s">
        <v>379</v>
      </c>
      <c r="F193" s="62" t="s">
        <v>278</v>
      </c>
      <c r="G193" s="62"/>
      <c r="H193" s="62"/>
      <c r="I193" s="61"/>
    </row>
    <row r="194" spans="1:9" ht="12">
      <c r="A194" s="62"/>
      <c r="B194" s="62"/>
      <c r="C194" s="62"/>
      <c r="D194" s="62"/>
      <c r="E194" s="69" t="s">
        <v>279</v>
      </c>
      <c r="F194" s="62" t="s">
        <v>281</v>
      </c>
      <c r="G194" s="62"/>
      <c r="H194" s="62"/>
      <c r="I194" s="61"/>
    </row>
    <row r="195" spans="1:9" ht="12">
      <c r="A195" s="62"/>
      <c r="B195" s="62"/>
      <c r="C195" s="62"/>
      <c r="D195" s="62"/>
      <c r="E195" s="69" t="s">
        <v>3</v>
      </c>
      <c r="F195" s="62" t="s">
        <v>282</v>
      </c>
      <c r="G195" s="62"/>
      <c r="H195" s="62"/>
      <c r="I195" s="61"/>
    </row>
    <row r="196" spans="1:9" ht="12">
      <c r="A196" s="62"/>
      <c r="B196" s="62"/>
      <c r="C196" s="62"/>
      <c r="D196" s="62"/>
      <c r="E196" s="63" t="s">
        <v>280</v>
      </c>
      <c r="F196" s="62" t="s">
        <v>283</v>
      </c>
      <c r="G196" s="62"/>
      <c r="H196" s="62"/>
      <c r="I196" s="61"/>
    </row>
    <row r="197" spans="1:6" ht="12">
      <c r="A197" s="62"/>
      <c r="B197" s="62"/>
      <c r="C197" s="62"/>
      <c r="D197" s="62"/>
      <c r="E197" s="63" t="s">
        <v>520</v>
      </c>
      <c r="F197" s="62" t="s">
        <v>4</v>
      </c>
    </row>
    <row r="198" spans="1:6" ht="12">
      <c r="A198" s="62"/>
      <c r="B198" s="62"/>
      <c r="C198" s="62"/>
      <c r="D198" s="62"/>
      <c r="E198" s="63" t="s">
        <v>209</v>
      </c>
      <c r="F198" s="62" t="s">
        <v>206</v>
      </c>
    </row>
    <row r="199" spans="1:6" ht="12">
      <c r="A199" s="62"/>
      <c r="B199" s="62"/>
      <c r="C199" s="62"/>
      <c r="D199" s="62"/>
      <c r="E199" s="63" t="s">
        <v>211</v>
      </c>
      <c r="F199" s="62" t="s">
        <v>207</v>
      </c>
    </row>
    <row r="200" spans="1:6" ht="12">
      <c r="A200" s="62"/>
      <c r="B200" s="62"/>
      <c r="C200" s="62"/>
      <c r="D200" s="62"/>
      <c r="E200" s="63" t="s">
        <v>210</v>
      </c>
      <c r="F200" s="62" t="s">
        <v>208</v>
      </c>
    </row>
    <row r="202" spans="1:6" ht="12">
      <c r="A202" s="62" t="s">
        <v>271</v>
      </c>
      <c r="B202" s="62"/>
      <c r="C202" s="62"/>
      <c r="D202" s="62"/>
      <c r="E202" s="63" t="s">
        <v>520</v>
      </c>
      <c r="F202" s="62"/>
    </row>
  </sheetData>
  <printOptions gridLines="1"/>
  <pageMargins left="0.5" right="0.5" top="1" bottom="0.75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  <rowBreaks count="1" manualBreakCount="1">
    <brk id="1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H14" sqref="H14"/>
    </sheetView>
  </sheetViews>
  <sheetFormatPr defaultColWidth="11.421875" defaultRowHeight="12.75"/>
  <cols>
    <col min="1" max="1" width="8.8515625" style="0" customWidth="1"/>
    <col min="2" max="2" width="13.140625" style="0" customWidth="1"/>
    <col min="3" max="9" width="8.8515625" style="0" customWidth="1"/>
    <col min="10" max="10" width="18.421875" style="0" customWidth="1"/>
    <col min="11" max="16384" width="8.8515625" style="0" customWidth="1"/>
  </cols>
  <sheetData>
    <row r="1" ht="12">
      <c r="A1" s="3" t="s">
        <v>83</v>
      </c>
    </row>
    <row r="2" ht="12">
      <c r="A2" s="2"/>
    </row>
    <row r="3" spans="1:7" ht="12">
      <c r="A3" t="s">
        <v>84</v>
      </c>
      <c r="B3" t="s">
        <v>85</v>
      </c>
      <c r="C3" s="73">
        <v>1</v>
      </c>
      <c r="F3" s="4"/>
      <c r="G3" s="4"/>
    </row>
    <row r="4" spans="1:7" ht="12">
      <c r="A4" t="s">
        <v>86</v>
      </c>
      <c r="B4" t="s">
        <v>87</v>
      </c>
      <c r="C4" s="73">
        <v>300</v>
      </c>
      <c r="F4" s="4"/>
      <c r="G4" s="4"/>
    </row>
    <row r="5" spans="1:7" ht="12">
      <c r="A5" t="s">
        <v>88</v>
      </c>
      <c r="B5" t="s">
        <v>89</v>
      </c>
      <c r="C5" s="75">
        <f>[1]!hecalc(9,0,"P",$C3*101325,"T",$C4,1)/1000</f>
        <v>1573.51884044252</v>
      </c>
      <c r="D5" s="71"/>
      <c r="F5" s="4"/>
      <c r="G5" s="4"/>
    </row>
    <row r="6" spans="1:7" ht="12">
      <c r="A6" t="s">
        <v>90</v>
      </c>
      <c r="B6" t="s">
        <v>91</v>
      </c>
      <c r="C6" s="75">
        <f>[1]!hecalc(8,0,"P",$C3*101325,"T",$C4,1)/1000</f>
        <v>31.584349344917413</v>
      </c>
      <c r="F6" s="4"/>
      <c r="G6" s="4"/>
    </row>
    <row r="7" spans="1:9" ht="12">
      <c r="A7" s="4"/>
      <c r="B7" s="4"/>
      <c r="C7" s="70"/>
      <c r="D7" s="70"/>
      <c r="E7" s="70"/>
      <c r="F7" s="70"/>
      <c r="G7" s="70"/>
      <c r="H7" s="4"/>
      <c r="I7" s="4"/>
    </row>
    <row r="8" spans="1:9" ht="12">
      <c r="A8" s="77" t="s">
        <v>66</v>
      </c>
      <c r="B8" s="77"/>
      <c r="C8" s="7" t="s">
        <v>67</v>
      </c>
      <c r="D8" s="7" t="s">
        <v>68</v>
      </c>
      <c r="E8" s="7" t="s">
        <v>69</v>
      </c>
      <c r="F8" s="7" t="s">
        <v>70</v>
      </c>
      <c r="G8" s="7" t="s">
        <v>71</v>
      </c>
      <c r="H8" s="7" t="s">
        <v>72</v>
      </c>
      <c r="I8" s="7" t="s">
        <v>94</v>
      </c>
    </row>
    <row r="9" spans="1:9" ht="12">
      <c r="A9" s="4"/>
      <c r="B9" s="4" t="s">
        <v>73</v>
      </c>
      <c r="C9" s="70"/>
      <c r="D9" s="70"/>
      <c r="E9" s="70"/>
      <c r="F9" s="70"/>
      <c r="G9" s="70"/>
      <c r="H9" s="4" t="s">
        <v>550</v>
      </c>
      <c r="I9" s="4" t="s">
        <v>552</v>
      </c>
    </row>
    <row r="10" spans="1:9" ht="12">
      <c r="A10" s="4" t="s">
        <v>74</v>
      </c>
      <c r="B10" s="4">
        <v>300</v>
      </c>
      <c r="C10" s="71">
        <v>3</v>
      </c>
      <c r="D10" s="4">
        <v>4.5</v>
      </c>
      <c r="E10" s="70">
        <f>[1]!hecalc(9,0,"P",$C10*101325,"T",$D10,1)/1000</f>
        <v>11.79130091074812</v>
      </c>
      <c r="F10" s="70">
        <f>[1]!hecalc(8,0,"P",$C10*101325,"T",$D10,1)/1000</f>
        <v>3.6167125068173034</v>
      </c>
      <c r="G10" s="70"/>
      <c r="H10" s="4"/>
      <c r="I10" s="4"/>
    </row>
    <row r="11" spans="1:10" ht="12">
      <c r="A11" s="4"/>
      <c r="B11" s="4"/>
      <c r="C11" s="71">
        <v>1</v>
      </c>
      <c r="D11" s="4">
        <v>4.3</v>
      </c>
      <c r="E11" s="70">
        <f>[1]!hecalc(9,0,"P",$C11*101325,"T",$D11,1)/1000</f>
        <v>31.43062847196396</v>
      </c>
      <c r="F11" s="70">
        <f>[1]!hecalc(8,0,"P",$C11*101325,"T",$D11,1)/1000</f>
        <v>8.635219781447498</v>
      </c>
      <c r="G11" s="70">
        <f>E11-E10</f>
        <v>19.63932756121584</v>
      </c>
      <c r="H11" s="71">
        <f>B10/(E11-E10)</f>
        <v>15.27547208858853</v>
      </c>
      <c r="I11" s="71">
        <f>H11*($C$4*(F11-F10)-(E11-E10))/1000</f>
        <v>22.698020339997605</v>
      </c>
      <c r="J11" s="70"/>
    </row>
    <row r="12" spans="1:10" ht="12">
      <c r="A12" s="4"/>
      <c r="B12" s="4"/>
      <c r="C12" s="71"/>
      <c r="D12" s="4"/>
      <c r="E12" s="70"/>
      <c r="F12" s="70"/>
      <c r="G12" s="70"/>
      <c r="H12" s="4"/>
      <c r="I12" s="70"/>
      <c r="J12" s="70"/>
    </row>
    <row r="13" spans="1:9" ht="12">
      <c r="A13" s="4" t="s">
        <v>75</v>
      </c>
      <c r="B13" s="4">
        <v>300</v>
      </c>
      <c r="C13" s="71">
        <v>3</v>
      </c>
      <c r="D13" s="4">
        <v>2.5</v>
      </c>
      <c r="E13" s="70">
        <f>[1]!hecalc(9,0,"P",$C13*101325,"T",$D13,1)/1000</f>
        <v>5.737664504678013</v>
      </c>
      <c r="F13" s="70">
        <f>[1]!hecalc(8,0,"P",$C13*101325,"T",$D13,1)/1000</f>
        <v>1.9121158501215647</v>
      </c>
      <c r="G13" s="70"/>
      <c r="H13" s="4"/>
      <c r="I13" s="4"/>
    </row>
    <row r="14" spans="1:10" ht="12">
      <c r="A14" s="4"/>
      <c r="B14" s="4"/>
      <c r="C14" s="72">
        <v>0.03</v>
      </c>
      <c r="D14" s="71">
        <v>2</v>
      </c>
      <c r="E14" s="70">
        <f>[1]!hecalc(9,0,"P",$C14*101325,"T",$D14,1)/1000</f>
        <v>25.059180354691144</v>
      </c>
      <c r="F14" s="70">
        <f>[1]!hecalc(8,0,"P",$C14*101325,"T",$D14,1)/1000</f>
        <v>12.648840364423876</v>
      </c>
      <c r="G14" s="70">
        <f>E14-E13</f>
        <v>19.32151585001313</v>
      </c>
      <c r="H14" s="71">
        <f>B13/(E14-E13)</f>
        <v>15.526732080899134</v>
      </c>
      <c r="I14" s="71">
        <f>H14*($C$4*(F14-F13)-(E14-E13))/1000</f>
        <v>49.71187348799816</v>
      </c>
      <c r="J14" s="70"/>
    </row>
    <row r="15" spans="1:10" ht="12">
      <c r="A15" s="4"/>
      <c r="B15" s="4"/>
      <c r="C15" s="71"/>
      <c r="D15" s="4"/>
      <c r="E15" s="70"/>
      <c r="F15" s="70"/>
      <c r="G15" s="70"/>
      <c r="H15" s="4"/>
      <c r="I15" s="71"/>
      <c r="J15" s="70"/>
    </row>
    <row r="16" spans="1:10" ht="12">
      <c r="A16" s="4"/>
      <c r="B16" s="4"/>
      <c r="C16" s="71">
        <v>3</v>
      </c>
      <c r="D16" s="4">
        <v>4.5</v>
      </c>
      <c r="E16" s="70">
        <f>[1]!hecalc(9,0,"P",$C16*101325,"T",$D16,1)/1000</f>
        <v>11.79130091074812</v>
      </c>
      <c r="F16" s="70">
        <f>[1]!hecalc(8,0,"P",$C16*101325,"T",$D16,1)/1000</f>
        <v>3.6167125068173034</v>
      </c>
      <c r="G16" s="70"/>
      <c r="H16" s="4"/>
      <c r="I16" s="71"/>
      <c r="J16" s="70"/>
    </row>
    <row r="17" spans="1:10" ht="12">
      <c r="A17" s="4"/>
      <c r="B17" s="4"/>
      <c r="C17" s="72">
        <v>1</v>
      </c>
      <c r="D17" s="4">
        <v>10</v>
      </c>
      <c r="E17" s="70">
        <f>[1]!hecalc(9,0,"P",$C17*101325,"T",$D17,1)/1000</f>
        <v>65.49500897413579</v>
      </c>
      <c r="F17" s="70">
        <f>[1]!hecalc(8,0,"P",$C17*101325,"T",$D17,1)/1000</f>
        <v>13.808025638863683</v>
      </c>
      <c r="G17" s="70">
        <f>E17-E16</f>
        <v>53.703708063387666</v>
      </c>
      <c r="H17" s="71">
        <f>0.9*H14</f>
        <v>13.97405887280922</v>
      </c>
      <c r="I17" s="71">
        <f>H17*($C$4*(F17-F16)-(E17-E16))/1000</f>
        <v>41.97374413136901</v>
      </c>
      <c r="J17" s="70" t="s">
        <v>541</v>
      </c>
    </row>
    <row r="18" spans="1:10" ht="12">
      <c r="A18" s="4"/>
      <c r="B18" s="4"/>
      <c r="C18" s="72">
        <v>1</v>
      </c>
      <c r="D18" s="4">
        <v>300</v>
      </c>
      <c r="E18" s="70">
        <f>[1]!hecalc(9,0,"P",$C18*101325,"T",$D18,1)/1000</f>
        <v>1573.51884044252</v>
      </c>
      <c r="F18" s="70">
        <f>[1]!hecalc(8,0,"P",$C18*101325,"T",$D18,1)/1000</f>
        <v>31.584349344917413</v>
      </c>
      <c r="G18" s="70">
        <f>E18-E17</f>
        <v>1508.0238314683843</v>
      </c>
      <c r="H18" s="71">
        <f>H14-H17</f>
        <v>1.5526732080899137</v>
      </c>
      <c r="I18" s="71">
        <f>H18*($C$4*(F18-F16)-(E18-E16))/1000</f>
        <v>10.602527614664801</v>
      </c>
      <c r="J18" s="71">
        <f>I17+I18</f>
        <v>52.57627174603381</v>
      </c>
    </row>
    <row r="19" spans="1:10" ht="12">
      <c r="A19" s="4"/>
      <c r="B19" s="4"/>
      <c r="C19" s="72"/>
      <c r="D19" s="4"/>
      <c r="E19" s="70"/>
      <c r="F19" s="70"/>
      <c r="G19" s="70"/>
      <c r="H19" s="71"/>
      <c r="I19" s="71"/>
      <c r="J19" s="70"/>
    </row>
    <row r="20" spans="1:10" ht="12">
      <c r="A20" s="4"/>
      <c r="B20" s="4"/>
      <c r="C20" s="71">
        <v>3</v>
      </c>
      <c r="D20" s="4">
        <v>4.5</v>
      </c>
      <c r="E20" s="70">
        <f>[1]!hecalc(9,0,"P",$C20*101325,"T",$D20,1)/1000</f>
        <v>11.79130091074812</v>
      </c>
      <c r="F20" s="70">
        <f>[1]!hecalc(8,0,"P",$C20*101325,"T",$D20,1)/1000</f>
        <v>3.6167125068173034</v>
      </c>
      <c r="G20" s="70"/>
      <c r="H20" s="4"/>
      <c r="I20" s="71"/>
      <c r="J20" s="70"/>
    </row>
    <row r="21" spans="1:10" ht="12">
      <c r="A21" s="4"/>
      <c r="B21" s="4"/>
      <c r="C21" s="72">
        <v>1</v>
      </c>
      <c r="D21" s="4">
        <v>15</v>
      </c>
      <c r="E21" s="70">
        <f>[1]!hecalc(9,0,"P",$C21*101325,"T",$D21,1)/1000</f>
        <v>92.23753429847535</v>
      </c>
      <c r="F21" s="70">
        <f>[1]!hecalc(8,0,"P",$C21*101325,"T",$D21,1)/1000</f>
        <v>15.978433445191328</v>
      </c>
      <c r="G21" s="70">
        <f>E21-E20</f>
        <v>80.44623338772723</v>
      </c>
      <c r="H21" s="71">
        <f>0.9*H14</f>
        <v>13.97405887280922</v>
      </c>
      <c r="I21" s="71">
        <f>H21*($C$4*(F21-F20)-(E21-E20))/1000</f>
        <v>50.69886444716726</v>
      </c>
      <c r="J21" s="70" t="s">
        <v>76</v>
      </c>
    </row>
    <row r="22" spans="1:10" ht="12">
      <c r="A22" s="4"/>
      <c r="B22" s="4"/>
      <c r="C22" s="72">
        <v>1</v>
      </c>
      <c r="D22" s="4">
        <v>300</v>
      </c>
      <c r="E22" s="70">
        <f>[1]!hecalc(9,0,"P",$C22*101325,"T",$D22,1)/1000</f>
        <v>1573.51884044252</v>
      </c>
      <c r="F22" s="70">
        <f>[1]!hecalc(8,0,"P",$C22*101325,"T",$D22,1)/1000</f>
        <v>31.584349344917413</v>
      </c>
      <c r="G22" s="70">
        <f>E22-E21</f>
        <v>1481.2813061440447</v>
      </c>
      <c r="H22" s="71">
        <f>H14-H21</f>
        <v>1.5526732080899137</v>
      </c>
      <c r="I22" s="71">
        <f>H22*($C$4*(F22-F20)-(E22-E20))/1000</f>
        <v>10.602527614664801</v>
      </c>
      <c r="J22" s="71">
        <f>I21+I22</f>
        <v>61.30139206183206</v>
      </c>
    </row>
    <row r="23" spans="1:10" ht="12">
      <c r="A23" s="4"/>
      <c r="B23" s="4"/>
      <c r="C23" s="72"/>
      <c r="D23" s="4"/>
      <c r="E23" s="70"/>
      <c r="F23" s="70"/>
      <c r="G23" s="70"/>
      <c r="H23" s="71"/>
      <c r="I23" s="71"/>
      <c r="J23" s="70"/>
    </row>
    <row r="24" spans="1:9" ht="12">
      <c r="A24" s="4"/>
      <c r="B24" s="4"/>
      <c r="C24" s="71"/>
      <c r="D24" s="70"/>
      <c r="E24" s="70"/>
      <c r="F24" s="70"/>
      <c r="G24" s="70"/>
      <c r="H24" s="4"/>
      <c r="I24" s="71"/>
    </row>
    <row r="25" spans="1:10" ht="12">
      <c r="A25" s="4">
        <v>40</v>
      </c>
      <c r="B25" s="4">
        <v>5000</v>
      </c>
      <c r="C25" s="71">
        <v>3</v>
      </c>
      <c r="D25" s="4">
        <v>20</v>
      </c>
      <c r="E25" s="70">
        <f>[1]!hecalc(9,0,"P",$C25*101325,"T",$D25,1)/1000</f>
        <v>117.52379356055515</v>
      </c>
      <c r="F25" s="70">
        <f>[1]!hecalc(8,0,"P",$C25*101325,"T",$D25,1)/1000</f>
        <v>15.161218333278093</v>
      </c>
      <c r="G25" s="70"/>
      <c r="H25" s="4">
        <v>16</v>
      </c>
      <c r="I25" s="71"/>
      <c r="J25" s="73" t="s">
        <v>77</v>
      </c>
    </row>
    <row r="26" spans="1:10" ht="12">
      <c r="A26" s="4"/>
      <c r="B26" s="4"/>
      <c r="C26" s="71">
        <v>15</v>
      </c>
      <c r="D26" s="4">
        <v>80</v>
      </c>
      <c r="E26" s="70">
        <f>[1]!hecalc(9,0,"P",$C26*101325,"T",$D26,1)/1000</f>
        <v>434.50285541096537</v>
      </c>
      <c r="F26" s="70">
        <f>[1]!hecalc(8,0,"P",$C26*101325,"T",$D26,1)/1000</f>
        <v>19.086026905571764</v>
      </c>
      <c r="G26" s="70"/>
      <c r="H26" s="4">
        <v>8</v>
      </c>
      <c r="I26" s="71"/>
      <c r="J26" s="74" t="s">
        <v>78</v>
      </c>
    </row>
    <row r="27" spans="1:10" ht="12">
      <c r="A27" s="4"/>
      <c r="B27" s="4"/>
      <c r="C27" s="71">
        <v>3</v>
      </c>
      <c r="D27" s="4">
        <f>((D25*H25)+(H26*D26))/(H25+H26)</f>
        <v>40</v>
      </c>
      <c r="E27" s="70">
        <f>[1]!hecalc(9,0,"P",$C27*101325,"T",$D27,1)/1000</f>
        <v>223.04747961961738</v>
      </c>
      <c r="F27" s="70">
        <f>[1]!hecalc(8,0,"P",$C27*101325,"T",$D27,1)/1000</f>
        <v>18.82340606882341</v>
      </c>
      <c r="G27" s="70"/>
      <c r="H27" s="4">
        <f>SUM(H25:H26)</f>
        <v>24</v>
      </c>
      <c r="I27" s="71"/>
      <c r="J27" s="74" t="s">
        <v>79</v>
      </c>
    </row>
    <row r="28" spans="1:10" ht="12">
      <c r="A28" s="4"/>
      <c r="B28" s="4"/>
      <c r="C28" s="71">
        <v>1</v>
      </c>
      <c r="D28" s="4">
        <v>80</v>
      </c>
      <c r="E28" s="70">
        <f>[1]!hecalc(9,0,"P",$C28*101325,"T",$D28,1)/1000</f>
        <v>430.9704601458653</v>
      </c>
      <c r="F28" s="70">
        <f>[1]!hecalc(8,0,"P",$C28*101325,"T",$D28,1)/1000</f>
        <v>24.71965707167961</v>
      </c>
      <c r="G28" s="70">
        <f>E28-E27</f>
        <v>207.9229805262479</v>
      </c>
      <c r="H28" s="71">
        <f>B25/G28</f>
        <v>24.047365939758674</v>
      </c>
      <c r="I28" s="71">
        <f>H28*($C$4*(F28-F27)-(E28-E27))/1000</f>
        <v>37.53679166150563</v>
      </c>
      <c r="J28" s="74" t="s">
        <v>80</v>
      </c>
    </row>
    <row r="29" spans="1:9" ht="12">
      <c r="A29" s="4"/>
      <c r="B29" s="4"/>
      <c r="D29" s="70"/>
      <c r="G29" s="70"/>
      <c r="H29" s="4"/>
      <c r="I29" s="71"/>
    </row>
    <row r="30" spans="1:9" ht="12">
      <c r="A30" s="4" t="s">
        <v>81</v>
      </c>
      <c r="B30" s="4"/>
      <c r="C30" s="71">
        <v>1</v>
      </c>
      <c r="D30" s="71">
        <v>4.2</v>
      </c>
      <c r="E30" s="70">
        <f>[1]!hecalc(9,0,"P",$C30*101325,"T",$D30,1)/1000</f>
        <v>9.903475526391901</v>
      </c>
      <c r="F30" s="70">
        <f>[1]!hecalc(8,0,"P",$C30*101325,"T",$D30,1)/1000</f>
        <v>3.5475380856019223</v>
      </c>
      <c r="G30" s="70"/>
      <c r="H30" s="70"/>
      <c r="I30" s="71"/>
    </row>
    <row r="31" spans="1:10" ht="12">
      <c r="A31" s="4"/>
      <c r="B31" s="4"/>
      <c r="C31" s="71">
        <v>1</v>
      </c>
      <c r="D31" s="4">
        <v>300</v>
      </c>
      <c r="E31" s="70">
        <f>[1]!hecalc(9,0,"P",$C31*101325,"T",$D31,1)/1000</f>
        <v>1573.51884044252</v>
      </c>
      <c r="F31" s="70">
        <f>[1]!hecalc(8,0,"P",$C31*101325,"T",$D31,1)/1000</f>
        <v>31.584349344917413</v>
      </c>
      <c r="G31" s="70">
        <f>E31-E30</f>
        <v>1563.615364916128</v>
      </c>
      <c r="H31" s="70">
        <v>2</v>
      </c>
      <c r="I31" s="71">
        <f>H31*($C$4*(F31-F30)-(E31-E30))/1000</f>
        <v>13.694856025757039</v>
      </c>
      <c r="J31" s="74" t="s">
        <v>82</v>
      </c>
    </row>
    <row r="32" ht="12">
      <c r="I32" s="71"/>
    </row>
  </sheetData>
  <mergeCells count="1">
    <mergeCell ref="A8:B8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36.421875" style="0" customWidth="1"/>
    <col min="2" max="2" width="2.8515625" style="0" customWidth="1"/>
    <col min="3" max="3" width="15.421875" style="0" customWidth="1"/>
    <col min="4" max="4" width="13.7109375" style="0" customWidth="1"/>
    <col min="5" max="5" width="16.140625" style="0" customWidth="1"/>
    <col min="6" max="6" width="16.421875" style="0" customWidth="1"/>
    <col min="7" max="7" width="17.421875" style="0" customWidth="1"/>
    <col min="8" max="16384" width="8.8515625" style="0" customWidth="1"/>
  </cols>
  <sheetData>
    <row r="1" spans="1:8" ht="12.75">
      <c r="A1" s="24"/>
      <c r="B1" s="24"/>
      <c r="C1" s="24"/>
      <c r="D1" s="24"/>
      <c r="E1" s="24"/>
      <c r="F1" s="24"/>
      <c r="G1" s="24"/>
      <c r="H1" s="24"/>
    </row>
    <row r="2" spans="1:8" ht="12.75">
      <c r="A2" s="25" t="s">
        <v>450</v>
      </c>
      <c r="B2" s="24"/>
      <c r="C2" s="26"/>
      <c r="D2" s="27" t="s">
        <v>582</v>
      </c>
      <c r="E2" s="27"/>
      <c r="F2" s="27"/>
      <c r="G2" s="24"/>
      <c r="H2" s="28"/>
    </row>
    <row r="3" spans="1:8" ht="12.75">
      <c r="A3" s="24"/>
      <c r="B3" s="24"/>
      <c r="C3" s="26"/>
      <c r="D3" s="26"/>
      <c r="E3" s="27"/>
      <c r="F3" s="26"/>
      <c r="G3" s="24"/>
      <c r="H3" s="24"/>
    </row>
    <row r="4" spans="1:8" ht="12.75">
      <c r="A4" s="24" t="s">
        <v>544</v>
      </c>
      <c r="B4" s="24"/>
      <c r="C4" s="26" t="s">
        <v>574</v>
      </c>
      <c r="D4" s="26" t="s">
        <v>576</v>
      </c>
      <c r="E4" s="26" t="s">
        <v>568</v>
      </c>
      <c r="F4" s="26" t="s">
        <v>564</v>
      </c>
      <c r="G4" s="76" t="s">
        <v>95</v>
      </c>
      <c r="H4" s="24"/>
    </row>
    <row r="5" spans="1:8" ht="12.75">
      <c r="A5" s="24" t="s">
        <v>572</v>
      </c>
      <c r="B5" s="24"/>
      <c r="C5" s="26" t="s">
        <v>575</v>
      </c>
      <c r="D5" s="26" t="s">
        <v>577</v>
      </c>
      <c r="E5" s="26" t="s">
        <v>552</v>
      </c>
      <c r="F5" s="29" t="s">
        <v>565</v>
      </c>
      <c r="G5" s="27" t="s">
        <v>552</v>
      </c>
      <c r="H5" s="24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8" ht="12.75">
      <c r="A7" s="24" t="s">
        <v>569</v>
      </c>
      <c r="B7" s="24"/>
      <c r="C7" s="26">
        <v>70</v>
      </c>
      <c r="D7" s="26">
        <v>3500</v>
      </c>
      <c r="E7" s="26">
        <v>245</v>
      </c>
      <c r="F7" s="29">
        <v>19</v>
      </c>
      <c r="G7" s="27">
        <f>(700+250)*2*0.74</f>
        <v>1406</v>
      </c>
      <c r="H7" s="24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24" t="s">
        <v>570</v>
      </c>
      <c r="B9" s="24"/>
      <c r="C9" s="26">
        <v>6800</v>
      </c>
      <c r="D9" s="26">
        <v>35</v>
      </c>
      <c r="E9" s="26">
        <v>238</v>
      </c>
      <c r="F9" s="29">
        <v>15</v>
      </c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>
      <c r="A11" s="24" t="s">
        <v>571</v>
      </c>
      <c r="B11" s="24"/>
      <c r="C11" s="26"/>
      <c r="D11" s="26" t="s">
        <v>563</v>
      </c>
      <c r="E11" s="26">
        <v>300</v>
      </c>
      <c r="F11" s="29">
        <v>20</v>
      </c>
      <c r="G11" s="28"/>
      <c r="H11" s="24"/>
    </row>
    <row r="12" spans="1:8" ht="12.75">
      <c r="A12" s="24"/>
      <c r="B12" s="24"/>
      <c r="C12" s="26"/>
      <c r="D12" s="26"/>
      <c r="E12" s="26"/>
      <c r="F12" s="29"/>
      <c r="G12" s="24"/>
      <c r="H12" s="24"/>
    </row>
    <row r="13" spans="1:8" ht="12.75">
      <c r="A13" s="30"/>
      <c r="B13" s="24"/>
      <c r="C13" s="26"/>
      <c r="D13" s="26"/>
      <c r="E13" s="26"/>
      <c r="F13" s="31"/>
      <c r="G13" s="28"/>
      <c r="H13" s="24"/>
    </row>
    <row r="14" spans="1:8" ht="12.75">
      <c r="A14" s="30" t="s">
        <v>544</v>
      </c>
      <c r="B14" s="24"/>
      <c r="C14" s="26" t="s">
        <v>574</v>
      </c>
      <c r="D14" s="26" t="s">
        <v>576</v>
      </c>
      <c r="E14" s="26" t="s">
        <v>567</v>
      </c>
      <c r="F14" s="36" t="s">
        <v>564</v>
      </c>
      <c r="G14" s="24"/>
      <c r="H14" s="24"/>
    </row>
    <row r="15" spans="1:8" ht="12.75">
      <c r="A15" s="24" t="s">
        <v>573</v>
      </c>
      <c r="B15" s="24"/>
      <c r="C15" s="26" t="s">
        <v>575</v>
      </c>
      <c r="D15" s="26" t="s">
        <v>577</v>
      </c>
      <c r="E15" s="26" t="s">
        <v>552</v>
      </c>
      <c r="F15" s="26" t="s">
        <v>565</v>
      </c>
      <c r="G15" s="24"/>
      <c r="H15" s="24"/>
    </row>
    <row r="16" spans="1:8" ht="12.75">
      <c r="A16" s="30"/>
      <c r="B16" s="32"/>
      <c r="C16" s="27"/>
      <c r="D16" s="26"/>
      <c r="E16" s="26"/>
      <c r="F16" s="33"/>
      <c r="G16" s="24"/>
      <c r="H16" s="24"/>
    </row>
    <row r="17" spans="1:8" ht="12.75">
      <c r="A17" s="24" t="s">
        <v>569</v>
      </c>
      <c r="B17" s="24"/>
      <c r="C17" s="27">
        <v>70</v>
      </c>
      <c r="D17" s="26">
        <v>1450</v>
      </c>
      <c r="E17" s="26">
        <v>101.5</v>
      </c>
      <c r="F17" s="26">
        <v>13.8</v>
      </c>
      <c r="G17" s="27">
        <f>(700+250)*0.74</f>
        <v>703</v>
      </c>
      <c r="H17" s="24"/>
    </row>
    <row r="18" spans="1:8" ht="12.75">
      <c r="A18" s="30"/>
      <c r="B18" s="32"/>
      <c r="C18" s="27"/>
      <c r="D18" s="26"/>
      <c r="E18" s="26"/>
      <c r="F18" s="33"/>
      <c r="G18" s="24"/>
      <c r="H18" s="24"/>
    </row>
    <row r="19" spans="1:8" ht="12.75">
      <c r="A19" s="30" t="s">
        <v>570</v>
      </c>
      <c r="B19" s="32"/>
      <c r="C19" s="27">
        <v>6800</v>
      </c>
      <c r="D19" s="26">
        <v>18</v>
      </c>
      <c r="E19" s="26">
        <v>122.4</v>
      </c>
      <c r="F19" s="33">
        <v>15.6</v>
      </c>
      <c r="G19" s="24"/>
      <c r="H19" s="24"/>
    </row>
    <row r="20" spans="1:8" ht="12.75">
      <c r="A20" s="30"/>
      <c r="B20" s="32"/>
      <c r="C20" s="27"/>
      <c r="D20" s="26"/>
      <c r="E20" s="26"/>
      <c r="F20" s="34"/>
      <c r="G20" s="24"/>
      <c r="H20" s="24"/>
    </row>
    <row r="21" spans="1:8" ht="12.75">
      <c r="A21" s="24" t="s">
        <v>571</v>
      </c>
      <c r="B21" s="24"/>
      <c r="C21" s="27"/>
      <c r="D21" s="26" t="s">
        <v>566</v>
      </c>
      <c r="E21" s="26">
        <v>103</v>
      </c>
      <c r="F21" s="26">
        <v>14.8</v>
      </c>
      <c r="G21" s="24"/>
      <c r="H21" s="24"/>
    </row>
    <row r="22" spans="1:8" ht="12.75">
      <c r="A22" s="30"/>
      <c r="B22" s="32"/>
      <c r="C22" s="27"/>
      <c r="D22" s="26"/>
      <c r="E22" s="26"/>
      <c r="F22" s="26"/>
      <c r="G22" s="24"/>
      <c r="H22" s="24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30"/>
      <c r="B24" s="24"/>
      <c r="C24" s="26"/>
      <c r="D24" s="26"/>
      <c r="E24" s="26"/>
      <c r="F24" s="33"/>
      <c r="G24" s="24"/>
      <c r="H24" s="24"/>
    </row>
    <row r="25" spans="1:8" ht="12.75">
      <c r="A25" s="35" t="s">
        <v>96</v>
      </c>
      <c r="B25" s="24"/>
      <c r="C25" s="24"/>
      <c r="D25" s="24"/>
      <c r="E25" s="27">
        <v>130</v>
      </c>
      <c r="F25" s="24"/>
      <c r="G25" s="27">
        <v>1200</v>
      </c>
      <c r="H25" s="24"/>
    </row>
    <row r="26" spans="1:8" ht="12.75">
      <c r="A26" s="30"/>
      <c r="B26" s="24"/>
      <c r="C26" s="26"/>
      <c r="D26" s="26"/>
      <c r="E26" s="26"/>
      <c r="F26" s="33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30"/>
      <c r="B28" s="24"/>
      <c r="C28" s="26"/>
      <c r="D28" s="26"/>
      <c r="E28" s="26"/>
      <c r="F28" s="33"/>
      <c r="G28" s="24"/>
      <c r="H28" s="24"/>
    </row>
  </sheetData>
  <hyperlinks>
    <hyperlink ref="E14" r:id="rId1" display="P_Carnot@50%"/>
  </hyperlinks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&amp;LRao&amp;CPages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26" sqref="G26"/>
    </sheetView>
  </sheetViews>
  <sheetFormatPr defaultColWidth="11.421875" defaultRowHeight="12.75"/>
  <cols>
    <col min="1" max="1" width="32.421875" style="0" customWidth="1"/>
    <col min="2" max="2" width="3.28125" style="0" customWidth="1"/>
    <col min="3" max="3" width="15.421875" style="5" customWidth="1"/>
    <col min="4" max="4" width="13.421875" style="5" customWidth="1"/>
    <col min="5" max="6" width="12.00390625" style="0" customWidth="1"/>
    <col min="7" max="7" width="26.8515625" style="0" customWidth="1"/>
    <col min="8" max="16384" width="8.8515625" style="0" customWidth="1"/>
  </cols>
  <sheetData>
    <row r="1" ht="12">
      <c r="A1" s="2" t="s">
        <v>449</v>
      </c>
    </row>
    <row r="2" spans="3:7" ht="12">
      <c r="C2" s="7" t="s">
        <v>533</v>
      </c>
      <c r="D2" s="7" t="s">
        <v>534</v>
      </c>
      <c r="E2" s="7" t="s">
        <v>535</v>
      </c>
      <c r="F2" s="7" t="s">
        <v>536</v>
      </c>
      <c r="G2" s="7" t="s">
        <v>537</v>
      </c>
    </row>
    <row r="3" ht="12">
      <c r="A3" s="4" t="s">
        <v>479</v>
      </c>
    </row>
    <row r="4" spans="1:6" ht="12">
      <c r="A4" t="s">
        <v>333</v>
      </c>
      <c r="C4" s="50">
        <f>HGS!D12</f>
        <v>210000</v>
      </c>
      <c r="D4" s="50">
        <f>HGS!E12</f>
        <v>210000</v>
      </c>
      <c r="E4" s="50">
        <f>HGS!F12</f>
        <v>210000</v>
      </c>
      <c r="F4" s="50">
        <f>HGS!G12</f>
        <v>210000</v>
      </c>
    </row>
    <row r="5" spans="1:6" ht="12">
      <c r="A5" t="s">
        <v>539</v>
      </c>
      <c r="C5" s="50">
        <f>MCS!E22</f>
        <v>360000</v>
      </c>
      <c r="D5" s="50">
        <f>MCS!F22</f>
        <v>360000</v>
      </c>
      <c r="E5" s="50">
        <f>MCS!G22</f>
        <v>1000000</v>
      </c>
      <c r="F5" s="50">
        <f>MCS!H22</f>
        <v>1000000</v>
      </c>
    </row>
    <row r="6" spans="1:6" ht="12">
      <c r="A6" t="s">
        <v>540</v>
      </c>
      <c r="C6" s="50">
        <f>MCB!E20</f>
        <v>415000</v>
      </c>
      <c r="D6" s="50">
        <f>MCB!F20</f>
        <v>415000</v>
      </c>
      <c r="E6" s="50">
        <f>MCB!G20</f>
        <v>1200000</v>
      </c>
      <c r="F6" s="50">
        <f>MCB!H20</f>
        <v>1200000</v>
      </c>
    </row>
    <row r="7" spans="1:6" ht="12">
      <c r="A7" t="s">
        <v>411</v>
      </c>
      <c r="C7" s="50">
        <f>PVS!C12</f>
        <v>200000</v>
      </c>
      <c r="D7" s="50">
        <f>PVS!D12</f>
        <v>200000</v>
      </c>
      <c r="E7" s="50">
        <f>PVS!E12</f>
        <v>300000</v>
      </c>
      <c r="F7" s="50">
        <f>PVS!F12</f>
        <v>300000</v>
      </c>
    </row>
    <row r="8" spans="1:6" ht="12">
      <c r="A8" t="s">
        <v>527</v>
      </c>
      <c r="C8" s="50">
        <f>SCB!D12</f>
        <v>200000</v>
      </c>
      <c r="D8" s="50">
        <f>SCB!E12</f>
        <v>200000</v>
      </c>
      <c r="E8" s="50">
        <f>SCB!F12</f>
        <v>500000</v>
      </c>
      <c r="F8" s="50">
        <f>SCB!G12</f>
        <v>500000</v>
      </c>
    </row>
    <row r="9" spans="1:6" ht="12">
      <c r="A9" t="s">
        <v>336</v>
      </c>
      <c r="C9" s="50">
        <f>Dist_Box!D13</f>
        <v>0</v>
      </c>
      <c r="D9" s="50">
        <f>Dist_Box!E13</f>
        <v>185000</v>
      </c>
      <c r="E9" s="50">
        <f>Dist_Box!F13</f>
        <v>0</v>
      </c>
      <c r="F9" s="50">
        <f>Dist_Box!G13</f>
        <v>185000</v>
      </c>
    </row>
    <row r="10" spans="1:6" ht="12">
      <c r="A10" t="s">
        <v>337</v>
      </c>
      <c r="C10" s="50">
        <f>Purifier_Comp!D12</f>
        <v>200000</v>
      </c>
      <c r="D10" s="50">
        <f>Purifier_Comp!E12</f>
        <v>200000</v>
      </c>
      <c r="E10" s="50">
        <f>Purifier_Comp!F12</f>
        <v>200000</v>
      </c>
      <c r="F10" s="50">
        <f>Purifier_Comp!G12</f>
        <v>200000</v>
      </c>
    </row>
    <row r="11" spans="1:6" ht="12">
      <c r="A11" t="s">
        <v>338</v>
      </c>
      <c r="C11" s="50">
        <f>Purifier_CBX!D12</f>
        <v>200000</v>
      </c>
      <c r="D11" s="50">
        <f>Purifier_CBX!E12</f>
        <v>200000</v>
      </c>
      <c r="E11" s="50">
        <f>Purifier_CBX!F12</f>
        <v>200000</v>
      </c>
      <c r="F11" s="50">
        <f>Purifier_CBX!G12</f>
        <v>200000</v>
      </c>
    </row>
    <row r="12" spans="1:6" ht="12">
      <c r="A12" t="s">
        <v>339</v>
      </c>
      <c r="C12" s="50">
        <f>Lhe_Dewar!D12</f>
        <v>150000</v>
      </c>
      <c r="D12" s="50">
        <f>Lhe_Dewar!E12</f>
        <v>150000</v>
      </c>
      <c r="E12" s="50">
        <f>Lhe_Dewar!F12</f>
        <v>150000</v>
      </c>
      <c r="F12" s="50">
        <f>Lhe_Dewar!G12</f>
        <v>150000</v>
      </c>
    </row>
    <row r="13" spans="1:6" ht="12">
      <c r="A13" t="s">
        <v>355</v>
      </c>
      <c r="C13" s="50">
        <f>Ln2!E11</f>
        <v>300000</v>
      </c>
      <c r="D13" s="50">
        <f>Ln2!F11</f>
        <v>300000</v>
      </c>
      <c r="E13" s="50">
        <f>Ln2!G11</f>
        <v>300000</v>
      </c>
      <c r="F13" s="50">
        <f>Ln2!H11</f>
        <v>300000</v>
      </c>
    </row>
    <row r="14" spans="1:6" ht="12">
      <c r="A14" t="s">
        <v>356</v>
      </c>
      <c r="C14" s="50">
        <f>Vacuum!E15</f>
        <v>68000</v>
      </c>
      <c r="D14" s="50">
        <f>Vacuum!F15</f>
        <v>68000</v>
      </c>
      <c r="E14" s="50">
        <f>Vacuum!G15</f>
        <v>68000</v>
      </c>
      <c r="F14" s="50">
        <f>Vacuum!H15</f>
        <v>68000</v>
      </c>
    </row>
    <row r="15" spans="1:6" ht="12">
      <c r="A15" t="s">
        <v>340</v>
      </c>
      <c r="C15" s="50">
        <f>Utilities!E16</f>
        <v>235000</v>
      </c>
      <c r="D15" s="50">
        <f>Utilities!F16</f>
        <v>235000</v>
      </c>
      <c r="E15" s="50">
        <f>Utilities!G16</f>
        <v>235000</v>
      </c>
      <c r="F15" s="50">
        <f>Utilities!H16</f>
        <v>235000</v>
      </c>
    </row>
    <row r="16" spans="1:6" ht="12">
      <c r="A16" t="s">
        <v>412</v>
      </c>
      <c r="C16" s="50">
        <f>Civil!D20</f>
        <v>1155000</v>
      </c>
      <c r="D16" s="50">
        <f>Civil!E20</f>
        <v>1155000</v>
      </c>
      <c r="E16" s="50">
        <f>Civil!F20</f>
        <v>1055000</v>
      </c>
      <c r="F16" s="50">
        <f>Civil!G20</f>
        <v>1055000</v>
      </c>
    </row>
    <row r="17" spans="1:6" ht="12">
      <c r="A17" t="s">
        <v>413</v>
      </c>
      <c r="C17" s="50">
        <f>Controls!C11</f>
        <v>300000</v>
      </c>
      <c r="D17" s="50">
        <f>Controls!D11</f>
        <v>300000</v>
      </c>
      <c r="E17" s="50">
        <f>Controls!E11</f>
        <v>300000</v>
      </c>
      <c r="F17" s="50">
        <f>Controls!F11</f>
        <v>300000</v>
      </c>
    </row>
    <row r="18" spans="3:6" ht="12">
      <c r="C18" s="6"/>
      <c r="D18" s="6"/>
      <c r="E18" s="6"/>
      <c r="F18" s="6"/>
    </row>
    <row r="19" spans="1:6" ht="12">
      <c r="A19" t="s">
        <v>446</v>
      </c>
      <c r="C19" s="50">
        <f>SUM(C4:C18)</f>
        <v>3993000</v>
      </c>
      <c r="D19" s="50">
        <f>SUM(D4:D18)</f>
        <v>4178000</v>
      </c>
      <c r="E19" s="50">
        <f>SUM(E4:E18)</f>
        <v>5718000</v>
      </c>
      <c r="F19" s="50">
        <f>SUM(F4:F18)</f>
        <v>5903000</v>
      </c>
    </row>
    <row r="20" spans="3:6" ht="12">
      <c r="C20" s="6"/>
      <c r="D20" s="6"/>
      <c r="E20" s="6"/>
      <c r="F20" s="6"/>
    </row>
    <row r="21" spans="1:6" ht="12">
      <c r="A21" t="s">
        <v>482</v>
      </c>
      <c r="C21" s="50">
        <v>500000</v>
      </c>
      <c r="D21" s="50">
        <v>500000</v>
      </c>
      <c r="E21" s="50">
        <v>300000</v>
      </c>
      <c r="F21" s="50">
        <v>300000</v>
      </c>
    </row>
    <row r="22" spans="1:6" ht="12">
      <c r="A22" t="s">
        <v>483</v>
      </c>
      <c r="C22" s="50">
        <v>500000</v>
      </c>
      <c r="D22" s="50">
        <v>500000</v>
      </c>
      <c r="E22" s="50">
        <v>300000</v>
      </c>
      <c r="F22" s="50">
        <v>300000</v>
      </c>
    </row>
    <row r="23" spans="1:6" ht="12">
      <c r="A23" t="s">
        <v>484</v>
      </c>
      <c r="C23" s="50">
        <v>500000</v>
      </c>
      <c r="D23" s="50">
        <v>500000</v>
      </c>
      <c r="E23" s="50">
        <v>300000</v>
      </c>
      <c r="F23" s="50">
        <v>300000</v>
      </c>
    </row>
    <row r="24" spans="3:6" ht="12">
      <c r="C24" s="6"/>
      <c r="D24" s="6"/>
      <c r="E24" s="6"/>
      <c r="F24" s="6"/>
    </row>
    <row r="25" spans="1:6" ht="12">
      <c r="A25" t="s">
        <v>414</v>
      </c>
      <c r="C25" s="50">
        <f>SUM(C21:C24)</f>
        <v>1500000</v>
      </c>
      <c r="D25" s="50">
        <f>SUM(D21:D24)</f>
        <v>1500000</v>
      </c>
      <c r="E25" s="50">
        <f>SUM(E21:E24)</f>
        <v>900000</v>
      </c>
      <c r="F25" s="50">
        <f>SUM(F21:F24)</f>
        <v>900000</v>
      </c>
    </row>
    <row r="26" spans="3:6" ht="12">
      <c r="C26" s="50"/>
      <c r="D26" s="50"/>
      <c r="E26" s="50"/>
      <c r="F26" s="50"/>
    </row>
    <row r="27" spans="1:6" ht="12">
      <c r="A27" t="s">
        <v>480</v>
      </c>
      <c r="C27" s="50">
        <f>C19+C25</f>
        <v>5493000</v>
      </c>
      <c r="D27" s="50">
        <f>D19+D25</f>
        <v>5678000</v>
      </c>
      <c r="E27" s="50">
        <f>E19+E25</f>
        <v>6618000</v>
      </c>
      <c r="F27" s="50">
        <f>F19+F25</f>
        <v>6803000</v>
      </c>
    </row>
    <row r="28" spans="3:6" ht="12">
      <c r="C28" s="50"/>
      <c r="D28" s="50"/>
      <c r="E28" s="50"/>
      <c r="F28" s="50"/>
    </row>
    <row r="29" spans="1:6" ht="12">
      <c r="A29" t="s">
        <v>481</v>
      </c>
      <c r="B29">
        <v>10</v>
      </c>
      <c r="C29" s="50">
        <f>$B29*C27/100</f>
        <v>549300</v>
      </c>
      <c r="D29" s="50">
        <f>$B29*D27/100</f>
        <v>567800</v>
      </c>
      <c r="E29" s="50">
        <f>$B29*E27/100</f>
        <v>661800</v>
      </c>
      <c r="F29" s="50">
        <f>$B29*F27/100</f>
        <v>680300</v>
      </c>
    </row>
    <row r="30" spans="3:6" ht="12">
      <c r="C30" s="50"/>
      <c r="D30" s="50"/>
      <c r="E30" s="50"/>
      <c r="F30" s="50"/>
    </row>
    <row r="31" spans="1:6" ht="12">
      <c r="A31" t="s">
        <v>415</v>
      </c>
      <c r="C31" s="50">
        <f>SUM(C27:C30)</f>
        <v>6042300</v>
      </c>
      <c r="D31" s="50">
        <f>SUM(D27:D30)</f>
        <v>6245800</v>
      </c>
      <c r="E31" s="50">
        <f>SUM(E27:E30)</f>
        <v>7279800</v>
      </c>
      <c r="F31" s="50">
        <f>SUM(F27:F30)</f>
        <v>7483300</v>
      </c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H13" sqref="H13"/>
    </sheetView>
  </sheetViews>
  <sheetFormatPr defaultColWidth="11.421875" defaultRowHeight="12.75"/>
  <cols>
    <col min="1" max="1" width="32.421875" style="0" customWidth="1"/>
    <col min="2" max="2" width="5.7109375" style="0" customWidth="1"/>
    <col min="3" max="3" width="15.421875" style="5" customWidth="1"/>
    <col min="4" max="4" width="13.421875" style="5" customWidth="1"/>
    <col min="5" max="5" width="12.00390625" style="0" customWidth="1"/>
    <col min="6" max="6" width="13.8515625" style="0" customWidth="1"/>
    <col min="7" max="7" width="26.8515625" style="0" customWidth="1"/>
    <col min="8" max="16384" width="8.8515625" style="0" customWidth="1"/>
  </cols>
  <sheetData>
    <row r="1" ht="12">
      <c r="A1" s="2" t="s">
        <v>341</v>
      </c>
    </row>
    <row r="2" spans="3:7" ht="12">
      <c r="C2" s="7" t="s">
        <v>533</v>
      </c>
      <c r="D2" s="7" t="s">
        <v>534</v>
      </c>
      <c r="E2" s="7" t="s">
        <v>535</v>
      </c>
      <c r="F2" s="7" t="s">
        <v>536</v>
      </c>
      <c r="G2" s="7" t="s">
        <v>537</v>
      </c>
    </row>
    <row r="3" ht="12">
      <c r="A3" s="4"/>
    </row>
    <row r="4" spans="1:6" ht="12">
      <c r="A4" t="s">
        <v>452</v>
      </c>
      <c r="B4" t="s">
        <v>552</v>
      </c>
      <c r="C4" s="50">
        <v>1200</v>
      </c>
      <c r="D4" s="50">
        <f>C4</f>
        <v>1200</v>
      </c>
      <c r="E4" s="50">
        <v>1000</v>
      </c>
      <c r="F4" s="50">
        <f>E4</f>
        <v>1000</v>
      </c>
    </row>
    <row r="5" spans="1:4" ht="12">
      <c r="A5" t="s">
        <v>456</v>
      </c>
      <c r="B5" t="s">
        <v>552</v>
      </c>
      <c r="C5" s="50">
        <v>200</v>
      </c>
      <c r="D5" s="50">
        <v>200</v>
      </c>
    </row>
    <row r="6" spans="1:6" ht="12">
      <c r="A6" t="s">
        <v>457</v>
      </c>
      <c r="B6" t="s">
        <v>552</v>
      </c>
      <c r="C6" s="6"/>
      <c r="D6" s="6"/>
      <c r="E6" s="50">
        <v>100</v>
      </c>
      <c r="F6" s="50">
        <f>E6</f>
        <v>100</v>
      </c>
    </row>
    <row r="7" spans="1:6" ht="12">
      <c r="A7" t="s">
        <v>453</v>
      </c>
      <c r="B7" t="s">
        <v>552</v>
      </c>
      <c r="C7" s="50">
        <v>100</v>
      </c>
      <c r="D7" s="50">
        <f>C7</f>
        <v>100</v>
      </c>
      <c r="E7" s="50">
        <f>C7</f>
        <v>100</v>
      </c>
      <c r="F7" s="50">
        <f>C7</f>
        <v>100</v>
      </c>
    </row>
    <row r="8" spans="1:6" ht="12">
      <c r="A8" t="s">
        <v>455</v>
      </c>
      <c r="B8" t="s">
        <v>552</v>
      </c>
      <c r="C8" s="50">
        <v>200</v>
      </c>
      <c r="D8" s="50">
        <v>200</v>
      </c>
      <c r="E8" s="50">
        <v>200</v>
      </c>
      <c r="F8" s="50">
        <v>200</v>
      </c>
    </row>
    <row r="9" spans="3:6" ht="12">
      <c r="C9" s="50"/>
      <c r="D9" s="50"/>
      <c r="E9" s="50"/>
      <c r="F9" s="50"/>
    </row>
    <row r="10" spans="1:6" ht="12">
      <c r="A10" t="s">
        <v>458</v>
      </c>
      <c r="B10" t="s">
        <v>552</v>
      </c>
      <c r="C10" s="50">
        <f>SUM(C4:C9)</f>
        <v>1700</v>
      </c>
      <c r="D10" s="50">
        <f>SUM(D4:D9)</f>
        <v>1700</v>
      </c>
      <c r="E10" s="50">
        <f>SUM(E4:E9)</f>
        <v>1400</v>
      </c>
      <c r="F10" s="50">
        <f>SUM(F4:F9)</f>
        <v>1400</v>
      </c>
    </row>
    <row r="11" spans="3:6" ht="12">
      <c r="C11" s="50"/>
      <c r="D11" s="50"/>
      <c r="E11" s="50"/>
      <c r="F11" s="50"/>
    </row>
    <row r="12" spans="1:6" ht="12">
      <c r="A12" t="s">
        <v>451</v>
      </c>
      <c r="B12" t="s">
        <v>454</v>
      </c>
      <c r="C12" s="50">
        <v>100</v>
      </c>
      <c r="D12" s="50">
        <f>C12</f>
        <v>100</v>
      </c>
      <c r="E12" s="50">
        <f>C12</f>
        <v>100</v>
      </c>
      <c r="F12" s="50">
        <f>C12</f>
        <v>100</v>
      </c>
    </row>
    <row r="13" spans="3:6" ht="12">
      <c r="C13" s="50"/>
      <c r="D13" s="50"/>
      <c r="E13" s="50"/>
      <c r="F13" s="50"/>
    </row>
    <row r="14" spans="1:6" ht="12">
      <c r="A14" t="s">
        <v>459</v>
      </c>
      <c r="B14" t="s">
        <v>460</v>
      </c>
      <c r="C14" s="55">
        <v>0.05</v>
      </c>
      <c r="D14" s="55"/>
      <c r="E14" s="55"/>
      <c r="F14" s="55"/>
    </row>
    <row r="15" spans="1:6" ht="12">
      <c r="A15" t="s">
        <v>461</v>
      </c>
      <c r="B15" t="s">
        <v>462</v>
      </c>
      <c r="C15" s="55">
        <v>0.25</v>
      </c>
      <c r="D15" s="55"/>
      <c r="E15" s="55"/>
      <c r="F15" s="55"/>
    </row>
    <row r="16" spans="3:6" ht="12">
      <c r="C16" s="55"/>
      <c r="D16" s="55"/>
      <c r="E16" s="55"/>
      <c r="F16" s="55"/>
    </row>
    <row r="17" spans="1:6" ht="12">
      <c r="A17" t="s">
        <v>468</v>
      </c>
      <c r="B17" t="s">
        <v>467</v>
      </c>
      <c r="C17" s="55">
        <f>C10*$C$14</f>
        <v>85</v>
      </c>
      <c r="D17" s="55">
        <f>D10*$C$14</f>
        <v>85</v>
      </c>
      <c r="E17" s="55">
        <f>E10*$C$14</f>
        <v>70</v>
      </c>
      <c r="F17" s="55">
        <f>F10*$C$14</f>
        <v>70</v>
      </c>
    </row>
    <row r="18" spans="1:6" ht="12">
      <c r="A18" t="s">
        <v>469</v>
      </c>
      <c r="B18" t="s">
        <v>467</v>
      </c>
      <c r="C18" s="55">
        <f>C12*$C$15</f>
        <v>25</v>
      </c>
      <c r="D18" s="55">
        <f>D12*$C$15</f>
        <v>25</v>
      </c>
      <c r="E18" s="55">
        <f>E12*$C$15</f>
        <v>25</v>
      </c>
      <c r="F18" s="55">
        <f>F12*$C$15</f>
        <v>25</v>
      </c>
    </row>
    <row r="19" spans="3:6" ht="12">
      <c r="C19" s="6"/>
      <c r="D19" s="6"/>
      <c r="E19" s="6"/>
      <c r="F19" s="6"/>
    </row>
    <row r="20" spans="1:6" ht="12">
      <c r="A20" t="s">
        <v>463</v>
      </c>
      <c r="B20" t="s">
        <v>467</v>
      </c>
      <c r="C20" s="53">
        <f>C10*$C$14+C12*$C$15</f>
        <v>110</v>
      </c>
      <c r="D20" s="53">
        <f>D10*$C$14+D12*$C$15</f>
        <v>110</v>
      </c>
      <c r="E20" s="53">
        <f>E10*$C$14+E12*$C$15</f>
        <v>95</v>
      </c>
      <c r="F20" s="53">
        <f>F10*$C$14+F12*$C$15</f>
        <v>95</v>
      </c>
    </row>
    <row r="21" spans="1:6" ht="12">
      <c r="A21" t="s">
        <v>464</v>
      </c>
      <c r="B21" t="s">
        <v>467</v>
      </c>
      <c r="C21" s="6">
        <f>C20*24</f>
        <v>2640</v>
      </c>
      <c r="D21" s="6">
        <f>D20*24</f>
        <v>2640</v>
      </c>
      <c r="E21" s="6">
        <f>E20*24</f>
        <v>2280</v>
      </c>
      <c r="F21" s="6">
        <f>F20*24</f>
        <v>2280</v>
      </c>
    </row>
    <row r="22" spans="1:6" ht="12">
      <c r="A22" t="s">
        <v>465</v>
      </c>
      <c r="B22" t="s">
        <v>467</v>
      </c>
      <c r="C22" s="53">
        <f>C21*30</f>
        <v>79200</v>
      </c>
      <c r="D22" s="53">
        <f>D21*30</f>
        <v>79200</v>
      </c>
      <c r="E22" s="53">
        <f>E21*30</f>
        <v>68400</v>
      </c>
      <c r="F22" s="53">
        <f>F21*30</f>
        <v>68400</v>
      </c>
    </row>
    <row r="23" spans="1:6" ht="12">
      <c r="A23" t="s">
        <v>466</v>
      </c>
      <c r="B23" t="s">
        <v>467</v>
      </c>
      <c r="C23" s="54">
        <f>C21*365</f>
        <v>963600</v>
      </c>
      <c r="D23" s="54">
        <f>D21*365</f>
        <v>963600</v>
      </c>
      <c r="E23" s="54">
        <f>E21*365</f>
        <v>832200</v>
      </c>
      <c r="F23" s="54">
        <f>F21*365</f>
        <v>832200</v>
      </c>
    </row>
    <row r="24" spans="3:6" ht="12">
      <c r="C24" s="6"/>
      <c r="D24" s="6"/>
      <c r="E24" s="6"/>
      <c r="F24" s="6"/>
    </row>
    <row r="25" spans="3:6" ht="12">
      <c r="C25" s="6"/>
      <c r="D25" s="6"/>
      <c r="E25" s="6"/>
      <c r="F25" s="6"/>
    </row>
    <row r="26" spans="3:6" ht="12">
      <c r="C26" s="6"/>
      <c r="D26" s="6"/>
      <c r="E26" s="6"/>
      <c r="F26" s="6"/>
    </row>
    <row r="27" spans="3:6" ht="12">
      <c r="C27" s="6"/>
      <c r="D27" s="6"/>
      <c r="E27" s="6"/>
      <c r="F27" s="6"/>
    </row>
    <row r="28" spans="3:6" ht="12">
      <c r="C28" s="6"/>
      <c r="D28" s="6"/>
      <c r="E28" s="6"/>
      <c r="F28" s="6"/>
    </row>
    <row r="29" spans="3:6" ht="12">
      <c r="C29" s="6"/>
      <c r="D29" s="6"/>
      <c r="E29" s="6"/>
      <c r="F29" s="6"/>
    </row>
    <row r="30" spans="3:6" ht="12">
      <c r="C30" s="6"/>
      <c r="D30" s="6"/>
      <c r="E30" s="6"/>
      <c r="F30" s="6"/>
    </row>
    <row r="31" spans="3:6" ht="12">
      <c r="C31" s="6"/>
      <c r="D31" s="6"/>
      <c r="E31" s="6"/>
      <c r="F31" s="6"/>
    </row>
    <row r="33" spans="3:6" ht="12">
      <c r="C33" s="6"/>
      <c r="D33" s="6"/>
      <c r="E33" s="6"/>
      <c r="F33" s="6"/>
    </row>
    <row r="34" spans="3:6" ht="12">
      <c r="C34" s="6"/>
      <c r="D34" s="6"/>
      <c r="E34" s="6"/>
      <c r="F34" s="6"/>
    </row>
    <row r="35" spans="3:6" ht="12">
      <c r="C35" s="6"/>
      <c r="D35" s="6"/>
      <c r="E35" s="6"/>
      <c r="F35" s="6"/>
    </row>
    <row r="36" spans="3:6" ht="12">
      <c r="C36" s="6"/>
      <c r="D36" s="6"/>
      <c r="E36" s="6"/>
      <c r="F36" s="6"/>
    </row>
    <row r="37" spans="3:6" ht="12">
      <c r="C37" s="6"/>
      <c r="D37" s="6"/>
      <c r="E37" s="6"/>
      <c r="F37" s="6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27" sqref="D27"/>
    </sheetView>
  </sheetViews>
  <sheetFormatPr defaultColWidth="11.421875" defaultRowHeight="12.75"/>
  <cols>
    <col min="1" max="1" width="34.28125" style="0" customWidth="1"/>
    <col min="2" max="2" width="8.421875" style="4" customWidth="1"/>
    <col min="3" max="3" width="10.8515625" style="4" customWidth="1"/>
    <col min="4" max="4" width="12.421875" style="5" customWidth="1"/>
    <col min="5" max="5" width="13.421875" style="5" customWidth="1"/>
    <col min="6" max="7" width="12.00390625" style="0" customWidth="1"/>
    <col min="8" max="8" width="18.28125" style="0" customWidth="1"/>
    <col min="9" max="16384" width="8.8515625" style="0" customWidth="1"/>
  </cols>
  <sheetData>
    <row r="1" ht="12">
      <c r="A1" s="3" t="s">
        <v>333</v>
      </c>
    </row>
    <row r="2" spans="4:8" ht="12">
      <c r="D2" s="7" t="s">
        <v>533</v>
      </c>
      <c r="E2" s="7" t="s">
        <v>534</v>
      </c>
      <c r="F2" s="7" t="s">
        <v>535</v>
      </c>
      <c r="G2" s="7" t="s">
        <v>536</v>
      </c>
      <c r="H2" s="7" t="s">
        <v>537</v>
      </c>
    </row>
    <row r="3" spans="1:7" ht="12">
      <c r="A3" s="3"/>
      <c r="D3" s="7"/>
      <c r="E3" s="7"/>
      <c r="F3" s="7"/>
      <c r="G3" s="7"/>
    </row>
    <row r="4" spans="1:3" ht="12.75">
      <c r="A4" s="41"/>
      <c r="B4" s="41" t="s">
        <v>417</v>
      </c>
      <c r="C4" s="41" t="s">
        <v>423</v>
      </c>
    </row>
    <row r="5" spans="1:8" ht="12.75">
      <c r="A5" s="40"/>
      <c r="B5" s="40"/>
      <c r="C5" s="40"/>
      <c r="D5" s="50"/>
      <c r="E5" s="50"/>
      <c r="F5" s="50"/>
      <c r="G5" s="50"/>
      <c r="H5" s="50"/>
    </row>
    <row r="6" spans="1:8" ht="12.75">
      <c r="A6" s="57" t="s">
        <v>332</v>
      </c>
      <c r="B6" s="41">
        <v>3</v>
      </c>
      <c r="C6" s="50">
        <v>50000</v>
      </c>
      <c r="D6" s="50">
        <f>B6*C6</f>
        <v>150000</v>
      </c>
      <c r="E6" s="50">
        <f>D6</f>
        <v>150000</v>
      </c>
      <c r="F6" s="50">
        <f>D6</f>
        <v>150000</v>
      </c>
      <c r="G6" s="50">
        <f>D6</f>
        <v>150000</v>
      </c>
      <c r="H6" s="50"/>
    </row>
    <row r="7" spans="1:8" ht="12.75">
      <c r="A7" t="s">
        <v>530</v>
      </c>
      <c r="B7" s="41">
        <v>3</v>
      </c>
      <c r="C7" s="50">
        <v>5000</v>
      </c>
      <c r="D7" s="50">
        <f>C7*B7</f>
        <v>15000</v>
      </c>
      <c r="E7" s="50">
        <f>D7</f>
        <v>15000</v>
      </c>
      <c r="F7" s="50">
        <f>D7</f>
        <v>15000</v>
      </c>
      <c r="G7" s="50">
        <f>D7</f>
        <v>15000</v>
      </c>
      <c r="H7" s="50"/>
    </row>
    <row r="8" spans="1:8" ht="12.75">
      <c r="A8" t="s">
        <v>521</v>
      </c>
      <c r="B8" s="41">
        <v>3</v>
      </c>
      <c r="C8" s="50">
        <v>15000</v>
      </c>
      <c r="D8" s="50">
        <f>B8*C8</f>
        <v>45000</v>
      </c>
      <c r="E8" s="50">
        <f>D8</f>
        <v>45000</v>
      </c>
      <c r="F8" s="50">
        <f>D8</f>
        <v>45000</v>
      </c>
      <c r="G8" s="50">
        <f>D8</f>
        <v>45000</v>
      </c>
      <c r="H8" s="50"/>
    </row>
    <row r="9" spans="3:8" ht="12">
      <c r="C9" s="50"/>
      <c r="D9" s="50"/>
      <c r="E9" s="50"/>
      <c r="F9" s="50"/>
      <c r="G9" s="50"/>
      <c r="H9" s="50"/>
    </row>
    <row r="10" spans="4:8" ht="12">
      <c r="D10" s="50"/>
      <c r="E10" s="50"/>
      <c r="F10" s="50"/>
      <c r="G10" s="50"/>
      <c r="H10" s="50"/>
    </row>
    <row r="11" spans="2:8" ht="12">
      <c r="B11"/>
      <c r="C11"/>
      <c r="D11" s="50"/>
      <c r="E11" s="50"/>
      <c r="F11" s="50"/>
      <c r="G11" s="50"/>
      <c r="H11" s="50"/>
    </row>
    <row r="12" spans="1:8" ht="12">
      <c r="A12" t="s">
        <v>514</v>
      </c>
      <c r="B12"/>
      <c r="C12"/>
      <c r="D12" s="50">
        <f>SUM(D6:D11)</f>
        <v>210000</v>
      </c>
      <c r="E12" s="50">
        <f>SUM(E6:E11)</f>
        <v>210000</v>
      </c>
      <c r="F12" s="50">
        <f>SUM(F6:F11)</f>
        <v>210000</v>
      </c>
      <c r="G12" s="50">
        <f>SUM(G6:G11)</f>
        <v>210000</v>
      </c>
      <c r="H12" s="50"/>
    </row>
    <row r="13" spans="2:8" ht="12">
      <c r="B13"/>
      <c r="C13"/>
      <c r="D13" s="50"/>
      <c r="E13" s="50"/>
      <c r="F13" s="50"/>
      <c r="G13" s="50"/>
      <c r="H13" s="50"/>
    </row>
    <row r="14" spans="2:5" ht="12">
      <c r="B14"/>
      <c r="C14"/>
      <c r="D14"/>
      <c r="E14"/>
    </row>
    <row r="15" spans="2:5" ht="12">
      <c r="B15"/>
      <c r="C15"/>
      <c r="D15"/>
      <c r="E15"/>
    </row>
    <row r="16" spans="2:5" ht="12">
      <c r="B16"/>
      <c r="C16"/>
      <c r="D16"/>
      <c r="E16"/>
    </row>
    <row r="17" spans="2:5" ht="12">
      <c r="B17"/>
      <c r="C17"/>
      <c r="D17"/>
      <c r="E17"/>
    </row>
    <row r="18" spans="2:5" ht="12">
      <c r="B18"/>
      <c r="C18"/>
      <c r="D18"/>
      <c r="E18"/>
    </row>
    <row r="19" spans="2:5" ht="12">
      <c r="B19"/>
      <c r="C19"/>
      <c r="D19"/>
      <c r="E19"/>
    </row>
    <row r="20" spans="2:5" ht="12">
      <c r="B20"/>
      <c r="C20"/>
      <c r="D20"/>
      <c r="E20"/>
    </row>
    <row r="21" spans="2:5" ht="12">
      <c r="B21"/>
      <c r="C21"/>
      <c r="D21"/>
      <c r="E21"/>
    </row>
    <row r="22" spans="2:5" ht="12">
      <c r="B22"/>
      <c r="C22"/>
      <c r="D22"/>
      <c r="E22"/>
    </row>
    <row r="23" spans="2:5" ht="12">
      <c r="B23"/>
      <c r="C23"/>
      <c r="D23"/>
      <c r="E23"/>
    </row>
    <row r="24" spans="2:5" ht="12">
      <c r="B24"/>
      <c r="C24"/>
      <c r="D24"/>
      <c r="E24"/>
    </row>
    <row r="25" spans="2:5" ht="12">
      <c r="B25"/>
      <c r="C25"/>
      <c r="D25"/>
      <c r="E25"/>
    </row>
    <row r="26" spans="2:5" ht="12">
      <c r="B26"/>
      <c r="C26"/>
      <c r="D26"/>
      <c r="E26"/>
    </row>
    <row r="27" spans="2:5" ht="12">
      <c r="B27"/>
      <c r="C27"/>
      <c r="D27"/>
      <c r="E27"/>
    </row>
    <row r="28" spans="2:5" ht="12">
      <c r="B28"/>
      <c r="C28"/>
      <c r="D28"/>
      <c r="E28"/>
    </row>
    <row r="29" spans="2:5" ht="12">
      <c r="B29"/>
      <c r="C29"/>
      <c r="D29"/>
      <c r="E29"/>
    </row>
    <row r="30" spans="2:5" ht="12">
      <c r="B30"/>
      <c r="C30"/>
      <c r="D30"/>
      <c r="E30"/>
    </row>
    <row r="31" spans="2:5" ht="12">
      <c r="B31"/>
      <c r="C31"/>
      <c r="D31"/>
      <c r="E31"/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8" sqref="I8"/>
    </sheetView>
  </sheetViews>
  <sheetFormatPr defaultColWidth="11.421875" defaultRowHeight="12.75"/>
  <cols>
    <col min="1" max="1" width="35.28125" style="0" customWidth="1"/>
    <col min="2" max="2" width="8.140625" style="4" customWidth="1"/>
    <col min="3" max="3" width="11.7109375" style="5" customWidth="1"/>
    <col min="4" max="4" width="11.421875" style="5" customWidth="1"/>
    <col min="5" max="6" width="12.00390625" style="0" customWidth="1"/>
    <col min="7" max="7" width="11.421875" style="0" customWidth="1"/>
    <col min="8" max="8" width="11.28125" style="0" customWidth="1"/>
    <col min="9" max="16384" width="8.8515625" style="0" customWidth="1"/>
  </cols>
  <sheetData>
    <row r="1" ht="12.75">
      <c r="A1" s="43" t="s">
        <v>343</v>
      </c>
    </row>
    <row r="2" spans="2:4" ht="12.75">
      <c r="B2" s="40"/>
      <c r="C2" s="40"/>
      <c r="D2" s="40"/>
    </row>
    <row r="3" spans="1:9" ht="12.75">
      <c r="A3" s="39"/>
      <c r="B3" s="40"/>
      <c r="C3" s="40"/>
      <c r="D3" s="40"/>
      <c r="E3" s="7" t="s">
        <v>533</v>
      </c>
      <c r="F3" s="7" t="s">
        <v>534</v>
      </c>
      <c r="G3" s="7" t="s">
        <v>535</v>
      </c>
      <c r="H3" s="7" t="s">
        <v>536</v>
      </c>
      <c r="I3" s="7" t="s">
        <v>537</v>
      </c>
    </row>
    <row r="4" spans="1:4" ht="12.75">
      <c r="A4" s="39" t="s">
        <v>433</v>
      </c>
      <c r="B4" s="40"/>
      <c r="C4" s="40"/>
      <c r="D4" s="40"/>
    </row>
    <row r="5" spans="1:4" ht="12.75">
      <c r="A5" s="41"/>
      <c r="B5" s="41" t="s">
        <v>417</v>
      </c>
      <c r="C5" s="41" t="s">
        <v>423</v>
      </c>
      <c r="D5" s="41" t="s">
        <v>543</v>
      </c>
    </row>
    <row r="6" spans="1:4" ht="12.75">
      <c r="A6" s="40"/>
      <c r="B6" s="40"/>
      <c r="C6" s="40"/>
      <c r="D6" s="40"/>
    </row>
    <row r="7" spans="1:8" ht="12.75">
      <c r="A7" s="40" t="s">
        <v>442</v>
      </c>
      <c r="B7" s="40">
        <v>2</v>
      </c>
      <c r="C7" s="50">
        <v>20000</v>
      </c>
      <c r="D7" s="50">
        <v>40000</v>
      </c>
      <c r="E7" s="50"/>
      <c r="F7" s="50"/>
      <c r="G7" s="50"/>
      <c r="H7" s="50"/>
    </row>
    <row r="8" spans="1:8" ht="12.75">
      <c r="A8" s="40" t="s">
        <v>443</v>
      </c>
      <c r="B8" s="40">
        <v>2</v>
      </c>
      <c r="C8" s="50">
        <v>25000</v>
      </c>
      <c r="D8" s="50">
        <v>50000</v>
      </c>
      <c r="E8" s="50"/>
      <c r="F8" s="50"/>
      <c r="G8" s="50"/>
      <c r="H8" s="50"/>
    </row>
    <row r="9" spans="1:8" ht="12.75">
      <c r="A9" s="40" t="s">
        <v>418</v>
      </c>
      <c r="B9" s="40">
        <v>2</v>
      </c>
      <c r="C9" s="50">
        <v>25000</v>
      </c>
      <c r="D9" s="50">
        <v>50000</v>
      </c>
      <c r="E9" s="50"/>
      <c r="F9" s="50"/>
      <c r="G9" s="50"/>
      <c r="H9" s="50"/>
    </row>
    <row r="10" spans="1:8" ht="12.75">
      <c r="A10" s="40" t="s">
        <v>419</v>
      </c>
      <c r="B10" s="40">
        <v>2</v>
      </c>
      <c r="C10" s="50">
        <v>40000</v>
      </c>
      <c r="D10" s="50">
        <v>80000</v>
      </c>
      <c r="E10" s="50"/>
      <c r="F10" s="50"/>
      <c r="G10" s="50"/>
      <c r="H10" s="50"/>
    </row>
    <row r="11" spans="1:8" ht="12.75">
      <c r="A11" s="40" t="s">
        <v>440</v>
      </c>
      <c r="B11" s="40">
        <v>1</v>
      </c>
      <c r="C11" s="50">
        <v>12000</v>
      </c>
      <c r="D11" s="50">
        <v>12000</v>
      </c>
      <c r="E11" s="50"/>
      <c r="F11" s="50"/>
      <c r="G11" s="50"/>
      <c r="H11" s="50"/>
    </row>
    <row r="12" spans="1:8" ht="12.75">
      <c r="A12" s="40" t="s">
        <v>435</v>
      </c>
      <c r="B12" s="40">
        <v>1</v>
      </c>
      <c r="C12" s="50">
        <v>50000</v>
      </c>
      <c r="D12" s="50">
        <v>50000</v>
      </c>
      <c r="E12" s="50"/>
      <c r="F12" s="50"/>
      <c r="G12" s="50"/>
      <c r="H12" s="50"/>
    </row>
    <row r="13" spans="1:8" ht="12.75">
      <c r="A13" s="40" t="s">
        <v>420</v>
      </c>
      <c r="B13" s="40">
        <v>1</v>
      </c>
      <c r="C13" s="50">
        <f>B14*C14+B15*C15+B16*C16+B17*C17+B18*C18</f>
        <v>63000</v>
      </c>
      <c r="D13" s="50">
        <v>63000</v>
      </c>
      <c r="E13" s="50"/>
      <c r="F13" s="50"/>
      <c r="G13" s="50"/>
      <c r="H13" s="50"/>
    </row>
    <row r="14" spans="1:8" ht="12.75">
      <c r="A14" s="40" t="s">
        <v>444</v>
      </c>
      <c r="B14" s="40">
        <v>4</v>
      </c>
      <c r="C14" s="51">
        <v>7000</v>
      </c>
      <c r="D14" s="50"/>
      <c r="E14" s="50"/>
      <c r="F14" s="50"/>
      <c r="G14" s="50"/>
      <c r="H14" s="50"/>
    </row>
    <row r="15" spans="1:8" ht="12.75">
      <c r="A15" s="40" t="s">
        <v>421</v>
      </c>
      <c r="B15" s="40">
        <v>4</v>
      </c>
      <c r="C15" s="51">
        <v>0</v>
      </c>
      <c r="D15" s="50"/>
      <c r="E15" s="50"/>
      <c r="F15" s="50"/>
      <c r="G15" s="50"/>
      <c r="H15" s="50"/>
    </row>
    <row r="16" spans="1:8" ht="12.75">
      <c r="A16" s="40" t="s">
        <v>422</v>
      </c>
      <c r="B16" s="40">
        <v>1</v>
      </c>
      <c r="C16" s="51">
        <v>0</v>
      </c>
      <c r="D16" s="50"/>
      <c r="E16" s="50"/>
      <c r="F16" s="50"/>
      <c r="G16" s="50"/>
      <c r="H16" s="50"/>
    </row>
    <row r="17" spans="1:8" ht="12.75">
      <c r="A17" s="40" t="s">
        <v>424</v>
      </c>
      <c r="B17" s="40">
        <v>1</v>
      </c>
      <c r="C17" s="51">
        <v>20000</v>
      </c>
      <c r="D17" s="50"/>
      <c r="E17" s="50"/>
      <c r="F17" s="50"/>
      <c r="G17" s="50"/>
      <c r="H17" s="50"/>
    </row>
    <row r="18" spans="1:8" ht="12.75">
      <c r="A18" s="40" t="s">
        <v>431</v>
      </c>
      <c r="B18" s="40">
        <v>1</v>
      </c>
      <c r="C18" s="51">
        <v>15000</v>
      </c>
      <c r="D18" s="50"/>
      <c r="E18" s="50"/>
      <c r="F18" s="50"/>
      <c r="G18" s="50"/>
      <c r="H18" s="50"/>
    </row>
    <row r="19" spans="1:8" ht="12.75">
      <c r="A19" s="40" t="s">
        <v>430</v>
      </c>
      <c r="B19" s="40">
        <v>1</v>
      </c>
      <c r="C19" s="50">
        <v>15000</v>
      </c>
      <c r="D19" s="50">
        <v>15000</v>
      </c>
      <c r="E19" s="50"/>
      <c r="F19" s="50"/>
      <c r="G19" s="50"/>
      <c r="H19" s="50"/>
    </row>
    <row r="20" spans="1:8" ht="12.75">
      <c r="A20" s="40"/>
      <c r="B20" s="40"/>
      <c r="C20" s="50"/>
      <c r="D20" s="50"/>
      <c r="E20" s="50"/>
      <c r="F20" s="50"/>
      <c r="G20" s="50"/>
      <c r="H20" s="50"/>
    </row>
    <row r="21" spans="1:8" ht="12.75">
      <c r="A21" s="40"/>
      <c r="B21" s="40"/>
      <c r="C21" s="50"/>
      <c r="D21" s="50"/>
      <c r="E21" s="50"/>
      <c r="F21" s="50"/>
      <c r="G21" s="50"/>
      <c r="H21" s="50"/>
    </row>
    <row r="22" spans="1:8" ht="12.75">
      <c r="A22" s="42" t="s">
        <v>542</v>
      </c>
      <c r="B22" s="40"/>
      <c r="C22" s="50"/>
      <c r="D22" s="50">
        <v>360000</v>
      </c>
      <c r="E22" s="50">
        <f>D22</f>
        <v>360000</v>
      </c>
      <c r="F22" s="50">
        <f>D22</f>
        <v>360000</v>
      </c>
      <c r="G22" s="50">
        <v>1000000</v>
      </c>
      <c r="H22" s="50">
        <f>G22</f>
        <v>1000000</v>
      </c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J9" sqref="J9"/>
    </sheetView>
  </sheetViews>
  <sheetFormatPr defaultColWidth="11.421875" defaultRowHeight="12.75"/>
  <cols>
    <col min="1" max="1" width="31.140625" style="0" customWidth="1"/>
    <col min="2" max="2" width="8.140625" style="4" customWidth="1"/>
    <col min="3" max="3" width="10.28125" style="5" customWidth="1"/>
    <col min="4" max="4" width="10.00390625" style="5" customWidth="1"/>
    <col min="5" max="6" width="12.00390625" style="0" customWidth="1"/>
    <col min="7" max="7" width="11.8515625" style="0" customWidth="1"/>
    <col min="8" max="8" width="11.421875" style="0" customWidth="1"/>
    <col min="9" max="16384" width="8.8515625" style="0" customWidth="1"/>
  </cols>
  <sheetData>
    <row r="1" ht="12.75">
      <c r="A1" s="43" t="s">
        <v>342</v>
      </c>
    </row>
    <row r="2" spans="2:4" ht="12.75">
      <c r="B2" s="44"/>
      <c r="C2" s="45"/>
      <c r="D2" s="45"/>
    </row>
    <row r="3" spans="1:9" ht="12.75">
      <c r="A3" s="43" t="s">
        <v>445</v>
      </c>
      <c r="B3" s="44"/>
      <c r="C3" s="45"/>
      <c r="D3" s="45"/>
      <c r="E3" s="7" t="s">
        <v>533</v>
      </c>
      <c r="F3" s="7" t="s">
        <v>534</v>
      </c>
      <c r="G3" s="7" t="s">
        <v>535</v>
      </c>
      <c r="H3" s="7" t="s">
        <v>536</v>
      </c>
      <c r="I3" s="7" t="s">
        <v>537</v>
      </c>
    </row>
    <row r="4" spans="1:4" ht="12.75">
      <c r="A4" s="44"/>
      <c r="B4" s="44"/>
      <c r="C4" s="44"/>
      <c r="D4" s="44"/>
    </row>
    <row r="5" spans="1:4" ht="12.75">
      <c r="A5" s="46"/>
      <c r="B5" s="46" t="s">
        <v>416</v>
      </c>
      <c r="C5" s="47" t="s">
        <v>425</v>
      </c>
      <c r="D5" s="47" t="s">
        <v>543</v>
      </c>
    </row>
    <row r="6" spans="1:4" ht="12.75">
      <c r="A6" s="44"/>
      <c r="B6" s="44"/>
      <c r="C6" s="44"/>
      <c r="D6" s="44"/>
    </row>
    <row r="7" spans="1:4" ht="12.75">
      <c r="A7" s="44" t="s">
        <v>529</v>
      </c>
      <c r="B7" s="44"/>
      <c r="C7" s="45"/>
      <c r="D7" s="45"/>
    </row>
    <row r="8" spans="1:4" ht="12.75">
      <c r="A8" s="44" t="s">
        <v>428</v>
      </c>
      <c r="B8" s="44">
        <v>4</v>
      </c>
      <c r="C8" s="45">
        <v>0</v>
      </c>
      <c r="D8" s="45">
        <v>0</v>
      </c>
    </row>
    <row r="9" spans="1:4" ht="12.75">
      <c r="A9" s="44" t="s">
        <v>441</v>
      </c>
      <c r="B9" s="44">
        <v>1</v>
      </c>
      <c r="C9" s="45">
        <v>60000</v>
      </c>
      <c r="D9" s="45">
        <v>60000</v>
      </c>
    </row>
    <row r="10" spans="1:4" ht="12.75">
      <c r="A10" s="48" t="s">
        <v>436</v>
      </c>
      <c r="B10" s="44">
        <v>1</v>
      </c>
      <c r="C10" s="45">
        <v>50000</v>
      </c>
      <c r="D10" s="45">
        <v>50000</v>
      </c>
    </row>
    <row r="11" spans="1:6" ht="12.75">
      <c r="A11" s="48" t="s">
        <v>437</v>
      </c>
      <c r="B11" s="44">
        <v>1</v>
      </c>
      <c r="C11" s="45">
        <v>50000</v>
      </c>
      <c r="D11" s="45">
        <v>50000</v>
      </c>
      <c r="E11" s="6"/>
      <c r="F11" s="1"/>
    </row>
    <row r="12" spans="1:4" ht="12.75">
      <c r="A12" s="44" t="s">
        <v>426</v>
      </c>
      <c r="B12" s="44">
        <v>1</v>
      </c>
      <c r="C12" s="45">
        <v>100000</v>
      </c>
      <c r="D12" s="45">
        <v>100000</v>
      </c>
    </row>
    <row r="13" spans="1:4" ht="12.75">
      <c r="A13" s="44" t="s">
        <v>438</v>
      </c>
      <c r="B13" s="44">
        <v>1</v>
      </c>
      <c r="C13" s="45">
        <v>20000</v>
      </c>
      <c r="D13" s="45">
        <v>20000</v>
      </c>
    </row>
    <row r="14" spans="1:4" ht="12.75">
      <c r="A14" s="44" t="s">
        <v>439</v>
      </c>
      <c r="B14" s="44">
        <v>1</v>
      </c>
      <c r="C14" s="45">
        <v>50000</v>
      </c>
      <c r="D14" s="45">
        <v>50000</v>
      </c>
    </row>
    <row r="15" spans="1:4" ht="12.75">
      <c r="A15" s="44" t="s">
        <v>434</v>
      </c>
      <c r="B15" s="44">
        <v>1</v>
      </c>
      <c r="C15" s="45">
        <v>50000</v>
      </c>
      <c r="D15" s="45">
        <v>50000</v>
      </c>
    </row>
    <row r="16" spans="1:4" ht="12.75">
      <c r="A16" s="44" t="s">
        <v>427</v>
      </c>
      <c r="B16" s="44">
        <v>1</v>
      </c>
      <c r="C16" s="45">
        <v>20000</v>
      </c>
      <c r="D16" s="45">
        <v>20000</v>
      </c>
    </row>
    <row r="17" spans="1:4" ht="12.75">
      <c r="A17" s="44" t="s">
        <v>429</v>
      </c>
      <c r="B17" s="44">
        <v>1</v>
      </c>
      <c r="C17" s="45">
        <v>15000</v>
      </c>
      <c r="D17" s="45">
        <v>15000</v>
      </c>
    </row>
    <row r="18" spans="1:4" ht="12.75">
      <c r="A18" s="44"/>
      <c r="B18" s="44"/>
      <c r="C18" s="44"/>
      <c r="D18" s="44"/>
    </row>
    <row r="19" spans="1:4" ht="12.75">
      <c r="A19" s="44" t="s">
        <v>432</v>
      </c>
      <c r="B19" s="44"/>
      <c r="C19" s="44"/>
      <c r="D19" s="44"/>
    </row>
    <row r="20" spans="1:8" ht="12.75">
      <c r="A20" s="49" t="s">
        <v>542</v>
      </c>
      <c r="B20" s="44"/>
      <c r="C20" s="45"/>
      <c r="D20" s="45">
        <v>415000</v>
      </c>
      <c r="E20" s="13">
        <f>D20</f>
        <v>415000</v>
      </c>
      <c r="F20" s="13">
        <f>D20</f>
        <v>415000</v>
      </c>
      <c r="G20" s="13">
        <v>1200000</v>
      </c>
      <c r="H20" s="13">
        <f>G20</f>
        <v>1200000</v>
      </c>
    </row>
  </sheetData>
  <printOptions gridLines="1"/>
  <pageMargins left="0.75" right="0.75" top="1" bottom="1" header="0.5" footer="0.5"/>
  <pageSetup horizontalDpi="600" verticalDpi="600" orientation="landscape"/>
  <headerFooter alignWithMargins="0">
    <oddHeader>&amp;C&amp;F&amp;R&amp;A</oddHeader>
    <oddFooter>&amp;LRao&amp;CPage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ganni</dc:creator>
  <cp:keywords/>
  <dc:description/>
  <cp:lastModifiedBy>Thomas Peterson</cp:lastModifiedBy>
  <cp:lastPrinted>2005-04-15T16:12:23Z</cp:lastPrinted>
  <dcterms:created xsi:type="dcterms:W3CDTF">2005-04-13T16:34:54Z</dcterms:created>
  <dcterms:modified xsi:type="dcterms:W3CDTF">2005-04-15T16:39:15Z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