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9375" windowHeight="4965" tabRatio="935" firstSheet="4" activeTab="7"/>
  </bookViews>
  <sheets>
    <sheet name="BeefCalculations" sheetId="1" state="hidden" r:id="rId1"/>
    <sheet name="Crops_Uptake" sheetId="2" state="hidden" r:id="rId2"/>
    <sheet name="INSTRUCTIONS" sheetId="3" r:id="rId3"/>
    <sheet name="BEEF Solid&amp;Liquid Inventory-Pg1" sheetId="4" r:id="rId4"/>
    <sheet name="Nutrient Balance-Pg2" sheetId="5" r:id="rId5"/>
    <sheet name="Liquid Manure Calc_Pg3" sheetId="6" r:id="rId6"/>
    <sheet name="Solid Manure Calc-Pg4" sheetId="7" r:id="rId7"/>
    <sheet name="Example N Budget &amp; P Plan-pg5" sheetId="8" r:id="rId8"/>
    <sheet name="NutrientCalculations" sheetId="9" state="hidden" r:id="rId9"/>
  </sheets>
  <definedNames>
    <definedName name="CropList">'Crops_Uptake'!$A$7:$A$39</definedName>
    <definedName name="INVENTORY" localSheetId="3">'BEEF Solid&amp;Liquid Inventory-Pg1'!$A$3:$M$54</definedName>
    <definedName name="INVENTORY">#REF!</definedName>
    <definedName name="LAGOON">#REF!</definedName>
    <definedName name="POND">#REF!</definedName>
    <definedName name="_xlnm.Print_Area" localSheetId="3">'BEEF Solid&amp;Liquid Inventory-Pg1'!$A$1:$M$56</definedName>
    <definedName name="_xlnm.Print_Area" localSheetId="7">'Example N Budget &amp; P Plan-pg5'!$A$1:$P$43</definedName>
    <definedName name="_xlnm.Print_Area" localSheetId="4">'Nutrient Balance-Pg2'!$A$1:$P$40</definedName>
    <definedName name="Storage_Months">#REF!</definedName>
    <definedName name="UptakeTable">'Crops_Uptake'!$A$7:$D$35</definedName>
  </definedNames>
  <calcPr fullCalcOnLoad="1"/>
</workbook>
</file>

<file path=xl/comments3.xml><?xml version="1.0" encoding="utf-8"?>
<comments xmlns="http://schemas.openxmlformats.org/spreadsheetml/2006/main">
  <authors>
    <author>Diego Ayala</author>
  </authors>
  <commentList>
    <comment ref="J31" authorId="0">
      <text>
        <r>
          <rPr>
            <b/>
            <sz val="8"/>
            <rFont val="Tahoma"/>
            <family val="0"/>
          </rPr>
          <t>Diego Ayala:</t>
        </r>
        <r>
          <rPr>
            <sz val="8"/>
            <rFont val="Tahoma"/>
            <family val="0"/>
          </rPr>
          <t xml:space="preserve">
Just point to the tag
and a drop-down menu
will appear</t>
        </r>
      </text>
    </comment>
  </commentList>
</comments>
</file>

<file path=xl/comments4.xml><?xml version="1.0" encoding="utf-8"?>
<comments xmlns="http://schemas.openxmlformats.org/spreadsheetml/2006/main">
  <authors>
    <author>Kelly J. Anthony</author>
    <author>diego.ayala</author>
  </authors>
  <commentList>
    <comment ref="E25" authorId="0">
      <text>
        <r>
          <rPr>
            <sz val="8"/>
            <rFont val="Tahoma"/>
            <family val="0"/>
          </rPr>
          <t xml:space="preserve">
Beef Cattle: Feeder yearling (-750 to 1,100 lb-)
                    High forage diet = 0.95
                   High energy diet = 0.82
                         450 to 750 lb = 0.93
                   Cow = 1.00
</t>
        </r>
      </text>
    </comment>
    <comment ref="F25" authorId="0">
      <text>
        <r>
          <rPr>
            <sz val="8"/>
            <rFont val="Tahoma"/>
            <family val="2"/>
          </rPr>
          <t xml:space="preserve">
Beef Cattle: Feeder, yearling (-750 to 1,100 lb-)
                  High forage diet = 59.10
                  High energy diet = 51.20
                  450 to 750 lb = 58.20
                  Cow = 63.00
  </t>
        </r>
      </text>
    </comment>
    <comment ref="G25" authorId="0">
      <text>
        <r>
          <rPr>
            <sz val="8"/>
            <rFont val="Tahoma"/>
            <family val="0"/>
          </rPr>
          <t xml:space="preserve">                        NITROGEN
Beef Cattle: Feeder, yearling (-750 to 1,100 lb-)
                  High forage diet=0.30
                  High energy diet=0.30
                  450 to 750 lb=0.30
 Cow=0.33
</t>
        </r>
      </text>
    </comment>
    <comment ref="H25" authorId="0">
      <text>
        <r>
          <rPr>
            <sz val="8"/>
            <rFont val="Tahoma"/>
            <family val="2"/>
          </rPr>
          <t xml:space="preserve">                        PHOSPHOROUS
Beef Cattle: Feeder, yearling (-750 to 1,100 lb-)
                  High forage diet = 0.09
                  High energy diet = 0.11
                  450 to 750 lb = 0.10
 Cow = 0.12
</t>
        </r>
      </text>
    </comment>
    <comment ref="I25" authorId="0">
      <text>
        <r>
          <rPr>
            <sz val="8"/>
            <rFont val="Tahoma"/>
            <family val="2"/>
          </rPr>
          <t xml:space="preserve">
                   POTASSIUM
Beef Cattle: Feeder, yearling (-750 to 1,100 lb-)
                  High forage diet= 0.25
                  High energy diet= 0.21
                  450 to 750 lb= 0.20
 Cow=0.25
</t>
        </r>
      </text>
    </comment>
    <comment ref="J23" authorId="0">
      <text>
        <r>
          <rPr>
            <sz val="8"/>
            <rFont val="Tahoma"/>
            <family val="0"/>
          </rPr>
          <t>_________________________________________________________________________
Management System                        ---Beef----        ---Dairy---        ---Swine---
                                                     N     P      K   /  N      P      K  /   N       P      K   
_________________________________________________________________________      
                                                    ------------------------Percent----------------------------
Manure stored in open lot,                65    75    65  /  75    90    90  /  65    75    65
cool humid region
Manure stored in open lot, hot,         50    75    65  /  65    90    90  /  
arid region
Manure liquids and solids stored       75    90    90  /  75    90    90  /  80    90    90  
in a covered, essentially
watertight structure
Manure liquids and solids                                      /  75    90    90  /  
(diluted less than 50%)
held in waste storage pond
Manure and bedding held in                                   /  75    90    90  /  
roofed storage
Manure and bedding held in                                   /  65    80    80  /
unroofed storage, leachate lost              
Manure stored in pits beneath           80    90    90  /  80   92.5   92.5 /  80    92.5   92.5 
slatted floor
Manure treated in anaerobic              30    45    60  /  30    45    60   /  25    45    55
lagoon or stored in waste
storage pond after being 
diluted more than 50%</t>
        </r>
      </text>
    </comment>
    <comment ref="M23" authorId="0">
      <text>
        <r>
          <rPr>
            <sz val="8"/>
            <rFont val="Tahoma"/>
            <family val="0"/>
          </rPr>
          <t xml:space="preserve">Application Method                          Percentage Delivered
______________________________________________________
Injection                                                         95
Sprinkling                                                       75
Broadcast (fresh solids)                    
    Days between application                     Soil Conditions
    and incorporation                warm dry    warm wet    cool wet  
                   1                              70               90             100
                   4                              60               80               95
                   7 or more                  50               70               90  </t>
        </r>
      </text>
    </comment>
    <comment ref="B40" authorId="1">
      <text>
        <r>
          <rPr>
            <sz val="8"/>
            <rFont val="Tahoma"/>
            <family val="0"/>
          </rPr>
          <t xml:space="preserve">
</t>
        </r>
        <r>
          <rPr>
            <b/>
            <sz val="10"/>
            <rFont val="Tahoma"/>
            <family val="2"/>
          </rPr>
          <t>This number is an assumption - if you think this number  is more or less, change it to fit your operation!</t>
        </r>
      </text>
    </comment>
  </commentList>
</comments>
</file>

<file path=xl/comments5.xml><?xml version="1.0" encoding="utf-8"?>
<comments xmlns="http://schemas.openxmlformats.org/spreadsheetml/2006/main">
  <authors>
    <author>diego.ayala</author>
  </authors>
  <commentList>
    <comment ref="C20" authorId="0">
      <text>
        <r>
          <rPr>
            <sz val="8"/>
            <rFont val="Tahoma"/>
            <family val="0"/>
          </rPr>
          <t xml:space="preserve">If you have dryland and irrigated acres - use a weighted average for your yields.
Example:
dryland corn - 45 % of cropland.  Yields:   130 bu/ac *0 .45 = 59 bu/ac
                                                                                                     +
Irrigated corn - 55 % of cropland. Yields:  190 bu/ac * 0.55 = 105 bu/ac
                                           </t>
        </r>
        <r>
          <rPr>
            <b/>
            <sz val="8"/>
            <rFont val="Tahoma"/>
            <family val="2"/>
          </rPr>
          <t>Weighted Average for yields:  164 bu/ac
NOTE:  if you are putting on manure effluent to irrigated crops
             use irrigated yields - do not use average!</t>
        </r>
        <r>
          <rPr>
            <sz val="8"/>
            <rFont val="Tahoma"/>
            <family val="0"/>
          </rPr>
          <t xml:space="preserve">
</t>
        </r>
      </text>
    </comment>
    <comment ref="K19" authorId="0">
      <text>
        <r>
          <rPr>
            <sz val="8"/>
            <rFont val="Tahoma"/>
            <family val="0"/>
          </rPr>
          <t>Table 6-6   AWMFH
Crop           Dry wt.            Typical yield/                  Average conc. of nutrients (%)
                  (lb/bu)             acre plant part                     N                    P                  K
_____________________________________________________________________
Alfalfa        2000 lbs/ton            4 tons                        2.25              0.22            1.87              
Corn               56                      120 bu                         1.61              0.28            0.40
Corn Silage    700 lbs/ton        20/7 tons (wet/dry)     1.10              0.25            1.09
Oats                32                       80 bu                         1.95              0.34            0.49
Sorghum          56                       60 bu                         1.67              0.36           0.42
Wheat              60                       40 bu                        2.08              0.62           0.52
Soybeans          60                       35 bu                       6.25              0.64          1.90</t>
        </r>
      </text>
    </comment>
  </commentList>
</comments>
</file>

<file path=xl/comments6.xml><?xml version="1.0" encoding="utf-8"?>
<comments xmlns="http://schemas.openxmlformats.org/spreadsheetml/2006/main">
  <authors>
    <author>diego.ayala</author>
  </authors>
  <commentList>
    <comment ref="D16" authorId="0">
      <text>
        <r>
          <rPr>
            <sz val="10"/>
            <rFont val="Tahoma"/>
            <family val="0"/>
          </rPr>
          <t xml:space="preserve">ORGANIC-N AVAILABILITY FACTORS:
</t>
        </r>
        <r>
          <rPr>
            <sz val="6"/>
            <rFont val="Tahoma"/>
            <family val="2"/>
          </rPr>
          <t>(Based on UNL Guidelines - NebGuide G97-1335A 09/2001)</t>
        </r>
        <r>
          <rPr>
            <sz val="10"/>
            <rFont val="Tahoma"/>
            <family val="0"/>
          </rPr>
          <t xml:space="preserve">
</t>
        </r>
        <r>
          <rPr>
            <sz val="8"/>
            <rFont val="Tahoma"/>
            <family val="2"/>
          </rPr>
          <t xml:space="preserve">                              </t>
        </r>
        <r>
          <rPr>
            <sz val="10"/>
            <rFont val="Tahoma"/>
            <family val="0"/>
          </rPr>
          <t xml:space="preserve">
</t>
        </r>
        <r>
          <rPr>
            <u val="single"/>
            <sz val="8"/>
            <rFont val="Tahoma"/>
            <family val="2"/>
          </rPr>
          <t>Animal Type</t>
        </r>
        <r>
          <rPr>
            <sz val="8"/>
            <rFont val="Tahoma"/>
            <family val="2"/>
          </rPr>
          <t xml:space="preserve">                         </t>
        </r>
        <r>
          <rPr>
            <u val="single"/>
            <sz val="8"/>
            <rFont val="Tahoma"/>
            <family val="2"/>
          </rPr>
          <t>% Crop Available</t>
        </r>
        <r>
          <rPr>
            <sz val="8"/>
            <rFont val="Tahoma"/>
            <family val="2"/>
          </rPr>
          <t xml:space="preserve">
Beef/Dairy
   Solid (including Feedlot)             25 %
   Stored Liquid                              35 %
   Compost                                     20 %
Swine
   Fresh                                          50 %
   Stored Liquid                               35 %
-----------------------------------------------------------
</t>
        </r>
      </text>
    </comment>
    <comment ref="D13" authorId="0">
      <text>
        <r>
          <rPr>
            <sz val="10"/>
            <rFont val="Tahoma"/>
            <family val="0"/>
          </rPr>
          <t>Ammonium-N Availability:
(</t>
        </r>
        <r>
          <rPr>
            <sz val="6"/>
            <rFont val="Tahoma"/>
            <family val="2"/>
          </rPr>
          <t>Based on UNL Guidelines - NebGuide G97-1335A 09/2001)</t>
        </r>
        <r>
          <rPr>
            <sz val="10"/>
            <rFont val="Tahoma"/>
            <family val="0"/>
          </rPr>
          <t xml:space="preserve">
</t>
        </r>
        <r>
          <rPr>
            <sz val="8"/>
            <rFont val="Tahoma"/>
            <family val="2"/>
          </rPr>
          <t xml:space="preserve">
</t>
        </r>
        <r>
          <rPr>
            <u val="single"/>
            <sz val="8"/>
            <rFont val="Tahoma"/>
            <family val="2"/>
          </rPr>
          <t>System</t>
        </r>
        <r>
          <rPr>
            <sz val="8"/>
            <rFont val="Tahoma"/>
            <family val="2"/>
          </rPr>
          <t xml:space="preserve">                        </t>
        </r>
        <r>
          <rPr>
            <u val="single"/>
            <sz val="8"/>
            <rFont val="Tahoma"/>
            <family val="2"/>
          </rPr>
          <t>% Crop Available</t>
        </r>
        <r>
          <rPr>
            <sz val="8"/>
            <rFont val="Tahoma"/>
            <family val="2"/>
          </rPr>
          <t xml:space="preserve">
</t>
        </r>
        <r>
          <rPr>
            <b/>
            <sz val="8"/>
            <rFont val="Tahoma"/>
            <family val="2"/>
          </rPr>
          <t>Sidedress</t>
        </r>
        <r>
          <rPr>
            <sz val="8"/>
            <rFont val="Tahoma"/>
            <family val="2"/>
          </rPr>
          <t xml:space="preserve">
   Incorporated                   100%
   Sprinkler Irrigation            50%
</t>
        </r>
        <r>
          <rPr>
            <b/>
            <sz val="8"/>
            <rFont val="Tahoma"/>
            <family val="2"/>
          </rPr>
          <t>Preplant Application
And Incorporation</t>
        </r>
        <r>
          <rPr>
            <sz val="8"/>
            <rFont val="Tahoma"/>
            <family val="2"/>
          </rPr>
          <t xml:space="preserve">
   Same Day                         95%
   1 Day Later                      50%  (Cattle)
                                            70% (Swine)
   2 Days Later                     25% (Cattle)
                                            50% (Swine)
   3 Days Later                     15% (Cattle)
                                             35% (Swine)
   Not Incorporated              12%
</t>
        </r>
        <r>
          <rPr>
            <b/>
            <sz val="8"/>
            <rFont val="Tahoma"/>
            <family val="2"/>
          </rPr>
          <t xml:space="preserve">Preplant Application         </t>
        </r>
        <r>
          <rPr>
            <sz val="8"/>
            <rFont val="Tahoma"/>
            <family val="2"/>
          </rPr>
          <t>0%</t>
        </r>
        <r>
          <rPr>
            <b/>
            <sz val="8"/>
            <rFont val="Tahoma"/>
            <family val="2"/>
          </rPr>
          <t xml:space="preserve">
Fall Before Spring</t>
        </r>
        <r>
          <rPr>
            <sz val="8"/>
            <rFont val="Tahoma"/>
            <family val="2"/>
          </rPr>
          <t xml:space="preserve">
</t>
        </r>
      </text>
    </comment>
  </commentList>
</comments>
</file>

<file path=xl/comments7.xml><?xml version="1.0" encoding="utf-8"?>
<comments xmlns="http://schemas.openxmlformats.org/spreadsheetml/2006/main">
  <authors>
    <author>diego.ayala</author>
  </authors>
  <commentList>
    <comment ref="D17" authorId="0">
      <text>
        <r>
          <rPr>
            <sz val="10"/>
            <rFont val="Tahoma"/>
            <family val="0"/>
          </rPr>
          <t xml:space="preserve">ORGANIC-N AVAILABILITY FACTORS:
</t>
        </r>
        <r>
          <rPr>
            <sz val="6"/>
            <rFont val="Tahoma"/>
            <family val="2"/>
          </rPr>
          <t>(Based on UNL Guidelines - NebGuide G97-1335A 09/2001)</t>
        </r>
        <r>
          <rPr>
            <sz val="10"/>
            <rFont val="Tahoma"/>
            <family val="0"/>
          </rPr>
          <t xml:space="preserve">
</t>
        </r>
        <r>
          <rPr>
            <sz val="8"/>
            <rFont val="Tahoma"/>
            <family val="2"/>
          </rPr>
          <t xml:space="preserve">                              </t>
        </r>
        <r>
          <rPr>
            <sz val="10"/>
            <rFont val="Tahoma"/>
            <family val="0"/>
          </rPr>
          <t xml:space="preserve">
</t>
        </r>
        <r>
          <rPr>
            <u val="single"/>
            <sz val="8"/>
            <rFont val="Tahoma"/>
            <family val="2"/>
          </rPr>
          <t>Animal Type</t>
        </r>
        <r>
          <rPr>
            <sz val="8"/>
            <rFont val="Tahoma"/>
            <family val="2"/>
          </rPr>
          <t xml:space="preserve">                         </t>
        </r>
        <r>
          <rPr>
            <u val="single"/>
            <sz val="8"/>
            <rFont val="Tahoma"/>
            <family val="2"/>
          </rPr>
          <t>% Crop Available</t>
        </r>
        <r>
          <rPr>
            <sz val="8"/>
            <rFont val="Tahoma"/>
            <family val="2"/>
          </rPr>
          <t xml:space="preserve">
Beef/Dairy
   Solid (including Feedlot)             25 %
   Stored Liquid                              35 %
   Compost                                     20 %
Swine
   Fresh                                          50 %
   Stored Liquid                               35 %
-----------------------------------------------------------
</t>
        </r>
      </text>
    </comment>
    <comment ref="D14" authorId="0">
      <text>
        <r>
          <rPr>
            <sz val="10"/>
            <rFont val="Tahoma"/>
            <family val="0"/>
          </rPr>
          <t>Ammonium-N Availability:
(</t>
        </r>
        <r>
          <rPr>
            <sz val="6"/>
            <rFont val="Tahoma"/>
            <family val="2"/>
          </rPr>
          <t>Based on UNL Guidelines - NebGuide G97-1335A 09/2001)</t>
        </r>
        <r>
          <rPr>
            <sz val="10"/>
            <rFont val="Tahoma"/>
            <family val="0"/>
          </rPr>
          <t xml:space="preserve">
</t>
        </r>
        <r>
          <rPr>
            <sz val="8"/>
            <rFont val="Tahoma"/>
            <family val="2"/>
          </rPr>
          <t xml:space="preserve">
</t>
        </r>
        <r>
          <rPr>
            <u val="single"/>
            <sz val="8"/>
            <rFont val="Tahoma"/>
            <family val="2"/>
          </rPr>
          <t>System</t>
        </r>
        <r>
          <rPr>
            <sz val="8"/>
            <rFont val="Tahoma"/>
            <family val="2"/>
          </rPr>
          <t xml:space="preserve">                        </t>
        </r>
        <r>
          <rPr>
            <u val="single"/>
            <sz val="8"/>
            <rFont val="Tahoma"/>
            <family val="2"/>
          </rPr>
          <t>% Crop Available</t>
        </r>
        <r>
          <rPr>
            <sz val="8"/>
            <rFont val="Tahoma"/>
            <family val="2"/>
          </rPr>
          <t xml:space="preserve">
</t>
        </r>
        <r>
          <rPr>
            <b/>
            <sz val="8"/>
            <rFont val="Tahoma"/>
            <family val="2"/>
          </rPr>
          <t>Sidedress</t>
        </r>
        <r>
          <rPr>
            <sz val="8"/>
            <rFont val="Tahoma"/>
            <family val="2"/>
          </rPr>
          <t xml:space="preserve">
   Incorporated                   100%
   Sprinkler Irrigation            50%
</t>
        </r>
        <r>
          <rPr>
            <b/>
            <sz val="8"/>
            <rFont val="Tahoma"/>
            <family val="2"/>
          </rPr>
          <t>Preplant Application
And Incorporation</t>
        </r>
        <r>
          <rPr>
            <sz val="8"/>
            <rFont val="Tahoma"/>
            <family val="2"/>
          </rPr>
          <t xml:space="preserve">
   Same Day                         95%
   1 Day Later                      50%  (Cattle)
                                            70% (Swine)
   2 Days Later                     25% (Cattle)
                                            50% (Swine)
   3 Days Later                     15% (Cattle)
                                             35% (Swine)
   Not Incorporated              12%
</t>
        </r>
        <r>
          <rPr>
            <b/>
            <sz val="8"/>
            <rFont val="Tahoma"/>
            <family val="2"/>
          </rPr>
          <t xml:space="preserve">Preplant Application         </t>
        </r>
        <r>
          <rPr>
            <sz val="8"/>
            <rFont val="Tahoma"/>
            <family val="2"/>
          </rPr>
          <t>0%</t>
        </r>
        <r>
          <rPr>
            <b/>
            <sz val="8"/>
            <rFont val="Tahoma"/>
            <family val="2"/>
          </rPr>
          <t xml:space="preserve">
Fall Before Spring</t>
        </r>
        <r>
          <rPr>
            <sz val="8"/>
            <rFont val="Tahoma"/>
            <family val="2"/>
          </rPr>
          <t xml:space="preserve">
</t>
        </r>
      </text>
    </comment>
  </commentList>
</comments>
</file>

<file path=xl/comments8.xml><?xml version="1.0" encoding="utf-8"?>
<comments xmlns="http://schemas.openxmlformats.org/spreadsheetml/2006/main">
  <authors>
    <author>diego.ayala</author>
  </authors>
  <commentList>
    <comment ref="A16" authorId="0">
      <text>
        <r>
          <rPr>
            <sz val="8"/>
            <rFont val="Tahoma"/>
            <family val="0"/>
          </rPr>
          <t xml:space="preserve">You can use your own information for credits.
Enter your own information in the grey cells.
</t>
        </r>
      </text>
    </comment>
  </commentList>
</comments>
</file>

<file path=xl/comments9.xml><?xml version="1.0" encoding="utf-8"?>
<comments xmlns="http://schemas.openxmlformats.org/spreadsheetml/2006/main">
  <authors>
    <author>diego.ayala</author>
  </authors>
  <commentList>
    <comment ref="D7" authorId="0">
      <text>
        <r>
          <rPr>
            <sz val="10"/>
            <rFont val="Tahoma"/>
            <family val="0"/>
          </rPr>
          <t>Ammonium-N Availability:
(</t>
        </r>
        <r>
          <rPr>
            <sz val="6"/>
            <rFont val="Tahoma"/>
            <family val="2"/>
          </rPr>
          <t>Based on UNL Guidelines - NebGuide G97-1335A 09/2001)</t>
        </r>
        <r>
          <rPr>
            <sz val="10"/>
            <rFont val="Tahoma"/>
            <family val="0"/>
          </rPr>
          <t xml:space="preserve">
</t>
        </r>
        <r>
          <rPr>
            <sz val="8"/>
            <rFont val="Tahoma"/>
            <family val="2"/>
          </rPr>
          <t xml:space="preserve">
</t>
        </r>
        <r>
          <rPr>
            <u val="single"/>
            <sz val="8"/>
            <rFont val="Tahoma"/>
            <family val="2"/>
          </rPr>
          <t>System</t>
        </r>
        <r>
          <rPr>
            <sz val="8"/>
            <rFont val="Tahoma"/>
            <family val="2"/>
          </rPr>
          <t xml:space="preserve">                        </t>
        </r>
        <r>
          <rPr>
            <u val="single"/>
            <sz val="8"/>
            <rFont val="Tahoma"/>
            <family val="2"/>
          </rPr>
          <t>% Crop Available</t>
        </r>
        <r>
          <rPr>
            <sz val="8"/>
            <rFont val="Tahoma"/>
            <family val="2"/>
          </rPr>
          <t xml:space="preserve">
</t>
        </r>
        <r>
          <rPr>
            <b/>
            <sz val="8"/>
            <rFont val="Tahoma"/>
            <family val="2"/>
          </rPr>
          <t>Sidedress</t>
        </r>
        <r>
          <rPr>
            <sz val="8"/>
            <rFont val="Tahoma"/>
            <family val="2"/>
          </rPr>
          <t xml:space="preserve">
   Incorporated                   100%
   Sprinkler Irrigation            50%
</t>
        </r>
        <r>
          <rPr>
            <b/>
            <sz val="8"/>
            <rFont val="Tahoma"/>
            <family val="2"/>
          </rPr>
          <t>Preplant Application
And Incorporation</t>
        </r>
        <r>
          <rPr>
            <sz val="8"/>
            <rFont val="Tahoma"/>
            <family val="2"/>
          </rPr>
          <t xml:space="preserve">
   Same Day                         95%
   1 Day Later                      50%  (Cattle)
                                            70% (Swine)
   2 Days Later                     25% (Cattle)
                                            50% (Swine)
   3 Days Later                     15% (Cattle)
                                             35% (Swine)
   Not Incorporated              12%
</t>
        </r>
        <r>
          <rPr>
            <b/>
            <sz val="8"/>
            <rFont val="Tahoma"/>
            <family val="2"/>
          </rPr>
          <t xml:space="preserve">Preplant Application         </t>
        </r>
        <r>
          <rPr>
            <sz val="8"/>
            <rFont val="Tahoma"/>
            <family val="2"/>
          </rPr>
          <t>0%</t>
        </r>
        <r>
          <rPr>
            <b/>
            <sz val="8"/>
            <rFont val="Tahoma"/>
            <family val="2"/>
          </rPr>
          <t xml:space="preserve">
Fall Before Spring</t>
        </r>
        <r>
          <rPr>
            <sz val="8"/>
            <rFont val="Tahoma"/>
            <family val="2"/>
          </rPr>
          <t xml:space="preserve">
</t>
        </r>
      </text>
    </comment>
    <comment ref="D11" authorId="0">
      <text>
        <r>
          <rPr>
            <sz val="10"/>
            <rFont val="Tahoma"/>
            <family val="0"/>
          </rPr>
          <t xml:space="preserve">ORGANIC-N AVAILABILITY FACTORS:
</t>
        </r>
        <r>
          <rPr>
            <sz val="6"/>
            <rFont val="Tahoma"/>
            <family val="2"/>
          </rPr>
          <t>(Based on UNL Guidelines - NebGuide G97-1335A 09/2001)</t>
        </r>
        <r>
          <rPr>
            <sz val="10"/>
            <rFont val="Tahoma"/>
            <family val="0"/>
          </rPr>
          <t xml:space="preserve">
</t>
        </r>
        <r>
          <rPr>
            <sz val="8"/>
            <rFont val="Tahoma"/>
            <family val="2"/>
          </rPr>
          <t xml:space="preserve">                              </t>
        </r>
        <r>
          <rPr>
            <sz val="10"/>
            <rFont val="Tahoma"/>
            <family val="0"/>
          </rPr>
          <t xml:space="preserve">
</t>
        </r>
        <r>
          <rPr>
            <u val="single"/>
            <sz val="8"/>
            <rFont val="Tahoma"/>
            <family val="2"/>
          </rPr>
          <t>Animal Type</t>
        </r>
        <r>
          <rPr>
            <sz val="8"/>
            <rFont val="Tahoma"/>
            <family val="2"/>
          </rPr>
          <t xml:space="preserve">                         </t>
        </r>
        <r>
          <rPr>
            <u val="single"/>
            <sz val="8"/>
            <rFont val="Tahoma"/>
            <family val="2"/>
          </rPr>
          <t>% Crop Available</t>
        </r>
        <r>
          <rPr>
            <sz val="8"/>
            <rFont val="Tahoma"/>
            <family val="2"/>
          </rPr>
          <t xml:space="preserve">
Beef/Dairy
   Solid (including Feedlot)             25 %
   Stored Liquid                              35 %
   Compost                                     20 %
Swine
   Fresh                                          50 %
   Stored Liquid                               35 %
-----------------------------------------------------------
</t>
        </r>
      </text>
    </comment>
  </commentList>
</comments>
</file>

<file path=xl/sharedStrings.xml><?xml version="1.0" encoding="utf-8"?>
<sst xmlns="http://schemas.openxmlformats.org/spreadsheetml/2006/main" count="592" uniqueCount="398">
  <si>
    <t>U.S. Department of Agriculture</t>
  </si>
  <si>
    <t>Natural Resources Conservation Service</t>
  </si>
  <si>
    <t>Number</t>
  </si>
  <si>
    <t>Average</t>
  </si>
  <si>
    <t>Animal</t>
  </si>
  <si>
    <t>Type of</t>
  </si>
  <si>
    <t>of</t>
  </si>
  <si>
    <t>Weight</t>
  </si>
  <si>
    <t>Units</t>
  </si>
  <si>
    <t>Waste Produced</t>
  </si>
  <si>
    <t>Animals</t>
  </si>
  <si>
    <t>(lbs)</t>
  </si>
  <si>
    <t>(cf/d/au)</t>
  </si>
  <si>
    <t>Waste Management System Inventory Sheet</t>
  </si>
  <si>
    <t xml:space="preserve">Facility Use Period (fup)  </t>
  </si>
  <si>
    <t>Open Lot Operations</t>
  </si>
  <si>
    <t>Operation Information and Waste Characteristics</t>
  </si>
  <si>
    <t>Table 4-5, 4-8, 4-11 or 4-14     (NVWP)</t>
  </si>
  <si>
    <t>Table 11-5 (PONCMR)</t>
  </si>
  <si>
    <t>Table 11-6</t>
  </si>
  <si>
    <t>Nutrient Value of Waste Produced</t>
  </si>
  <si>
    <t>(PNA)</t>
  </si>
  <si>
    <t>Vol. (VWP)</t>
  </si>
  <si>
    <t>Wt. (WWP)</t>
  </si>
  <si>
    <t>N</t>
  </si>
  <si>
    <t>P</t>
  </si>
  <si>
    <t>K</t>
  </si>
  <si>
    <t>(au)</t>
  </si>
  <si>
    <t>(lb/d/au)</t>
  </si>
  <si>
    <t xml:space="preserve">  cu ft</t>
  </si>
  <si>
    <t xml:space="preserve">  lbs</t>
  </si>
  <si>
    <t>Annual Nutrient Value of Waste Produced</t>
  </si>
  <si>
    <t xml:space="preserve">Annual Weight of Nitrogen produced  = sum of (FUP)(AU)(NVWP)(PONCMR)(PNA) for each animal type =  </t>
  </si>
  <si>
    <t xml:space="preserve">Annual Weight of Phosphorous produced  = sum of (FUP)(AU)(NVWP)(PONCMR) for each animal type =  </t>
  </si>
  <si>
    <t xml:space="preserve">Annual Weight of Potassium produced = sum of (FUP)(AU)(NVWP)(PONCMR) for each animal type =  </t>
  </si>
  <si>
    <t>Table 6-6   AWMFH</t>
  </si>
  <si>
    <t>produced</t>
  </si>
  <si>
    <t>Crop</t>
  </si>
  <si>
    <t>bu/ac</t>
  </si>
  <si>
    <t>lb/bu</t>
  </si>
  <si>
    <t>Acres</t>
  </si>
  <si>
    <t xml:space="preserve"> </t>
  </si>
  <si>
    <t>TOTAL FOR SOLIDS</t>
  </si>
  <si>
    <t>TOTAL FOR LIQUIDS</t>
  </si>
  <si>
    <t>tons</t>
  </si>
  <si>
    <r>
      <t>P</t>
    </r>
    <r>
      <rPr>
        <vertAlign val="subscript"/>
        <sz val="7"/>
        <rFont val="Arial MT"/>
        <family val="0"/>
      </rPr>
      <t>2</t>
    </r>
    <r>
      <rPr>
        <sz val="7"/>
        <rFont val="Arial MT"/>
        <family val="0"/>
      </rPr>
      <t>O</t>
    </r>
    <r>
      <rPr>
        <vertAlign val="subscript"/>
        <sz val="7"/>
        <rFont val="Arial MT"/>
        <family val="0"/>
      </rPr>
      <t>5</t>
    </r>
  </si>
  <si>
    <r>
      <t>K</t>
    </r>
    <r>
      <rPr>
        <vertAlign val="subscript"/>
        <sz val="7"/>
        <rFont val="Arial MT"/>
        <family val="0"/>
      </rPr>
      <t>2</t>
    </r>
    <r>
      <rPr>
        <sz val="7"/>
        <rFont val="Arial MT"/>
        <family val="0"/>
      </rPr>
      <t>O</t>
    </r>
  </si>
  <si>
    <t>TOTAL FOR ALL MANURE</t>
  </si>
  <si>
    <t xml:space="preserve">    INSTRUCTIONS</t>
  </si>
  <si>
    <t xml:space="preserve">IF THE USER NEEDS ASSISTANCE WITH THIS WORKBOOK AND/OR ENCOUNTERS A PROBLEM WITH ANY OF </t>
  </si>
  <si>
    <t>THE WORKSHEETS, PLEASE CONTACT:</t>
  </si>
  <si>
    <t>diego.ayala@ne.usda.gov</t>
  </si>
  <si>
    <t>The user may want to consider tayloring each worksheet for their own county average information</t>
  </si>
  <si>
    <t xml:space="preserve">NOTE: MAKE SURE AND ALWAYS KEEP AN ORIGINAL COPY PRIOR TO WORKING WITH THE WORKBOOK =&gt; </t>
  </si>
  <si>
    <t>ANALYSIS</t>
  </si>
  <si>
    <t>OWNER/OPERATOR:</t>
  </si>
  <si>
    <t>COUNTY:</t>
  </si>
  <si>
    <t>(1)</t>
  </si>
  <si>
    <t xml:space="preserve">Availability </t>
  </si>
  <si>
    <t>Organic-N</t>
  </si>
  <si>
    <t>PERCENT*</t>
  </si>
  <si>
    <t xml:space="preserve">Factor </t>
  </si>
  <si>
    <t>---</t>
  </si>
  <si>
    <t>(2)</t>
  </si>
  <si>
    <t>Wt. of</t>
  </si>
  <si>
    <t>crop</t>
  </si>
  <si>
    <t>Yield Plus</t>
  </si>
  <si>
    <t>CROP</t>
  </si>
  <si>
    <t>TOTAL N</t>
  </si>
  <si>
    <t>(3)</t>
  </si>
  <si>
    <t>ac-in</t>
  </si>
  <si>
    <t>(4)</t>
  </si>
  <si>
    <t>Total Salts</t>
  </si>
  <si>
    <r>
      <t xml:space="preserve">Yield </t>
    </r>
    <r>
      <rPr>
        <b/>
        <vertAlign val="superscript"/>
        <sz val="10"/>
        <color indexed="10"/>
        <rFont val="Arial"/>
        <family val="2"/>
      </rPr>
      <t>+</t>
    </r>
  </si>
  <si>
    <t>Weight Produced (lbs)</t>
  </si>
  <si>
    <t xml:space="preserve">Paved Lot area in Acres  </t>
  </si>
  <si>
    <t xml:space="preserve">Unpaved Lot area in Acres  </t>
  </si>
  <si>
    <t>Irrigation/Sprinkler</t>
  </si>
  <si>
    <t>DIEGO AYALA, RESOURCE CONSERVATIONIST</t>
  </si>
  <si>
    <t>* Or enter your own volume</t>
  </si>
  <si>
    <t>402.371.5350 ext. 115</t>
  </si>
  <si>
    <t>(5)</t>
  </si>
  <si>
    <t>Item #</t>
  </si>
  <si>
    <t>Enter the acres of lot area for paved/unpaved/contributing drainage areas.</t>
  </si>
  <si>
    <t>OPEN LOTS:</t>
  </si>
  <si>
    <t>Enter the corresponding run-off for each lot type for the whole year - Use NE-ENG-81</t>
  </si>
  <si>
    <t>This item relates to the type of livestock, average weight, manure production, nutrient value of manure</t>
  </si>
  <si>
    <t>and storage/application losses of nutrients.  The values used can be found in the NRCS Ag. Waste</t>
  </si>
  <si>
    <t>based on an average facility for each livestock group.  The user may change any entry as neccesary.</t>
  </si>
  <si>
    <t xml:space="preserve">The manure production will be given in total volume and weight generated by the facility.  The nutrient entries </t>
  </si>
  <si>
    <t>will be used under Item 5 to determine preliminary acreage needed to utilize the manure produced.</t>
  </si>
  <si>
    <t>This item divides the manure and run-off into two types: Solid portion and liquid portion.</t>
  </si>
  <si>
    <t>The solid portion has been figured using the % solid as indicated under the NRCS Ag. Waste Handbook</t>
  </si>
  <si>
    <t>table 4-8</t>
  </si>
  <si>
    <t>acres needed to utilize the solids generated by the operation.</t>
  </si>
  <si>
    <t>Enter the size of spreader to compute total number of loads.</t>
  </si>
  <si>
    <t xml:space="preserve">Land Avail. to Apply Waste  </t>
  </si>
  <si>
    <t>days per year (for land application purposes)</t>
  </si>
  <si>
    <t>Legal Description:</t>
  </si>
  <si>
    <t>Inventory Completed by:</t>
  </si>
  <si>
    <t>Natural Resources District:</t>
  </si>
  <si>
    <t>Date:</t>
  </si>
  <si>
    <t>Owner/Operator:</t>
  </si>
  <si>
    <t>County:</t>
  </si>
  <si>
    <t>Field Office:</t>
  </si>
  <si>
    <t>Other Contributing Area Outside the Lots</t>
  </si>
  <si>
    <t>Annual Runoff (in./ac)</t>
  </si>
  <si>
    <t>gpm</t>
  </si>
  <si>
    <t>tons/load</t>
  </si>
  <si>
    <t xml:space="preserve">    BEEF - SOLIDS AND LIQUID INVENTORY</t>
  </si>
  <si>
    <t>Solid manure =</t>
  </si>
  <si>
    <t>bu/ac or t/ac</t>
  </si>
  <si>
    <t>or,</t>
  </si>
  <si>
    <t>Solid Application</t>
  </si>
  <si>
    <t>Solid spreader capacity =</t>
  </si>
  <si>
    <t>Number of Loads per Year</t>
  </si>
  <si>
    <t>STORM runoff =</t>
  </si>
  <si>
    <t>Liquid Application</t>
  </si>
  <si>
    <t>gallons</t>
  </si>
  <si>
    <t>or</t>
  </si>
  <si>
    <t>Sprinkler/Tow pumping rate =</t>
  </si>
  <si>
    <t>Total liquid produced =</t>
  </si>
  <si>
    <t>gallons, or</t>
  </si>
  <si>
    <t xml:space="preserve">Assume that 50% of solids volume is liquid, so subtract 1/2 of total solids volume from total liquid, or approximately </t>
  </si>
  <si>
    <t>Ac-in.</t>
  </si>
  <si>
    <t>Annual Operating Time, hrs</t>
  </si>
  <si>
    <t>Beef Feeders</t>
  </si>
  <si>
    <t xml:space="preserve">Add liquid volume retained in solids (50% of total volume), and assume 70% is lost to evaporation: </t>
  </si>
  <si>
    <t xml:space="preserve">Total Solids Volume to be hauled annually = </t>
  </si>
  <si>
    <t>tons, or</t>
  </si>
  <si>
    <t>cubic feet</t>
  </si>
  <si>
    <t xml:space="preserve">Total Liquid Volume to be pumped annually = </t>
  </si>
  <si>
    <t>Annual Weight of Waste Produced (lbs)</t>
  </si>
  <si>
    <t>Annual Volume of Waste Produced (cu ft)</t>
  </si>
  <si>
    <r>
      <t>Note: To convert lb P to lb P</t>
    </r>
    <r>
      <rPr>
        <vertAlign val="subscript"/>
        <sz val="7"/>
        <rFont val="Arial MT"/>
        <family val="0"/>
      </rPr>
      <t>2</t>
    </r>
    <r>
      <rPr>
        <sz val="7"/>
        <rFont val="Arial MT"/>
        <family val="2"/>
      </rPr>
      <t>O</t>
    </r>
    <r>
      <rPr>
        <vertAlign val="subscript"/>
        <sz val="7"/>
        <rFont val="Arial MT"/>
        <family val="0"/>
      </rPr>
      <t>5</t>
    </r>
    <r>
      <rPr>
        <sz val="7"/>
        <rFont val="Arial MT"/>
        <family val="2"/>
      </rPr>
      <t>, multiply by 2.27; to convert lb K to lb K</t>
    </r>
    <r>
      <rPr>
        <vertAlign val="subscript"/>
        <sz val="7"/>
        <rFont val="Arial MT"/>
        <family val="0"/>
      </rPr>
      <t>2</t>
    </r>
    <r>
      <rPr>
        <sz val="7"/>
        <rFont val="Arial MT"/>
        <family val="2"/>
      </rPr>
      <t>O, multiply by 1.2</t>
    </r>
  </si>
  <si>
    <r>
      <t>(A)</t>
    </r>
    <r>
      <rPr>
        <sz val="7"/>
        <rFont val="Arial MT"/>
        <family val="2"/>
      </rPr>
      <t xml:space="preserve"> Yield</t>
    </r>
  </si>
  <si>
    <r>
      <t>(B)</t>
    </r>
    <r>
      <rPr>
        <sz val="7"/>
        <rFont val="Arial MT"/>
        <family val="2"/>
      </rPr>
      <t xml:space="preserve"> Dry Wt.</t>
    </r>
  </si>
  <si>
    <r>
      <t>(D)</t>
    </r>
    <r>
      <rPr>
        <sz val="7"/>
        <rFont val="Arial MT"/>
        <family val="2"/>
      </rPr>
      <t xml:space="preserve"> Avg. Plant Nutrient Uptake</t>
    </r>
  </si>
  <si>
    <r>
      <t>(E)</t>
    </r>
    <r>
      <rPr>
        <sz val="7"/>
        <rFont val="Arial MT"/>
        <family val="2"/>
      </rPr>
      <t xml:space="preserve"> Annual Crop Uptake/Harvested (lb/ac) </t>
    </r>
    <r>
      <rPr>
        <i/>
        <sz val="7"/>
        <rFont val="Arial MT"/>
        <family val="0"/>
      </rPr>
      <t>(C x D)</t>
    </r>
  </si>
  <si>
    <t>STORAGE TYPE:</t>
  </si>
  <si>
    <t>APPLICATION METHOD:</t>
  </si>
  <si>
    <t>DATE:</t>
  </si>
  <si>
    <t>COMPLETED BY:</t>
  </si>
  <si>
    <t>Total  Available</t>
  </si>
  <si>
    <t>(lbs/1000 Gal)</t>
  </si>
  <si>
    <t>(lbs/Ac-In)</t>
  </si>
  <si>
    <r>
      <t>NH</t>
    </r>
    <r>
      <rPr>
        <b/>
        <vertAlign val="subscript"/>
        <sz val="8"/>
        <rFont val="Arial"/>
        <family val="2"/>
      </rPr>
      <t>4</t>
    </r>
    <r>
      <rPr>
        <b/>
        <sz val="8"/>
        <rFont val="Arial"/>
        <family val="2"/>
      </rPr>
      <t>-N</t>
    </r>
  </si>
  <si>
    <t>Organic-N (1st Year)</t>
  </si>
  <si>
    <t>Manure Analysis Values</t>
  </si>
  <si>
    <t>Total  Available Nutrients</t>
  </si>
  <si>
    <t>1st Year</t>
  </si>
  <si>
    <t>2nd Year</t>
  </si>
  <si>
    <t>3rd Year</t>
  </si>
  <si>
    <r>
      <t xml:space="preserve">Total N </t>
    </r>
    <r>
      <rPr>
        <b/>
        <sz val="8"/>
        <rFont val="Arial"/>
        <family val="2"/>
      </rPr>
      <t>Available</t>
    </r>
  </si>
  <si>
    <r>
      <t>Note: 1st year available N includes both NH</t>
    </r>
    <r>
      <rPr>
        <vertAlign val="subscript"/>
        <sz val="8"/>
        <rFont val="Arial"/>
        <family val="2"/>
      </rPr>
      <t>4</t>
    </r>
    <r>
      <rPr>
        <sz val="8"/>
        <rFont val="Arial"/>
        <family val="2"/>
      </rPr>
      <t>-N and Organic-N.</t>
    </r>
  </si>
  <si>
    <t>(lb/ac)</t>
  </si>
  <si>
    <t>Annual Liquid Application Rate (Ac-in per Acre)</t>
  </si>
  <si>
    <t>based on annual nutrient uptake for:</t>
  </si>
  <si>
    <r>
      <t>P</t>
    </r>
    <r>
      <rPr>
        <vertAlign val="subscript"/>
        <sz val="10"/>
        <rFont val="Arial"/>
        <family val="2"/>
      </rPr>
      <t>2</t>
    </r>
    <r>
      <rPr>
        <sz val="10"/>
        <rFont val="Arial"/>
        <family val="0"/>
      </rPr>
      <t>O</t>
    </r>
    <r>
      <rPr>
        <vertAlign val="subscript"/>
        <sz val="10"/>
        <rFont val="Arial"/>
        <family val="2"/>
      </rPr>
      <t>5</t>
    </r>
  </si>
  <si>
    <t>(2) ANNUAL CROP UPTAKE/REMOVED WITH HARVEST</t>
  </si>
  <si>
    <t>Volume of Liquid Storage*:</t>
  </si>
  <si>
    <t>cu ft</t>
  </si>
  <si>
    <t>Nutrients Applied (lbs/ac) =</t>
  </si>
  <si>
    <t>At an application rate of:</t>
  </si>
  <si>
    <t>MANURE ANALYSIS ESTIMATOR/CALCULATOR</t>
  </si>
  <si>
    <t>LIQUID APPLICATION</t>
  </si>
  <si>
    <t>HOLDING POND</t>
  </si>
  <si>
    <t>(lbs/Ton)</t>
  </si>
  <si>
    <t>Nutrients</t>
  </si>
  <si>
    <t>Note: 1st year available N includes both</t>
  </si>
  <si>
    <r>
      <t xml:space="preserve">     NH</t>
    </r>
    <r>
      <rPr>
        <vertAlign val="subscript"/>
        <sz val="8"/>
        <rFont val="Arial"/>
        <family val="2"/>
      </rPr>
      <t>4</t>
    </r>
    <r>
      <rPr>
        <sz val="8"/>
        <rFont val="Arial"/>
        <family val="0"/>
      </rPr>
      <t>-N and Organic-N.</t>
    </r>
  </si>
  <si>
    <t>Volume of Solids Storage*:</t>
  </si>
  <si>
    <t>4-Yr Rotation</t>
  </si>
  <si>
    <t xml:space="preserve">Est. Annual Application Acres Required = </t>
  </si>
  <si>
    <t>to see a pop-up comment with the correct values for that cell.</t>
  </si>
  <si>
    <t>Enter the rate of discharge for a pump to compute total number of hours needed to utilize the liquid.</t>
  </si>
  <si>
    <t>The total solids computed is used under the &lt;Solid Calc&gt; worksheet to determine rates of applications and</t>
  </si>
  <si>
    <t>Spreader Surface Applied</t>
  </si>
  <si>
    <t>Subsequent years include only Organic-N.</t>
  </si>
  <si>
    <r>
      <t>P</t>
    </r>
    <r>
      <rPr>
        <b/>
        <vertAlign val="subscript"/>
        <sz val="8"/>
        <rFont val="Arial"/>
        <family val="2"/>
      </rPr>
      <t>2</t>
    </r>
    <r>
      <rPr>
        <b/>
        <sz val="8"/>
        <rFont val="Arial"/>
        <family val="2"/>
      </rPr>
      <t>O5</t>
    </r>
  </si>
  <si>
    <r>
      <t>P</t>
    </r>
    <r>
      <rPr>
        <b/>
        <vertAlign val="subscript"/>
        <sz val="8"/>
        <rFont val="Arial"/>
        <family val="2"/>
      </rPr>
      <t>2</t>
    </r>
    <r>
      <rPr>
        <b/>
        <sz val="8"/>
        <rFont val="Arial"/>
        <family val="2"/>
      </rPr>
      <t>O</t>
    </r>
    <r>
      <rPr>
        <b/>
        <vertAlign val="subscript"/>
        <sz val="8"/>
        <rFont val="Arial"/>
        <family val="2"/>
      </rPr>
      <t>5</t>
    </r>
  </si>
  <si>
    <t>BOOK VALUES</t>
  </si>
  <si>
    <t xml:space="preserve">  Est. Annual Application Acres Required = </t>
  </si>
  <si>
    <t>APPLICATION RATES BASED ON NITROGEN UPTAKE/HARVESTED</t>
  </si>
  <si>
    <r>
      <t>APPLICATION RATES BASED ON 4 YR. P</t>
    </r>
    <r>
      <rPr>
        <b/>
        <vertAlign val="subscript"/>
        <sz val="6"/>
        <rFont val="Arial"/>
        <family val="2"/>
      </rPr>
      <t>2</t>
    </r>
    <r>
      <rPr>
        <b/>
        <sz val="6"/>
        <rFont val="Arial"/>
        <family val="2"/>
      </rPr>
      <t>O</t>
    </r>
    <r>
      <rPr>
        <b/>
        <vertAlign val="subscript"/>
        <sz val="6"/>
        <rFont val="Arial"/>
        <family val="2"/>
      </rPr>
      <t xml:space="preserve">5 </t>
    </r>
    <r>
      <rPr>
        <b/>
        <sz val="6"/>
        <rFont val="Arial"/>
        <family val="2"/>
      </rPr>
      <t>UPTAKE/HARVESTED</t>
    </r>
  </si>
  <si>
    <t>Phosphorous Based Plan</t>
  </si>
  <si>
    <t>Nitrogen Based Plan</t>
  </si>
  <si>
    <t>SEDIMENT BASIN</t>
  </si>
  <si>
    <t>Ac-in/Ac/year,</t>
  </si>
  <si>
    <t>Tons/Ac/year,</t>
  </si>
  <si>
    <t>cu-ft.</t>
  </si>
  <si>
    <t>NITROGEN BASED PLAN</t>
  </si>
  <si>
    <t>bu or ton/ac</t>
  </si>
  <si>
    <t>Corn Silage(dry)</t>
  </si>
  <si>
    <t>Corn Silage(irr.)</t>
  </si>
  <si>
    <t>Alfalfa (dry)</t>
  </si>
  <si>
    <t>Alfalfa (irr.)</t>
  </si>
  <si>
    <t>Corn (dry)</t>
  </si>
  <si>
    <t>Corn (irr.)</t>
  </si>
  <si>
    <t>Soya (dry)</t>
  </si>
  <si>
    <t>Soya (irr.)</t>
  </si>
  <si>
    <t>Avg. Plant Nutrient Uptake&amp;Removed</t>
  </si>
  <si>
    <t>Incorp/1day</t>
  </si>
  <si>
    <t>Total N Available</t>
  </si>
  <si>
    <r>
      <t>NH</t>
    </r>
    <r>
      <rPr>
        <b/>
        <vertAlign val="subscript"/>
        <sz val="6"/>
        <rFont val="Arial"/>
        <family val="2"/>
      </rPr>
      <t>4</t>
    </r>
    <r>
      <rPr>
        <b/>
        <sz val="6"/>
        <rFont val="Arial"/>
        <family val="2"/>
      </rPr>
      <t>-N</t>
    </r>
  </si>
  <si>
    <r>
      <t xml:space="preserve">     NH</t>
    </r>
    <r>
      <rPr>
        <vertAlign val="subscript"/>
        <sz val="6"/>
        <rFont val="Arial"/>
        <family val="2"/>
      </rPr>
      <t>4</t>
    </r>
    <r>
      <rPr>
        <sz val="6"/>
        <rFont val="Arial"/>
        <family val="2"/>
      </rPr>
      <t>-N and Organic-N.</t>
    </r>
  </si>
  <si>
    <r>
      <t xml:space="preserve">Yield </t>
    </r>
    <r>
      <rPr>
        <b/>
        <vertAlign val="superscript"/>
        <sz val="6"/>
        <color indexed="10"/>
        <rFont val="Arial"/>
        <family val="2"/>
      </rPr>
      <t>+</t>
    </r>
  </si>
  <si>
    <r>
      <t xml:space="preserve">Dry Wt. </t>
    </r>
    <r>
      <rPr>
        <b/>
        <vertAlign val="superscript"/>
        <sz val="6"/>
        <rFont val="Arial"/>
        <family val="2"/>
      </rPr>
      <t>++</t>
    </r>
  </si>
  <si>
    <r>
      <t xml:space="preserve">Annual Crop Uptake &amp; Removed  (lb/ac) </t>
    </r>
    <r>
      <rPr>
        <b/>
        <vertAlign val="superscript"/>
        <sz val="6"/>
        <rFont val="Arial"/>
        <family val="2"/>
      </rPr>
      <t>+++</t>
    </r>
  </si>
  <si>
    <r>
      <t>+</t>
    </r>
    <r>
      <rPr>
        <i/>
        <sz val="6"/>
        <rFont val="Arial"/>
        <family val="2"/>
      </rPr>
      <t xml:space="preserve">    Average Yields /// ++   Average Weight  (Typical weights from Table 6-6, AWMFH) /// +++  Nutrient Uptake / Harvested part of crop</t>
    </r>
  </si>
  <si>
    <t>NOT INCORPORATED</t>
  </si>
  <si>
    <t>INCORPORATED/1DAY</t>
  </si>
  <si>
    <t>Analysis Date/or Book Values</t>
  </si>
  <si>
    <t xml:space="preserve">The actual application rates will need to be determined based on a nutrient budget taking into consideration all credits including: </t>
  </si>
  <si>
    <t>}</t>
  </si>
  <si>
    <t>tons/acre</t>
  </si>
  <si>
    <t>Area needed to spread manure</t>
  </si>
  <si>
    <t xml:space="preserve">Application Rates: No Incorporation = </t>
  </si>
  <si>
    <t>Estimated Solid Manure Production</t>
  </si>
  <si>
    <t>Soil Nitrate Nitrogen; Soil Organic Matter; Legumes; Manure Credits from previous years, and Irrigation Water Credits.</t>
  </si>
  <si>
    <t>lbs/ac</t>
  </si>
  <si>
    <t>1.2)+35] ==</t>
  </si>
  <si>
    <t>lbs./bu.</t>
  </si>
  <si>
    <t>Corn Nitrogen Recommendation</t>
  </si>
  <si>
    <t>Soil Nitrate-N</t>
  </si>
  <si>
    <t>Soil Organic Matter</t>
  </si>
  <si>
    <t>Legume</t>
  </si>
  <si>
    <t>Past Manure Application Credit</t>
  </si>
  <si>
    <t>Other Credits</t>
  </si>
  <si>
    <t>Nitrogen Credits</t>
  </si>
  <si>
    <t>ppm</t>
  </si>
  <si>
    <t>Percent (%)</t>
  </si>
  <si>
    <t>UNL Corn Nitrogen Recommendations:</t>
  </si>
  <si>
    <t>Nitrogen Needs - Nitrogen Credits =</t>
  </si>
  <si>
    <t xml:space="preserve">                                                  Incorporated within 1 day     = </t>
  </si>
  <si>
    <r>
      <t>EXAMPLE</t>
    </r>
    <r>
      <rPr>
        <b/>
        <sz val="8"/>
        <rFont val="Arial"/>
        <family val="2"/>
      </rPr>
      <t xml:space="preserve">:   </t>
    </r>
  </si>
  <si>
    <t>This number is needed prior to manure application in order to determine application rates</t>
  </si>
  <si>
    <r>
      <t xml:space="preserve">The user only needs to enter the information </t>
    </r>
    <r>
      <rPr>
        <sz val="10"/>
        <color indexed="12"/>
        <rFont val="Arial"/>
        <family val="2"/>
      </rPr>
      <t>in the grey areas</t>
    </r>
    <r>
      <rPr>
        <sz val="10"/>
        <rFont val="Arial"/>
        <family val="0"/>
      </rPr>
      <t xml:space="preserve"> .      For the most part the values already entered are</t>
    </r>
  </si>
  <si>
    <t>Annual Solid Application Rate (Tons per Acre)</t>
  </si>
  <si>
    <t>based on annual nutrient uptake (removed w/ harvest) for:</t>
  </si>
  <si>
    <t>(1) MANURE ANALYSIS RESULTS -- BASED ON AVERAGED BOOK VALUES (default) // OR ENTER YOUR OWN VALUES</t>
  </si>
  <si>
    <t>(lbs/Ton) As is</t>
  </si>
  <si>
    <t>(lbs/1000 Gal)  As is</t>
  </si>
  <si>
    <t>(lbs/1000 Gal) As is</t>
  </si>
  <si>
    <t>Average for NE Nebraska</t>
  </si>
  <si>
    <t>The total solid manure calculation includes 100% of solid manure plus a 10% factor (scraped from the yard with the manure).  It also adds some additional weight as moisture.</t>
  </si>
  <si>
    <t>Page 1 - Inventory (weight and volume of manure)</t>
  </si>
  <si>
    <t>Page 2 - Nutrient Balance Calculations and Acreage Requirements</t>
  </si>
  <si>
    <r>
      <t>The output generated with the Beef</t>
    </r>
    <r>
      <rPr>
        <b/>
        <sz val="10"/>
        <rFont val="Arial"/>
        <family val="2"/>
      </rPr>
      <t xml:space="preserve"> Solid &amp; Liquid</t>
    </r>
    <r>
      <rPr>
        <sz val="10"/>
        <rFont val="Arial"/>
        <family val="0"/>
      </rPr>
      <t xml:space="preserve"> worksheet will provide the following information:</t>
    </r>
  </si>
  <si>
    <t>The output generated with the Nutrient Balance Calculations worksheet will provide the following information:</t>
  </si>
  <si>
    <t xml:space="preserve">    BEEF (OPEN LOT) - SOLIDS AND LIQUID INVENTORY</t>
  </si>
  <si>
    <t>Do not mess with this spread sheet!!!!</t>
  </si>
  <si>
    <t>Calculation worksheet</t>
  </si>
  <si>
    <t>Do not mess with this spreadsheet!</t>
  </si>
  <si>
    <r>
      <t xml:space="preserve">(1) MANURE ANALYSIS RESULTS -- BASED ON AVERAGED BOOK VALUES - </t>
    </r>
    <r>
      <rPr>
        <b/>
        <sz val="10"/>
        <color indexed="10"/>
        <rFont val="Arial"/>
        <family val="2"/>
      </rPr>
      <t>Calculation spreadsheet!</t>
    </r>
  </si>
  <si>
    <t xml:space="preserve">* (As reported in Manure Analysis </t>
  </si>
  <si>
    <t>The output generated with these two spreadsheets calculates manure/runoff application rates</t>
  </si>
  <si>
    <t>These worksheets will provide you with application rates based on the nutrients removed from the field with harvest.  Nutrient credits have not been factor in these calculations - these would include nutrient credits from the soil, previous manure applications, irrigation water, and legume credits.</t>
  </si>
  <si>
    <t>4 year rotation - manure applied once every 4 years!</t>
  </si>
  <si>
    <t>UNL Corn Nitrogen Reccom.: {[(Realistic yields X 1.2)+35] - [CREDITS = (Soil Nitrate-N ppm x 8) + (Organic Matter % x Average Yields x 0.14) + (Legume Credits) + Irrigation water</t>
  </si>
  <si>
    <t>Page 5 - Example Nutrient Budget</t>
  </si>
  <si>
    <t>This Workbook is divided into 5 separate worksheets - Beef Solid&amp;Liquid Inventory - page 1</t>
  </si>
  <si>
    <t>and Nutrient Balance Calculations - page 2 - These 2 worksheets are needed to determine manure production</t>
  </si>
  <si>
    <t>and acreage needed to utilize the nutrients in the manure produced.</t>
  </si>
  <si>
    <t>Page 5 gives the user an example nutrient budget to make adjustments in application rates - based on corn.</t>
  </si>
  <si>
    <t>This Item has one type of system: Open Lot Operations</t>
  </si>
  <si>
    <t xml:space="preserve">for the county the facility is located in.  </t>
  </si>
  <si>
    <t>(3) POUNDS PER ACRE OF NUTRIENT APPLIED // ACRES ESTIMATED FOR  APPLICATION</t>
  </si>
  <si>
    <t>(1) MANURE ANALYSIS RESULTS -- BASED ON AVERAGE FOR NORTHEAST NEBRASKA (default) // OR ENTER YOUR OWN VALUES</t>
  </si>
  <si>
    <t>(2) APPLICATION RATES FOR RUNOFF POND EFFLUENT</t>
  </si>
  <si>
    <t>(2) APPLICATION RATES FOR SOLID MANURE - SEDIMENT BASINS AND/OR YARD SCRAPE</t>
  </si>
  <si>
    <t>Nitrogen credits have not been taken into consideration</t>
  </si>
  <si>
    <t>* (As reported in Manure Analysis</t>
  </si>
  <si>
    <t>The output generated with this spreadsheet calculates solid manure application rates after subtracting credits</t>
  </si>
  <si>
    <t>From the Nutrient Balance-Pg2</t>
  </si>
  <si>
    <t>Available</t>
  </si>
  <si>
    <t>Removed</t>
  </si>
  <si>
    <t>bu/ac or ton/ac</t>
  </si>
  <si>
    <t xml:space="preserve">Page 3 Application Rates For Liquid Manure (feedlot runoff) </t>
  </si>
  <si>
    <t>Page 4 - Rates for Solid Manure (yard scrape/sediment basin)</t>
  </si>
  <si>
    <t>The worksheet has defaulted book values for nutrients in the manure.  If you have manure analysis for the operation, use these values for the calculations</t>
  </si>
  <si>
    <t>Enter weighted average for soil nitrate nitrogen, % organic matter, legume credits, nitrogen credits from previous manure application, and any other additional credits.</t>
  </si>
  <si>
    <t>Page 3 and 4 are used to get an idea of application rates based on nutrient uptake and removed with harvest.</t>
  </si>
  <si>
    <t>Acres Available to Utilize N</t>
  </si>
  <si>
    <t>NE-ENG-82A (Beef Open Lot)  Page 1 of 2</t>
  </si>
  <si>
    <t>(from NE-ENG-81)</t>
  </si>
  <si>
    <t>Additional Liquid added =</t>
  </si>
  <si>
    <t>gallons (storm runoff + add'l), or</t>
  </si>
  <si>
    <t>List of Crops, Weights and Uptake Values used in Nutrient Balance Calculations</t>
  </si>
  <si>
    <t>Corn - Irrigated</t>
  </si>
  <si>
    <t>Corn - Dryland</t>
  </si>
  <si>
    <t>Soybeans - Irrigated</t>
  </si>
  <si>
    <t>Soybeans - Dryland</t>
  </si>
  <si>
    <t>Alfalfa - Irrigated</t>
  </si>
  <si>
    <t>Alfalfa - Dryland</t>
  </si>
  <si>
    <t>Corn Silage - Irrigated</t>
  </si>
  <si>
    <t>Corn Silage - Dryland</t>
  </si>
  <si>
    <t>Dry Wt.</t>
  </si>
  <si>
    <t>lb/bu, lb/ton or lb/cwt</t>
  </si>
  <si>
    <t>Average Uptake - N</t>
  </si>
  <si>
    <t>%</t>
  </si>
  <si>
    <t>Average Uptake - P</t>
  </si>
  <si>
    <t>Oats - Irrigated</t>
  </si>
  <si>
    <t>Oats - Dryland</t>
  </si>
  <si>
    <t>Wheat - Irrigated</t>
  </si>
  <si>
    <t>Wheat - Dryland</t>
  </si>
  <si>
    <t>Alfalfa Haylage - Irrigated</t>
  </si>
  <si>
    <t>Alfalfa Haylage - Dryland</t>
  </si>
  <si>
    <t>Sugar Beets</t>
  </si>
  <si>
    <t>Snap Beans</t>
  </si>
  <si>
    <t>Dry Beans</t>
  </si>
  <si>
    <t>Barley - Irrigated</t>
  </si>
  <si>
    <t>Barley - Dryland</t>
  </si>
  <si>
    <t>Rye - Irrigated</t>
  </si>
  <si>
    <t>Rye - Dryland</t>
  </si>
  <si>
    <t>Sorghum - Irrigated</t>
  </si>
  <si>
    <t>Sorghum - Dryland</t>
  </si>
  <si>
    <t>Sunflowers</t>
  </si>
  <si>
    <t>Bromegrass Hay</t>
  </si>
  <si>
    <t>Switchgrass Hay</t>
  </si>
  <si>
    <t>Tall Fescue Hay</t>
  </si>
  <si>
    <t>Eastern Gamagrass Hay</t>
  </si>
  <si>
    <t>of crop produced</t>
  </si>
  <si>
    <r>
      <t>(</t>
    </r>
    <r>
      <rPr>
        <i/>
        <sz val="7"/>
        <rFont val="Arial MT"/>
        <family val="0"/>
      </rPr>
      <t>A</t>
    </r>
    <r>
      <rPr>
        <sz val="7"/>
        <rFont val="Arial MT"/>
        <family val="2"/>
      </rPr>
      <t xml:space="preserve"> x </t>
    </r>
    <r>
      <rPr>
        <i/>
        <sz val="7"/>
        <rFont val="Arial MT"/>
        <family val="0"/>
      </rPr>
      <t>B</t>
    </r>
    <r>
      <rPr>
        <sz val="7"/>
        <rFont val="Arial MT"/>
        <family val="2"/>
      </rPr>
      <t>) lb/ac</t>
    </r>
  </si>
  <si>
    <r>
      <t>(C)</t>
    </r>
    <r>
      <rPr>
        <sz val="7"/>
        <rFont val="Arial MT"/>
        <family val="0"/>
      </rPr>
      <t xml:space="preserve"> Total Wt.</t>
    </r>
  </si>
  <si>
    <t xml:space="preserve">lb/bu, </t>
  </si>
  <si>
    <t>lb/ton or lb/cwt</t>
  </si>
  <si>
    <t>Total Available N - lbs</t>
  </si>
  <si>
    <t>Additional Acres needed to utilize P</t>
  </si>
  <si>
    <t>Lbs of N:</t>
  </si>
  <si>
    <r>
      <t>Lbs of P</t>
    </r>
    <r>
      <rPr>
        <vertAlign val="subscript"/>
        <sz val="10"/>
        <rFont val="Arial"/>
        <family val="2"/>
      </rPr>
      <t>2</t>
    </r>
    <r>
      <rPr>
        <sz val="10"/>
        <rFont val="Arial"/>
        <family val="0"/>
      </rPr>
      <t>O</t>
    </r>
    <r>
      <rPr>
        <vertAlign val="subscript"/>
        <sz val="10"/>
        <rFont val="Arial"/>
        <family val="2"/>
      </rPr>
      <t>5</t>
    </r>
    <r>
      <rPr>
        <sz val="10"/>
        <rFont val="Arial"/>
        <family val="0"/>
      </rPr>
      <t>:</t>
    </r>
  </si>
  <si>
    <r>
      <t>Total Available P</t>
    </r>
    <r>
      <rPr>
        <b/>
        <vertAlign val="subscript"/>
        <sz val="9"/>
        <rFont val="Arial MT"/>
        <family val="0"/>
      </rPr>
      <t>2</t>
    </r>
    <r>
      <rPr>
        <b/>
        <sz val="9"/>
        <rFont val="Arial MT"/>
        <family val="0"/>
      </rPr>
      <t>O</t>
    </r>
    <r>
      <rPr>
        <b/>
        <vertAlign val="subscript"/>
        <sz val="9"/>
        <rFont val="Arial MT"/>
        <family val="0"/>
      </rPr>
      <t>5</t>
    </r>
    <r>
      <rPr>
        <b/>
        <sz val="9"/>
        <rFont val="Arial MT"/>
        <family val="0"/>
      </rPr>
      <t xml:space="preserve"> - lbs</t>
    </r>
  </si>
  <si>
    <t>Percent of Original Nutrient Content</t>
  </si>
  <si>
    <t>of Manure Retained (Storage Losses)</t>
  </si>
  <si>
    <t>Percentage of N</t>
  </si>
  <si>
    <t>Available (App Losses)</t>
  </si>
  <si>
    <t>cu ft (from runoff information in (1), above)</t>
  </si>
  <si>
    <r>
      <t xml:space="preserve">Total Acres </t>
    </r>
    <r>
      <rPr>
        <b/>
        <i/>
        <sz val="10"/>
        <rFont val="Arial"/>
        <family val="2"/>
      </rPr>
      <t>Available</t>
    </r>
    <r>
      <rPr>
        <sz val="10"/>
        <rFont val="Arial"/>
        <family val="2"/>
      </rPr>
      <t xml:space="preserve"> to Utilize </t>
    </r>
    <r>
      <rPr>
        <b/>
        <sz val="10"/>
        <rFont val="Arial"/>
        <family val="2"/>
      </rPr>
      <t>N &amp; P</t>
    </r>
    <r>
      <rPr>
        <sz val="10"/>
        <rFont val="Arial"/>
        <family val="2"/>
      </rPr>
      <t xml:space="preserve"> in </t>
    </r>
    <r>
      <rPr>
        <b/>
        <sz val="10"/>
        <rFont val="Arial"/>
        <family val="2"/>
      </rPr>
      <t>All</t>
    </r>
    <r>
      <rPr>
        <sz val="10"/>
        <rFont val="Arial"/>
        <family val="2"/>
      </rPr>
      <t xml:space="preserve"> Manure:</t>
    </r>
  </si>
  <si>
    <r>
      <t xml:space="preserve">Total Acres </t>
    </r>
    <r>
      <rPr>
        <b/>
        <i/>
        <sz val="10"/>
        <rFont val="Arial"/>
        <family val="2"/>
      </rPr>
      <t>Needed</t>
    </r>
    <r>
      <rPr>
        <sz val="10"/>
        <rFont val="Arial"/>
        <family val="2"/>
      </rPr>
      <t xml:space="preserve"> to Utilize </t>
    </r>
    <r>
      <rPr>
        <b/>
        <sz val="10"/>
        <rFont val="Arial"/>
        <family val="2"/>
      </rPr>
      <t>N</t>
    </r>
    <r>
      <rPr>
        <sz val="10"/>
        <rFont val="Arial"/>
        <family val="2"/>
      </rPr>
      <t xml:space="preserve"> in </t>
    </r>
    <r>
      <rPr>
        <b/>
        <sz val="10"/>
        <rFont val="Arial"/>
        <family val="2"/>
      </rPr>
      <t>All</t>
    </r>
    <r>
      <rPr>
        <sz val="10"/>
        <rFont val="Arial"/>
        <family val="2"/>
      </rPr>
      <t xml:space="preserve"> Manure:</t>
    </r>
  </si>
  <si>
    <r>
      <t xml:space="preserve">Total Acres </t>
    </r>
    <r>
      <rPr>
        <b/>
        <i/>
        <sz val="10"/>
        <rFont val="Arial"/>
        <family val="2"/>
      </rPr>
      <t>Needed</t>
    </r>
    <r>
      <rPr>
        <sz val="10"/>
        <rFont val="Arial"/>
        <family val="2"/>
      </rPr>
      <t xml:space="preserve"> to Utilize </t>
    </r>
    <r>
      <rPr>
        <b/>
        <sz val="10"/>
        <rFont val="Arial"/>
        <family val="2"/>
      </rPr>
      <t>P</t>
    </r>
    <r>
      <rPr>
        <sz val="10"/>
        <rFont val="Arial"/>
        <family val="2"/>
      </rPr>
      <t xml:space="preserve"> in </t>
    </r>
    <r>
      <rPr>
        <b/>
        <sz val="10"/>
        <rFont val="Arial"/>
        <family val="2"/>
      </rPr>
      <t>All</t>
    </r>
    <r>
      <rPr>
        <sz val="10"/>
        <rFont val="Arial"/>
        <family val="2"/>
      </rPr>
      <t xml:space="preserve"> Manure:</t>
    </r>
  </si>
  <si>
    <t xml:space="preserve">Annual Volume of Waste produced = sum of (VWP)(AU)(FUP) for all animals =  </t>
  </si>
  <si>
    <t xml:space="preserve">Annual Weight of Waste produced = sum of (WWP)(AU)(FUP) for all animals =  </t>
  </si>
  <si>
    <t xml:space="preserve">Annual Weight of Nitrogen (N) produced = sum of (NVWP)(AU)(FUP)(PONCMR)(PNA) for all animals =  </t>
  </si>
  <si>
    <t>3) Number of trips (for each storage type) needed to utilize all the manure based on equpiment, and total time (in hours) to</t>
  </si>
  <si>
    <t>1) Total Manure volume and weight generated.</t>
  </si>
  <si>
    <t xml:space="preserve">   de-water the run-off pond on an annual basis - based on average annual run-off for the drainage area.</t>
  </si>
  <si>
    <t>1)  Acres needed to utilize the Nitrogen and Phosphorous in the manure</t>
  </si>
  <si>
    <t>The crop information is defaulted -  Most typical Nebraska crops are included, but if your crop is not listed,</t>
  </si>
  <si>
    <t>This section is split to determine the acreage needed for the estimated solids volume as well as the liquid.</t>
  </si>
  <si>
    <t>A default split of nutrients is 10% retained in the liquid and 90% retained in the solids.  This split should be</t>
  </si>
  <si>
    <t>adequate for planning purposes.</t>
  </si>
  <si>
    <t xml:space="preserve">Annual Weight of Phosphorous (P) produced = sum of (NVWP)(AU)(FUP)(PONCMR) for all animals =  </t>
  </si>
  <si>
    <t xml:space="preserve">Annual Weight of Potassium (K) produced = sum of (NVWP)(AU)(FUP)(PONCMR) for all animals =  </t>
  </si>
  <si>
    <t>This spreadsheet gives you application rates following the procedures for developing an annual nutrient budget.  Once you become familiar with this spreadsheet you can use it as a planning tool to visualize manure application rates in rotation.  You can also use it to show the livestock operator different budgets, using either assumptions, or actual field data.</t>
  </si>
  <si>
    <t>These worksheets will provide you with application rates based on the nutrients removed from the field with harvest.  Nutrient credits have not been factored into these calculations - these would include nutrient credits from the soil, previous manure applications, irrigation water, and legume credits.</t>
  </si>
  <si>
    <t>The worksheet has defaulted book values for nutrients in the manure.  If you have manure analysis for the operation, use those values for the calculations</t>
  </si>
  <si>
    <t>JUST IN CASE!!!</t>
  </si>
  <si>
    <t>Waste Utilization Nutrient Balance</t>
  </si>
  <si>
    <t xml:space="preserve">             NE-ENG-82A (Beef Open Lot) Page 2 of 2</t>
  </si>
  <si>
    <t>Sum of Additional Acres Needed for P in Solid Manure:</t>
  </si>
  <si>
    <t>Sum of Additional Acres Needed for N in Solid Manure:</t>
  </si>
  <si>
    <t>Additional Acres needed to Utilize N</t>
  </si>
  <si>
    <t>NE-ENG-82A (Beef Open Lot)</t>
  </si>
  <si>
    <t>* These are the rates of application based on either a Nitrogen or Phosphorus Nutrient Management Plan</t>
  </si>
  <si>
    <r>
      <t xml:space="preserve">lbs </t>
    </r>
    <r>
      <rPr>
        <i/>
        <sz val="9"/>
        <rFont val="Arial MT"/>
        <family val="0"/>
      </rPr>
      <t>(multiply annual weight of waste produced by 11.6%, per AWMFH)</t>
    </r>
  </si>
  <si>
    <r>
      <t xml:space="preserve">tons </t>
    </r>
    <r>
      <rPr>
        <i/>
        <sz val="9"/>
        <rFont val="Arial"/>
        <family val="2"/>
      </rPr>
      <t>(divide lbs above by 2000)</t>
    </r>
  </si>
  <si>
    <r>
      <t xml:space="preserve">cu ft </t>
    </r>
    <r>
      <rPr>
        <i/>
        <sz val="9"/>
        <rFont val="Arial"/>
        <family val="2"/>
      </rPr>
      <t>(@ 85 lbs/cu ft)</t>
    </r>
  </si>
  <si>
    <r>
      <t xml:space="preserve">cu ft </t>
    </r>
    <r>
      <rPr>
        <i/>
        <sz val="9"/>
        <rFont val="Arial"/>
        <family val="2"/>
      </rPr>
      <t>(total solids x 50% x 30%)</t>
    </r>
  </si>
  <si>
    <r>
      <t>tons</t>
    </r>
    <r>
      <rPr>
        <i/>
        <sz val="9"/>
        <rFont val="Arial"/>
        <family val="2"/>
      </rPr>
      <t xml:space="preserve"> (@ 85 lbs/cu ft)</t>
    </r>
  </si>
  <si>
    <r>
      <t xml:space="preserve">ac-in. </t>
    </r>
    <r>
      <rPr>
        <i/>
        <sz val="9"/>
        <rFont val="Arial"/>
        <family val="0"/>
      </rPr>
      <t>(gallons/7.481/3630)</t>
    </r>
  </si>
  <si>
    <r>
      <t xml:space="preserve">gallons </t>
    </r>
    <r>
      <rPr>
        <i/>
        <sz val="9"/>
        <rFont val="Arial"/>
        <family val="2"/>
      </rPr>
      <t>(annual volume!)</t>
    </r>
  </si>
  <si>
    <r>
      <t>P</t>
    </r>
    <r>
      <rPr>
        <b/>
        <vertAlign val="subscript"/>
        <sz val="8"/>
        <rFont val="Arial"/>
        <family val="2"/>
      </rPr>
      <t>2</t>
    </r>
    <r>
      <rPr>
        <b/>
        <sz val="8"/>
        <rFont val="Arial"/>
        <family val="2"/>
      </rPr>
      <t>O</t>
    </r>
    <r>
      <rPr>
        <b/>
        <vertAlign val="subscript"/>
        <sz val="8"/>
        <rFont val="Arial"/>
        <family val="2"/>
      </rPr>
      <t xml:space="preserve">5 </t>
    </r>
    <r>
      <rPr>
        <b/>
        <sz val="8"/>
        <rFont val="Arial"/>
        <family val="2"/>
      </rPr>
      <t xml:space="preserve">availability is around 70%.  Use 100% to know total pounds applied </t>
    </r>
  </si>
  <si>
    <r>
      <t>P</t>
    </r>
    <r>
      <rPr>
        <b/>
        <vertAlign val="subscript"/>
        <sz val="8"/>
        <rFont val="Arial"/>
        <family val="2"/>
      </rPr>
      <t>2</t>
    </r>
    <r>
      <rPr>
        <b/>
        <sz val="8"/>
        <rFont val="Arial"/>
        <family val="2"/>
      </rPr>
      <t>O</t>
    </r>
    <r>
      <rPr>
        <b/>
        <vertAlign val="subscript"/>
        <sz val="8"/>
        <rFont val="Arial"/>
        <family val="2"/>
      </rPr>
      <t xml:space="preserve">5 </t>
    </r>
    <r>
      <rPr>
        <b/>
        <sz val="8"/>
        <rFont val="Arial"/>
        <family val="2"/>
      </rPr>
      <t xml:space="preserve">availability is around 70%. Use 100% to know total pounds applied </t>
    </r>
  </si>
  <si>
    <t>Acres Available to Utilize P</t>
  </si>
  <si>
    <t xml:space="preserve">NOTE 1: </t>
  </si>
  <si>
    <t xml:space="preserve"> Corn Dryland</t>
  </si>
  <si>
    <t>SUMMARY INITIAL APPLICATION RATES FOR A NITROGEN BASED PLAN</t>
  </si>
  <si>
    <t>Sum of Available Acres to Use N in Solid Manure:</t>
  </si>
  <si>
    <t>Sum of Available Acres to Use P in Solid Manure:</t>
  </si>
  <si>
    <t>4 year rotation</t>
  </si>
  <si>
    <t>acres needed</t>
  </si>
  <si>
    <t>Corn  Irrigated</t>
  </si>
  <si>
    <t>To enter your crop, click on the cell, and a drop down menu will appear - choose your crop, and the form</t>
  </si>
  <si>
    <t>will populate collumns B, C, and D automatically.</t>
  </si>
  <si>
    <t>Enter acres available for each crop receiving manure.  Make sure to start with the crop most likely to utilize the nutrients in the manure.  Balance out acres first for nitrogen, and then add acres to the third acres column to balance out phosphorous.  Balance is attained when available nutrients goes to zero or a negative (value).</t>
  </si>
  <si>
    <t>Nutrient Balance Calculations</t>
  </si>
  <si>
    <t>Lower Elkhorn</t>
  </si>
  <si>
    <t>Example</t>
  </si>
  <si>
    <t>The brown color cells indicates a result / answer.</t>
  </si>
  <si>
    <t>2) Total weight of N, P and K available.</t>
  </si>
  <si>
    <r>
      <t xml:space="preserve">contact </t>
    </r>
    <r>
      <rPr>
        <b/>
        <sz val="10"/>
        <rFont val="Arial"/>
        <family val="2"/>
      </rPr>
      <t>Diego</t>
    </r>
    <r>
      <rPr>
        <sz val="10"/>
        <rFont val="Arial"/>
        <family val="2"/>
      </rPr>
      <t xml:space="preserve"> t</t>
    </r>
    <r>
      <rPr>
        <sz val="10"/>
        <rFont val="Arial"/>
        <family val="0"/>
      </rPr>
      <t>o get it added to the list in the drop down.</t>
    </r>
  </si>
  <si>
    <t>Contact Diego with any questions.</t>
  </si>
  <si>
    <t>Draft (7/11/2007)</t>
  </si>
  <si>
    <t>SOLID MANURE APPLICATION</t>
  </si>
  <si>
    <r>
      <t xml:space="preserve">tons </t>
    </r>
    <r>
      <rPr>
        <i/>
        <sz val="9"/>
        <rFont val="Arial MT"/>
        <family val="0"/>
      </rPr>
      <t>([solid manure + yard scraping] x 90%)</t>
    </r>
  </si>
  <si>
    <t xml:space="preserve">If 100% of solids + </t>
  </si>
  <si>
    <t>(dirt from lot) are scraped &amp; hauled, total solids =</t>
  </si>
  <si>
    <t>Management Field Handbook.  Place the cursor over the cells with a red tab indicator =&gt;</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</si>
</sst>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_)"/>
    <numFmt numFmtId="166" formatCode="0_)"/>
    <numFmt numFmtId="167" formatCode="0.00_)"/>
    <numFmt numFmtId="168" formatCode="mm/dd/yy"/>
    <numFmt numFmtId="169" formatCode="0.0"/>
    <numFmt numFmtId="170" formatCode="#,##0.0_);\(#,##0.0\)"/>
    <numFmt numFmtId="171" formatCode="0.0%"/>
    <numFmt numFmtId="172" formatCode="0.000"/>
    <numFmt numFmtId="173" formatCode="_(* #,##0.0_);_(* \(#,##0.0\);_(* &quot;-&quot;??_);_(@_)"/>
    <numFmt numFmtId="174" formatCode="_(* #,##0_);_(* \(#,##0\);_(* &quot;-&quot;??_);_(@_)"/>
    <numFmt numFmtId="175" formatCode="_(* #,##0.000_);_(* \(#,##0.000\);_(* &quot;-&quot;??_);_(@_)"/>
    <numFmt numFmtId="176" formatCode="_(* #,##0.0000_);_(* \(#,##0.0000\);_(* &quot;-&quot;??_);_(@_)"/>
    <numFmt numFmtId="177" formatCode="_(* #,##0.00000_);_(* \(#,##0.00000\);_(* &quot;-&quot;??_);_(@_)"/>
    <numFmt numFmtId="178" formatCode="0.000_)"/>
    <numFmt numFmtId="179" formatCode="0.000000"/>
    <numFmt numFmtId="180" formatCode="0.00000"/>
    <numFmt numFmtId="181" formatCode="0.0000"/>
    <numFmt numFmtId="182" formatCode="#,##0.0"/>
    <numFmt numFmtId="183" formatCode="00000"/>
    <numFmt numFmtId="184" formatCode="[$-409]dddd\,\ mmmm\ dd\,\ yyyy"/>
    <numFmt numFmtId="185" formatCode="m/d/yyyy;@"/>
  </numFmts>
  <fonts count="85">
    <font>
      <sz val="10"/>
      <name val="Arial"/>
      <family val="0"/>
    </font>
    <font>
      <sz val="8"/>
      <name val="Arial MT"/>
      <family val="2"/>
    </font>
    <font>
      <b/>
      <sz val="11"/>
      <name val="Arial MT"/>
      <family val="0"/>
    </font>
    <font>
      <sz val="8"/>
      <color indexed="12"/>
      <name val="Arial MT"/>
      <family val="2"/>
    </font>
    <font>
      <b/>
      <sz val="8"/>
      <name val="Arial MT"/>
      <family val="0"/>
    </font>
    <font>
      <b/>
      <sz val="9"/>
      <name val="Arial MT"/>
      <family val="0"/>
    </font>
    <font>
      <sz val="7"/>
      <name val="Arial MT"/>
      <family val="0"/>
    </font>
    <font>
      <sz val="7"/>
      <name val="Arial"/>
      <family val="0"/>
    </font>
    <font>
      <sz val="7"/>
      <color indexed="12"/>
      <name val="Arial MT"/>
      <family val="0"/>
    </font>
    <font>
      <sz val="8"/>
      <name val="Arial"/>
      <family val="2"/>
    </font>
    <font>
      <sz val="8"/>
      <color indexed="12"/>
      <name val="Arial"/>
      <family val="2"/>
    </font>
    <font>
      <sz val="8"/>
      <name val="Tahoma"/>
      <family val="0"/>
    </font>
    <font>
      <sz val="7"/>
      <color indexed="17"/>
      <name val="Arial MT"/>
      <family val="0"/>
    </font>
    <font>
      <b/>
      <sz val="10"/>
      <color indexed="10"/>
      <name val="Arial MT"/>
      <family val="0"/>
    </font>
    <font>
      <b/>
      <sz val="7"/>
      <color indexed="17"/>
      <name val="Arial MT"/>
      <family val="0"/>
    </font>
    <font>
      <b/>
      <sz val="10"/>
      <color indexed="17"/>
      <name val="Arial MT"/>
      <family val="0"/>
    </font>
    <font>
      <sz val="6"/>
      <name val="Arial"/>
      <family val="2"/>
    </font>
    <font>
      <vertAlign val="subscript"/>
      <sz val="7"/>
      <name val="Arial MT"/>
      <family val="0"/>
    </font>
    <font>
      <b/>
      <sz val="10"/>
      <name val="Arial MT"/>
      <family val="0"/>
    </font>
    <font>
      <b/>
      <sz val="10"/>
      <color indexed="10"/>
      <name val="Arial"/>
      <family val="2"/>
    </font>
    <font>
      <b/>
      <sz val="10"/>
      <color indexed="57"/>
      <name val="Arial MT"/>
      <family val="0"/>
    </font>
    <font>
      <b/>
      <sz val="10"/>
      <name val="Arial"/>
      <family val="2"/>
    </font>
    <font>
      <b/>
      <sz val="6"/>
      <name val="Arial"/>
      <family val="2"/>
    </font>
    <font>
      <sz val="14"/>
      <name val="Arial"/>
      <family val="2"/>
    </font>
    <font>
      <sz val="10"/>
      <color indexed="12"/>
      <name val="Arial"/>
      <family val="2"/>
    </font>
    <font>
      <sz val="10"/>
      <name val="Tahoma"/>
      <family val="0"/>
    </font>
    <font>
      <u val="single"/>
      <sz val="14"/>
      <name val="Arial"/>
      <family val="2"/>
    </font>
    <font>
      <sz val="10"/>
      <color indexed="10"/>
      <name val="Arial"/>
      <family val="2"/>
    </font>
    <font>
      <sz val="8"/>
      <color indexed="10"/>
      <name val="Arial"/>
      <family val="2"/>
    </font>
    <font>
      <b/>
      <sz val="12"/>
      <name val="Arial"/>
      <family val="2"/>
    </font>
    <font>
      <b/>
      <vertAlign val="superscript"/>
      <sz val="10"/>
      <color indexed="10"/>
      <name val="Arial"/>
      <family val="2"/>
    </font>
    <font>
      <b/>
      <sz val="9"/>
      <name val="Arial"/>
      <family val="2"/>
    </font>
    <font>
      <b/>
      <sz val="8"/>
      <name val="Arial"/>
      <family val="2"/>
    </font>
    <font>
      <sz val="9"/>
      <name val="Arial"/>
      <family val="2"/>
    </font>
    <font>
      <sz val="16"/>
      <color indexed="10"/>
      <name val="Arial"/>
      <family val="2"/>
    </font>
    <font>
      <sz val="6"/>
      <name val="Tahoma"/>
      <family val="2"/>
    </font>
    <font>
      <u val="single"/>
      <sz val="8"/>
      <name val="Tahoma"/>
      <family val="2"/>
    </font>
    <font>
      <b/>
      <sz val="8"/>
      <name val="Tahoma"/>
      <family val="2"/>
    </font>
    <font>
      <sz val="10"/>
      <name val="Arial MT"/>
      <family val="0"/>
    </font>
    <font>
      <sz val="10"/>
      <color indexed="12"/>
      <name val="Arial MT"/>
      <family val="0"/>
    </font>
    <font>
      <b/>
      <sz val="10"/>
      <color indexed="12"/>
      <name val="Arial"/>
      <family val="2"/>
    </font>
    <font>
      <sz val="8"/>
      <color indexed="8"/>
      <name val="Arial"/>
      <family val="2"/>
    </font>
    <font>
      <u val="single"/>
      <sz val="10"/>
      <color indexed="12"/>
      <name val="Arial"/>
      <family val="0"/>
    </font>
    <font>
      <u val="single"/>
      <sz val="10"/>
      <color indexed="36"/>
      <name val="Arial"/>
      <family val="0"/>
    </font>
    <font>
      <sz val="6"/>
      <color indexed="12"/>
      <name val="Arial"/>
      <family val="0"/>
    </font>
    <font>
      <sz val="9"/>
      <color indexed="12"/>
      <name val="Arial"/>
      <family val="2"/>
    </font>
    <font>
      <b/>
      <sz val="12"/>
      <name val="Arial MT"/>
      <family val="0"/>
    </font>
    <font>
      <b/>
      <i/>
      <sz val="10"/>
      <name val="Arial MT"/>
      <family val="0"/>
    </font>
    <font>
      <sz val="8"/>
      <color indexed="10"/>
      <name val="Arial MT"/>
      <family val="0"/>
    </font>
    <font>
      <sz val="8"/>
      <color indexed="17"/>
      <name val="Arial MT"/>
      <family val="0"/>
    </font>
    <font>
      <i/>
      <sz val="8"/>
      <name val="Arial"/>
      <family val="2"/>
    </font>
    <font>
      <b/>
      <i/>
      <sz val="10"/>
      <name val="Arial"/>
      <family val="2"/>
    </font>
    <font>
      <i/>
      <sz val="7"/>
      <name val="Arial MT"/>
      <family val="0"/>
    </font>
    <font>
      <b/>
      <vertAlign val="subscript"/>
      <sz val="8"/>
      <name val="Arial"/>
      <family val="2"/>
    </font>
    <font>
      <vertAlign val="subscript"/>
      <sz val="8"/>
      <name val="Arial"/>
      <family val="2"/>
    </font>
    <font>
      <i/>
      <vertAlign val="superscript"/>
      <sz val="8"/>
      <name val="Arial"/>
      <family val="2"/>
    </font>
    <font>
      <i/>
      <sz val="7"/>
      <name val="Arial"/>
      <family val="2"/>
    </font>
    <font>
      <vertAlign val="subscript"/>
      <sz val="10"/>
      <name val="Arial"/>
      <family val="2"/>
    </font>
    <font>
      <b/>
      <sz val="16"/>
      <name val="Arial"/>
      <family val="2"/>
    </font>
    <font>
      <b/>
      <i/>
      <sz val="8"/>
      <name val="Arial"/>
      <family val="2"/>
    </font>
    <font>
      <b/>
      <vertAlign val="subscript"/>
      <sz val="6"/>
      <name val="Arial"/>
      <family val="2"/>
    </font>
    <font>
      <sz val="12"/>
      <name val="Arial"/>
      <family val="0"/>
    </font>
    <font>
      <sz val="6"/>
      <color indexed="10"/>
      <name val="Arial"/>
      <family val="2"/>
    </font>
    <font>
      <vertAlign val="subscript"/>
      <sz val="6"/>
      <name val="Arial"/>
      <family val="2"/>
    </font>
    <font>
      <b/>
      <sz val="6"/>
      <color indexed="10"/>
      <name val="Arial"/>
      <family val="2"/>
    </font>
    <font>
      <b/>
      <vertAlign val="superscript"/>
      <sz val="6"/>
      <color indexed="10"/>
      <name val="Arial"/>
      <family val="2"/>
    </font>
    <font>
      <b/>
      <vertAlign val="superscript"/>
      <sz val="6"/>
      <name val="Arial"/>
      <family val="2"/>
    </font>
    <font>
      <i/>
      <vertAlign val="superscript"/>
      <sz val="6"/>
      <name val="Arial"/>
      <family val="2"/>
    </font>
    <font>
      <i/>
      <sz val="6"/>
      <name val="Arial"/>
      <family val="2"/>
    </font>
    <font>
      <b/>
      <sz val="11"/>
      <name val="Arial"/>
      <family val="2"/>
    </font>
    <font>
      <b/>
      <sz val="14"/>
      <name val="Arial"/>
      <family val="2"/>
    </font>
    <font>
      <b/>
      <sz val="8"/>
      <color indexed="12"/>
      <name val="Arial"/>
      <family val="2"/>
    </font>
    <font>
      <b/>
      <sz val="7"/>
      <name val="Arial"/>
      <family val="2"/>
    </font>
    <font>
      <b/>
      <sz val="9"/>
      <color indexed="10"/>
      <name val="Arial"/>
      <family val="2"/>
    </font>
    <font>
      <sz val="9"/>
      <color indexed="12"/>
      <name val="Arial MT"/>
      <family val="0"/>
    </font>
    <font>
      <b/>
      <vertAlign val="subscript"/>
      <sz val="9"/>
      <name val="Arial MT"/>
      <family val="0"/>
    </font>
    <font>
      <sz val="9"/>
      <name val="Arial MT"/>
      <family val="2"/>
    </font>
    <font>
      <i/>
      <sz val="9"/>
      <name val="Arial MT"/>
      <family val="0"/>
    </font>
    <font>
      <i/>
      <sz val="9"/>
      <name val="Arial"/>
      <family val="2"/>
    </font>
    <font>
      <sz val="9"/>
      <color indexed="10"/>
      <name val="Arial MT"/>
      <family val="0"/>
    </font>
    <font>
      <sz val="9"/>
      <color indexed="57"/>
      <name val="Arial MT"/>
      <family val="0"/>
    </font>
    <font>
      <sz val="9"/>
      <color indexed="17"/>
      <name val="Arial MT"/>
      <family val="0"/>
    </font>
    <font>
      <b/>
      <u val="single"/>
      <sz val="11"/>
      <name val="Arial"/>
      <family val="2"/>
    </font>
    <font>
      <b/>
      <sz val="9"/>
      <color indexed="12"/>
      <name val="Arial MT"/>
      <family val="0"/>
    </font>
    <font>
      <b/>
      <sz val="10"/>
      <name val="Tahoma"/>
      <family val="2"/>
    </font>
  </fonts>
  <fills count="17">
    <fill>
      <patternFill/>
    </fill>
    <fill>
      <patternFill patternType="gray125"/>
    </fill>
    <fill>
      <patternFill patternType="solid">
        <fgColor indexed="24"/>
        <bgColor indexed="64"/>
      </patternFill>
    </fill>
    <fill>
      <patternFill patternType="solid">
        <fgColor indexed="35"/>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gray0625"/>
    </fill>
    <fill>
      <patternFill patternType="solid">
        <fgColor indexed="15"/>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51"/>
        <bgColor indexed="64"/>
      </patternFill>
    </fill>
  </fills>
  <borders count="244">
    <border>
      <left/>
      <right/>
      <top/>
      <bottom/>
      <diagonal/>
    </border>
    <border>
      <left>
        <color indexed="63"/>
      </left>
      <right>
        <color indexed="63"/>
      </right>
      <top style="double">
        <color indexed="8"/>
      </top>
      <bottom style="double">
        <color indexed="8"/>
      </bottom>
    </border>
    <border>
      <left style="medium">
        <color indexed="8"/>
      </left>
      <right>
        <color indexed="63"/>
      </right>
      <top style="double">
        <color indexed="8"/>
      </top>
      <bottom style="medium">
        <color indexed="8"/>
      </bottom>
    </border>
    <border>
      <left style="thin">
        <color indexed="8"/>
      </left>
      <right>
        <color indexed="63"/>
      </right>
      <top style="double">
        <color indexed="8"/>
      </top>
      <bottom style="medium">
        <color indexed="8"/>
      </bottom>
    </border>
    <border>
      <left style="thin"/>
      <right style="thin"/>
      <top style="thin"/>
      <bottom style="thin"/>
    </border>
    <border>
      <left>
        <color indexed="63"/>
      </left>
      <right>
        <color indexed="63"/>
      </right>
      <top style="double">
        <color indexed="8"/>
      </top>
      <bottom>
        <color indexed="63"/>
      </bottom>
    </border>
    <border>
      <left>
        <color indexed="63"/>
      </left>
      <right>
        <color indexed="63"/>
      </right>
      <top style="thick"/>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double"/>
      <right style="double"/>
      <top style="double"/>
      <bottom>
        <color indexed="63"/>
      </bottom>
    </border>
    <border>
      <left style="double"/>
      <right style="double"/>
      <top>
        <color indexed="63"/>
      </top>
      <bottom style="double"/>
    </border>
    <border>
      <left style="double"/>
      <right style="double"/>
      <top style="double"/>
      <bottom style="double"/>
    </border>
    <border>
      <left>
        <color indexed="63"/>
      </left>
      <right style="double"/>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double">
        <color indexed="8"/>
      </left>
      <right>
        <color indexed="63"/>
      </right>
      <top>
        <color indexed="63"/>
      </top>
      <bottom style="medium">
        <color indexed="8"/>
      </bottom>
    </border>
    <border>
      <left style="double">
        <color indexed="8"/>
      </left>
      <right>
        <color indexed="63"/>
      </right>
      <top style="double">
        <color indexed="8"/>
      </top>
      <bottom>
        <color indexed="63"/>
      </bottom>
    </border>
    <border>
      <left>
        <color indexed="63"/>
      </left>
      <right>
        <color indexed="63"/>
      </right>
      <top>
        <color indexed="63"/>
      </top>
      <bottom style="mediumDashDotDot"/>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color indexed="63"/>
      </left>
      <right style="double"/>
      <top style="double"/>
      <bottom style="double"/>
    </border>
    <border>
      <left>
        <color indexed="63"/>
      </left>
      <right>
        <color indexed="63"/>
      </right>
      <top>
        <color indexed="63"/>
      </top>
      <bottom style="thin">
        <color indexed="8"/>
      </bottom>
    </border>
    <border>
      <left style="thin"/>
      <right style="thin"/>
      <top style="double"/>
      <bottom style="thin"/>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color indexed="63"/>
      </bottom>
    </border>
    <border>
      <left style="double">
        <color indexed="8"/>
      </left>
      <right>
        <color indexed="63"/>
      </right>
      <top style="double">
        <color indexed="8"/>
      </top>
      <bottom style="slantDashDot"/>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color indexed="63"/>
      </bottom>
    </border>
    <border>
      <left>
        <color indexed="63"/>
      </left>
      <right>
        <color indexed="63"/>
      </right>
      <top style="thin"/>
      <bottom style="thin"/>
    </border>
    <border>
      <left style="thick"/>
      <right>
        <color indexed="63"/>
      </right>
      <top>
        <color indexed="63"/>
      </top>
      <bottom>
        <color indexed="63"/>
      </bottom>
    </border>
    <border>
      <left style="thick"/>
      <right>
        <color indexed="63"/>
      </right>
      <top>
        <color indexed="63"/>
      </top>
      <bottom style="thin"/>
    </border>
    <border>
      <left style="double"/>
      <right>
        <color indexed="63"/>
      </right>
      <top style="thin"/>
      <bottom style="thick"/>
    </border>
    <border>
      <left>
        <color indexed="63"/>
      </left>
      <right>
        <color indexed="63"/>
      </right>
      <top style="thin"/>
      <bottom style="thick"/>
    </border>
    <border>
      <left>
        <color indexed="63"/>
      </left>
      <right style="thick"/>
      <top>
        <color indexed="63"/>
      </top>
      <bottom>
        <color indexed="63"/>
      </bottom>
    </border>
    <border>
      <left>
        <color indexed="63"/>
      </left>
      <right style="thick"/>
      <top style="thin"/>
      <bottom style="thick"/>
    </border>
    <border>
      <left style="double">
        <color indexed="8"/>
      </left>
      <right>
        <color indexed="63"/>
      </right>
      <top style="double">
        <color indexed="8"/>
      </top>
      <bottom style="double">
        <color indexed="8"/>
      </bottom>
    </border>
    <border>
      <left style="double">
        <color indexed="8"/>
      </left>
      <right style="double">
        <color indexed="8"/>
      </right>
      <top style="double">
        <color indexed="8"/>
      </top>
      <bottom style="double">
        <color indexed="8"/>
      </bottom>
    </border>
    <border>
      <left style="double"/>
      <right style="double"/>
      <top>
        <color indexed="63"/>
      </top>
      <bottom>
        <color indexed="63"/>
      </bottom>
    </border>
    <border>
      <left style="double"/>
      <right style="thin"/>
      <top style="double"/>
      <bottom>
        <color indexed="63"/>
      </bottom>
    </border>
    <border>
      <left style="thin"/>
      <right style="double"/>
      <top style="thin"/>
      <bottom style="thin"/>
    </border>
    <border>
      <left style="double"/>
      <right style="thin"/>
      <top style="thin"/>
      <bottom style="thin"/>
    </border>
    <border>
      <left style="double"/>
      <right>
        <color indexed="63"/>
      </right>
      <top>
        <color indexed="63"/>
      </top>
      <bottom style="thin"/>
    </border>
    <border>
      <left style="double"/>
      <right style="double"/>
      <top style="thin"/>
      <bottom>
        <color indexed="63"/>
      </bottom>
    </border>
    <border>
      <left style="thin"/>
      <right style="double"/>
      <top style="thin"/>
      <bottom style="double"/>
    </border>
    <border>
      <left style="double"/>
      <right style="thin"/>
      <top>
        <color indexed="63"/>
      </top>
      <bottom>
        <color indexed="63"/>
      </bottom>
    </border>
    <border>
      <left style="double"/>
      <right style="thin"/>
      <top style="double"/>
      <bottom style="thin"/>
    </border>
    <border>
      <left style="thin"/>
      <right style="double"/>
      <top style="double"/>
      <bottom style="thin"/>
    </border>
    <border>
      <left style="double"/>
      <right style="thin"/>
      <top style="thin"/>
      <bottom style="double"/>
    </border>
    <border>
      <left style="thin"/>
      <right style="thin"/>
      <top style="thin"/>
      <bottom style="double"/>
    </border>
    <border>
      <left>
        <color indexed="63"/>
      </left>
      <right>
        <color indexed="63"/>
      </right>
      <top style="double"/>
      <bottom style="double"/>
    </border>
    <border>
      <left style="double"/>
      <right>
        <color indexed="63"/>
      </right>
      <top style="double"/>
      <bottom style="double"/>
    </border>
    <border>
      <left style="thin"/>
      <right>
        <color indexed="63"/>
      </right>
      <top style="double"/>
      <bottom>
        <color indexed="63"/>
      </bottom>
    </border>
    <border>
      <left>
        <color indexed="63"/>
      </left>
      <right style="double"/>
      <top>
        <color indexed="63"/>
      </top>
      <bottom style="double"/>
    </border>
    <border>
      <left style="double"/>
      <right>
        <color indexed="63"/>
      </right>
      <top>
        <color indexed="63"/>
      </top>
      <bottom style="double"/>
    </border>
    <border>
      <left>
        <color indexed="63"/>
      </left>
      <right>
        <color indexed="63"/>
      </right>
      <top>
        <color indexed="63"/>
      </top>
      <bottom style="double"/>
    </border>
    <border>
      <left style="double"/>
      <right>
        <color indexed="63"/>
      </right>
      <top>
        <color indexed="63"/>
      </top>
      <bottom style="medium"/>
    </border>
    <border>
      <left>
        <color indexed="63"/>
      </left>
      <right style="double"/>
      <top>
        <color indexed="63"/>
      </top>
      <bottom style="medium"/>
    </border>
    <border>
      <left style="thin"/>
      <right>
        <color indexed="63"/>
      </right>
      <top style="double"/>
      <bottom style="thin"/>
    </border>
    <border>
      <left style="thin"/>
      <right>
        <color indexed="63"/>
      </right>
      <top style="thin"/>
      <bottom style="thin"/>
    </border>
    <border>
      <left style="thin"/>
      <right>
        <color indexed="63"/>
      </right>
      <top style="thin"/>
      <bottom style="double"/>
    </border>
    <border>
      <left style="double"/>
      <right style="double"/>
      <top style="thin"/>
      <bottom style="thin"/>
    </border>
    <border>
      <left>
        <color indexed="63"/>
      </left>
      <right>
        <color indexed="63"/>
      </right>
      <top style="double"/>
      <bottom style="thick">
        <color indexed="10"/>
      </bottom>
    </border>
    <border>
      <left style="thin"/>
      <right style="thin"/>
      <top>
        <color indexed="63"/>
      </top>
      <bottom>
        <color indexed="63"/>
      </bottom>
    </border>
    <border>
      <left style="thin"/>
      <right style="double"/>
      <top style="thin"/>
      <bottom>
        <color indexed="63"/>
      </bottom>
    </border>
    <border>
      <left style="double"/>
      <right style="double"/>
      <top style="thick"/>
      <bottom>
        <color indexed="63"/>
      </bottom>
    </border>
    <border>
      <left>
        <color indexed="63"/>
      </left>
      <right style="double"/>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double"/>
      <top>
        <color indexed="63"/>
      </top>
      <bottom style="thick"/>
    </border>
    <border>
      <left style="thin"/>
      <right style="double"/>
      <top style="thin"/>
      <bottom style="thick"/>
    </border>
    <border>
      <left style="double"/>
      <right style="double"/>
      <top style="thin"/>
      <bottom style="thick"/>
    </border>
    <border>
      <left style="double"/>
      <right>
        <color indexed="63"/>
      </right>
      <top>
        <color indexed="63"/>
      </top>
      <bottom style="thick"/>
    </border>
    <border>
      <left style="double"/>
      <right>
        <color indexed="63"/>
      </right>
      <top style="thick"/>
      <bottom>
        <color indexed="63"/>
      </bottom>
    </border>
    <border>
      <left style="double"/>
      <right style="thin"/>
      <top>
        <color indexed="63"/>
      </top>
      <bottom style="thin"/>
    </border>
    <border>
      <left style="thin"/>
      <right style="double"/>
      <top>
        <color indexed="63"/>
      </top>
      <bottom style="thin"/>
    </border>
    <border>
      <left style="thin"/>
      <right style="thin"/>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style="mediumDashed"/>
    </border>
    <border>
      <left style="medium"/>
      <right>
        <color indexed="63"/>
      </right>
      <top style="thin"/>
      <bottom style="mediumDashed"/>
    </border>
    <border>
      <left style="thin"/>
      <right style="thin"/>
      <top style="thin"/>
      <bottom style="medium"/>
    </border>
    <border>
      <left style="thin"/>
      <right>
        <color indexed="63"/>
      </right>
      <top style="thin"/>
      <bottom style="medium"/>
    </border>
    <border>
      <left style="medium"/>
      <right style="thin"/>
      <top style="thin"/>
      <bottom style="thin"/>
    </border>
    <border>
      <left style="medium"/>
      <right style="thin"/>
      <top style="thin"/>
      <bottom style="medium"/>
    </border>
    <border>
      <left style="double"/>
      <right>
        <color indexed="63"/>
      </right>
      <top style="thin"/>
      <bottom style="double"/>
    </border>
    <border>
      <left>
        <color indexed="63"/>
      </left>
      <right>
        <color indexed="63"/>
      </right>
      <top style="thin"/>
      <bottom style="double"/>
    </border>
    <border>
      <left style="medium"/>
      <right style="medium"/>
      <top style="thin"/>
      <bottom style="thin"/>
    </border>
    <border>
      <left style="double">
        <color indexed="8"/>
      </left>
      <right>
        <color indexed="63"/>
      </right>
      <top style="double"/>
      <bottom>
        <color indexed="63"/>
      </bottom>
    </border>
    <border>
      <left>
        <color indexed="63"/>
      </left>
      <right>
        <color indexed="63"/>
      </right>
      <top style="double"/>
      <bottom style="double">
        <color indexed="8"/>
      </bottom>
    </border>
    <border>
      <left style="medium"/>
      <right style="medium"/>
      <top style="thin"/>
      <bottom style="double"/>
    </border>
    <border>
      <left style="medium"/>
      <right style="medium"/>
      <top style="medium"/>
      <bottom style="thin"/>
    </border>
    <border>
      <left style="medium"/>
      <right style="medium"/>
      <top style="medium"/>
      <bottom>
        <color indexed="63"/>
      </bottom>
    </border>
    <border>
      <left style="medium"/>
      <right style="medium"/>
      <top>
        <color indexed="63"/>
      </top>
      <bottom style="double"/>
    </border>
    <border>
      <left style="thin"/>
      <right>
        <color indexed="63"/>
      </right>
      <top>
        <color indexed="63"/>
      </top>
      <bottom style="mediumDashed"/>
    </border>
    <border>
      <left>
        <color indexed="63"/>
      </left>
      <right>
        <color indexed="63"/>
      </right>
      <top>
        <color indexed="63"/>
      </top>
      <bottom style="mediumDashed"/>
    </border>
    <border>
      <left>
        <color indexed="63"/>
      </left>
      <right style="thin"/>
      <top>
        <color indexed="63"/>
      </top>
      <bottom style="mediumDashed"/>
    </border>
    <border>
      <left>
        <color indexed="63"/>
      </left>
      <right style="thin"/>
      <top style="thin"/>
      <bottom style="thin"/>
    </border>
    <border>
      <left>
        <color indexed="63"/>
      </left>
      <right>
        <color indexed="63"/>
      </right>
      <top>
        <color indexed="63"/>
      </top>
      <bottom style="medium">
        <color indexed="8"/>
      </bottom>
    </border>
    <border>
      <left>
        <color indexed="63"/>
      </left>
      <right style="double">
        <color indexed="8"/>
      </right>
      <top style="double">
        <color indexed="8"/>
      </top>
      <bottom>
        <color indexed="63"/>
      </bottom>
    </border>
    <border>
      <left style="double">
        <color indexed="8"/>
      </left>
      <right style="double"/>
      <top style="double"/>
      <bottom>
        <color indexed="63"/>
      </bottom>
    </border>
    <border>
      <left style="double">
        <color indexed="8"/>
      </left>
      <right style="double"/>
      <top>
        <color indexed="63"/>
      </top>
      <bottom style="medium">
        <color indexed="8"/>
      </bottom>
    </border>
    <border>
      <left style="double">
        <color indexed="8"/>
      </left>
      <right style="double"/>
      <top>
        <color indexed="63"/>
      </top>
      <bottom>
        <color indexed="63"/>
      </bottom>
    </border>
    <border>
      <left style="medium"/>
      <right style="medium"/>
      <top style="medium">
        <color indexed="8"/>
      </top>
      <bottom style="medium"/>
    </border>
    <border>
      <left>
        <color indexed="63"/>
      </left>
      <right>
        <color indexed="63"/>
      </right>
      <top style="thin">
        <color indexed="8"/>
      </top>
      <bottom style="double">
        <color indexed="8"/>
      </bottom>
    </border>
    <border>
      <left style="medium">
        <color indexed="8"/>
      </left>
      <right style="thin"/>
      <top style="thin"/>
      <bottom style="double">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style="medium">
        <color indexed="8"/>
      </bottom>
    </border>
    <border>
      <left>
        <color indexed="63"/>
      </left>
      <right style="thin">
        <color indexed="8"/>
      </right>
      <top style="double">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medium">
        <color indexed="8"/>
      </bottom>
    </border>
    <border>
      <left style="double">
        <color indexed="8"/>
      </left>
      <right style="thin">
        <color indexed="8"/>
      </right>
      <top style="thin">
        <color indexed="8"/>
      </top>
      <bottom style="thin">
        <color indexed="8"/>
      </bottom>
    </border>
    <border>
      <left>
        <color indexed="63"/>
      </left>
      <right style="double">
        <color indexed="8"/>
      </right>
      <top style="double">
        <color indexed="8"/>
      </top>
      <bottom style="double">
        <color indexed="8"/>
      </bottom>
    </border>
    <border>
      <left>
        <color indexed="63"/>
      </left>
      <right style="thin"/>
      <top style="thin">
        <color indexed="8"/>
      </top>
      <bottom style="double">
        <color indexed="8"/>
      </bottom>
    </border>
    <border>
      <left style="thin">
        <color indexed="8"/>
      </left>
      <right style="double">
        <color indexed="8"/>
      </right>
      <top style="double">
        <color indexed="8"/>
      </top>
      <bottom style="double">
        <color indexed="8"/>
      </bottom>
    </border>
    <border>
      <left style="double">
        <color indexed="8"/>
      </left>
      <right>
        <color indexed="63"/>
      </right>
      <top style="double"/>
      <bottom style="double">
        <color indexed="8"/>
      </bottom>
    </border>
    <border>
      <left>
        <color indexed="63"/>
      </left>
      <right style="double"/>
      <top>
        <color indexed="63"/>
      </top>
      <bottom style="double">
        <color indexed="8"/>
      </bottom>
    </border>
    <border>
      <left style="medium"/>
      <right style="medium"/>
      <top style="medium"/>
      <bottom style="medium"/>
    </border>
    <border>
      <left style="double"/>
      <right>
        <color indexed="63"/>
      </right>
      <top style="double">
        <color indexed="8"/>
      </top>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style="double">
        <color indexed="8"/>
      </top>
      <bottom style="thin">
        <color indexed="8"/>
      </bottom>
    </border>
    <border>
      <left style="thin">
        <color indexed="8"/>
      </left>
      <right>
        <color indexed="63"/>
      </right>
      <top style="double">
        <color indexed="8"/>
      </top>
      <bottom>
        <color indexed="63"/>
      </bottom>
    </border>
    <border>
      <left style="double">
        <color indexed="8"/>
      </left>
      <right style="double"/>
      <top style="double">
        <color indexed="8"/>
      </top>
      <bottom>
        <color indexed="63"/>
      </bottom>
    </border>
    <border>
      <left style="double"/>
      <right>
        <color indexed="63"/>
      </right>
      <top style="thin">
        <color indexed="8"/>
      </top>
      <bottom style="thin">
        <color indexed="8"/>
      </bottom>
    </border>
    <border>
      <left style="double">
        <color indexed="8"/>
      </left>
      <right>
        <color indexed="63"/>
      </right>
      <top style="thin">
        <color indexed="8"/>
      </top>
      <bottom style="thin">
        <color indexed="8"/>
      </bottom>
    </border>
    <border>
      <left style="double">
        <color indexed="8"/>
      </left>
      <right style="double">
        <color indexed="8"/>
      </right>
      <top style="thin">
        <color indexed="8"/>
      </top>
      <bottom style="thin">
        <color indexed="8"/>
      </bottom>
    </border>
    <border>
      <left style="thin">
        <color indexed="8"/>
      </left>
      <right>
        <color indexed="63"/>
      </right>
      <top style="thin">
        <color indexed="8"/>
      </top>
      <bottom style="thin">
        <color indexed="8"/>
      </bottom>
    </border>
    <border>
      <left style="double">
        <color indexed="8"/>
      </left>
      <right style="double"/>
      <top style="thin">
        <color indexed="8"/>
      </top>
      <bottom style="thin">
        <color indexed="8"/>
      </bottom>
    </border>
    <border>
      <left style="double"/>
      <right>
        <color indexed="63"/>
      </right>
      <top style="thin">
        <color indexed="8"/>
      </top>
      <bottom style="double"/>
    </border>
    <border>
      <left style="double">
        <color indexed="8"/>
      </left>
      <right>
        <color indexed="63"/>
      </right>
      <top style="thin">
        <color indexed="8"/>
      </top>
      <bottom style="double"/>
    </border>
    <border>
      <left style="double">
        <color indexed="8"/>
      </left>
      <right style="double">
        <color indexed="8"/>
      </right>
      <top style="thin">
        <color indexed="8"/>
      </top>
      <bottom style="double"/>
    </border>
    <border>
      <left style="double">
        <color indexed="8"/>
      </left>
      <right style="double">
        <color indexed="8"/>
      </right>
      <top>
        <color indexed="63"/>
      </top>
      <bottom style="double">
        <color indexed="8"/>
      </bottom>
    </border>
    <border>
      <left style="thin">
        <color indexed="8"/>
      </left>
      <right>
        <color indexed="63"/>
      </right>
      <top style="thin">
        <color indexed="8"/>
      </top>
      <bottom style="double"/>
    </border>
    <border>
      <left style="thin">
        <color indexed="8"/>
      </left>
      <right style="double">
        <color indexed="8"/>
      </right>
      <top style="thin">
        <color indexed="8"/>
      </top>
      <bottom style="double"/>
    </border>
    <border>
      <left style="double">
        <color indexed="8"/>
      </left>
      <right style="double"/>
      <top style="thin">
        <color indexed="8"/>
      </top>
      <bottom style="double">
        <color indexed="8"/>
      </bottom>
    </border>
    <border>
      <left style="double"/>
      <right>
        <color indexed="63"/>
      </right>
      <top>
        <color indexed="63"/>
      </top>
      <bottom style="medium">
        <color indexed="8"/>
      </bottom>
    </border>
    <border>
      <left style="double">
        <color indexed="8"/>
      </left>
      <right>
        <color indexed="63"/>
      </right>
      <top>
        <color indexed="63"/>
      </top>
      <bottom>
        <color indexed="63"/>
      </bottom>
    </border>
    <border>
      <left style="double">
        <color indexed="8"/>
      </left>
      <right style="thin">
        <color indexed="8"/>
      </right>
      <top style="double">
        <color indexed="8"/>
      </top>
      <bottom>
        <color indexed="63"/>
      </bottom>
    </border>
    <border>
      <left style="double">
        <color indexed="8"/>
      </left>
      <right style="medium">
        <color indexed="8"/>
      </right>
      <top style="double">
        <color indexed="8"/>
      </top>
      <bottom>
        <color indexed="63"/>
      </bottom>
    </border>
    <border>
      <left style="double">
        <color indexed="8"/>
      </left>
      <right>
        <color indexed="63"/>
      </right>
      <top>
        <color indexed="63"/>
      </top>
      <bottom style="double">
        <color indexed="8"/>
      </bottom>
    </border>
    <border>
      <left style="double">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style="medium">
        <color indexed="8"/>
      </bottom>
    </border>
    <border>
      <left style="thin">
        <color indexed="8"/>
      </left>
      <right>
        <color indexed="63"/>
      </right>
      <top style="medium">
        <color indexed="8"/>
      </top>
      <bottom>
        <color indexed="63"/>
      </bottom>
    </border>
    <border>
      <left style="thin">
        <color indexed="8"/>
      </left>
      <right>
        <color indexed="63"/>
      </right>
      <top>
        <color indexed="63"/>
      </top>
      <bottom style="medium">
        <color indexed="8"/>
      </bottom>
    </border>
    <border>
      <left>
        <color indexed="63"/>
      </left>
      <right>
        <color indexed="63"/>
      </right>
      <top style="thin">
        <color indexed="8"/>
      </top>
      <bottom style="thin"/>
    </border>
    <border>
      <left style="double">
        <color indexed="8"/>
      </left>
      <right style="double"/>
      <top>
        <color indexed="63"/>
      </top>
      <bottom style="double">
        <color indexed="8"/>
      </bottom>
    </border>
    <border>
      <left style="double">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thick"/>
      <right style="thin"/>
      <top style="thin"/>
      <bottom style="thin"/>
    </border>
    <border>
      <left>
        <color indexed="63"/>
      </left>
      <right style="medium">
        <color indexed="8"/>
      </right>
      <top>
        <color indexed="63"/>
      </top>
      <bottom style="double">
        <color indexed="8"/>
      </bottom>
    </border>
    <border>
      <left>
        <color indexed="63"/>
      </left>
      <right>
        <color indexed="63"/>
      </right>
      <top>
        <color indexed="63"/>
      </top>
      <bottom style="double">
        <color indexed="8"/>
      </bottom>
    </border>
    <border>
      <left>
        <color indexed="63"/>
      </left>
      <right style="medium">
        <color indexed="8"/>
      </right>
      <top style="double">
        <color indexed="8"/>
      </top>
      <bottom>
        <color indexed="63"/>
      </bottom>
    </border>
    <border>
      <left style="double">
        <color indexed="8"/>
      </left>
      <right style="double"/>
      <top style="double">
        <color indexed="8"/>
      </top>
      <bottom style="double">
        <color indexed="8"/>
      </bottom>
    </border>
    <border>
      <left>
        <color indexed="63"/>
      </left>
      <right>
        <color indexed="63"/>
      </right>
      <top style="double">
        <color indexed="8"/>
      </top>
      <bottom style="thin">
        <color indexed="8"/>
      </bottom>
    </border>
    <border>
      <left style="double">
        <color indexed="8"/>
      </left>
      <right style="medium">
        <color indexed="8"/>
      </right>
      <top style="double">
        <color indexed="8"/>
      </top>
      <bottom style="double">
        <color indexed="8"/>
      </bottom>
    </border>
    <border>
      <left style="medium">
        <color indexed="8"/>
      </left>
      <right style="double">
        <color indexed="8"/>
      </right>
      <top style="double">
        <color indexed="8"/>
      </top>
      <bottom style="double">
        <color indexed="8"/>
      </bottom>
    </border>
    <border>
      <left style="thin">
        <color indexed="8"/>
      </left>
      <right>
        <color indexed="63"/>
      </right>
      <top style="double">
        <color indexed="8"/>
      </top>
      <bottom style="thin">
        <color indexed="8"/>
      </bottom>
    </border>
    <border>
      <left style="thin">
        <color indexed="8"/>
      </left>
      <right>
        <color indexed="63"/>
      </right>
      <top style="thin">
        <color indexed="8"/>
      </top>
      <bottom>
        <color indexed="63"/>
      </bottom>
    </border>
    <border>
      <left style="double"/>
      <right style="thin"/>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style="mediumDashed"/>
      <bottom style="thin"/>
    </border>
    <border>
      <left style="thin"/>
      <right style="thin"/>
      <top style="medium"/>
      <bottom>
        <color indexed="63"/>
      </bottom>
    </border>
    <border>
      <left>
        <color indexed="63"/>
      </left>
      <right>
        <color indexed="63"/>
      </right>
      <top style="mediumDashed"/>
      <bottom style="mediumDashed"/>
    </border>
    <border>
      <left style="thin"/>
      <right style="thin"/>
      <top>
        <color indexed="63"/>
      </top>
      <bottom style="mediumDashed"/>
    </border>
    <border>
      <left style="slantDashDot"/>
      <right>
        <color indexed="63"/>
      </right>
      <top style="slantDashDot"/>
      <bottom style="slantDashDot"/>
    </border>
    <border>
      <left>
        <color indexed="63"/>
      </left>
      <right>
        <color indexed="63"/>
      </right>
      <top style="slantDashDot"/>
      <bottom style="slantDashDot"/>
    </border>
    <border>
      <left>
        <color indexed="63"/>
      </left>
      <right style="slantDashDot"/>
      <top style="slantDashDot"/>
      <bottom style="slantDashDot"/>
    </border>
    <border>
      <left style="mediumDashed"/>
      <right>
        <color indexed="63"/>
      </right>
      <top style="mediumDashed"/>
      <bottom style="mediumDashed"/>
    </border>
    <border>
      <left>
        <color indexed="63"/>
      </left>
      <right style="mediumDashed"/>
      <top style="mediumDashed"/>
      <bottom style="mediumDashed"/>
    </border>
    <border>
      <left>
        <color indexed="63"/>
      </left>
      <right>
        <color indexed="63"/>
      </right>
      <top style="mediumDashed"/>
      <bottom>
        <color indexed="63"/>
      </bottom>
    </border>
    <border>
      <left style="double"/>
      <right>
        <color indexed="63"/>
      </right>
      <top style="thick"/>
      <bottom style="thin"/>
    </border>
    <border>
      <left>
        <color indexed="63"/>
      </left>
      <right>
        <color indexed="63"/>
      </right>
      <top style="thick"/>
      <bottom style="thin"/>
    </border>
    <border>
      <left style="thick"/>
      <right>
        <color indexed="63"/>
      </right>
      <top style="thick"/>
      <bottom>
        <color indexed="63"/>
      </bottom>
    </border>
    <border>
      <left>
        <color indexed="63"/>
      </left>
      <right style="double"/>
      <top style="thin"/>
      <bottom>
        <color indexed="63"/>
      </bottom>
    </border>
    <border>
      <left style="thick"/>
      <right>
        <color indexed="63"/>
      </right>
      <top style="thin"/>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double"/>
      <top style="thin">
        <color indexed="8"/>
      </top>
      <bottom style="thin">
        <color indexed="8"/>
      </bottom>
    </border>
    <border>
      <left style="double"/>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double"/>
      <top style="thick">
        <color indexed="8"/>
      </top>
      <bottom style="thin">
        <color indexed="8"/>
      </bottom>
    </border>
    <border>
      <left style="double"/>
      <right>
        <color indexed="63"/>
      </right>
      <top style="thin">
        <color indexed="8"/>
      </top>
      <bottom>
        <color indexed="63"/>
      </bottom>
    </border>
    <border>
      <left>
        <color indexed="63"/>
      </left>
      <right>
        <color indexed="63"/>
      </right>
      <top style="thin">
        <color indexed="8"/>
      </top>
      <bottom>
        <color indexed="63"/>
      </bottom>
    </border>
    <border>
      <left>
        <color indexed="63"/>
      </left>
      <right style="double"/>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bottom style="thin"/>
    </border>
    <border>
      <left>
        <color indexed="63"/>
      </left>
      <right style="double"/>
      <top>
        <color indexed="63"/>
      </top>
      <bottom style="thin">
        <color indexed="8"/>
      </bottom>
    </border>
    <border>
      <left style="double">
        <color indexed="8"/>
      </left>
      <right style="double">
        <color indexed="8"/>
      </right>
      <top>
        <color indexed="63"/>
      </top>
      <bottom>
        <color indexed="63"/>
      </bottom>
    </border>
    <border>
      <left style="double"/>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thin"/>
    </border>
    <border>
      <left>
        <color indexed="63"/>
      </left>
      <right style="double">
        <color indexed="8"/>
      </right>
      <top style="thin"/>
      <bottom style="thin"/>
    </border>
    <border>
      <left>
        <color indexed="63"/>
      </left>
      <right style="double"/>
      <top style="medium"/>
      <bottom>
        <color indexed="63"/>
      </bottom>
    </border>
    <border>
      <left style="double">
        <color indexed="8"/>
      </left>
      <right>
        <color indexed="63"/>
      </right>
      <top style="medium"/>
      <bottom style="thin">
        <color indexed="8"/>
      </bottom>
    </border>
    <border>
      <left>
        <color indexed="63"/>
      </left>
      <right style="medium">
        <color indexed="8"/>
      </right>
      <top style="medium"/>
      <bottom style="thin">
        <color indexed="8"/>
      </botto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style="medium">
        <color indexed="8"/>
      </left>
      <right>
        <color indexed="63"/>
      </right>
      <top style="medium"/>
      <bottom style="thin"/>
    </border>
    <border>
      <left>
        <color indexed="63"/>
      </left>
      <right style="double">
        <color indexed="8"/>
      </right>
      <top>
        <color indexed="63"/>
      </top>
      <bottom>
        <color indexed="63"/>
      </bottom>
    </border>
    <border>
      <left>
        <color indexed="63"/>
      </left>
      <right style="thick"/>
      <top style="thick"/>
      <bottom>
        <color indexed="63"/>
      </bottom>
    </border>
    <border>
      <left>
        <color indexed="63"/>
      </left>
      <right style="double"/>
      <top style="thin"/>
      <bottom style="thick"/>
    </border>
    <border>
      <left>
        <color indexed="63"/>
      </left>
      <right style="double"/>
      <top style="thin"/>
      <bottom style="thin"/>
    </border>
    <border>
      <left style="double"/>
      <right>
        <color indexed="63"/>
      </right>
      <top style="double"/>
      <bottom style="thin"/>
    </border>
    <border>
      <left>
        <color indexed="63"/>
      </left>
      <right style="thin"/>
      <top style="double"/>
      <bottom style="thin"/>
    </border>
    <border>
      <left>
        <color indexed="63"/>
      </left>
      <right style="double"/>
      <top style="thin"/>
      <bottom style="double"/>
    </border>
    <border>
      <left style="double"/>
      <right style="double"/>
      <top>
        <color indexed="63"/>
      </top>
      <bottom style="thin"/>
    </border>
    <border>
      <left style="medium"/>
      <right>
        <color indexed="63"/>
      </right>
      <top style="medium"/>
      <bottom style="thin"/>
    </border>
    <border>
      <left>
        <color indexed="63"/>
      </left>
      <right style="medium"/>
      <top style="medium"/>
      <bottom style="thin"/>
    </border>
    <border>
      <left>
        <color indexed="63"/>
      </left>
      <right>
        <color indexed="63"/>
      </right>
      <top style="thin"/>
      <bottom style="mediumDashed"/>
    </border>
    <border>
      <left style="double"/>
      <right>
        <color indexed="63"/>
      </right>
      <top style="mediumDashed"/>
      <bottom>
        <color indexed="63"/>
      </bottom>
    </border>
    <border>
      <left style="medium"/>
      <right style="thin"/>
      <top style="medium"/>
      <bottom style="thin"/>
    </border>
    <border>
      <left style="thin"/>
      <right style="medium"/>
      <top style="medium"/>
      <bottom style="thin"/>
    </border>
    <border>
      <left style="thin"/>
      <right style="medium"/>
      <top style="thin"/>
      <bottom>
        <color indexed="63"/>
      </bottom>
    </border>
    <border>
      <left style="thin"/>
      <right style="medium"/>
      <top>
        <color indexed="63"/>
      </top>
      <bottom style="double"/>
    </border>
    <border>
      <left style="thin"/>
      <right style="medium"/>
      <top style="thin"/>
      <bottom style="thin"/>
    </border>
    <border>
      <left style="thin"/>
      <right style="medium"/>
      <top style="thin"/>
      <bottom style="medium"/>
    </border>
    <border>
      <left style="thin"/>
      <right style="thin"/>
      <top style="medium"/>
      <bottom style="thin"/>
    </border>
    <border>
      <left style="double"/>
      <right>
        <color indexed="63"/>
      </right>
      <top style="thick"/>
      <bottom style="thick"/>
    </border>
    <border>
      <left>
        <color indexed="63"/>
      </left>
      <right>
        <color indexed="63"/>
      </right>
      <top style="thick"/>
      <bottom style="thick"/>
    </border>
    <border>
      <left>
        <color indexed="63"/>
      </left>
      <right style="thick"/>
      <top style="thick"/>
      <bottom style="thick"/>
    </border>
    <border>
      <left style="double"/>
      <right style="thin"/>
      <top style="medium"/>
      <bottom style="thin"/>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9" fontId="0" fillId="0" borderId="0" applyFont="0" applyFill="0" applyBorder="0" applyAlignment="0" applyProtection="0"/>
  </cellStyleXfs>
  <cellXfs count="1069">
    <xf numFmtId="0" fontId="0" fillId="0" borderId="0" xfId="0" applyAlignment="1">
      <alignment/>
    </xf>
    <xf numFmtId="0" fontId="1" fillId="0" borderId="0" xfId="0" applyFont="1" applyAlignment="1">
      <alignment/>
    </xf>
    <xf numFmtId="0" fontId="6" fillId="0" borderId="1" xfId="0" applyFont="1" applyBorder="1" applyAlignment="1">
      <alignment horizontal="centerContinuous"/>
    </xf>
    <xf numFmtId="0" fontId="6" fillId="0" borderId="2" xfId="0" applyFont="1" applyBorder="1" applyAlignment="1">
      <alignment horizontal="center"/>
    </xf>
    <xf numFmtId="0" fontId="6" fillId="0" borderId="3" xfId="0" applyFont="1" applyBorder="1" applyAlignment="1">
      <alignment horizontal="center"/>
    </xf>
    <xf numFmtId="0" fontId="0" fillId="2" borderId="0" xfId="0" applyFill="1" applyAlignment="1">
      <alignment horizontal="center"/>
    </xf>
    <xf numFmtId="0" fontId="0" fillId="3" borderId="0" xfId="0" applyFill="1" applyAlignment="1">
      <alignment horizontal="center"/>
    </xf>
    <xf numFmtId="0" fontId="0" fillId="0" borderId="0" xfId="0" applyAlignment="1">
      <alignment horizontal="center"/>
    </xf>
    <xf numFmtId="0" fontId="1" fillId="0" borderId="0" xfId="0" applyFont="1" applyBorder="1" applyAlignment="1">
      <alignment/>
    </xf>
    <xf numFmtId="0" fontId="1" fillId="0" borderId="0" xfId="0" applyFont="1" applyBorder="1" applyAlignment="1">
      <alignment horizontal="right"/>
    </xf>
    <xf numFmtId="0" fontId="0" fillId="0" borderId="4" xfId="0" applyBorder="1" applyAlignment="1">
      <alignment/>
    </xf>
    <xf numFmtId="166" fontId="13" fillId="0" borderId="5" xfId="0" applyNumberFormat="1" applyFont="1" applyBorder="1" applyAlignment="1" applyProtection="1">
      <alignment horizontal="center"/>
      <protection/>
    </xf>
    <xf numFmtId="0" fontId="0" fillId="0" borderId="0" xfId="0" applyFill="1" applyAlignment="1">
      <alignment/>
    </xf>
    <xf numFmtId="0" fontId="0" fillId="0" borderId="0" xfId="0" applyBorder="1" applyAlignment="1">
      <alignment/>
    </xf>
    <xf numFmtId="0" fontId="1" fillId="0" borderId="6" xfId="0" applyFont="1" applyBorder="1" applyAlignment="1">
      <alignment horizontal="centerContinuous"/>
    </xf>
    <xf numFmtId="37" fontId="1" fillId="0" borderId="6" xfId="0" applyNumberFormat="1" applyFont="1" applyBorder="1" applyAlignment="1" applyProtection="1">
      <alignment horizontal="centerContinuous"/>
      <protection/>
    </xf>
    <xf numFmtId="0" fontId="7" fillId="0" borderId="0" xfId="0" applyFont="1" applyBorder="1" applyAlignment="1">
      <alignment horizontal="center"/>
    </xf>
    <xf numFmtId="0" fontId="0" fillId="0" borderId="7" xfId="0" applyBorder="1" applyAlignment="1">
      <alignment/>
    </xf>
    <xf numFmtId="0" fontId="21" fillId="0" borderId="0" xfId="0" applyFont="1" applyAlignment="1">
      <alignment/>
    </xf>
    <xf numFmtId="0" fontId="0" fillId="0" borderId="8" xfId="0" applyBorder="1" applyAlignment="1">
      <alignment/>
    </xf>
    <xf numFmtId="0" fontId="26" fillId="0" borderId="0" xfId="0" applyFont="1" applyAlignment="1">
      <alignment/>
    </xf>
    <xf numFmtId="0" fontId="9" fillId="0" borderId="0" xfId="0" applyFont="1" applyAlignment="1">
      <alignment horizontal="left"/>
    </xf>
    <xf numFmtId="0" fontId="27" fillId="0" borderId="0" xfId="0" applyFont="1" applyAlignment="1">
      <alignment/>
    </xf>
    <xf numFmtId="0" fontId="0" fillId="0" borderId="9" xfId="0" applyBorder="1" applyAlignment="1">
      <alignment/>
    </xf>
    <xf numFmtId="0" fontId="0" fillId="0" borderId="0" xfId="0" applyBorder="1" applyAlignment="1">
      <alignment horizontal="center"/>
    </xf>
    <xf numFmtId="0" fontId="19" fillId="0" borderId="10" xfId="0" applyFont="1" applyBorder="1" applyAlignment="1">
      <alignment horizontal="center"/>
    </xf>
    <xf numFmtId="0" fontId="19" fillId="0" borderId="11" xfId="0" applyFont="1" applyBorder="1" applyAlignment="1">
      <alignment horizontal="center"/>
    </xf>
    <xf numFmtId="0" fontId="21" fillId="0" borderId="11" xfId="0" applyFont="1" applyBorder="1" applyAlignment="1">
      <alignment horizontal="center"/>
    </xf>
    <xf numFmtId="10" fontId="0" fillId="0" borderId="0" xfId="0" applyNumberFormat="1" applyBorder="1" applyAlignment="1">
      <alignment horizontal="center"/>
    </xf>
    <xf numFmtId="1" fontId="0" fillId="0" borderId="0" xfId="0" applyNumberFormat="1" applyBorder="1" applyAlignment="1">
      <alignment horizontal="center"/>
    </xf>
    <xf numFmtId="0" fontId="0" fillId="0" borderId="12" xfId="0" applyBorder="1" applyAlignment="1">
      <alignment horizontal="center"/>
    </xf>
    <xf numFmtId="0" fontId="0" fillId="0" borderId="13" xfId="0" applyBorder="1" applyAlignment="1">
      <alignment/>
    </xf>
    <xf numFmtId="0" fontId="0" fillId="0" borderId="14" xfId="0" applyBorder="1" applyAlignment="1">
      <alignment/>
    </xf>
    <xf numFmtId="3" fontId="27" fillId="0" borderId="0" xfId="0" applyNumberFormat="1" applyFont="1" applyBorder="1" applyAlignment="1">
      <alignment/>
    </xf>
    <xf numFmtId="0" fontId="27" fillId="0" borderId="0" xfId="0" applyFont="1" applyBorder="1" applyAlignment="1">
      <alignment/>
    </xf>
    <xf numFmtId="169" fontId="0" fillId="0" borderId="0" xfId="0" applyNumberFormat="1" applyBorder="1" applyAlignment="1">
      <alignment horizontal="center"/>
    </xf>
    <xf numFmtId="169" fontId="9" fillId="0" borderId="0" xfId="0" applyNumberFormat="1" applyFont="1" applyBorder="1" applyAlignment="1">
      <alignment horizontal="center"/>
    </xf>
    <xf numFmtId="0" fontId="0" fillId="0" borderId="15" xfId="0" applyBorder="1" applyAlignment="1">
      <alignment/>
    </xf>
    <xf numFmtId="0" fontId="0" fillId="0" borderId="16" xfId="0" applyBorder="1" applyAlignment="1">
      <alignment/>
    </xf>
    <xf numFmtId="0" fontId="34" fillId="0" borderId="0" xfId="0" applyFont="1" applyAlignment="1" quotePrefix="1">
      <alignment/>
    </xf>
    <xf numFmtId="0" fontId="34" fillId="0" borderId="0" xfId="0" applyFont="1" applyAlignment="1">
      <alignment/>
    </xf>
    <xf numFmtId="0" fontId="0" fillId="0" borderId="17" xfId="0" applyBorder="1" applyAlignment="1">
      <alignment/>
    </xf>
    <xf numFmtId="0" fontId="16" fillId="0" borderId="0" xfId="0" applyFont="1" applyBorder="1" applyAlignment="1">
      <alignment/>
    </xf>
    <xf numFmtId="0" fontId="0" fillId="0" borderId="18" xfId="0" applyBorder="1" applyAlignment="1">
      <alignment/>
    </xf>
    <xf numFmtId="0" fontId="6" fillId="0" borderId="19" xfId="0" applyFont="1" applyFill="1" applyBorder="1" applyAlignment="1">
      <alignment horizontal="center"/>
    </xf>
    <xf numFmtId="0" fontId="7" fillId="0" borderId="20" xfId="0" applyFont="1" applyFill="1" applyBorder="1" applyAlignment="1">
      <alignment horizontal="centerContinuous"/>
    </xf>
    <xf numFmtId="0" fontId="7" fillId="0" borderId="5" xfId="0" applyFont="1" applyFill="1" applyBorder="1" applyAlignment="1">
      <alignment horizontal="centerContinuous"/>
    </xf>
    <xf numFmtId="0" fontId="0" fillId="0" borderId="21" xfId="0" applyBorder="1" applyAlignment="1">
      <alignment/>
    </xf>
    <xf numFmtId="0" fontId="0" fillId="4" borderId="0" xfId="0" applyFill="1" applyAlignment="1">
      <alignment/>
    </xf>
    <xf numFmtId="0" fontId="0" fillId="5" borderId="8" xfId="0" applyFill="1" applyBorder="1" applyAlignment="1">
      <alignment/>
    </xf>
    <xf numFmtId="0" fontId="0" fillId="5" borderId="22" xfId="0" applyFill="1" applyBorder="1" applyAlignment="1">
      <alignment/>
    </xf>
    <xf numFmtId="0" fontId="0" fillId="5" borderId="23" xfId="0" applyFill="1" applyBorder="1" applyAlignment="1">
      <alignment/>
    </xf>
    <xf numFmtId="0" fontId="0" fillId="5" borderId="24" xfId="0" applyFill="1" applyBorder="1" applyAlignment="1">
      <alignment/>
    </xf>
    <xf numFmtId="0" fontId="40" fillId="5" borderId="25" xfId="0" applyFont="1" applyFill="1" applyBorder="1" applyAlignment="1">
      <alignment/>
    </xf>
    <xf numFmtId="0" fontId="40" fillId="5" borderId="26" xfId="0" applyFont="1" applyFill="1" applyBorder="1" applyAlignment="1">
      <alignment/>
    </xf>
    <xf numFmtId="0" fontId="41" fillId="0" borderId="0" xfId="0" applyFont="1" applyBorder="1" applyAlignment="1">
      <alignment/>
    </xf>
    <xf numFmtId="169" fontId="0" fillId="4" borderId="27" xfId="0" applyNumberFormat="1" applyFill="1" applyBorder="1" applyAlignment="1">
      <alignment horizontal="center"/>
    </xf>
    <xf numFmtId="169" fontId="0" fillId="4" borderId="12" xfId="0" applyNumberFormat="1" applyFill="1" applyBorder="1" applyAlignment="1">
      <alignment horizontal="center"/>
    </xf>
    <xf numFmtId="0" fontId="0" fillId="0" borderId="28" xfId="0" applyBorder="1" applyAlignment="1">
      <alignment/>
    </xf>
    <xf numFmtId="166" fontId="1" fillId="4" borderId="29" xfId="0" applyNumberFormat="1" applyFont="1" applyFill="1" applyBorder="1" applyAlignment="1" applyProtection="1">
      <alignment horizontal="center"/>
      <protection/>
    </xf>
    <xf numFmtId="0" fontId="1" fillId="0" borderId="0" xfId="0" applyFont="1" applyFill="1" applyBorder="1" applyAlignment="1">
      <alignment/>
    </xf>
    <xf numFmtId="0" fontId="0" fillId="0" borderId="11" xfId="0" applyBorder="1" applyAlignment="1">
      <alignment horizontal="center"/>
    </xf>
    <xf numFmtId="169" fontId="0" fillId="4" borderId="30" xfId="0" applyNumberFormat="1" applyFill="1" applyBorder="1" applyAlignment="1">
      <alignment horizontal="center"/>
    </xf>
    <xf numFmtId="0" fontId="6" fillId="0" borderId="31" xfId="0" applyFont="1" applyBorder="1" applyAlignment="1">
      <alignment/>
    </xf>
    <xf numFmtId="0" fontId="6" fillId="0" borderId="0" xfId="0" applyFont="1" applyBorder="1" applyAlignment="1">
      <alignment/>
    </xf>
    <xf numFmtId="0" fontId="6" fillId="0" borderId="31" xfId="0" applyFont="1" applyFill="1" applyBorder="1" applyAlignment="1">
      <alignment/>
    </xf>
    <xf numFmtId="0" fontId="0" fillId="0" borderId="31" xfId="0" applyBorder="1" applyAlignment="1">
      <alignment/>
    </xf>
    <xf numFmtId="0" fontId="0" fillId="0" borderId="32" xfId="0" applyBorder="1" applyAlignment="1">
      <alignment/>
    </xf>
    <xf numFmtId="0" fontId="1" fillId="0" borderId="31" xfId="0" applyFont="1" applyBorder="1" applyAlignment="1">
      <alignment/>
    </xf>
    <xf numFmtId="0" fontId="1" fillId="0" borderId="0" xfId="0" applyFont="1" applyBorder="1" applyAlignment="1">
      <alignment horizontal="centerContinuous"/>
    </xf>
    <xf numFmtId="0" fontId="0" fillId="0" borderId="33" xfId="0" applyBorder="1" applyAlignment="1">
      <alignment/>
    </xf>
    <xf numFmtId="166" fontId="12" fillId="0" borderId="34" xfId="0" applyNumberFormat="1" applyFont="1" applyBorder="1" applyAlignment="1" applyProtection="1">
      <alignment horizontal="center"/>
      <protection/>
    </xf>
    <xf numFmtId="0" fontId="5" fillId="0" borderId="0" xfId="0" applyFont="1" applyBorder="1" applyAlignment="1">
      <alignment/>
    </xf>
    <xf numFmtId="0" fontId="1" fillId="0" borderId="31" xfId="0" applyFont="1" applyFill="1" applyBorder="1" applyAlignment="1">
      <alignment/>
    </xf>
    <xf numFmtId="0" fontId="1" fillId="0" borderId="0" xfId="0" applyFont="1" applyBorder="1" applyAlignment="1">
      <alignment horizontal="left"/>
    </xf>
    <xf numFmtId="1" fontId="1" fillId="0" borderId="0" xfId="0" applyNumberFormat="1" applyFont="1" applyBorder="1" applyAlignment="1">
      <alignment/>
    </xf>
    <xf numFmtId="0" fontId="0" fillId="0" borderId="33" xfId="0" applyFill="1" applyBorder="1" applyAlignment="1">
      <alignment/>
    </xf>
    <xf numFmtId="0" fontId="0" fillId="0" borderId="15" xfId="0" applyFill="1" applyBorder="1" applyAlignment="1">
      <alignment/>
    </xf>
    <xf numFmtId="0" fontId="1" fillId="0" borderId="0" xfId="0" applyFont="1" applyBorder="1" applyAlignment="1">
      <alignment horizontal="center"/>
    </xf>
    <xf numFmtId="0" fontId="2" fillId="0" borderId="35" xfId="0" applyFont="1" applyBorder="1" applyAlignment="1">
      <alignment horizontal="centerContinuous"/>
    </xf>
    <xf numFmtId="0" fontId="1" fillId="0" borderId="36" xfId="0" applyFont="1" applyBorder="1" applyAlignment="1">
      <alignment horizontal="centerContinuous"/>
    </xf>
    <xf numFmtId="0" fontId="1" fillId="0" borderId="37" xfId="0" applyFont="1" applyBorder="1" applyAlignment="1">
      <alignment horizontal="centerContinuous"/>
    </xf>
    <xf numFmtId="0" fontId="9" fillId="0" borderId="0" xfId="0" applyFont="1" applyBorder="1" applyAlignment="1">
      <alignment horizontal="right"/>
    </xf>
    <xf numFmtId="0" fontId="9" fillId="0" borderId="0" xfId="0" applyFont="1" applyBorder="1" applyAlignment="1">
      <alignment/>
    </xf>
    <xf numFmtId="0" fontId="9" fillId="0" borderId="31" xfId="0" applyFont="1" applyBorder="1" applyAlignment="1">
      <alignment/>
    </xf>
    <xf numFmtId="0" fontId="10" fillId="0" borderId="0" xfId="0" applyFont="1" applyFill="1" applyBorder="1" applyAlignment="1">
      <alignment/>
    </xf>
    <xf numFmtId="0" fontId="24" fillId="0" borderId="0" xfId="0" applyFont="1" applyFill="1" applyBorder="1" applyAlignment="1">
      <alignment/>
    </xf>
    <xf numFmtId="0" fontId="24" fillId="0" borderId="32" xfId="0" applyFont="1" applyFill="1" applyBorder="1" applyAlignment="1">
      <alignment/>
    </xf>
    <xf numFmtId="0" fontId="9" fillId="0" borderId="31" xfId="0" applyFont="1" applyBorder="1" applyAlignment="1">
      <alignment horizontal="center"/>
    </xf>
    <xf numFmtId="0" fontId="9" fillId="0" borderId="0" xfId="0" applyFont="1" applyBorder="1" applyAlignment="1">
      <alignment horizontal="center"/>
    </xf>
    <xf numFmtId="0" fontId="9" fillId="0" borderId="32" xfId="0" applyFont="1" applyFill="1" applyBorder="1" applyAlignment="1">
      <alignment/>
    </xf>
    <xf numFmtId="0" fontId="7" fillId="0" borderId="32" xfId="0" applyFont="1" applyBorder="1" applyAlignment="1">
      <alignment wrapText="1"/>
    </xf>
    <xf numFmtId="37" fontId="1" fillId="0" borderId="0" xfId="0" applyNumberFormat="1" applyFont="1" applyBorder="1" applyAlignment="1" applyProtection="1">
      <alignment horizontal="center"/>
      <protection/>
    </xf>
    <xf numFmtId="1" fontId="1" fillId="0" borderId="0" xfId="0" applyNumberFormat="1" applyFont="1" applyFill="1" applyBorder="1" applyAlignment="1">
      <alignment/>
    </xf>
    <xf numFmtId="0" fontId="1" fillId="0" borderId="0" xfId="0" applyFont="1" applyBorder="1" applyAlignment="1">
      <alignment/>
    </xf>
    <xf numFmtId="0" fontId="1" fillId="0" borderId="0" xfId="0" applyFont="1" applyFill="1" applyBorder="1" applyAlignment="1">
      <alignment/>
    </xf>
    <xf numFmtId="3" fontId="9" fillId="0" borderId="0" xfId="0" applyNumberFormat="1" applyFont="1" applyBorder="1" applyAlignment="1">
      <alignment/>
    </xf>
    <xf numFmtId="0" fontId="0" fillId="0" borderId="38" xfId="0" applyBorder="1" applyAlignment="1">
      <alignment/>
    </xf>
    <xf numFmtId="0" fontId="1" fillId="0" borderId="31" xfId="0" applyFont="1" applyBorder="1" applyAlignment="1">
      <alignment/>
    </xf>
    <xf numFmtId="0" fontId="1" fillId="0" borderId="0" xfId="0" applyFont="1" applyBorder="1" applyAlignment="1">
      <alignment horizontal="right"/>
    </xf>
    <xf numFmtId="1" fontId="1" fillId="0" borderId="0" xfId="0" applyNumberFormat="1" applyFont="1" applyBorder="1" applyAlignment="1">
      <alignment/>
    </xf>
    <xf numFmtId="0" fontId="9" fillId="0" borderId="0" xfId="0" applyFont="1" applyFill="1" applyBorder="1" applyAlignment="1">
      <alignment/>
    </xf>
    <xf numFmtId="3" fontId="1" fillId="0" borderId="39" xfId="0" applyNumberFormat="1" applyFont="1" applyBorder="1" applyAlignment="1">
      <alignment horizontal="center"/>
    </xf>
    <xf numFmtId="0" fontId="0" fillId="0" borderId="32" xfId="0" applyBorder="1" applyAlignment="1">
      <alignment vertical="top" wrapText="1"/>
    </xf>
    <xf numFmtId="0" fontId="10" fillId="0" borderId="40" xfId="0" applyFont="1" applyFill="1" applyBorder="1" applyAlignment="1">
      <alignment horizontal="center"/>
    </xf>
    <xf numFmtId="0" fontId="39" fillId="0" borderId="0" xfId="0" applyFont="1" applyFill="1" applyBorder="1" applyAlignment="1">
      <alignment horizontal="center"/>
    </xf>
    <xf numFmtId="0" fontId="24" fillId="0" borderId="0" xfId="0" applyFont="1" applyFill="1" applyBorder="1" applyAlignment="1">
      <alignment horizontal="center"/>
    </xf>
    <xf numFmtId="0" fontId="3" fillId="0" borderId="32" xfId="0" applyFont="1" applyFill="1" applyBorder="1" applyAlignment="1" applyProtection="1">
      <alignment horizontal="center"/>
      <protection locked="0"/>
    </xf>
    <xf numFmtId="0" fontId="4" fillId="0" borderId="31" xfId="0" applyFont="1" applyBorder="1" applyAlignment="1" quotePrefix="1">
      <alignment horizontal="center"/>
    </xf>
    <xf numFmtId="0" fontId="1" fillId="0" borderId="0" xfId="0" applyFont="1" applyBorder="1" applyAlignment="1">
      <alignment/>
    </xf>
    <xf numFmtId="2" fontId="1" fillId="0" borderId="0" xfId="0" applyNumberFormat="1" applyFont="1" applyBorder="1" applyAlignment="1">
      <alignment/>
    </xf>
    <xf numFmtId="0" fontId="1" fillId="0" borderId="0" xfId="0" applyFont="1" applyBorder="1" applyAlignment="1">
      <alignment horizontal="left"/>
    </xf>
    <xf numFmtId="0" fontId="38" fillId="0" borderId="31" xfId="0" applyFont="1" applyBorder="1" applyAlignment="1">
      <alignment/>
    </xf>
    <xf numFmtId="0" fontId="22" fillId="0" borderId="0" xfId="0"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horizontal="right"/>
    </xf>
    <xf numFmtId="1" fontId="9" fillId="0" borderId="0" xfId="15" applyNumberFormat="1" applyFont="1" applyBorder="1" applyAlignment="1">
      <alignment horizontal="center"/>
    </xf>
    <xf numFmtId="0" fontId="9" fillId="0" borderId="0" xfId="0" applyFont="1" applyFill="1" applyBorder="1" applyAlignment="1">
      <alignment horizontal="center"/>
    </xf>
    <xf numFmtId="0" fontId="0" fillId="0" borderId="41" xfId="0" applyBorder="1" applyAlignment="1">
      <alignment/>
    </xf>
    <xf numFmtId="0" fontId="9" fillId="4" borderId="42" xfId="0" applyFont="1" applyFill="1" applyBorder="1" applyAlignment="1">
      <alignment/>
    </xf>
    <xf numFmtId="1" fontId="9" fillId="4" borderId="43" xfId="15" applyNumberFormat="1" applyFont="1" applyFill="1" applyBorder="1" applyAlignment="1">
      <alignment horizontal="center"/>
    </xf>
    <xf numFmtId="0" fontId="9" fillId="4" borderId="43" xfId="0" applyFont="1" applyFill="1" applyBorder="1" applyAlignment="1">
      <alignment/>
    </xf>
    <xf numFmtId="0" fontId="0" fillId="6" borderId="4" xfId="0" applyFill="1" applyBorder="1" applyAlignment="1">
      <alignment horizontal="center"/>
    </xf>
    <xf numFmtId="0" fontId="0" fillId="0" borderId="0" xfId="0" applyFill="1" applyAlignment="1">
      <alignment horizontal="center"/>
    </xf>
    <xf numFmtId="1" fontId="38" fillId="0" borderId="0" xfId="0" applyNumberFormat="1" applyFont="1" applyFill="1" applyBorder="1" applyAlignment="1">
      <alignment horizontal="center"/>
    </xf>
    <xf numFmtId="37" fontId="1" fillId="0" borderId="0" xfId="0" applyNumberFormat="1" applyFont="1" applyFill="1" applyBorder="1" applyAlignment="1" applyProtection="1">
      <alignment horizontal="center"/>
      <protection/>
    </xf>
    <xf numFmtId="0" fontId="1" fillId="0" borderId="44" xfId="0" applyFont="1" applyBorder="1" applyAlignment="1">
      <alignment/>
    </xf>
    <xf numFmtId="3" fontId="9" fillId="4" borderId="9" xfId="0" applyNumberFormat="1" applyFont="1" applyFill="1" applyBorder="1" applyAlignment="1">
      <alignment horizontal="center"/>
    </xf>
    <xf numFmtId="3" fontId="9" fillId="0" borderId="18" xfId="0" applyNumberFormat="1" applyFont="1" applyFill="1" applyBorder="1" applyAlignment="1">
      <alignment horizontal="center"/>
    </xf>
    <xf numFmtId="0" fontId="9" fillId="4" borderId="43" xfId="0" applyFont="1" applyFill="1" applyBorder="1" applyAlignment="1">
      <alignment horizontal="right"/>
    </xf>
    <xf numFmtId="37" fontId="1" fillId="4" borderId="45" xfId="0" applyNumberFormat="1" applyFont="1" applyFill="1" applyBorder="1" applyAlignment="1" applyProtection="1">
      <alignment horizontal="left"/>
      <protection/>
    </xf>
    <xf numFmtId="0" fontId="9" fillId="0" borderId="0" xfId="0" applyFont="1" applyFill="1" applyAlignment="1">
      <alignment/>
    </xf>
    <xf numFmtId="1" fontId="0" fillId="0" borderId="0" xfId="0" applyNumberFormat="1" applyFill="1" applyAlignment="1">
      <alignment/>
    </xf>
    <xf numFmtId="0" fontId="0" fillId="0" borderId="18" xfId="0" applyFill="1" applyBorder="1" applyAlignment="1">
      <alignment horizontal="center"/>
    </xf>
    <xf numFmtId="0" fontId="0" fillId="0" borderId="46" xfId="0" applyBorder="1" applyAlignment="1">
      <alignment/>
    </xf>
    <xf numFmtId="166" fontId="49" fillId="0" borderId="47" xfId="0" applyNumberFormat="1" applyFont="1" applyBorder="1" applyAlignment="1" applyProtection="1">
      <alignment horizontal="center"/>
      <protection/>
    </xf>
    <xf numFmtId="166" fontId="48" fillId="0" borderId="47" xfId="0" applyNumberFormat="1" applyFont="1" applyBorder="1" applyAlignment="1" applyProtection="1">
      <alignment horizontal="center"/>
      <protection/>
    </xf>
    <xf numFmtId="0" fontId="33" fillId="0" borderId="0" xfId="0" applyFont="1" applyBorder="1" applyAlignment="1">
      <alignment horizontal="right"/>
    </xf>
    <xf numFmtId="0" fontId="33" fillId="0" borderId="0" xfId="0" applyFont="1" applyAlignment="1">
      <alignment horizontal="right"/>
    </xf>
    <xf numFmtId="0" fontId="0" fillId="0" borderId="0" xfId="0" applyFont="1" applyAlignment="1">
      <alignment horizontal="right"/>
    </xf>
    <xf numFmtId="0" fontId="32" fillId="0" borderId="10" xfId="0" applyFont="1" applyBorder="1" applyAlignment="1">
      <alignment horizontal="center"/>
    </xf>
    <xf numFmtId="0" fontId="21" fillId="0" borderId="48" xfId="0" applyFont="1" applyBorder="1" applyAlignment="1">
      <alignment horizontal="center"/>
    </xf>
    <xf numFmtId="0" fontId="32" fillId="0" borderId="49" xfId="0" applyFont="1" applyFill="1" applyBorder="1" applyAlignment="1">
      <alignment horizontal="center"/>
    </xf>
    <xf numFmtId="0" fontId="32" fillId="0" borderId="35" xfId="0" applyFont="1" applyBorder="1" applyAlignment="1">
      <alignment horizontal="center"/>
    </xf>
    <xf numFmtId="0" fontId="32" fillId="0" borderId="36" xfId="0" applyFont="1" applyBorder="1" applyAlignment="1">
      <alignment horizontal="center"/>
    </xf>
    <xf numFmtId="0" fontId="28" fillId="0" borderId="10" xfId="0" applyFont="1" applyBorder="1" applyAlignment="1">
      <alignment horizontal="center"/>
    </xf>
    <xf numFmtId="0" fontId="9" fillId="0" borderId="32" xfId="0" applyFont="1" applyBorder="1" applyAlignment="1">
      <alignment horizontal="center"/>
    </xf>
    <xf numFmtId="0" fontId="28" fillId="0" borderId="48" xfId="0" applyFont="1" applyBorder="1" applyAlignment="1">
      <alignment horizontal="center"/>
    </xf>
    <xf numFmtId="9" fontId="27" fillId="0" borderId="48" xfId="0" applyNumberFormat="1" applyFont="1" applyBorder="1" applyAlignment="1">
      <alignment horizontal="center"/>
    </xf>
    <xf numFmtId="0" fontId="9" fillId="0" borderId="33" xfId="0" applyFont="1" applyBorder="1" applyAlignment="1">
      <alignment horizontal="center"/>
    </xf>
    <xf numFmtId="0" fontId="0" fillId="0" borderId="0" xfId="0" applyFont="1" applyBorder="1" applyAlignment="1">
      <alignment horizontal="center"/>
    </xf>
    <xf numFmtId="2" fontId="0" fillId="4" borderId="50" xfId="0" applyNumberFormat="1" applyFill="1" applyBorder="1" applyAlignment="1">
      <alignment horizontal="center"/>
    </xf>
    <xf numFmtId="2" fontId="0" fillId="4" borderId="51" xfId="0" applyNumberFormat="1" applyFill="1" applyBorder="1" applyAlignment="1">
      <alignment horizontal="center"/>
    </xf>
    <xf numFmtId="0" fontId="32" fillId="0" borderId="31" xfId="0" applyFont="1" applyBorder="1" applyAlignment="1">
      <alignment horizontal="center"/>
    </xf>
    <xf numFmtId="0" fontId="9" fillId="0" borderId="52" xfId="0" applyFont="1" applyBorder="1" applyAlignment="1">
      <alignment horizontal="center"/>
    </xf>
    <xf numFmtId="0" fontId="9" fillId="0" borderId="13" xfId="0" applyFont="1" applyBorder="1" applyAlignment="1">
      <alignment horizontal="center"/>
    </xf>
    <xf numFmtId="0" fontId="9" fillId="0" borderId="53" xfId="0" applyFont="1" applyBorder="1" applyAlignment="1">
      <alignment/>
    </xf>
    <xf numFmtId="0" fontId="9" fillId="0" borderId="48" xfId="0" applyFont="1" applyBorder="1" applyAlignment="1">
      <alignment/>
    </xf>
    <xf numFmtId="2" fontId="0" fillId="4" borderId="54" xfId="0" applyNumberFormat="1" applyFill="1" applyBorder="1" applyAlignment="1">
      <alignment horizontal="center"/>
    </xf>
    <xf numFmtId="169" fontId="0" fillId="0" borderId="0" xfId="0" applyNumberFormat="1" applyFont="1" applyFill="1" applyBorder="1" applyAlignment="1">
      <alignment horizontal="center"/>
    </xf>
    <xf numFmtId="0" fontId="0" fillId="0" borderId="0" xfId="0" applyFont="1" applyFill="1" applyBorder="1" applyAlignment="1">
      <alignment horizontal="center"/>
    </xf>
    <xf numFmtId="0" fontId="33" fillId="0" borderId="0" xfId="0" applyFont="1" applyFill="1" applyBorder="1" applyAlignment="1">
      <alignment horizontal="left"/>
    </xf>
    <xf numFmtId="0" fontId="9" fillId="0" borderId="0" xfId="0" applyFont="1" applyFill="1" applyBorder="1" applyAlignment="1">
      <alignment horizontal="center"/>
    </xf>
    <xf numFmtId="0" fontId="9" fillId="0" borderId="55" xfId="0" applyFont="1" applyFill="1" applyBorder="1" applyAlignment="1">
      <alignment horizontal="center"/>
    </xf>
    <xf numFmtId="0" fontId="32" fillId="0" borderId="56" xfId="0" applyFont="1" applyFill="1" applyBorder="1" applyAlignment="1">
      <alignment horizontal="center"/>
    </xf>
    <xf numFmtId="2" fontId="0" fillId="0" borderId="30" xfId="0" applyNumberFormat="1" applyFont="1" applyFill="1" applyBorder="1" applyAlignment="1" quotePrefix="1">
      <alignment horizontal="center"/>
    </xf>
    <xf numFmtId="2" fontId="0" fillId="4" borderId="30" xfId="0" applyNumberFormat="1" applyFill="1" applyBorder="1" applyAlignment="1">
      <alignment horizontal="center"/>
    </xf>
    <xf numFmtId="2" fontId="0" fillId="4" borderId="57" xfId="0" applyNumberFormat="1" applyFont="1" applyFill="1" applyBorder="1" applyAlignment="1">
      <alignment horizontal="center"/>
    </xf>
    <xf numFmtId="0" fontId="32" fillId="0" borderId="51" xfId="0" applyFont="1" applyFill="1" applyBorder="1" applyAlignment="1">
      <alignment horizontal="center"/>
    </xf>
    <xf numFmtId="2" fontId="0" fillId="4" borderId="4" xfId="0" applyNumberFormat="1" applyFont="1" applyFill="1" applyBorder="1" applyAlignment="1">
      <alignment horizontal="center"/>
    </xf>
    <xf numFmtId="169" fontId="32" fillId="0" borderId="58" xfId="0" applyNumberFormat="1" applyFont="1" applyBorder="1" applyAlignment="1">
      <alignment horizontal="center"/>
    </xf>
    <xf numFmtId="2" fontId="0" fillId="4" borderId="59" xfId="0" applyNumberFormat="1" applyFont="1" applyFill="1" applyBorder="1" applyAlignment="1" quotePrefix="1">
      <alignment horizontal="center"/>
    </xf>
    <xf numFmtId="0" fontId="0" fillId="0" borderId="35" xfId="0" applyBorder="1" applyAlignment="1">
      <alignment/>
    </xf>
    <xf numFmtId="0" fontId="9" fillId="0" borderId="37" xfId="0" applyFont="1" applyFill="1" applyBorder="1" applyAlignment="1">
      <alignment horizontal="center"/>
    </xf>
    <xf numFmtId="0" fontId="0" fillId="0" borderId="0" xfId="0" applyFont="1" applyFill="1" applyBorder="1" applyAlignment="1">
      <alignment/>
    </xf>
    <xf numFmtId="9" fontId="0" fillId="0" borderId="0" xfId="0" applyNumberFormat="1" applyFont="1" applyFill="1" applyBorder="1" applyAlignment="1">
      <alignment/>
    </xf>
    <xf numFmtId="0" fontId="33" fillId="0" borderId="0" xfId="0" applyFont="1" applyFill="1" applyBorder="1" applyAlignment="1">
      <alignment/>
    </xf>
    <xf numFmtId="169" fontId="0" fillId="0" borderId="0" xfId="0" applyNumberFormat="1" applyFont="1" applyFill="1" applyBorder="1" applyAlignment="1">
      <alignment/>
    </xf>
    <xf numFmtId="169" fontId="9" fillId="0" borderId="35" xfId="0" applyNumberFormat="1" applyFont="1" applyFill="1" applyBorder="1" applyAlignment="1">
      <alignment/>
    </xf>
    <xf numFmtId="0" fontId="0" fillId="0" borderId="36" xfId="0" applyFont="1" applyFill="1" applyBorder="1" applyAlignment="1">
      <alignment/>
    </xf>
    <xf numFmtId="9" fontId="0" fillId="0" borderId="36" xfId="0" applyNumberFormat="1" applyFont="1" applyFill="1" applyBorder="1" applyAlignment="1">
      <alignment/>
    </xf>
    <xf numFmtId="172" fontId="0" fillId="0" borderId="37" xfId="0" applyNumberFormat="1" applyFont="1" applyFill="1" applyBorder="1" applyAlignment="1">
      <alignment/>
    </xf>
    <xf numFmtId="0" fontId="0" fillId="0" borderId="0" xfId="0" applyFill="1" applyBorder="1" applyAlignment="1">
      <alignment/>
    </xf>
    <xf numFmtId="0" fontId="27" fillId="0" borderId="0" xfId="0" applyFont="1" applyFill="1" applyBorder="1" applyAlignment="1">
      <alignment horizontal="center"/>
    </xf>
    <xf numFmtId="1" fontId="0" fillId="0" borderId="0" xfId="0" applyNumberFormat="1" applyFill="1" applyBorder="1" applyAlignment="1">
      <alignment horizontal="center"/>
    </xf>
    <xf numFmtId="0" fontId="24" fillId="7" borderId="27" xfId="0" applyFont="1" applyFill="1" applyBorder="1" applyAlignment="1" applyProtection="1">
      <alignment horizontal="center"/>
      <protection locked="0"/>
    </xf>
    <xf numFmtId="0" fontId="24" fillId="7" borderId="4" xfId="0" applyFont="1" applyFill="1" applyBorder="1" applyAlignment="1" applyProtection="1">
      <alignment horizontal="center"/>
      <protection locked="0"/>
    </xf>
    <xf numFmtId="0" fontId="0" fillId="0" borderId="37" xfId="0" applyBorder="1" applyAlignment="1">
      <alignment/>
    </xf>
    <xf numFmtId="0" fontId="0" fillId="8" borderId="0" xfId="0" applyFill="1" applyBorder="1" applyAlignment="1">
      <alignment horizontal="centerContinuous"/>
    </xf>
    <xf numFmtId="0" fontId="21" fillId="0" borderId="0" xfId="0" applyFont="1" applyFill="1" applyBorder="1" applyAlignment="1">
      <alignment/>
    </xf>
    <xf numFmtId="0" fontId="0" fillId="9" borderId="0" xfId="0" applyFill="1" applyBorder="1" applyAlignment="1">
      <alignment horizontal="centerContinuous"/>
    </xf>
    <xf numFmtId="0" fontId="0" fillId="0" borderId="60" xfId="0" applyFont="1" applyBorder="1" applyAlignment="1">
      <alignment/>
    </xf>
    <xf numFmtId="169" fontId="33" fillId="0" borderId="60" xfId="0" applyNumberFormat="1" applyFont="1" applyBorder="1" applyAlignment="1">
      <alignment horizontal="center"/>
    </xf>
    <xf numFmtId="0" fontId="0" fillId="0" borderId="60" xfId="0" applyBorder="1" applyAlignment="1">
      <alignment/>
    </xf>
    <xf numFmtId="3" fontId="33" fillId="0" borderId="60" xfId="0" applyNumberFormat="1" applyFont="1" applyBorder="1" applyAlignment="1">
      <alignment horizontal="center"/>
    </xf>
    <xf numFmtId="0" fontId="0" fillId="0" borderId="61" xfId="0" applyBorder="1" applyAlignment="1">
      <alignment/>
    </xf>
    <xf numFmtId="0" fontId="33" fillId="0" borderId="28" xfId="0" applyFont="1" applyBorder="1" applyAlignment="1">
      <alignment horizontal="right"/>
    </xf>
    <xf numFmtId="0" fontId="27" fillId="0" borderId="0" xfId="0" applyFont="1" applyBorder="1" applyAlignment="1">
      <alignment horizontal="right"/>
    </xf>
    <xf numFmtId="0" fontId="33" fillId="0" borderId="12" xfId="0" applyFont="1" applyFill="1" applyBorder="1" applyAlignment="1">
      <alignment horizontal="center"/>
    </xf>
    <xf numFmtId="0" fontId="27" fillId="0" borderId="62" xfId="0" applyFont="1" applyBorder="1" applyAlignment="1">
      <alignment horizontal="right"/>
    </xf>
    <xf numFmtId="0" fontId="0" fillId="0" borderId="63" xfId="0" applyBorder="1" applyAlignment="1">
      <alignment/>
    </xf>
    <xf numFmtId="0" fontId="0" fillId="0" borderId="64" xfId="0" applyBorder="1" applyAlignment="1">
      <alignment horizontal="left"/>
    </xf>
    <xf numFmtId="0" fontId="0" fillId="0" borderId="65" xfId="0" applyBorder="1" applyAlignment="1">
      <alignment/>
    </xf>
    <xf numFmtId="0" fontId="0" fillId="0" borderId="65" xfId="0" applyBorder="1" applyAlignment="1">
      <alignment horizontal="right"/>
    </xf>
    <xf numFmtId="0" fontId="21" fillId="10" borderId="35" xfId="0" applyFont="1" applyFill="1" applyBorder="1" applyAlignment="1">
      <alignment horizontal="centerContinuous"/>
    </xf>
    <xf numFmtId="0" fontId="0" fillId="8" borderId="36" xfId="0" applyFill="1" applyBorder="1" applyAlignment="1">
      <alignment horizontal="centerContinuous"/>
    </xf>
    <xf numFmtId="0" fontId="0" fillId="10" borderId="36" xfId="0" applyFill="1" applyBorder="1" applyAlignment="1">
      <alignment horizontal="centerContinuous"/>
    </xf>
    <xf numFmtId="0" fontId="27" fillId="8" borderId="36" xfId="0" applyFont="1" applyFill="1" applyBorder="1" applyAlignment="1">
      <alignment horizontal="centerContinuous"/>
    </xf>
    <xf numFmtId="0" fontId="27" fillId="8" borderId="37" xfId="0" applyFont="1" applyFill="1" applyBorder="1" applyAlignment="1">
      <alignment horizontal="centerContinuous"/>
    </xf>
    <xf numFmtId="0" fontId="21" fillId="0" borderId="31" xfId="0" applyFont="1" applyFill="1" applyBorder="1" applyAlignment="1" quotePrefix="1">
      <alignment horizontal="center"/>
    </xf>
    <xf numFmtId="0" fontId="27" fillId="0" borderId="32" xfId="0" applyFont="1" applyFill="1" applyBorder="1" applyAlignment="1">
      <alignment horizontal="center"/>
    </xf>
    <xf numFmtId="0" fontId="9" fillId="0" borderId="32" xfId="0" applyFont="1" applyBorder="1" applyAlignment="1">
      <alignment/>
    </xf>
    <xf numFmtId="0" fontId="9" fillId="0" borderId="32" xfId="0" applyFont="1" applyFill="1" applyBorder="1" applyAlignment="1">
      <alignment horizontal="center"/>
    </xf>
    <xf numFmtId="0" fontId="9" fillId="0" borderId="31" xfId="0" applyFont="1" applyBorder="1" applyAlignment="1">
      <alignment/>
    </xf>
    <xf numFmtId="0" fontId="0" fillId="0" borderId="31" xfId="0" applyBorder="1" applyAlignment="1">
      <alignment horizontal="center"/>
    </xf>
    <xf numFmtId="2" fontId="0" fillId="0" borderId="32" xfId="0" applyNumberFormat="1" applyFont="1" applyFill="1" applyBorder="1" applyAlignment="1">
      <alignment horizontal="center"/>
    </xf>
    <xf numFmtId="169" fontId="0" fillId="0" borderId="32" xfId="0" applyNumberFormat="1" applyFont="1" applyFill="1" applyBorder="1" applyAlignment="1">
      <alignment horizontal="center"/>
    </xf>
    <xf numFmtId="0" fontId="0" fillId="0" borderId="48" xfId="0" applyBorder="1" applyAlignment="1">
      <alignment horizontal="center"/>
    </xf>
    <xf numFmtId="172" fontId="0" fillId="0" borderId="32" xfId="0" applyNumberFormat="1" applyFont="1" applyFill="1" applyBorder="1" applyAlignment="1">
      <alignment horizontal="center"/>
    </xf>
    <xf numFmtId="0" fontId="16" fillId="0" borderId="31" xfId="0" applyFont="1" applyBorder="1" applyAlignment="1">
      <alignment/>
    </xf>
    <xf numFmtId="0" fontId="0" fillId="8" borderId="32" xfId="0" applyFill="1" applyBorder="1" applyAlignment="1">
      <alignment horizontal="centerContinuous"/>
    </xf>
    <xf numFmtId="0" fontId="21" fillId="0" borderId="31" xfId="0" applyFont="1" applyFill="1" applyBorder="1" applyAlignment="1">
      <alignment horizontal="centerContinuous"/>
    </xf>
    <xf numFmtId="0" fontId="0" fillId="0" borderId="0" xfId="0" applyFill="1" applyBorder="1" applyAlignment="1">
      <alignment horizontal="centerContinuous"/>
    </xf>
    <xf numFmtId="0" fontId="0" fillId="0" borderId="32" xfId="0" applyFill="1" applyBorder="1" applyAlignment="1">
      <alignment horizontal="centerContinuous"/>
    </xf>
    <xf numFmtId="0" fontId="21" fillId="0" borderId="31" xfId="0" applyFont="1" applyBorder="1" applyAlignment="1">
      <alignment/>
    </xf>
    <xf numFmtId="0" fontId="21" fillId="0" borderId="0" xfId="0" applyFont="1" applyBorder="1" applyAlignment="1">
      <alignment/>
    </xf>
    <xf numFmtId="1" fontId="0" fillId="0" borderId="32" xfId="0" applyNumberFormat="1" applyFill="1" applyBorder="1" applyAlignment="1">
      <alignment horizontal="center"/>
    </xf>
    <xf numFmtId="0" fontId="55" fillId="0" borderId="31" xfId="0" applyFont="1" applyBorder="1" applyAlignment="1" quotePrefix="1">
      <alignment/>
    </xf>
    <xf numFmtId="0" fontId="21" fillId="8" borderId="31" xfId="0" applyFont="1" applyFill="1" applyBorder="1" applyAlignment="1">
      <alignment horizontal="centerContinuous"/>
    </xf>
    <xf numFmtId="0" fontId="0" fillId="0" borderId="32" xfId="0" applyFill="1" applyBorder="1" applyAlignment="1">
      <alignment/>
    </xf>
    <xf numFmtId="0" fontId="0" fillId="0" borderId="31" xfId="0" applyFill="1" applyBorder="1" applyAlignment="1">
      <alignment horizontal="centerContinuous"/>
    </xf>
    <xf numFmtId="0" fontId="41" fillId="0" borderId="31" xfId="0" applyFont="1" applyBorder="1" applyAlignment="1">
      <alignment/>
    </xf>
    <xf numFmtId="0" fontId="21" fillId="9" borderId="31" xfId="0" applyFont="1" applyFill="1" applyBorder="1" applyAlignment="1">
      <alignment horizontal="centerContinuous"/>
    </xf>
    <xf numFmtId="0" fontId="21" fillId="0" borderId="31" xfId="0" applyFont="1" applyFill="1" applyBorder="1" applyAlignment="1">
      <alignment/>
    </xf>
    <xf numFmtId="0" fontId="9" fillId="0" borderId="32" xfId="0" applyFont="1" applyFill="1" applyBorder="1" applyAlignment="1">
      <alignment/>
    </xf>
    <xf numFmtId="169" fontId="0" fillId="0" borderId="32" xfId="0" applyNumberFormat="1" applyFill="1" applyBorder="1" applyAlignment="1">
      <alignment horizontal="center"/>
    </xf>
    <xf numFmtId="0" fontId="0" fillId="0" borderId="64" xfId="0" applyBorder="1" applyAlignment="1">
      <alignment/>
    </xf>
    <xf numFmtId="0" fontId="0" fillId="0" borderId="65" xfId="0" applyFill="1" applyBorder="1" applyAlignment="1">
      <alignment horizontal="left"/>
    </xf>
    <xf numFmtId="0" fontId="0" fillId="0" borderId="65" xfId="0" applyFill="1" applyBorder="1" applyAlignment="1">
      <alignment/>
    </xf>
    <xf numFmtId="169" fontId="0" fillId="0" borderId="65" xfId="0" applyNumberFormat="1" applyFill="1" applyBorder="1" applyAlignment="1">
      <alignment horizontal="center"/>
    </xf>
    <xf numFmtId="169" fontId="0" fillId="0" borderId="65" xfId="0" applyNumberFormat="1" applyBorder="1" applyAlignment="1">
      <alignment horizontal="center"/>
    </xf>
    <xf numFmtId="0" fontId="56" fillId="0" borderId="66" xfId="0" applyFont="1" applyBorder="1" applyAlignment="1">
      <alignment/>
    </xf>
    <xf numFmtId="0" fontId="0" fillId="0" borderId="23" xfId="0" applyBorder="1" applyAlignment="1">
      <alignment/>
    </xf>
    <xf numFmtId="0" fontId="0" fillId="0" borderId="23" xfId="0" applyFont="1" applyFill="1" applyBorder="1" applyAlignment="1">
      <alignment/>
    </xf>
    <xf numFmtId="0" fontId="0" fillId="0" borderId="23" xfId="0" applyFont="1" applyFill="1" applyBorder="1" applyAlignment="1">
      <alignment horizontal="center"/>
    </xf>
    <xf numFmtId="0" fontId="0" fillId="0" borderId="67" xfId="0" applyFont="1" applyFill="1" applyBorder="1" applyAlignment="1">
      <alignment/>
    </xf>
    <xf numFmtId="0" fontId="55" fillId="0" borderId="66" xfId="0" applyFont="1" applyBorder="1" applyAlignment="1" quotePrefix="1">
      <alignment/>
    </xf>
    <xf numFmtId="0" fontId="16" fillId="0" borderId="23" xfId="0" applyFont="1" applyBorder="1" applyAlignment="1">
      <alignment/>
    </xf>
    <xf numFmtId="0" fontId="0" fillId="0" borderId="23" xfId="0" applyBorder="1" applyAlignment="1">
      <alignment horizontal="center"/>
    </xf>
    <xf numFmtId="10" fontId="0" fillId="0" borderId="23" xfId="0" applyNumberFormat="1" applyBorder="1" applyAlignment="1">
      <alignment horizontal="center"/>
    </xf>
    <xf numFmtId="1" fontId="0" fillId="0" borderId="23" xfId="0" applyNumberFormat="1" applyBorder="1" applyAlignment="1">
      <alignment horizontal="center"/>
    </xf>
    <xf numFmtId="0" fontId="0" fillId="0" borderId="67" xfId="0" applyBorder="1" applyAlignment="1">
      <alignment/>
    </xf>
    <xf numFmtId="0" fontId="0" fillId="0" borderId="66" xfId="0" applyBorder="1" applyAlignment="1">
      <alignment/>
    </xf>
    <xf numFmtId="0" fontId="32" fillId="0" borderId="38" xfId="0" applyFont="1" applyBorder="1" applyAlignment="1">
      <alignment/>
    </xf>
    <xf numFmtId="0" fontId="32" fillId="0" borderId="61" xfId="0" applyFont="1" applyBorder="1" applyAlignment="1">
      <alignment/>
    </xf>
    <xf numFmtId="0" fontId="32" fillId="0" borderId="11" xfId="0" applyFont="1" applyBorder="1" applyAlignment="1">
      <alignment horizontal="center"/>
    </xf>
    <xf numFmtId="0" fontId="32" fillId="0" borderId="65" xfId="0" applyFont="1" applyBorder="1" applyAlignment="1">
      <alignment/>
    </xf>
    <xf numFmtId="2" fontId="0" fillId="4" borderId="68" xfId="0" applyNumberFormat="1" applyFill="1" applyBorder="1" applyAlignment="1">
      <alignment horizontal="center"/>
    </xf>
    <xf numFmtId="2" fontId="0" fillId="4" borderId="69" xfId="0" applyNumberFormat="1" applyFont="1" applyFill="1" applyBorder="1" applyAlignment="1">
      <alignment horizontal="center"/>
    </xf>
    <xf numFmtId="2" fontId="0" fillId="4" borderId="70" xfId="0" applyNumberFormat="1" applyFont="1" applyFill="1" applyBorder="1" applyAlignment="1" quotePrefix="1">
      <alignment horizontal="center"/>
    </xf>
    <xf numFmtId="0" fontId="32" fillId="0" borderId="0" xfId="0" applyFont="1" applyBorder="1" applyAlignment="1">
      <alignment/>
    </xf>
    <xf numFmtId="0" fontId="9" fillId="0" borderId="31" xfId="0" applyFont="1" applyFill="1" applyBorder="1" applyAlignment="1">
      <alignment horizontal="center"/>
    </xf>
    <xf numFmtId="3" fontId="33" fillId="0" borderId="31" xfId="0" applyNumberFormat="1" applyFont="1" applyBorder="1" applyAlignment="1">
      <alignment horizontal="center"/>
    </xf>
    <xf numFmtId="0" fontId="0" fillId="0" borderId="0" xfId="0" applyFill="1" applyBorder="1" applyAlignment="1">
      <alignment horizontal="center"/>
    </xf>
    <xf numFmtId="0" fontId="21" fillId="0" borderId="64" xfId="0" applyFont="1" applyBorder="1" applyAlignment="1">
      <alignment/>
    </xf>
    <xf numFmtId="0" fontId="21" fillId="0" borderId="65" xfId="0" applyFont="1" applyBorder="1" applyAlignment="1">
      <alignment/>
    </xf>
    <xf numFmtId="0" fontId="21" fillId="0" borderId="63" xfId="0" applyFont="1" applyBorder="1" applyAlignment="1">
      <alignment/>
    </xf>
    <xf numFmtId="0" fontId="0" fillId="0" borderId="10" xfId="0" applyBorder="1" applyAlignment="1">
      <alignment/>
    </xf>
    <xf numFmtId="0" fontId="0" fillId="0" borderId="10" xfId="0" applyBorder="1" applyAlignment="1">
      <alignment horizontal="center"/>
    </xf>
    <xf numFmtId="0" fontId="0" fillId="0" borderId="30" xfId="0" applyBorder="1" applyAlignment="1">
      <alignment/>
    </xf>
    <xf numFmtId="9" fontId="24" fillId="7" borderId="71" xfId="0" applyNumberFormat="1" applyFont="1" applyFill="1" applyBorder="1" applyAlignment="1" applyProtection="1">
      <alignment horizontal="center"/>
      <protection locked="0"/>
    </xf>
    <xf numFmtId="9" fontId="45" fillId="7" borderId="4" xfId="21" applyFont="1" applyFill="1" applyBorder="1" applyAlignment="1" applyProtection="1">
      <alignment horizontal="center"/>
      <protection locked="0"/>
    </xf>
    <xf numFmtId="9" fontId="24" fillId="7" borderId="59" xfId="21" applyFont="1" applyFill="1" applyBorder="1" applyAlignment="1" applyProtection="1">
      <alignment horizontal="center"/>
      <protection locked="0"/>
    </xf>
    <xf numFmtId="3" fontId="45" fillId="7" borderId="61" xfId="0" applyNumberFormat="1" applyFont="1" applyFill="1" applyBorder="1" applyAlignment="1" applyProtection="1">
      <alignment horizontal="center"/>
      <protection locked="0"/>
    </xf>
    <xf numFmtId="0" fontId="24" fillId="7" borderId="72" xfId="0" applyFont="1" applyFill="1" applyBorder="1" applyAlignment="1" applyProtection="1">
      <alignment horizontal="center"/>
      <protection locked="0"/>
    </xf>
    <xf numFmtId="0" fontId="0" fillId="0" borderId="73" xfId="0" applyBorder="1" applyAlignment="1">
      <alignment horizontal="center" vertical="center"/>
    </xf>
    <xf numFmtId="0" fontId="0" fillId="0" borderId="27" xfId="0" applyBorder="1" applyAlignment="1">
      <alignment horizontal="center" vertical="center"/>
    </xf>
    <xf numFmtId="0" fontId="21" fillId="0" borderId="33" xfId="0" applyFont="1" applyBorder="1" applyAlignment="1">
      <alignment/>
    </xf>
    <xf numFmtId="0" fontId="21" fillId="0" borderId="15" xfId="0" applyFont="1" applyBorder="1" applyAlignment="1">
      <alignment/>
    </xf>
    <xf numFmtId="0" fontId="9" fillId="0" borderId="31" xfId="0" applyFont="1" applyFill="1" applyBorder="1" applyAlignment="1">
      <alignment/>
    </xf>
    <xf numFmtId="2" fontId="0" fillId="4" borderId="74" xfId="0" applyNumberFormat="1" applyFill="1" applyBorder="1" applyAlignment="1">
      <alignment horizontal="center"/>
    </xf>
    <xf numFmtId="9" fontId="24" fillId="7" borderId="53" xfId="0" applyNumberFormat="1" applyFont="1" applyFill="1" applyBorder="1" applyAlignment="1" applyProtection="1">
      <alignment horizontal="center"/>
      <protection locked="0"/>
    </xf>
    <xf numFmtId="0" fontId="9" fillId="0" borderId="0" xfId="0" applyFont="1" applyFill="1" applyBorder="1" applyAlignment="1">
      <alignment/>
    </xf>
    <xf numFmtId="2" fontId="0" fillId="0" borderId="0" xfId="0" applyNumberFormat="1" applyFont="1" applyFill="1" applyBorder="1" applyAlignment="1">
      <alignment/>
    </xf>
    <xf numFmtId="9" fontId="0" fillId="0" borderId="37" xfId="0" applyNumberFormat="1" applyFont="1" applyFill="1" applyBorder="1" applyAlignment="1">
      <alignment/>
    </xf>
    <xf numFmtId="9" fontId="0" fillId="0" borderId="32" xfId="0" applyNumberFormat="1" applyFont="1" applyFill="1" applyBorder="1" applyAlignment="1">
      <alignment/>
    </xf>
    <xf numFmtId="169" fontId="9" fillId="11" borderId="35" xfId="0" applyNumberFormat="1" applyFont="1" applyFill="1" applyBorder="1" applyAlignment="1">
      <alignment/>
    </xf>
    <xf numFmtId="0" fontId="0" fillId="11" borderId="36" xfId="0" applyFont="1" applyFill="1" applyBorder="1" applyAlignment="1">
      <alignment/>
    </xf>
    <xf numFmtId="9" fontId="0" fillId="11" borderId="36" xfId="0" applyNumberFormat="1" applyFont="1" applyFill="1" applyBorder="1" applyAlignment="1">
      <alignment/>
    </xf>
    <xf numFmtId="9" fontId="10" fillId="0" borderId="75" xfId="0" applyNumberFormat="1" applyFont="1" applyFill="1" applyBorder="1" applyAlignment="1">
      <alignment horizontal="center"/>
    </xf>
    <xf numFmtId="169" fontId="32" fillId="0" borderId="75" xfId="0" applyNumberFormat="1" applyFont="1" applyFill="1" applyBorder="1" applyAlignment="1">
      <alignment horizontal="center"/>
    </xf>
    <xf numFmtId="0" fontId="0" fillId="0" borderId="6" xfId="0" applyFont="1" applyFill="1" applyBorder="1" applyAlignment="1">
      <alignment/>
    </xf>
    <xf numFmtId="9" fontId="0" fillId="0" borderId="6" xfId="0" applyNumberFormat="1" applyFont="1" applyFill="1" applyBorder="1" applyAlignment="1">
      <alignment/>
    </xf>
    <xf numFmtId="2" fontId="0" fillId="0" borderId="6" xfId="0" applyNumberFormat="1" applyFont="1" applyFill="1" applyBorder="1" applyAlignment="1">
      <alignment/>
    </xf>
    <xf numFmtId="169" fontId="0" fillId="0" borderId="6" xfId="0" applyNumberFormat="1" applyFont="1" applyFill="1" applyBorder="1" applyAlignment="1">
      <alignment horizontal="center"/>
    </xf>
    <xf numFmtId="0" fontId="0" fillId="0" borderId="76" xfId="0" applyBorder="1" applyAlignment="1">
      <alignment/>
    </xf>
    <xf numFmtId="169" fontId="9" fillId="0" borderId="77" xfId="0" applyNumberFormat="1" applyFont="1" applyFill="1" applyBorder="1" applyAlignment="1">
      <alignment/>
    </xf>
    <xf numFmtId="0" fontId="0" fillId="0" borderId="78" xfId="0" applyFont="1" applyFill="1" applyBorder="1" applyAlignment="1">
      <alignment/>
    </xf>
    <xf numFmtId="9" fontId="0" fillId="0" borderId="78" xfId="0" applyNumberFormat="1" applyFont="1" applyFill="1" applyBorder="1" applyAlignment="1">
      <alignment/>
    </xf>
    <xf numFmtId="2" fontId="0" fillId="0" borderId="79" xfId="0" applyNumberFormat="1" applyFont="1" applyFill="1" applyBorder="1" applyAlignment="1">
      <alignment/>
    </xf>
    <xf numFmtId="169" fontId="32" fillId="0" borderId="31" xfId="0" applyNumberFormat="1" applyFont="1" applyFill="1" applyBorder="1" applyAlignment="1">
      <alignment horizontal="left"/>
    </xf>
    <xf numFmtId="2" fontId="0" fillId="4" borderId="80" xfId="0" applyNumberFormat="1" applyFill="1" applyBorder="1" applyAlignment="1">
      <alignment horizontal="center"/>
    </xf>
    <xf numFmtId="9" fontId="24" fillId="7" borderId="81" xfId="21" applyFont="1" applyFill="1" applyBorder="1" applyAlignment="1" applyProtection="1">
      <alignment horizontal="center"/>
      <protection locked="0"/>
    </xf>
    <xf numFmtId="172" fontId="0" fillId="0" borderId="78" xfId="0" applyNumberFormat="1" applyFont="1" applyFill="1" applyBorder="1" applyAlignment="1">
      <alignment/>
    </xf>
    <xf numFmtId="172" fontId="0" fillId="0" borderId="78" xfId="0" applyNumberFormat="1" applyFont="1" applyFill="1" applyBorder="1" applyAlignment="1">
      <alignment horizontal="center"/>
    </xf>
    <xf numFmtId="0" fontId="0" fillId="0" borderId="79" xfId="0" applyBorder="1" applyAlignment="1">
      <alignment/>
    </xf>
    <xf numFmtId="0" fontId="59" fillId="0" borderId="82" xfId="0" applyFont="1" applyFill="1" applyBorder="1" applyAlignment="1">
      <alignment/>
    </xf>
    <xf numFmtId="169" fontId="32" fillId="0" borderId="83" xfId="0" applyNumberFormat="1" applyFont="1" applyFill="1" applyBorder="1" applyAlignment="1">
      <alignment horizontal="left"/>
    </xf>
    <xf numFmtId="169" fontId="9" fillId="0" borderId="82" xfId="0" applyNumberFormat="1" applyFont="1" applyFill="1" applyBorder="1" applyAlignment="1">
      <alignment/>
    </xf>
    <xf numFmtId="172" fontId="0" fillId="0" borderId="79" xfId="0" applyNumberFormat="1" applyFont="1" applyFill="1" applyBorder="1" applyAlignment="1">
      <alignment horizontal="center"/>
    </xf>
    <xf numFmtId="0" fontId="24" fillId="7" borderId="9" xfId="0" applyFont="1" applyFill="1" applyBorder="1" applyAlignment="1" applyProtection="1">
      <alignment/>
      <protection locked="0"/>
    </xf>
    <xf numFmtId="0" fontId="9" fillId="0" borderId="37" xfId="0" applyFont="1" applyBorder="1" applyAlignment="1">
      <alignment/>
    </xf>
    <xf numFmtId="0" fontId="33" fillId="0" borderId="37" xfId="0" applyFont="1" applyBorder="1" applyAlignment="1">
      <alignment/>
    </xf>
    <xf numFmtId="0" fontId="9" fillId="0" borderId="4" xfId="0" applyFont="1" applyBorder="1" applyAlignment="1">
      <alignment/>
    </xf>
    <xf numFmtId="0" fontId="22" fillId="0" borderId="11" xfId="0" applyFont="1" applyBorder="1" applyAlignment="1">
      <alignment horizontal="center"/>
    </xf>
    <xf numFmtId="0" fontId="22" fillId="0" borderId="61" xfId="0" applyFont="1" applyBorder="1" applyAlignment="1">
      <alignment/>
    </xf>
    <xf numFmtId="0" fontId="22" fillId="0" borderId="36" xfId="0" applyFont="1" applyBorder="1" applyAlignment="1">
      <alignment horizontal="center"/>
    </xf>
    <xf numFmtId="0" fontId="22" fillId="0" borderId="31" xfId="0" applyFont="1" applyBorder="1" applyAlignment="1">
      <alignment horizontal="center"/>
    </xf>
    <xf numFmtId="0" fontId="16" fillId="0" borderId="32" xfId="0" applyFont="1" applyBorder="1" applyAlignment="1">
      <alignment/>
    </xf>
    <xf numFmtId="0" fontId="16" fillId="0" borderId="0" xfId="0" applyFont="1" applyAlignment="1">
      <alignment/>
    </xf>
    <xf numFmtId="0" fontId="62" fillId="0" borderId="10" xfId="0" applyFont="1" applyBorder="1" applyAlignment="1">
      <alignment horizontal="center"/>
    </xf>
    <xf numFmtId="0" fontId="22" fillId="0" borderId="35" xfId="0" applyFont="1" applyBorder="1" applyAlignment="1">
      <alignment horizontal="center"/>
    </xf>
    <xf numFmtId="0" fontId="22" fillId="0" borderId="49" xfId="0" applyFont="1" applyFill="1" applyBorder="1" applyAlignment="1">
      <alignment horizontal="center"/>
    </xf>
    <xf numFmtId="0" fontId="16" fillId="0" borderId="35" xfId="0" applyFont="1" applyBorder="1" applyAlignment="1">
      <alignment/>
    </xf>
    <xf numFmtId="0" fontId="16" fillId="0" borderId="31" xfId="0" applyFont="1" applyFill="1" applyBorder="1" applyAlignment="1">
      <alignment horizontal="center"/>
    </xf>
    <xf numFmtId="0" fontId="16" fillId="0" borderId="0" xfId="0" applyFont="1" applyFill="1" applyBorder="1" applyAlignment="1">
      <alignment horizontal="center"/>
    </xf>
    <xf numFmtId="0" fontId="16" fillId="0" borderId="0" xfId="0" applyFont="1" applyBorder="1" applyAlignment="1">
      <alignment horizontal="center"/>
    </xf>
    <xf numFmtId="0" fontId="62" fillId="0" borderId="48" xfId="0" applyFont="1" applyBorder="1" applyAlignment="1">
      <alignment horizontal="center"/>
    </xf>
    <xf numFmtId="0" fontId="16" fillId="0" borderId="55" xfId="0" applyFont="1" applyFill="1" applyBorder="1" applyAlignment="1">
      <alignment horizontal="center"/>
    </xf>
    <xf numFmtId="0" fontId="16" fillId="0" borderId="31" xfId="0" applyFont="1" applyBorder="1" applyAlignment="1">
      <alignment horizontal="center"/>
    </xf>
    <xf numFmtId="9" fontId="44" fillId="7" borderId="71" xfId="0" applyNumberFormat="1" applyFont="1" applyFill="1" applyBorder="1" applyAlignment="1" applyProtection="1">
      <alignment horizontal="center"/>
      <protection locked="0"/>
    </xf>
    <xf numFmtId="2" fontId="16" fillId="4" borderId="51" xfId="0" applyNumberFormat="1" applyFont="1" applyFill="1" applyBorder="1" applyAlignment="1">
      <alignment horizontal="center"/>
    </xf>
    <xf numFmtId="0" fontId="22" fillId="0" borderId="56" xfId="0" applyFont="1" applyFill="1" applyBorder="1" applyAlignment="1">
      <alignment horizontal="center"/>
    </xf>
    <xf numFmtId="2" fontId="16" fillId="0" borderId="30" xfId="0" applyNumberFormat="1" applyFont="1" applyFill="1" applyBorder="1" applyAlignment="1" quotePrefix="1">
      <alignment horizontal="center"/>
    </xf>
    <xf numFmtId="2" fontId="16" fillId="4" borderId="68" xfId="0" applyNumberFormat="1" applyFont="1" applyFill="1" applyBorder="1" applyAlignment="1">
      <alignment horizontal="center"/>
    </xf>
    <xf numFmtId="169" fontId="16" fillId="0" borderId="35" xfId="0" applyNumberFormat="1" applyFont="1" applyFill="1" applyBorder="1" applyAlignment="1">
      <alignment/>
    </xf>
    <xf numFmtId="0" fontId="16" fillId="0" borderId="36" xfId="0" applyFont="1" applyFill="1" applyBorder="1" applyAlignment="1">
      <alignment/>
    </xf>
    <xf numFmtId="9" fontId="16" fillId="0" borderId="37" xfId="0" applyNumberFormat="1" applyFont="1" applyFill="1" applyBorder="1" applyAlignment="1">
      <alignment/>
    </xf>
    <xf numFmtId="9" fontId="44" fillId="7" borderId="53" xfId="0" applyNumberFormat="1" applyFont="1" applyFill="1" applyBorder="1" applyAlignment="1" applyProtection="1">
      <alignment horizontal="center"/>
      <protection locked="0"/>
    </xf>
    <xf numFmtId="169" fontId="16" fillId="0" borderId="31" xfId="0" applyNumberFormat="1" applyFont="1" applyFill="1" applyBorder="1" applyAlignment="1">
      <alignment/>
    </xf>
    <xf numFmtId="0" fontId="16" fillId="0" borderId="0" xfId="0" applyFont="1" applyFill="1" applyBorder="1" applyAlignment="1">
      <alignment/>
    </xf>
    <xf numFmtId="9" fontId="16" fillId="0" borderId="32" xfId="0" applyNumberFormat="1" applyFont="1" applyFill="1" applyBorder="1" applyAlignment="1">
      <alignment/>
    </xf>
    <xf numFmtId="0" fontId="16" fillId="0" borderId="53" xfId="0" applyFont="1" applyBorder="1" applyAlignment="1">
      <alignment/>
    </xf>
    <xf numFmtId="0" fontId="22" fillId="0" borderId="38" xfId="0" applyFont="1" applyBorder="1" applyAlignment="1">
      <alignment/>
    </xf>
    <xf numFmtId="0" fontId="22" fillId="0" borderId="51" xfId="0" applyFont="1" applyFill="1" applyBorder="1" applyAlignment="1">
      <alignment horizontal="center"/>
    </xf>
    <xf numFmtId="9" fontId="44" fillId="7" borderId="4" xfId="21" applyFont="1" applyFill="1" applyBorder="1" applyAlignment="1" applyProtection="1">
      <alignment horizontal="center"/>
      <protection locked="0"/>
    </xf>
    <xf numFmtId="2" fontId="16" fillId="4" borderId="69" xfId="0" applyNumberFormat="1" applyFont="1" applyFill="1" applyBorder="1" applyAlignment="1">
      <alignment horizontal="center"/>
    </xf>
    <xf numFmtId="0" fontId="62" fillId="0" borderId="31" xfId="0" applyFont="1" applyFill="1" applyBorder="1" applyAlignment="1">
      <alignment horizontal="center"/>
    </xf>
    <xf numFmtId="0" fontId="16" fillId="0" borderId="32" xfId="0" applyFont="1" applyBorder="1" applyAlignment="1">
      <alignment horizontal="center"/>
    </xf>
    <xf numFmtId="0" fontId="16" fillId="0" borderId="48" xfId="0" applyFont="1" applyBorder="1" applyAlignment="1">
      <alignment/>
    </xf>
    <xf numFmtId="169" fontId="22" fillId="0" borderId="58" xfId="0" applyNumberFormat="1" applyFont="1" applyBorder="1" applyAlignment="1">
      <alignment horizontal="center"/>
    </xf>
    <xf numFmtId="9" fontId="44" fillId="7" borderId="59" xfId="21" applyFont="1" applyFill="1" applyBorder="1" applyAlignment="1" applyProtection="1">
      <alignment horizontal="center"/>
      <protection locked="0"/>
    </xf>
    <xf numFmtId="2" fontId="16" fillId="4" borderId="70" xfId="0" applyNumberFormat="1" applyFont="1" applyFill="1" applyBorder="1" applyAlignment="1" quotePrefix="1">
      <alignment horizontal="center"/>
    </xf>
    <xf numFmtId="0" fontId="16" fillId="0" borderId="31" xfId="0" applyFont="1" applyFill="1" applyBorder="1" applyAlignment="1">
      <alignment/>
    </xf>
    <xf numFmtId="2" fontId="16" fillId="4" borderId="53" xfId="0" applyNumberFormat="1" applyFont="1" applyFill="1" applyBorder="1" applyAlignment="1">
      <alignment horizontal="center"/>
    </xf>
    <xf numFmtId="169" fontId="16" fillId="11" borderId="35" xfId="0" applyNumberFormat="1" applyFont="1" applyFill="1" applyBorder="1" applyAlignment="1">
      <alignment/>
    </xf>
    <xf numFmtId="0" fontId="16" fillId="11" borderId="36" xfId="0" applyFont="1" applyFill="1" applyBorder="1" applyAlignment="1">
      <alignment/>
    </xf>
    <xf numFmtId="9" fontId="16" fillId="11" borderId="36" xfId="0" applyNumberFormat="1" applyFont="1" applyFill="1" applyBorder="1" applyAlignment="1">
      <alignment/>
    </xf>
    <xf numFmtId="0" fontId="32" fillId="10" borderId="31" xfId="0" applyFont="1" applyFill="1" applyBorder="1" applyAlignment="1">
      <alignment horizontal="centerContinuous"/>
    </xf>
    <xf numFmtId="0" fontId="9" fillId="8" borderId="0" xfId="0" applyFont="1" applyFill="1" applyBorder="1" applyAlignment="1">
      <alignment horizontal="centerContinuous"/>
    </xf>
    <xf numFmtId="0" fontId="9" fillId="10" borderId="0" xfId="0" applyFont="1" applyFill="1" applyBorder="1" applyAlignment="1">
      <alignment horizontal="centerContinuous"/>
    </xf>
    <xf numFmtId="0" fontId="9" fillId="8" borderId="32" xfId="0" applyFont="1" applyFill="1" applyBorder="1" applyAlignment="1">
      <alignment horizontal="centerContinuous"/>
    </xf>
    <xf numFmtId="0" fontId="32" fillId="0" borderId="31" xfId="0" applyFont="1" applyFill="1" applyBorder="1" applyAlignment="1">
      <alignment horizontal="centerContinuous"/>
    </xf>
    <xf numFmtId="0" fontId="9" fillId="0" borderId="0" xfId="0" applyFont="1" applyFill="1" applyBorder="1" applyAlignment="1">
      <alignment horizontal="centerContinuous"/>
    </xf>
    <xf numFmtId="0" fontId="9" fillId="0" borderId="32" xfId="0" applyFont="1" applyFill="1" applyBorder="1" applyAlignment="1">
      <alignment horizontal="centerContinuous"/>
    </xf>
    <xf numFmtId="0" fontId="22" fillId="0" borderId="31" xfId="0" applyFont="1" applyBorder="1" applyAlignment="1">
      <alignment/>
    </xf>
    <xf numFmtId="0" fontId="22" fillId="0" borderId="0" xfId="0" applyFont="1" applyBorder="1" applyAlignment="1">
      <alignment/>
    </xf>
    <xf numFmtId="0" fontId="22" fillId="0" borderId="10" xfId="0" applyFont="1" applyBorder="1" applyAlignment="1">
      <alignment horizontal="center"/>
    </xf>
    <xf numFmtId="0" fontId="22" fillId="0" borderId="32" xfId="0" applyFont="1" applyBorder="1" applyAlignment="1">
      <alignment/>
    </xf>
    <xf numFmtId="0" fontId="22" fillId="0" borderId="48" xfId="0" applyFont="1" applyBorder="1" applyAlignment="1">
      <alignment horizontal="center"/>
    </xf>
    <xf numFmtId="0" fontId="64" fillId="0" borderId="10" xfId="0" applyFont="1" applyBorder="1" applyAlignment="1">
      <alignment horizontal="center"/>
    </xf>
    <xf numFmtId="0" fontId="22" fillId="0" borderId="12" xfId="0" applyFont="1" applyBorder="1" applyAlignment="1">
      <alignment horizontal="center"/>
    </xf>
    <xf numFmtId="0" fontId="64" fillId="0" borderId="11" xfId="0" applyFont="1" applyBorder="1" applyAlignment="1">
      <alignment horizontal="center"/>
    </xf>
    <xf numFmtId="9" fontId="22" fillId="0" borderId="11" xfId="0" applyNumberFormat="1" applyFont="1" applyBorder="1" applyAlignment="1">
      <alignment horizontal="center"/>
    </xf>
    <xf numFmtId="0" fontId="16" fillId="0" borderId="84" xfId="0" applyFont="1" applyBorder="1" applyAlignment="1">
      <alignment/>
    </xf>
    <xf numFmtId="0" fontId="44" fillId="7" borderId="27" xfId="0" applyFont="1" applyFill="1" applyBorder="1" applyAlignment="1" applyProtection="1">
      <alignment horizontal="center"/>
      <protection locked="0"/>
    </xf>
    <xf numFmtId="1" fontId="16" fillId="0" borderId="15" xfId="0" applyNumberFormat="1" applyFont="1" applyBorder="1" applyAlignment="1">
      <alignment horizontal="center"/>
    </xf>
    <xf numFmtId="0" fontId="16" fillId="0" borderId="27" xfId="0" applyFont="1" applyBorder="1" applyAlignment="1">
      <alignment horizontal="center"/>
    </xf>
    <xf numFmtId="1" fontId="16" fillId="0" borderId="27" xfId="0" applyNumberFormat="1" applyFont="1" applyBorder="1" applyAlignment="1">
      <alignment horizontal="center"/>
    </xf>
    <xf numFmtId="10" fontId="16" fillId="0" borderId="27" xfId="0" applyNumberFormat="1" applyFont="1" applyBorder="1" applyAlignment="1">
      <alignment horizontal="center"/>
    </xf>
    <xf numFmtId="1" fontId="16" fillId="4" borderId="27" xfId="0" applyNumberFormat="1" applyFont="1" applyFill="1" applyBorder="1" applyAlignment="1">
      <alignment horizontal="center"/>
    </xf>
    <xf numFmtId="1" fontId="16" fillId="4" borderId="85" xfId="0" applyNumberFormat="1" applyFont="1" applyFill="1" applyBorder="1" applyAlignment="1">
      <alignment horizontal="center"/>
    </xf>
    <xf numFmtId="0" fontId="16" fillId="0" borderId="51" xfId="0" applyFont="1" applyBorder="1" applyAlignment="1">
      <alignment/>
    </xf>
    <xf numFmtId="0" fontId="44" fillId="7" borderId="4" xfId="0" applyFont="1" applyFill="1" applyBorder="1" applyAlignment="1" applyProtection="1">
      <alignment horizontal="center"/>
      <protection locked="0"/>
    </xf>
    <xf numFmtId="1" fontId="16" fillId="0" borderId="69" xfId="0" applyNumberFormat="1" applyFont="1" applyBorder="1" applyAlignment="1">
      <alignment horizontal="center"/>
    </xf>
    <xf numFmtId="0" fontId="16" fillId="0" borderId="4" xfId="0" applyFont="1" applyBorder="1" applyAlignment="1">
      <alignment horizontal="center"/>
    </xf>
    <xf numFmtId="10" fontId="16" fillId="0" borderId="4" xfId="0" applyNumberFormat="1" applyFont="1" applyBorder="1" applyAlignment="1">
      <alignment horizontal="center"/>
    </xf>
    <xf numFmtId="1" fontId="16" fillId="4" borderId="4" xfId="0" applyNumberFormat="1" applyFont="1" applyFill="1" applyBorder="1" applyAlignment="1">
      <alignment horizontal="center"/>
    </xf>
    <xf numFmtId="1" fontId="16" fillId="0" borderId="4" xfId="0" applyNumberFormat="1" applyFont="1" applyBorder="1" applyAlignment="1">
      <alignment horizontal="center"/>
    </xf>
    <xf numFmtId="10" fontId="16" fillId="0" borderId="0" xfId="21" applyNumberFormat="1" applyFont="1" applyBorder="1" applyAlignment="1">
      <alignment horizontal="center"/>
    </xf>
    <xf numFmtId="10" fontId="16" fillId="0" borderId="86" xfId="21" applyNumberFormat="1" applyFont="1" applyBorder="1" applyAlignment="1">
      <alignment horizontal="center"/>
    </xf>
    <xf numFmtId="10" fontId="16" fillId="0" borderId="4" xfId="21" applyNumberFormat="1" applyFont="1" applyBorder="1" applyAlignment="1">
      <alignment horizontal="center"/>
    </xf>
    <xf numFmtId="0" fontId="44" fillId="7" borderId="51" xfId="0" applyFont="1" applyFill="1" applyBorder="1" applyAlignment="1" applyProtection="1">
      <alignment/>
      <protection locked="0"/>
    </xf>
    <xf numFmtId="10" fontId="44" fillId="7" borderId="4" xfId="0" applyNumberFormat="1" applyFont="1" applyFill="1" applyBorder="1" applyAlignment="1" applyProtection="1">
      <alignment horizontal="center"/>
      <protection locked="0"/>
    </xf>
    <xf numFmtId="0" fontId="44" fillId="0" borderId="0" xfId="0" applyFont="1" applyFill="1" applyBorder="1" applyAlignment="1">
      <alignment horizontal="center"/>
    </xf>
    <xf numFmtId="1" fontId="16" fillId="0" borderId="0" xfId="0" applyNumberFormat="1" applyFont="1" applyBorder="1" applyAlignment="1">
      <alignment horizontal="center"/>
    </xf>
    <xf numFmtId="10" fontId="16" fillId="0" borderId="0" xfId="0" applyNumberFormat="1" applyFont="1" applyBorder="1" applyAlignment="1">
      <alignment horizontal="center"/>
    </xf>
    <xf numFmtId="1" fontId="16" fillId="0" borderId="0" xfId="0" applyNumberFormat="1" applyFont="1" applyFill="1" applyBorder="1" applyAlignment="1">
      <alignment horizontal="center"/>
    </xf>
    <xf numFmtId="1" fontId="16" fillId="0" borderId="32" xfId="0" applyNumberFormat="1" applyFont="1" applyFill="1" applyBorder="1" applyAlignment="1">
      <alignment horizontal="center"/>
    </xf>
    <xf numFmtId="0" fontId="67" fillId="0" borderId="31" xfId="0" applyFont="1" applyBorder="1" applyAlignment="1" quotePrefix="1">
      <alignment/>
    </xf>
    <xf numFmtId="0" fontId="0" fillId="0" borderId="87" xfId="0" applyBorder="1" applyAlignment="1">
      <alignment/>
    </xf>
    <xf numFmtId="0" fontId="0" fillId="0" borderId="22" xfId="0" applyBorder="1" applyAlignment="1">
      <alignment/>
    </xf>
    <xf numFmtId="0" fontId="21" fillId="0" borderId="0" xfId="0" applyFont="1" applyFill="1" applyBorder="1" applyAlignment="1">
      <alignment horizontal="center"/>
    </xf>
    <xf numFmtId="0" fontId="21" fillId="0" borderId="0" xfId="0" applyFont="1" applyFill="1" applyBorder="1" applyAlignment="1">
      <alignment/>
    </xf>
    <xf numFmtId="0" fontId="69" fillId="0" borderId="0" xfId="0" applyFont="1" applyFill="1" applyBorder="1" applyAlignment="1">
      <alignment/>
    </xf>
    <xf numFmtId="0" fontId="21" fillId="0" borderId="0" xfId="0" applyFont="1" applyFill="1" applyBorder="1" applyAlignment="1">
      <alignment horizontal="left"/>
    </xf>
    <xf numFmtId="0" fontId="32" fillId="0" borderId="88" xfId="0" applyFont="1" applyBorder="1" applyAlignment="1">
      <alignment/>
    </xf>
    <xf numFmtId="0" fontId="21" fillId="0" borderId="89" xfId="0" applyFont="1" applyBorder="1" applyAlignment="1">
      <alignment/>
    </xf>
    <xf numFmtId="0" fontId="21" fillId="0" borderId="89" xfId="0" applyFont="1" applyBorder="1" applyAlignment="1">
      <alignment/>
    </xf>
    <xf numFmtId="3" fontId="32" fillId="0" borderId="90" xfId="0" applyNumberFormat="1" applyFont="1" applyBorder="1" applyAlignment="1">
      <alignment/>
    </xf>
    <xf numFmtId="0" fontId="21" fillId="0" borderId="0" xfId="0" applyFont="1" applyBorder="1" applyAlignment="1">
      <alignment wrapText="1"/>
    </xf>
    <xf numFmtId="0" fontId="29" fillId="0" borderId="0" xfId="0" applyFont="1" applyFill="1" applyBorder="1" applyAlignment="1">
      <alignment/>
    </xf>
    <xf numFmtId="0" fontId="29" fillId="0" borderId="0" xfId="0" applyFont="1" applyFill="1" applyBorder="1" applyAlignment="1">
      <alignment horizontal="left"/>
    </xf>
    <xf numFmtId="0" fontId="32" fillId="0" borderId="0" xfId="0" applyFont="1" applyFill="1" applyBorder="1" applyAlignment="1">
      <alignment horizontal="left"/>
    </xf>
    <xf numFmtId="0" fontId="23" fillId="0" borderId="0" xfId="0" applyFont="1" applyBorder="1" applyAlignment="1">
      <alignment/>
    </xf>
    <xf numFmtId="0" fontId="23" fillId="0" borderId="65" xfId="0" applyFont="1" applyBorder="1" applyAlignment="1">
      <alignment/>
    </xf>
    <xf numFmtId="0" fontId="29" fillId="0" borderId="36" xfId="0" applyFont="1" applyFill="1" applyBorder="1" applyAlignment="1">
      <alignment horizontal="left"/>
    </xf>
    <xf numFmtId="0" fontId="22" fillId="0" borderId="18" xfId="0" applyFont="1" applyFill="1" applyBorder="1" applyAlignment="1">
      <alignment horizontal="left"/>
    </xf>
    <xf numFmtId="0" fontId="32" fillId="0" borderId="38" xfId="0" applyFont="1" applyFill="1" applyBorder="1" applyAlignment="1">
      <alignment horizontal="left"/>
    </xf>
    <xf numFmtId="0" fontId="0" fillId="0" borderId="25" xfId="0" applyBorder="1" applyAlignment="1">
      <alignment/>
    </xf>
    <xf numFmtId="1" fontId="0" fillId="0" borderId="8" xfId="0" applyNumberFormat="1" applyBorder="1" applyAlignment="1">
      <alignment/>
    </xf>
    <xf numFmtId="0" fontId="0" fillId="0" borderId="88" xfId="0" applyBorder="1" applyAlignment="1">
      <alignment/>
    </xf>
    <xf numFmtId="1" fontId="0" fillId="0" borderId="88" xfId="0" applyNumberFormat="1" applyBorder="1" applyAlignment="1">
      <alignment/>
    </xf>
    <xf numFmtId="1" fontId="0" fillId="0" borderId="0" xfId="0" applyNumberFormat="1" applyBorder="1" applyAlignment="1">
      <alignment/>
    </xf>
    <xf numFmtId="0" fontId="0" fillId="0" borderId="26" xfId="0" applyBorder="1" applyAlignment="1">
      <alignment/>
    </xf>
    <xf numFmtId="0" fontId="0" fillId="0" borderId="24" xfId="0" applyBorder="1" applyAlignment="1">
      <alignment/>
    </xf>
    <xf numFmtId="1" fontId="32" fillId="0" borderId="0" xfId="0" applyNumberFormat="1" applyFont="1" applyFill="1" applyBorder="1" applyAlignment="1">
      <alignment horizontal="right"/>
    </xf>
    <xf numFmtId="0" fontId="27" fillId="0" borderId="33" xfId="0" applyFont="1" applyBorder="1" applyAlignment="1">
      <alignment/>
    </xf>
    <xf numFmtId="0" fontId="29" fillId="0" borderId="0" xfId="0" applyFont="1" applyFill="1" applyBorder="1" applyAlignment="1" quotePrefix="1">
      <alignment horizontal="center"/>
    </xf>
    <xf numFmtId="1" fontId="21" fillId="0" borderId="0" xfId="0" applyNumberFormat="1" applyFont="1" applyFill="1" applyBorder="1" applyAlignment="1">
      <alignment horizontal="left"/>
    </xf>
    <xf numFmtId="0" fontId="69" fillId="0" borderId="31" xfId="0" applyFont="1" applyFill="1" applyBorder="1" applyAlignment="1">
      <alignment/>
    </xf>
    <xf numFmtId="0" fontId="69" fillId="0" borderId="35" xfId="0" applyFont="1" applyFill="1" applyBorder="1" applyAlignment="1">
      <alignment/>
    </xf>
    <xf numFmtId="0" fontId="69" fillId="0" borderId="36" xfId="0" applyFont="1" applyFill="1" applyBorder="1" applyAlignment="1">
      <alignment/>
    </xf>
    <xf numFmtId="1" fontId="29" fillId="12" borderId="0" xfId="0" applyNumberFormat="1" applyFont="1" applyFill="1" applyBorder="1" applyAlignment="1">
      <alignment horizontal="center"/>
    </xf>
    <xf numFmtId="0" fontId="21" fillId="0" borderId="0" xfId="0" applyFont="1" applyBorder="1" applyAlignment="1">
      <alignment horizontal="center" wrapText="1"/>
    </xf>
    <xf numFmtId="0" fontId="33" fillId="0" borderId="0" xfId="0" applyFont="1" applyBorder="1" applyAlignment="1">
      <alignment horizontal="center" vertical="center" wrapText="1"/>
    </xf>
    <xf numFmtId="0" fontId="9" fillId="0" borderId="53" xfId="0" applyFont="1" applyBorder="1" applyAlignment="1">
      <alignment horizontal="center"/>
    </xf>
    <xf numFmtId="1" fontId="32" fillId="0" borderId="0" xfId="0" applyNumberFormat="1" applyFont="1" applyFill="1" applyBorder="1" applyAlignment="1">
      <alignment/>
    </xf>
    <xf numFmtId="0" fontId="29" fillId="0" borderId="0" xfId="0" applyFont="1" applyFill="1" applyBorder="1" applyAlignment="1">
      <alignment horizontal="center"/>
    </xf>
    <xf numFmtId="1" fontId="21" fillId="0" borderId="0" xfId="0" applyNumberFormat="1" applyFont="1" applyFill="1" applyBorder="1" applyAlignment="1">
      <alignment horizontal="center"/>
    </xf>
    <xf numFmtId="0" fontId="0" fillId="0" borderId="91" xfId="0" applyBorder="1" applyAlignment="1">
      <alignment horizontal="center"/>
    </xf>
    <xf numFmtId="0" fontId="9" fillId="0" borderId="92" xfId="0" applyFont="1" applyBorder="1" applyAlignment="1">
      <alignment/>
    </xf>
    <xf numFmtId="1" fontId="22" fillId="0" borderId="93" xfId="0" applyNumberFormat="1" applyFont="1" applyFill="1" applyBorder="1" applyAlignment="1">
      <alignment horizontal="right"/>
    </xf>
    <xf numFmtId="0" fontId="32" fillId="0" borderId="4" xfId="0" applyFont="1" applyFill="1" applyBorder="1" applyAlignment="1">
      <alignment horizontal="center"/>
    </xf>
    <xf numFmtId="1" fontId="71" fillId="7" borderId="94" xfId="0" applyNumberFormat="1" applyFont="1" applyFill="1" applyBorder="1" applyAlignment="1">
      <alignment horizontal="center"/>
    </xf>
    <xf numFmtId="1" fontId="71" fillId="7" borderId="91" xfId="0" applyNumberFormat="1" applyFont="1" applyFill="1" applyBorder="1" applyAlignment="1">
      <alignment horizontal="center"/>
    </xf>
    <xf numFmtId="1" fontId="22" fillId="0" borderId="93" xfId="0" applyNumberFormat="1" applyFont="1" applyFill="1" applyBorder="1" applyAlignment="1">
      <alignment horizontal="center"/>
    </xf>
    <xf numFmtId="1" fontId="21" fillId="0" borderId="91" xfId="0" applyNumberFormat="1" applyFont="1" applyBorder="1" applyAlignment="1">
      <alignment/>
    </xf>
    <xf numFmtId="0" fontId="21" fillId="0" borderId="31" xfId="0" applyFont="1" applyFill="1" applyBorder="1" applyAlignment="1">
      <alignment/>
    </xf>
    <xf numFmtId="1" fontId="29" fillId="0" borderId="0" xfId="0" applyNumberFormat="1" applyFont="1" applyFill="1" applyBorder="1" applyAlignment="1">
      <alignment horizontal="center"/>
    </xf>
    <xf numFmtId="0" fontId="23" fillId="0" borderId="0" xfId="0" applyFont="1" applyFill="1" applyBorder="1" applyAlignment="1">
      <alignment/>
    </xf>
    <xf numFmtId="0" fontId="61" fillId="0" borderId="0" xfId="0" applyFont="1" applyFill="1" applyBorder="1" applyAlignment="1">
      <alignment/>
    </xf>
    <xf numFmtId="0" fontId="0" fillId="0" borderId="36" xfId="0" applyBorder="1" applyAlignment="1">
      <alignment/>
    </xf>
    <xf numFmtId="0" fontId="21" fillId="0" borderId="31" xfId="0" applyFont="1" applyBorder="1" applyAlignment="1">
      <alignment horizontal="center" wrapText="1"/>
    </xf>
    <xf numFmtId="0" fontId="29" fillId="0" borderId="31" xfId="0" applyFont="1" applyFill="1" applyBorder="1" applyAlignment="1">
      <alignment/>
    </xf>
    <xf numFmtId="0" fontId="0" fillId="0" borderId="31" xfId="0" applyBorder="1" applyAlignment="1">
      <alignment horizontal="left"/>
    </xf>
    <xf numFmtId="0" fontId="0" fillId="0" borderId="0" xfId="0" applyBorder="1" applyAlignment="1">
      <alignment horizontal="left"/>
    </xf>
    <xf numFmtId="1" fontId="32" fillId="0" borderId="31" xfId="0" applyNumberFormat="1" applyFont="1" applyFill="1" applyBorder="1" applyAlignment="1">
      <alignment horizontal="right"/>
    </xf>
    <xf numFmtId="1" fontId="21" fillId="0" borderId="0" xfId="0" applyNumberFormat="1" applyFont="1" applyBorder="1" applyAlignment="1">
      <alignment/>
    </xf>
    <xf numFmtId="0" fontId="32" fillId="0" borderId="31" xfId="0" applyFont="1" applyFill="1" applyBorder="1" applyAlignment="1">
      <alignment horizontal="left"/>
    </xf>
    <xf numFmtId="0" fontId="21" fillId="0" borderId="32" xfId="0" applyFont="1" applyFill="1" applyBorder="1" applyAlignment="1">
      <alignment horizontal="center"/>
    </xf>
    <xf numFmtId="0" fontId="21" fillId="0" borderId="32" xfId="0" applyFont="1" applyBorder="1" applyAlignment="1">
      <alignment wrapText="1"/>
    </xf>
    <xf numFmtId="0" fontId="21" fillId="0" borderId="32" xfId="0" applyFont="1" applyFill="1" applyBorder="1" applyAlignment="1">
      <alignment/>
    </xf>
    <xf numFmtId="0" fontId="24" fillId="7" borderId="0" xfId="0" applyFont="1" applyFill="1" applyAlignment="1">
      <alignment/>
    </xf>
    <xf numFmtId="0" fontId="7" fillId="0" borderId="0" xfId="0" applyFont="1" applyFill="1" applyBorder="1" applyAlignment="1">
      <alignment horizontal="center" vertical="center" wrapText="1"/>
    </xf>
    <xf numFmtId="0" fontId="29" fillId="0" borderId="95" xfId="0" applyFont="1" applyFill="1" applyBorder="1" applyAlignment="1">
      <alignment horizontal="center"/>
    </xf>
    <xf numFmtId="0" fontId="29" fillId="0" borderId="96" xfId="0" applyFont="1" applyFill="1" applyBorder="1" applyAlignment="1">
      <alignment/>
    </xf>
    <xf numFmtId="1" fontId="29" fillId="12" borderId="96" xfId="0" applyNumberFormat="1" applyFont="1" applyFill="1" applyBorder="1" applyAlignment="1">
      <alignment horizontal="center"/>
    </xf>
    <xf numFmtId="0" fontId="21" fillId="0" borderId="96" xfId="0" applyFont="1" applyFill="1" applyBorder="1" applyAlignment="1">
      <alignment/>
    </xf>
    <xf numFmtId="1" fontId="21" fillId="12" borderId="97" xfId="0" applyNumberFormat="1" applyFont="1" applyFill="1" applyBorder="1" applyAlignment="1">
      <alignment horizontal="center"/>
    </xf>
    <xf numFmtId="0" fontId="7" fillId="5" borderId="9" xfId="0" applyFont="1" applyFill="1" applyBorder="1" applyAlignment="1" applyProtection="1">
      <alignment/>
      <protection locked="0"/>
    </xf>
    <xf numFmtId="0" fontId="0" fillId="0" borderId="31" xfId="0" applyFill="1" applyBorder="1" applyAlignment="1">
      <alignment/>
    </xf>
    <xf numFmtId="3" fontId="1" fillId="0" borderId="0" xfId="0" applyNumberFormat="1" applyFont="1" applyBorder="1" applyAlignment="1">
      <alignment horizontal="center"/>
    </xf>
    <xf numFmtId="0" fontId="1" fillId="13" borderId="0" xfId="0" applyFont="1" applyFill="1" applyBorder="1" applyAlignment="1">
      <alignment horizontal="right"/>
    </xf>
    <xf numFmtId="0" fontId="7" fillId="0" borderId="36" xfId="0" applyFont="1" applyFill="1" applyBorder="1" applyAlignment="1">
      <alignment horizontal="center"/>
    </xf>
    <xf numFmtId="166" fontId="15" fillId="0" borderId="5" xfId="0" applyNumberFormat="1" applyFont="1" applyBorder="1" applyAlignment="1" applyProtection="1">
      <alignment horizontal="center"/>
      <protection/>
    </xf>
    <xf numFmtId="166" fontId="14" fillId="0" borderId="5" xfId="0" applyNumberFormat="1" applyFont="1" applyBorder="1" applyAlignment="1" applyProtection="1">
      <alignment horizontal="center"/>
      <protection/>
    </xf>
    <xf numFmtId="0" fontId="52" fillId="0" borderId="98" xfId="0" applyFont="1" applyFill="1" applyBorder="1" applyAlignment="1">
      <alignment horizontal="center"/>
    </xf>
    <xf numFmtId="0" fontId="6" fillId="0" borderId="99" xfId="0" applyFont="1" applyFill="1" applyBorder="1" applyAlignment="1">
      <alignment horizontal="centerContinuous"/>
    </xf>
    <xf numFmtId="0" fontId="6" fillId="0" borderId="36" xfId="0" applyFont="1" applyBorder="1" applyAlignment="1">
      <alignment horizontal="centerContinuous"/>
    </xf>
    <xf numFmtId="0" fontId="21" fillId="13" borderId="0" xfId="0" applyFont="1" applyFill="1" applyAlignment="1">
      <alignment/>
    </xf>
    <xf numFmtId="0" fontId="0" fillId="13" borderId="0" xfId="0" applyFill="1" applyAlignment="1">
      <alignment/>
    </xf>
    <xf numFmtId="1" fontId="21" fillId="12" borderId="100" xfId="0" applyNumberFormat="1" applyFont="1" applyFill="1" applyBorder="1" applyAlignment="1">
      <alignment horizontal="center"/>
    </xf>
    <xf numFmtId="0" fontId="29" fillId="0" borderId="101" xfId="0" applyFont="1" applyFill="1" applyBorder="1" applyAlignment="1">
      <alignment horizontal="center"/>
    </xf>
    <xf numFmtId="0" fontId="29" fillId="0" borderId="102" xfId="0" applyFont="1" applyFill="1" applyBorder="1" applyAlignment="1">
      <alignment horizontal="center"/>
    </xf>
    <xf numFmtId="1" fontId="21" fillId="12" borderId="103" xfId="0" applyNumberFormat="1" applyFont="1" applyFill="1" applyBorder="1" applyAlignment="1">
      <alignment horizontal="center"/>
    </xf>
    <xf numFmtId="0" fontId="32" fillId="0" borderId="48" xfId="0" applyFont="1" applyBorder="1" applyAlignment="1">
      <alignment horizontal="center"/>
    </xf>
    <xf numFmtId="0" fontId="2" fillId="8" borderId="0" xfId="0" applyFont="1" applyFill="1" applyAlignment="1">
      <alignment/>
    </xf>
    <xf numFmtId="0" fontId="21" fillId="0" borderId="32" xfId="0" applyFont="1" applyFill="1" applyBorder="1" applyAlignment="1">
      <alignment/>
    </xf>
    <xf numFmtId="0" fontId="0" fillId="0" borderId="0" xfId="0" applyBorder="1" applyAlignment="1">
      <alignment horizontal="center" vertical="center"/>
    </xf>
    <xf numFmtId="0" fontId="0" fillId="0" borderId="33" xfId="0" applyFill="1" applyBorder="1" applyAlignment="1">
      <alignment vertical="top" wrapText="1"/>
    </xf>
    <xf numFmtId="0" fontId="0" fillId="0" borderId="0" xfId="0" applyFill="1" applyBorder="1" applyAlignment="1">
      <alignment vertical="top" wrapText="1"/>
    </xf>
    <xf numFmtId="0" fontId="0" fillId="0" borderId="14" xfId="0" applyFill="1" applyBorder="1" applyAlignment="1">
      <alignment vertical="top" wrapText="1"/>
    </xf>
    <xf numFmtId="0" fontId="0" fillId="0" borderId="104" xfId="0" applyFill="1" applyBorder="1" applyAlignment="1">
      <alignment vertical="top" wrapText="1"/>
    </xf>
    <xf numFmtId="0" fontId="0" fillId="0" borderId="105" xfId="0" applyFill="1" applyBorder="1" applyAlignment="1">
      <alignment vertical="top" wrapText="1"/>
    </xf>
    <xf numFmtId="0" fontId="0" fillId="0" borderId="106" xfId="0" applyFill="1" applyBorder="1" applyAlignment="1">
      <alignment vertical="top" wrapText="1"/>
    </xf>
    <xf numFmtId="0" fontId="0" fillId="0" borderId="69" xfId="0" applyBorder="1" applyAlignment="1">
      <alignment/>
    </xf>
    <xf numFmtId="0" fontId="0" fillId="0" borderId="39" xfId="0" applyBorder="1" applyAlignment="1">
      <alignment/>
    </xf>
    <xf numFmtId="0" fontId="0" fillId="0" borderId="107" xfId="0" applyBorder="1" applyAlignment="1">
      <alignment/>
    </xf>
    <xf numFmtId="0" fontId="0" fillId="0" borderId="69" xfId="0" applyFill="1" applyBorder="1" applyAlignment="1">
      <alignment/>
    </xf>
    <xf numFmtId="0" fontId="27" fillId="0" borderId="0" xfId="0" applyFont="1" applyFill="1" applyBorder="1" applyAlignment="1">
      <alignment horizontal="right"/>
    </xf>
    <xf numFmtId="0" fontId="24" fillId="0" borderId="0" xfId="0" applyFont="1" applyFill="1" applyBorder="1" applyAlignment="1" applyProtection="1">
      <alignment horizontal="center"/>
      <protection locked="0"/>
    </xf>
    <xf numFmtId="0" fontId="33" fillId="0" borderId="0" xfId="0" applyFont="1" applyFill="1" applyBorder="1" applyAlignment="1">
      <alignment horizontal="center"/>
    </xf>
    <xf numFmtId="169" fontId="0" fillId="0" borderId="0" xfId="0" applyNumberForma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right"/>
    </xf>
    <xf numFmtId="0" fontId="21" fillId="0" borderId="32" xfId="0" applyFont="1" applyBorder="1" applyAlignment="1">
      <alignment/>
    </xf>
    <xf numFmtId="0" fontId="29" fillId="0" borderId="31" xfId="0" applyFont="1" applyFill="1" applyBorder="1" applyAlignment="1">
      <alignment horizontal="centerContinuous"/>
    </xf>
    <xf numFmtId="0" fontId="33" fillId="0" borderId="0" xfId="0" applyFont="1" applyBorder="1" applyAlignment="1">
      <alignment horizontal="right"/>
    </xf>
    <xf numFmtId="0" fontId="0" fillId="0" borderId="0" xfId="0" applyFont="1" applyBorder="1" applyAlignment="1">
      <alignment/>
    </xf>
    <xf numFmtId="169" fontId="33" fillId="0" borderId="0" xfId="0" applyNumberFormat="1" applyFont="1" applyBorder="1" applyAlignment="1">
      <alignment horizontal="center"/>
    </xf>
    <xf numFmtId="3" fontId="33" fillId="0" borderId="0" xfId="0" applyNumberFormat="1" applyFont="1" applyBorder="1" applyAlignment="1">
      <alignment horizontal="center"/>
    </xf>
    <xf numFmtId="3" fontId="45" fillId="0" borderId="0" xfId="0" applyNumberFormat="1" applyFont="1" applyFill="1" applyBorder="1" applyAlignment="1" applyProtection="1">
      <alignment horizontal="center"/>
      <protection locked="0"/>
    </xf>
    <xf numFmtId="0" fontId="50" fillId="0" borderId="0" xfId="0" applyFont="1" applyBorder="1" applyAlignment="1">
      <alignment/>
    </xf>
    <xf numFmtId="0" fontId="9" fillId="0" borderId="18" xfId="0" applyFont="1" applyBorder="1" applyAlignment="1">
      <alignment/>
    </xf>
    <xf numFmtId="0" fontId="6" fillId="0" borderId="0" xfId="0" applyFont="1" applyBorder="1" applyAlignment="1">
      <alignment horizontal="center"/>
    </xf>
    <xf numFmtId="3" fontId="48" fillId="0" borderId="0" xfId="0" applyNumberFormat="1" applyFont="1" applyFill="1" applyBorder="1" applyAlignment="1" applyProtection="1">
      <alignment horizontal="center"/>
      <protection/>
    </xf>
    <xf numFmtId="3" fontId="49" fillId="0" borderId="0" xfId="0" applyNumberFormat="1" applyFont="1" applyFill="1" applyBorder="1" applyAlignment="1" applyProtection="1">
      <alignment horizontal="center"/>
      <protection/>
    </xf>
    <xf numFmtId="0" fontId="52" fillId="0" borderId="36" xfId="0" applyFont="1" applyBorder="1" applyAlignment="1">
      <alignment horizontal="left"/>
    </xf>
    <xf numFmtId="0" fontId="5" fillId="0" borderId="32" xfId="0" applyFont="1" applyBorder="1" applyAlignment="1">
      <alignment/>
    </xf>
    <xf numFmtId="10" fontId="48" fillId="0" borderId="0" xfId="0" applyNumberFormat="1" applyFont="1" applyFill="1" applyBorder="1" applyAlignment="1" applyProtection="1">
      <alignment horizontal="center"/>
      <protection locked="0"/>
    </xf>
    <xf numFmtId="0" fontId="15" fillId="0" borderId="0" xfId="0" applyFont="1" applyBorder="1" applyAlignment="1">
      <alignment horizontal="center"/>
    </xf>
    <xf numFmtId="0" fontId="52" fillId="0" borderId="0" xfId="0" applyFont="1" applyFill="1" applyBorder="1" applyAlignment="1">
      <alignment horizontal="center"/>
    </xf>
    <xf numFmtId="9" fontId="27" fillId="0" borderId="0" xfId="21" applyFont="1" applyFill="1" applyBorder="1" applyAlignment="1">
      <alignment horizontal="center"/>
    </xf>
    <xf numFmtId="10" fontId="27" fillId="0" borderId="0" xfId="0" applyNumberFormat="1" applyFont="1" applyFill="1" applyBorder="1" applyAlignment="1" applyProtection="1">
      <alignment/>
      <protection locked="0"/>
    </xf>
    <xf numFmtId="10" fontId="39" fillId="0" borderId="0" xfId="0" applyNumberFormat="1" applyFont="1" applyFill="1" applyBorder="1" applyAlignment="1" applyProtection="1">
      <alignment horizontal="right"/>
      <protection locked="0"/>
    </xf>
    <xf numFmtId="9" fontId="24" fillId="0" borderId="0" xfId="21" applyFont="1" applyFill="1" applyBorder="1" applyAlignment="1">
      <alignment horizontal="center"/>
    </xf>
    <xf numFmtId="0" fontId="20" fillId="0" borderId="0" xfId="0" applyFont="1" applyBorder="1" applyAlignment="1">
      <alignment/>
    </xf>
    <xf numFmtId="0" fontId="38" fillId="0" borderId="0" xfId="0" applyFont="1" applyFill="1" applyBorder="1" applyAlignment="1">
      <alignment/>
    </xf>
    <xf numFmtId="0" fontId="32" fillId="0" borderId="0" xfId="0" applyFont="1" applyFill="1" applyBorder="1" applyAlignment="1" applyProtection="1">
      <alignment horizontal="center"/>
      <protection locked="0"/>
    </xf>
    <xf numFmtId="0" fontId="6" fillId="0" borderId="0" xfId="0" applyFont="1" applyFill="1" applyBorder="1" applyAlignment="1">
      <alignment horizontal="center"/>
    </xf>
    <xf numFmtId="174" fontId="7" fillId="0" borderId="0" xfId="15" applyNumberFormat="1" applyFont="1" applyBorder="1" applyAlignment="1">
      <alignment/>
    </xf>
    <xf numFmtId="174" fontId="7" fillId="0" borderId="0" xfId="0" applyNumberFormat="1" applyFont="1" applyBorder="1" applyAlignment="1">
      <alignment/>
    </xf>
    <xf numFmtId="0" fontId="1" fillId="0" borderId="5" xfId="0" applyFont="1" applyFill="1" applyBorder="1" applyAlignment="1">
      <alignment horizontal="center"/>
    </xf>
    <xf numFmtId="10" fontId="3" fillId="0" borderId="5" xfId="0" applyNumberFormat="1" applyFont="1" applyFill="1" applyBorder="1" applyAlignment="1" applyProtection="1">
      <alignment horizontal="center"/>
      <protection locked="0"/>
    </xf>
    <xf numFmtId="0" fontId="18" fillId="0" borderId="0" xfId="0" applyFont="1" applyFill="1" applyBorder="1" applyAlignment="1">
      <alignment horizontal="center"/>
    </xf>
    <xf numFmtId="169" fontId="48" fillId="0" borderId="0" xfId="0" applyNumberFormat="1" applyFont="1" applyBorder="1" applyAlignment="1" applyProtection="1">
      <alignment horizontal="center"/>
      <protection/>
    </xf>
    <xf numFmtId="0" fontId="46" fillId="0" borderId="0" xfId="0" applyFont="1" applyBorder="1" applyAlignment="1">
      <alignment/>
    </xf>
    <xf numFmtId="0" fontId="6" fillId="0" borderId="108" xfId="0" applyFont="1" applyBorder="1" applyAlignment="1">
      <alignment horizontal="center"/>
    </xf>
    <xf numFmtId="166" fontId="6" fillId="0" borderId="0" xfId="0" applyNumberFormat="1" applyFont="1" applyBorder="1" applyAlignment="1" applyProtection="1">
      <alignment horizontal="center"/>
      <protection/>
    </xf>
    <xf numFmtId="0" fontId="0" fillId="0" borderId="31" xfId="0" applyFill="1" applyBorder="1" applyAlignment="1">
      <alignment horizontal="center"/>
    </xf>
    <xf numFmtId="169" fontId="0" fillId="0" borderId="33" xfId="0" applyNumberFormat="1" applyFill="1" applyBorder="1" applyAlignment="1">
      <alignment horizontal="center"/>
    </xf>
    <xf numFmtId="0" fontId="32" fillId="0" borderId="31" xfId="0" applyFont="1" applyBorder="1" applyAlignment="1">
      <alignment/>
    </xf>
    <xf numFmtId="0" fontId="32" fillId="0" borderId="0" xfId="0" applyFont="1" applyBorder="1" applyAlignment="1">
      <alignment vertical="center" wrapText="1"/>
    </xf>
    <xf numFmtId="0" fontId="21" fillId="0" borderId="65" xfId="0" applyFont="1" applyBorder="1" applyAlignment="1">
      <alignment/>
    </xf>
    <xf numFmtId="0" fontId="21" fillId="0" borderId="10" xfId="0" applyFont="1" applyBorder="1" applyAlignment="1">
      <alignment/>
    </xf>
    <xf numFmtId="0" fontId="73" fillId="0" borderId="11" xfId="0" applyFont="1" applyBorder="1" applyAlignment="1">
      <alignment horizontal="center"/>
    </xf>
    <xf numFmtId="0" fontId="33" fillId="0" borderId="48" xfId="0" applyFont="1" applyFill="1" applyBorder="1" applyAlignment="1">
      <alignment horizontal="center"/>
    </xf>
    <xf numFmtId="169" fontId="0" fillId="0" borderId="11" xfId="0" applyNumberFormat="1" applyFill="1" applyBorder="1" applyAlignment="1">
      <alignment horizontal="center"/>
    </xf>
    <xf numFmtId="0" fontId="24" fillId="7" borderId="58" xfId="0" applyFont="1" applyFill="1" applyBorder="1" applyAlignment="1" applyProtection="1">
      <alignment horizontal="center"/>
      <protection locked="0"/>
    </xf>
    <xf numFmtId="0" fontId="0" fillId="4" borderId="54" xfId="0" applyFill="1" applyBorder="1" applyAlignment="1">
      <alignment horizontal="center"/>
    </xf>
    <xf numFmtId="0" fontId="0" fillId="0" borderId="7" xfId="0" applyFill="1" applyBorder="1" applyAlignment="1">
      <alignment vertical="top" wrapText="1"/>
    </xf>
    <xf numFmtId="0" fontId="0" fillId="0" borderId="18" xfId="0" applyFill="1" applyBorder="1" applyAlignment="1">
      <alignment vertical="top" wrapText="1"/>
    </xf>
    <xf numFmtId="0" fontId="0" fillId="0" borderId="17" xfId="0" applyFill="1" applyBorder="1" applyAlignment="1">
      <alignment vertical="top" wrapText="1"/>
    </xf>
    <xf numFmtId="0" fontId="5" fillId="0" borderId="31" xfId="0" applyFont="1" applyBorder="1" applyAlignment="1">
      <alignment/>
    </xf>
    <xf numFmtId="0" fontId="10" fillId="0" borderId="0" xfId="0" applyFont="1" applyFill="1" applyBorder="1" applyAlignment="1" applyProtection="1">
      <alignment/>
      <protection locked="0"/>
    </xf>
    <xf numFmtId="0" fontId="8" fillId="0" borderId="31" xfId="0" applyFont="1" applyFill="1" applyBorder="1" applyAlignment="1" applyProtection="1">
      <alignment/>
      <protection locked="0"/>
    </xf>
    <xf numFmtId="0" fontId="8" fillId="0" borderId="0" xfId="0" applyFont="1" applyFill="1" applyBorder="1" applyAlignment="1" applyProtection="1">
      <alignment horizontal="center"/>
      <protection locked="0"/>
    </xf>
    <xf numFmtId="0" fontId="6" fillId="0" borderId="0" xfId="0" applyFont="1" applyFill="1" applyBorder="1" applyAlignment="1">
      <alignment horizontal="center"/>
    </xf>
    <xf numFmtId="2" fontId="8" fillId="0" borderId="0" xfId="0" applyNumberFormat="1" applyFont="1" applyFill="1" applyBorder="1" applyAlignment="1" applyProtection="1">
      <alignment horizontal="center"/>
      <protection locked="0"/>
    </xf>
    <xf numFmtId="9" fontId="8" fillId="0" borderId="0" xfId="0" applyNumberFormat="1" applyFont="1" applyFill="1" applyBorder="1" applyAlignment="1" applyProtection="1">
      <alignment horizontal="center"/>
      <protection locked="0"/>
    </xf>
    <xf numFmtId="9" fontId="8" fillId="0" borderId="32" xfId="0" applyNumberFormat="1" applyFont="1" applyFill="1" applyBorder="1" applyAlignment="1" applyProtection="1">
      <alignment horizontal="center"/>
      <protection locked="0"/>
    </xf>
    <xf numFmtId="10" fontId="0" fillId="0" borderId="0" xfId="21" applyNumberFormat="1" applyAlignment="1">
      <alignment/>
    </xf>
    <xf numFmtId="0" fontId="52" fillId="0" borderId="109" xfId="0" applyFont="1" applyBorder="1" applyAlignment="1">
      <alignment horizontal="center"/>
    </xf>
    <xf numFmtId="0" fontId="52" fillId="0" borderId="110" xfId="0" applyFont="1" applyFill="1" applyBorder="1" applyAlignment="1">
      <alignment horizontal="center"/>
    </xf>
    <xf numFmtId="0" fontId="6" fillId="0" borderId="111" xfId="0" applyFont="1" applyFill="1" applyBorder="1" applyAlignment="1">
      <alignment horizontal="center"/>
    </xf>
    <xf numFmtId="0" fontId="7" fillId="0" borderId="112" xfId="0" applyFont="1" applyBorder="1" applyAlignment="1">
      <alignment horizontal="center"/>
    </xf>
    <xf numFmtId="0" fontId="21" fillId="0" borderId="113" xfId="0" applyFont="1" applyFill="1" applyBorder="1" applyAlignment="1">
      <alignment horizontal="center"/>
    </xf>
    <xf numFmtId="0" fontId="21" fillId="0" borderId="25" xfId="0" applyFont="1" applyFill="1" applyBorder="1" applyAlignment="1">
      <alignment horizontal="center"/>
    </xf>
    <xf numFmtId="0" fontId="0" fillId="0" borderId="114" xfId="0" applyFont="1" applyFill="1" applyBorder="1" applyAlignment="1">
      <alignment horizontal="center"/>
    </xf>
    <xf numFmtId="0" fontId="0" fillId="0" borderId="115" xfId="0" applyFont="1" applyBorder="1" applyAlignment="1">
      <alignment horizontal="center"/>
    </xf>
    <xf numFmtId="0" fontId="0" fillId="0" borderId="0" xfId="0" applyAlignment="1">
      <alignment/>
    </xf>
    <xf numFmtId="0" fontId="24" fillId="7" borderId="116" xfId="0" applyFont="1" applyFill="1" applyBorder="1" applyAlignment="1">
      <alignment horizontal="center"/>
    </xf>
    <xf numFmtId="0" fontId="24" fillId="7" borderId="117" xfId="0" applyFont="1" applyFill="1" applyBorder="1" applyAlignment="1">
      <alignment horizontal="center"/>
    </xf>
    <xf numFmtId="0" fontId="24" fillId="7" borderId="118" xfId="0" applyFont="1" applyFill="1" applyBorder="1" applyAlignment="1">
      <alignment horizontal="center"/>
    </xf>
    <xf numFmtId="0" fontId="24" fillId="7" borderId="119" xfId="0" applyFont="1" applyFill="1" applyBorder="1" applyAlignment="1">
      <alignment horizontal="center"/>
    </xf>
    <xf numFmtId="0" fontId="24" fillId="7" borderId="120" xfId="0" applyFont="1" applyFill="1" applyBorder="1" applyAlignment="1">
      <alignment horizontal="center"/>
    </xf>
    <xf numFmtId="0" fontId="24" fillId="7" borderId="121" xfId="0" applyFont="1" applyFill="1" applyBorder="1" applyAlignment="1">
      <alignment horizontal="center"/>
    </xf>
    <xf numFmtId="0" fontId="24" fillId="7" borderId="122" xfId="0" applyFont="1" applyFill="1" applyBorder="1" applyAlignment="1">
      <alignment horizontal="center"/>
    </xf>
    <xf numFmtId="0" fontId="24" fillId="7" borderId="123" xfId="0" applyFont="1" applyFill="1" applyBorder="1" applyAlignment="1">
      <alignment horizontal="center"/>
    </xf>
    <xf numFmtId="0" fontId="24" fillId="7" borderId="124" xfId="0" applyFont="1" applyFill="1" applyBorder="1" applyAlignment="1">
      <alignment horizontal="center"/>
    </xf>
    <xf numFmtId="0" fontId="39" fillId="7" borderId="125" xfId="0" applyFont="1" applyFill="1" applyBorder="1" applyAlignment="1" applyProtection="1">
      <alignment horizontal="center"/>
      <protection locked="0"/>
    </xf>
    <xf numFmtId="0" fontId="31" fillId="0" borderId="0" xfId="0" applyFont="1" applyBorder="1" applyAlignment="1" quotePrefix="1">
      <alignment horizontal="center"/>
    </xf>
    <xf numFmtId="0" fontId="6" fillId="0" borderId="126" xfId="0" applyFont="1" applyBorder="1" applyAlignment="1">
      <alignment horizontal="centerContinuous"/>
    </xf>
    <xf numFmtId="0" fontId="6" fillId="0" borderId="0" xfId="0" applyFont="1" applyBorder="1" applyAlignment="1">
      <alignment horizontal="centerContinuous"/>
    </xf>
    <xf numFmtId="0" fontId="9" fillId="0" borderId="0" xfId="0" applyFont="1" applyAlignment="1">
      <alignment/>
    </xf>
    <xf numFmtId="0" fontId="18" fillId="0" borderId="0" xfId="0" applyFont="1" applyFill="1" applyBorder="1" applyAlignment="1" applyProtection="1">
      <alignment/>
      <protection locked="0"/>
    </xf>
    <xf numFmtId="0" fontId="4" fillId="0" borderId="0" xfId="0" applyFont="1" applyFill="1" applyBorder="1" applyAlignment="1" applyProtection="1">
      <alignment horizontal="right"/>
      <protection locked="0"/>
    </xf>
    <xf numFmtId="0" fontId="31" fillId="0" borderId="0" xfId="0" applyFont="1" applyBorder="1" applyAlignment="1" quotePrefix="1">
      <alignment/>
    </xf>
    <xf numFmtId="0" fontId="9" fillId="0" borderId="0" xfId="0" applyFont="1" applyFill="1" applyBorder="1" applyAlignment="1">
      <alignment/>
    </xf>
    <xf numFmtId="0" fontId="0" fillId="0" borderId="127" xfId="0" applyFont="1" applyFill="1" applyBorder="1" applyAlignment="1">
      <alignment horizontal="center"/>
    </xf>
    <xf numFmtId="0" fontId="6" fillId="0" borderId="128" xfId="0" applyFont="1" applyFill="1" applyBorder="1" applyAlignment="1">
      <alignment horizontal="center"/>
    </xf>
    <xf numFmtId="0" fontId="52" fillId="0" borderId="129" xfId="0" applyFont="1" applyFill="1" applyBorder="1" applyAlignment="1">
      <alignment horizontal="centerContinuous" vertical="center"/>
    </xf>
    <xf numFmtId="0" fontId="1" fillId="0" borderId="0" xfId="0" applyFont="1" applyBorder="1" applyAlignment="1" applyProtection="1">
      <alignment horizontal="right"/>
      <protection locked="0"/>
    </xf>
    <xf numFmtId="0" fontId="21" fillId="13" borderId="0" xfId="0" applyFont="1" applyFill="1" applyBorder="1" applyAlignment="1">
      <alignment/>
    </xf>
    <xf numFmtId="0" fontId="0" fillId="13" borderId="0" xfId="0" applyFill="1" applyBorder="1" applyAlignment="1">
      <alignment/>
    </xf>
    <xf numFmtId="3" fontId="9" fillId="0" borderId="9" xfId="0" applyNumberFormat="1" applyFont="1" applyFill="1" applyBorder="1" applyAlignment="1">
      <alignment horizontal="center"/>
    </xf>
    <xf numFmtId="3" fontId="10" fillId="7" borderId="4" xfId="15" applyNumberFormat="1" applyFont="1" applyFill="1" applyBorder="1" applyAlignment="1">
      <alignment horizont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0" xfId="0" applyBorder="1" applyAlignment="1">
      <alignment/>
    </xf>
    <xf numFmtId="0" fontId="0" fillId="0" borderId="32" xfId="0" applyBorder="1" applyAlignment="1">
      <alignment/>
    </xf>
    <xf numFmtId="0" fontId="0" fillId="0" borderId="31" xfId="0" applyBorder="1" applyAlignment="1">
      <alignment/>
    </xf>
    <xf numFmtId="0" fontId="31" fillId="0" borderId="31" xfId="0" applyFont="1" applyBorder="1" applyAlignment="1" quotePrefix="1">
      <alignment horizontal="center"/>
    </xf>
    <xf numFmtId="0" fontId="31" fillId="0" borderId="32" xfId="0" applyFont="1" applyBorder="1" applyAlignment="1" quotePrefix="1">
      <alignment horizontal="center"/>
    </xf>
    <xf numFmtId="0" fontId="0" fillId="0" borderId="130" xfId="0" applyFont="1" applyBorder="1" applyAlignment="1">
      <alignment horizontal="center"/>
    </xf>
    <xf numFmtId="174" fontId="7" fillId="0" borderId="32" xfId="0" applyNumberFormat="1" applyFont="1" applyBorder="1" applyAlignment="1">
      <alignment/>
    </xf>
    <xf numFmtId="43" fontId="9" fillId="0" borderId="0" xfId="15" applyFont="1" applyBorder="1" applyAlignment="1">
      <alignment/>
    </xf>
    <xf numFmtId="0" fontId="1" fillId="0" borderId="31" xfId="0" applyFont="1" applyFill="1" applyBorder="1" applyAlignment="1" applyProtection="1">
      <alignment/>
      <protection locked="0"/>
    </xf>
    <xf numFmtId="0" fontId="38" fillId="0" borderId="65" xfId="0" applyFont="1" applyFill="1" applyBorder="1" applyAlignment="1">
      <alignment/>
    </xf>
    <xf numFmtId="0" fontId="76" fillId="0" borderId="0" xfId="0" applyFont="1" applyFill="1" applyBorder="1" applyAlignment="1">
      <alignment horizontal="right"/>
    </xf>
    <xf numFmtId="0" fontId="0" fillId="0" borderId="64" xfId="0" applyBorder="1" applyAlignment="1">
      <alignment/>
    </xf>
    <xf numFmtId="0" fontId="9" fillId="0" borderId="65" xfId="0" applyFont="1" applyBorder="1" applyAlignment="1">
      <alignment horizontal="right"/>
    </xf>
    <xf numFmtId="0" fontId="0" fillId="0" borderId="65" xfId="0" applyBorder="1" applyAlignment="1">
      <alignment horizontal="center"/>
    </xf>
    <xf numFmtId="0" fontId="0" fillId="0" borderId="65" xfId="0" applyBorder="1" applyAlignment="1">
      <alignment/>
    </xf>
    <xf numFmtId="185" fontId="0" fillId="0" borderId="65" xfId="0" applyNumberFormat="1" applyFill="1" applyBorder="1" applyAlignment="1">
      <alignment horizontal="center"/>
    </xf>
    <xf numFmtId="0" fontId="0" fillId="0" borderId="63" xfId="0" applyBorder="1" applyAlignment="1">
      <alignment/>
    </xf>
    <xf numFmtId="0" fontId="21" fillId="0" borderId="131" xfId="0" applyFont="1" applyFill="1" applyBorder="1" applyAlignment="1">
      <alignment horizontal="center"/>
    </xf>
    <xf numFmtId="0" fontId="3" fillId="0" borderId="0" xfId="0" applyFont="1" applyFill="1" applyBorder="1" applyAlignment="1" applyProtection="1">
      <alignment horizontal="center"/>
      <protection locked="0"/>
    </xf>
    <xf numFmtId="0" fontId="74" fillId="14" borderId="9" xfId="0" applyFont="1" applyFill="1" applyBorder="1" applyAlignment="1" applyProtection="1">
      <alignment horizontal="center"/>
      <protection locked="0"/>
    </xf>
    <xf numFmtId="0" fontId="74" fillId="14" borderId="39" xfId="0" applyFont="1" applyFill="1" applyBorder="1" applyAlignment="1" applyProtection="1">
      <alignment horizontal="center"/>
      <protection locked="0"/>
    </xf>
    <xf numFmtId="0" fontId="74" fillId="14" borderId="132" xfId="0" applyFont="1" applyFill="1" applyBorder="1" applyAlignment="1" applyProtection="1">
      <alignment/>
      <protection locked="0"/>
    </xf>
    <xf numFmtId="0" fontId="74" fillId="14" borderId="20" xfId="0" applyFont="1" applyFill="1" applyBorder="1" applyAlignment="1" applyProtection="1">
      <alignment horizontal="center"/>
      <protection locked="0"/>
    </xf>
    <xf numFmtId="0" fontId="74" fillId="14" borderId="133" xfId="0" applyFont="1" applyFill="1" applyBorder="1" applyAlignment="1" applyProtection="1">
      <alignment horizontal="center"/>
      <protection locked="0"/>
    </xf>
    <xf numFmtId="0" fontId="76" fillId="0" borderId="134" xfId="0" applyFont="1" applyBorder="1" applyAlignment="1">
      <alignment horizontal="center"/>
    </xf>
    <xf numFmtId="2" fontId="74" fillId="14" borderId="20" xfId="0" applyNumberFormat="1" applyFont="1" applyFill="1" applyBorder="1" applyAlignment="1" applyProtection="1">
      <alignment horizontal="center"/>
      <protection locked="0"/>
    </xf>
    <xf numFmtId="2" fontId="74" fillId="14" borderId="135" xfId="0" applyNumberFormat="1" applyFont="1" applyFill="1" applyBorder="1" applyAlignment="1" applyProtection="1">
      <alignment horizontal="center"/>
      <protection locked="0"/>
    </xf>
    <xf numFmtId="9" fontId="74" fillId="14" borderId="20" xfId="0" applyNumberFormat="1" applyFont="1" applyFill="1" applyBorder="1" applyAlignment="1" applyProtection="1">
      <alignment horizontal="center"/>
      <protection locked="0"/>
    </xf>
    <xf numFmtId="9" fontId="74" fillId="14" borderId="135" xfId="0" applyNumberFormat="1" applyFont="1" applyFill="1" applyBorder="1" applyAlignment="1" applyProtection="1">
      <alignment horizontal="center"/>
      <protection locked="0"/>
    </xf>
    <xf numFmtId="9" fontId="74" fillId="14" borderId="136" xfId="0" applyNumberFormat="1" applyFont="1" applyFill="1" applyBorder="1" applyAlignment="1" applyProtection="1">
      <alignment horizontal="center"/>
      <protection locked="0"/>
    </xf>
    <xf numFmtId="0" fontId="74" fillId="14" borderId="137" xfId="0" applyFont="1" applyFill="1" applyBorder="1" applyAlignment="1" applyProtection="1">
      <alignment/>
      <protection locked="0"/>
    </xf>
    <xf numFmtId="0" fontId="74" fillId="14" borderId="138" xfId="0" applyFont="1" applyFill="1" applyBorder="1" applyAlignment="1" applyProtection="1">
      <alignment horizontal="center"/>
      <protection locked="0"/>
    </xf>
    <xf numFmtId="0" fontId="74" fillId="14" borderId="139" xfId="0" applyFont="1" applyFill="1" applyBorder="1" applyAlignment="1" applyProtection="1">
      <alignment horizontal="center"/>
      <protection locked="0"/>
    </xf>
    <xf numFmtId="0" fontId="76" fillId="0" borderId="139" xfId="0" applyFont="1" applyBorder="1" applyAlignment="1">
      <alignment horizontal="center"/>
    </xf>
    <xf numFmtId="2" fontId="74" fillId="14" borderId="138" xfId="0" applyNumberFormat="1" applyFont="1" applyFill="1" applyBorder="1" applyAlignment="1" applyProtection="1">
      <alignment horizontal="center"/>
      <protection locked="0"/>
    </xf>
    <xf numFmtId="2" fontId="74" fillId="14" borderId="140" xfId="0" applyNumberFormat="1" applyFont="1" applyFill="1" applyBorder="1" applyAlignment="1" applyProtection="1">
      <alignment horizontal="center"/>
      <protection locked="0"/>
    </xf>
    <xf numFmtId="9" fontId="74" fillId="14" borderId="138" xfId="0" applyNumberFormat="1" applyFont="1" applyFill="1" applyBorder="1" applyAlignment="1" applyProtection="1">
      <alignment horizontal="center"/>
      <protection locked="0"/>
    </xf>
    <xf numFmtId="9" fontId="74" fillId="14" borderId="140" xfId="0" applyNumberFormat="1" applyFont="1" applyFill="1" applyBorder="1" applyAlignment="1" applyProtection="1">
      <alignment horizontal="center"/>
      <protection locked="0"/>
    </xf>
    <xf numFmtId="9" fontId="74" fillId="14" borderId="141" xfId="0" applyNumberFormat="1" applyFont="1" applyFill="1" applyBorder="1" applyAlignment="1" applyProtection="1">
      <alignment horizontal="center"/>
      <protection locked="0"/>
    </xf>
    <xf numFmtId="0" fontId="74" fillId="7" borderId="142" xfId="0" applyFont="1" applyFill="1" applyBorder="1" applyAlignment="1" applyProtection="1">
      <alignment/>
      <protection locked="0"/>
    </xf>
    <xf numFmtId="0" fontId="74" fillId="7" borderId="143" xfId="0" applyFont="1" applyFill="1" applyBorder="1" applyAlignment="1" applyProtection="1">
      <alignment horizontal="center"/>
      <protection locked="0"/>
    </xf>
    <xf numFmtId="0" fontId="74" fillId="7" borderId="144" xfId="0" applyFont="1" applyFill="1" applyBorder="1" applyAlignment="1" applyProtection="1">
      <alignment horizontal="center"/>
      <protection locked="0"/>
    </xf>
    <xf numFmtId="0" fontId="76" fillId="0" borderId="145" xfId="0" applyFont="1" applyBorder="1" applyAlignment="1">
      <alignment horizontal="center"/>
    </xf>
    <xf numFmtId="2" fontId="74" fillId="7" borderId="143" xfId="0" applyNumberFormat="1" applyFont="1" applyFill="1" applyBorder="1" applyAlignment="1" applyProtection="1">
      <alignment horizontal="center"/>
      <protection locked="0"/>
    </xf>
    <xf numFmtId="2" fontId="74" fillId="7" borderId="146" xfId="0" applyNumberFormat="1" applyFont="1" applyFill="1" applyBorder="1" applyAlignment="1" applyProtection="1">
      <alignment horizontal="center"/>
      <protection locked="0"/>
    </xf>
    <xf numFmtId="9" fontId="74" fillId="14" borderId="143" xfId="0" applyNumberFormat="1" applyFont="1" applyFill="1" applyBorder="1" applyAlignment="1" applyProtection="1">
      <alignment horizontal="center"/>
      <protection locked="0"/>
    </xf>
    <xf numFmtId="9" fontId="74" fillId="14" borderId="146" xfId="0" applyNumberFormat="1" applyFont="1" applyFill="1" applyBorder="1" applyAlignment="1" applyProtection="1">
      <alignment horizontal="center"/>
      <protection locked="0"/>
    </xf>
    <xf numFmtId="9" fontId="74" fillId="14" borderId="147" xfId="0" applyNumberFormat="1" applyFont="1" applyFill="1" applyBorder="1" applyAlignment="1" applyProtection="1">
      <alignment horizontal="center"/>
      <protection locked="0"/>
    </xf>
    <xf numFmtId="9" fontId="74" fillId="7" borderId="148" xfId="0" applyNumberFormat="1" applyFont="1" applyFill="1" applyBorder="1" applyAlignment="1" applyProtection="1">
      <alignment horizontal="center"/>
      <protection locked="0"/>
    </xf>
    <xf numFmtId="0" fontId="76" fillId="0" borderId="132" xfId="0" applyFont="1" applyFill="1" applyBorder="1" applyAlignment="1">
      <alignment horizontal="center"/>
    </xf>
    <xf numFmtId="0" fontId="76" fillId="0" borderId="149" xfId="0" applyFont="1" applyFill="1" applyBorder="1" applyAlignment="1">
      <alignment horizontal="center"/>
    </xf>
    <xf numFmtId="0" fontId="76" fillId="0" borderId="20" xfId="0" applyFont="1" applyFill="1" applyBorder="1" applyAlignment="1">
      <alignment horizontal="center"/>
    </xf>
    <xf numFmtId="0" fontId="76" fillId="0" borderId="150" xfId="0" applyFont="1" applyFill="1" applyBorder="1" applyAlignment="1">
      <alignment horizontal="center"/>
    </xf>
    <xf numFmtId="0" fontId="76" fillId="0" borderId="19" xfId="0" applyFont="1" applyFill="1" applyBorder="1" applyAlignment="1">
      <alignment horizontal="center"/>
    </xf>
    <xf numFmtId="0" fontId="76" fillId="0" borderId="151" xfId="0" applyFont="1" applyFill="1" applyBorder="1" applyAlignment="1">
      <alignment horizontal="center"/>
    </xf>
    <xf numFmtId="0" fontId="76" fillId="0" borderId="152" xfId="0" applyFont="1" applyBorder="1" applyAlignment="1">
      <alignment horizontal="center"/>
    </xf>
    <xf numFmtId="0" fontId="76" fillId="0" borderId="150" xfId="0" applyFont="1" applyBorder="1" applyAlignment="1">
      <alignment horizontal="center"/>
    </xf>
    <xf numFmtId="0" fontId="76" fillId="0" borderId="19" xfId="0" applyFont="1" applyBorder="1" applyAlignment="1">
      <alignment horizontal="center"/>
    </xf>
    <xf numFmtId="0" fontId="1" fillId="0" borderId="153" xfId="0" applyFont="1" applyFill="1" applyBorder="1" applyAlignment="1">
      <alignment horizontal="centerContinuous"/>
    </xf>
    <xf numFmtId="0" fontId="1" fillId="0" borderId="154" xfId="0" applyFont="1" applyFill="1" applyBorder="1" applyAlignment="1">
      <alignment horizontal="center"/>
    </xf>
    <xf numFmtId="0" fontId="1" fillId="0" borderId="19" xfId="0" applyFont="1" applyBorder="1" applyAlignment="1">
      <alignment horizontal="center"/>
    </xf>
    <xf numFmtId="0" fontId="1" fillId="0" borderId="155" xfId="0" applyFont="1" applyFill="1" applyBorder="1" applyAlignment="1">
      <alignment horizontal="center"/>
    </xf>
    <xf numFmtId="0" fontId="1" fillId="0" borderId="156" xfId="0" applyFont="1" applyBorder="1" applyAlignment="1">
      <alignment horizontal="center"/>
    </xf>
    <xf numFmtId="0" fontId="1" fillId="0" borderId="157" xfId="0" applyFont="1" applyFill="1" applyBorder="1" applyAlignment="1">
      <alignment horizontal="center"/>
    </xf>
    <xf numFmtId="0" fontId="1" fillId="0" borderId="158" xfId="0" applyFont="1" applyBorder="1" applyAlignment="1">
      <alignment horizontal="center"/>
    </xf>
    <xf numFmtId="0" fontId="1" fillId="0" borderId="1" xfId="0" applyFont="1" applyBorder="1" applyAlignment="1">
      <alignment horizontal="centerContinuous"/>
    </xf>
    <xf numFmtId="37" fontId="76" fillId="4" borderId="29" xfId="0" applyNumberFormat="1" applyFont="1" applyFill="1" applyBorder="1" applyAlignment="1" applyProtection="1">
      <alignment horizontal="center"/>
      <protection/>
    </xf>
    <xf numFmtId="37" fontId="76" fillId="4" borderId="159" xfId="0" applyNumberFormat="1" applyFont="1" applyFill="1" applyBorder="1" applyAlignment="1" applyProtection="1">
      <alignment horizontal="center"/>
      <protection/>
    </xf>
    <xf numFmtId="37" fontId="76" fillId="4" borderId="39" xfId="0" applyNumberFormat="1" applyFont="1" applyFill="1" applyBorder="1" applyAlignment="1" applyProtection="1">
      <alignment horizontal="center"/>
      <protection/>
    </xf>
    <xf numFmtId="0" fontId="76" fillId="0" borderId="0" xfId="0" applyFont="1" applyBorder="1" applyAlignment="1">
      <alignment/>
    </xf>
    <xf numFmtId="0" fontId="76" fillId="0" borderId="0" xfId="0" applyFont="1" applyBorder="1" applyAlignment="1">
      <alignment horizontal="right"/>
    </xf>
    <xf numFmtId="0" fontId="1" fillId="0" borderId="46" xfId="0" applyFont="1" applyBorder="1" applyAlignment="1">
      <alignment horizontal="centerContinuous"/>
    </xf>
    <xf numFmtId="0" fontId="1" fillId="0" borderId="136" xfId="0" applyFont="1" applyBorder="1" applyAlignment="1">
      <alignment horizontal="center"/>
    </xf>
    <xf numFmtId="0" fontId="1" fillId="0" borderId="160" xfId="0" applyFont="1" applyFill="1" applyBorder="1" applyAlignment="1">
      <alignment horizontal="center"/>
    </xf>
    <xf numFmtId="0" fontId="1" fillId="0" borderId="112" xfId="0" applyFont="1" applyBorder="1" applyAlignment="1">
      <alignment horizontal="center"/>
    </xf>
    <xf numFmtId="0" fontId="1" fillId="0" borderId="111" xfId="0" applyFont="1" applyBorder="1" applyAlignment="1">
      <alignment horizontal="center"/>
    </xf>
    <xf numFmtId="0" fontId="1" fillId="0" borderId="161" xfId="0" applyFont="1" applyBorder="1" applyAlignment="1">
      <alignment horizontal="center"/>
    </xf>
    <xf numFmtId="0" fontId="1" fillId="0" borderId="162" xfId="0" applyFont="1" applyBorder="1" applyAlignment="1">
      <alignment horizontal="center"/>
    </xf>
    <xf numFmtId="0" fontId="1" fillId="0" borderId="163" xfId="0" applyFont="1" applyBorder="1" applyAlignment="1">
      <alignment horizontal="center"/>
    </xf>
    <xf numFmtId="0" fontId="1" fillId="0" borderId="20" xfId="0" applyFont="1" applyFill="1" applyBorder="1" applyAlignment="1">
      <alignment horizontal="centerContinuous"/>
    </xf>
    <xf numFmtId="0" fontId="1" fillId="0" borderId="153" xfId="0" applyFont="1" applyBorder="1" applyAlignment="1">
      <alignment horizontal="centerContinuous"/>
    </xf>
    <xf numFmtId="0" fontId="76" fillId="0" borderId="0" xfId="0" applyFont="1" applyFill="1" applyBorder="1" applyAlignment="1">
      <alignment horizontal="right"/>
    </xf>
    <xf numFmtId="0" fontId="76" fillId="0" borderId="0" xfId="0" applyFont="1" applyBorder="1" applyAlignment="1">
      <alignment horizontal="right"/>
    </xf>
    <xf numFmtId="0" fontId="76" fillId="0" borderId="18" xfId="0" applyFont="1" applyBorder="1" applyAlignment="1">
      <alignment horizontal="right"/>
    </xf>
    <xf numFmtId="3" fontId="1" fillId="0" borderId="39" xfId="0" applyNumberFormat="1" applyFont="1" applyFill="1" applyBorder="1" applyAlignment="1">
      <alignment horizontal="center"/>
    </xf>
    <xf numFmtId="0" fontId="76" fillId="0" borderId="18" xfId="0" applyFont="1" applyBorder="1" applyAlignment="1">
      <alignment/>
    </xf>
    <xf numFmtId="0" fontId="33" fillId="0" borderId="0" xfId="0" applyFont="1" applyBorder="1" applyAlignment="1">
      <alignment/>
    </xf>
    <xf numFmtId="1" fontId="76" fillId="0" borderId="31" xfId="0" applyNumberFormat="1" applyFont="1" applyFill="1" applyBorder="1" applyAlignment="1">
      <alignment horizontal="left"/>
    </xf>
    <xf numFmtId="37" fontId="76" fillId="4" borderId="9" xfId="0" applyNumberFormat="1" applyFont="1" applyFill="1" applyBorder="1" applyAlignment="1" applyProtection="1">
      <alignment horizontal="center"/>
      <protection/>
    </xf>
    <xf numFmtId="0" fontId="76" fillId="0" borderId="0" xfId="0" applyFont="1" applyBorder="1" applyAlignment="1">
      <alignment/>
    </xf>
    <xf numFmtId="3" fontId="33" fillId="0" borderId="39" xfId="0" applyNumberFormat="1" applyFont="1" applyFill="1" applyBorder="1" applyAlignment="1">
      <alignment horizontal="center"/>
    </xf>
    <xf numFmtId="0" fontId="33" fillId="0" borderId="0" xfId="0" applyFont="1" applyFill="1" applyBorder="1" applyAlignment="1">
      <alignment/>
    </xf>
    <xf numFmtId="0" fontId="33" fillId="0" borderId="0" xfId="0" applyFont="1" applyFill="1" applyBorder="1" applyAlignment="1">
      <alignment horizontal="right"/>
    </xf>
    <xf numFmtId="37" fontId="76" fillId="0" borderId="9" xfId="0" applyNumberFormat="1" applyFont="1" applyFill="1" applyBorder="1" applyAlignment="1" applyProtection="1">
      <alignment horizontal="center"/>
      <protection/>
    </xf>
    <xf numFmtId="0" fontId="33" fillId="0" borderId="0" xfId="0" applyFont="1" applyFill="1" applyBorder="1" applyAlignment="1">
      <alignment/>
    </xf>
    <xf numFmtId="0" fontId="45" fillId="7" borderId="164" xfId="0" applyFont="1" applyFill="1" applyBorder="1" applyAlignment="1" applyProtection="1">
      <alignment horizontal="center"/>
      <protection locked="0"/>
    </xf>
    <xf numFmtId="0" fontId="33" fillId="0" borderId="32" xfId="0" applyFont="1" applyFill="1" applyBorder="1" applyAlignment="1">
      <alignment/>
    </xf>
    <xf numFmtId="0" fontId="21" fillId="4" borderId="40" xfId="0" applyFont="1" applyFill="1" applyBorder="1" applyAlignment="1">
      <alignment horizontal="center"/>
    </xf>
    <xf numFmtId="0" fontId="21" fillId="4" borderId="32" xfId="0" applyFont="1" applyFill="1" applyBorder="1" applyAlignment="1">
      <alignment horizontal="center"/>
    </xf>
    <xf numFmtId="3" fontId="33" fillId="0" borderId="9" xfId="0" applyNumberFormat="1" applyFont="1" applyFill="1" applyBorder="1" applyAlignment="1">
      <alignment/>
    </xf>
    <xf numFmtId="0" fontId="31" fillId="0" borderId="0" xfId="0" applyFont="1" applyFill="1" applyBorder="1" applyAlignment="1">
      <alignment/>
    </xf>
    <xf numFmtId="3" fontId="33" fillId="4" borderId="0" xfId="0" applyNumberFormat="1" applyFont="1" applyFill="1" applyBorder="1" applyAlignment="1">
      <alignment horizontal="center"/>
    </xf>
    <xf numFmtId="0" fontId="33" fillId="0" borderId="31" xfId="0" applyFont="1" applyBorder="1" applyAlignment="1">
      <alignment/>
    </xf>
    <xf numFmtId="37" fontId="76" fillId="0" borderId="0" xfId="0" applyNumberFormat="1" applyFont="1" applyFill="1" applyBorder="1" applyAlignment="1" applyProtection="1">
      <alignment horizontal="center"/>
      <protection/>
    </xf>
    <xf numFmtId="3" fontId="33" fillId="0" borderId="9" xfId="0" applyNumberFormat="1" applyFont="1" applyFill="1" applyBorder="1" applyAlignment="1">
      <alignment horizontal="center"/>
    </xf>
    <xf numFmtId="0" fontId="76" fillId="0" borderId="0" xfId="0" applyFont="1" applyFill="1" applyBorder="1" applyAlignment="1">
      <alignment/>
    </xf>
    <xf numFmtId="0" fontId="21" fillId="4" borderId="43" xfId="0" applyFont="1" applyFill="1" applyBorder="1" applyAlignment="1">
      <alignment horizontal="right"/>
    </xf>
    <xf numFmtId="3" fontId="21" fillId="4" borderId="43" xfId="0" applyNumberFormat="1" applyFont="1" applyFill="1" applyBorder="1" applyAlignment="1">
      <alignment horizontal="center"/>
    </xf>
    <xf numFmtId="0" fontId="21" fillId="4" borderId="43" xfId="0" applyFont="1" applyFill="1" applyBorder="1" applyAlignment="1">
      <alignment/>
    </xf>
    <xf numFmtId="0" fontId="18" fillId="4" borderId="43" xfId="0" applyFont="1" applyFill="1" applyBorder="1" applyAlignment="1">
      <alignment/>
    </xf>
    <xf numFmtId="182" fontId="21" fillId="4" borderId="43" xfId="0" applyNumberFormat="1" applyFont="1" applyFill="1" applyBorder="1" applyAlignment="1">
      <alignment horizontal="center"/>
    </xf>
    <xf numFmtId="0" fontId="21" fillId="4" borderId="45" xfId="0" applyFont="1" applyFill="1" applyBorder="1" applyAlignment="1">
      <alignment/>
    </xf>
    <xf numFmtId="0" fontId="76" fillId="0" borderId="0" xfId="0" applyFont="1" applyAlignment="1">
      <alignment/>
    </xf>
    <xf numFmtId="0" fontId="1" fillId="0" borderId="165" xfId="0" applyFont="1" applyFill="1" applyBorder="1" applyAlignment="1">
      <alignment horizontal="centerContinuous"/>
    </xf>
    <xf numFmtId="0" fontId="1" fillId="0" borderId="166" xfId="0" applyFont="1" applyFill="1" applyBorder="1" applyAlignment="1">
      <alignment horizontal="centerContinuous"/>
    </xf>
    <xf numFmtId="0" fontId="1" fillId="0" borderId="5" xfId="0" applyFont="1" applyFill="1" applyBorder="1" applyAlignment="1">
      <alignment horizontal="centerContinuous"/>
    </xf>
    <xf numFmtId="0" fontId="1" fillId="0" borderId="167" xfId="0" applyFont="1" applyFill="1" applyBorder="1" applyAlignment="1">
      <alignment horizontal="centerContinuous"/>
    </xf>
    <xf numFmtId="0" fontId="1" fillId="0" borderId="166" xfId="0" applyFont="1" applyBorder="1" applyAlignment="1">
      <alignment horizontal="centerContinuous"/>
    </xf>
    <xf numFmtId="0" fontId="1" fillId="0" borderId="165" xfId="0" applyFont="1" applyBorder="1" applyAlignment="1">
      <alignment horizontal="centerContinuous"/>
    </xf>
    <xf numFmtId="0" fontId="76" fillId="4" borderId="168" xfId="0" applyFont="1" applyFill="1" applyBorder="1" applyAlignment="1" applyProtection="1">
      <alignment horizontal="center"/>
      <protection locked="0"/>
    </xf>
    <xf numFmtId="0" fontId="76" fillId="4" borderId="169" xfId="0" applyFont="1" applyFill="1" applyBorder="1" applyAlignment="1">
      <alignment horizontal="center"/>
    </xf>
    <xf numFmtId="10" fontId="76" fillId="15" borderId="47" xfId="0" applyNumberFormat="1" applyFont="1" applyFill="1" applyBorder="1" applyAlignment="1" applyProtection="1">
      <alignment horizontal="center"/>
      <protection locked="0"/>
    </xf>
    <xf numFmtId="174" fontId="33" fillId="4" borderId="170" xfId="0" applyNumberFormat="1" applyFont="1" applyFill="1" applyBorder="1" applyAlignment="1">
      <alignment/>
    </xf>
    <xf numFmtId="174" fontId="33" fillId="4" borderId="171" xfId="15" applyNumberFormat="1" applyFont="1" applyFill="1" applyBorder="1" applyAlignment="1">
      <alignment/>
    </xf>
    <xf numFmtId="3" fontId="33" fillId="4" borderId="171" xfId="15" applyNumberFormat="1" applyFont="1" applyFill="1" applyBorder="1" applyAlignment="1">
      <alignment/>
    </xf>
    <xf numFmtId="174" fontId="33" fillId="4" borderId="168" xfId="0" applyNumberFormat="1" applyFont="1" applyFill="1" applyBorder="1" applyAlignment="1">
      <alignment/>
    </xf>
    <xf numFmtId="0" fontId="24" fillId="7" borderId="172" xfId="0" applyFont="1" applyFill="1" applyBorder="1" applyAlignment="1">
      <alignment horizontal="center"/>
    </xf>
    <xf numFmtId="0" fontId="24" fillId="7" borderId="140" xfId="0" applyFont="1" applyFill="1" applyBorder="1" applyAlignment="1">
      <alignment horizontal="center"/>
    </xf>
    <xf numFmtId="0" fontId="24" fillId="7" borderId="173" xfId="0" applyFont="1" applyFill="1" applyBorder="1" applyAlignment="1">
      <alignment horizontal="center"/>
    </xf>
    <xf numFmtId="1" fontId="71" fillId="7" borderId="174" xfId="0" applyNumberFormat="1" applyFont="1" applyFill="1" applyBorder="1" applyAlignment="1">
      <alignment horizontal="center"/>
    </xf>
    <xf numFmtId="0" fontId="39" fillId="7" borderId="151" xfId="0" applyFont="1" applyFill="1" applyBorder="1" applyAlignment="1" applyProtection="1">
      <alignment horizontal="center"/>
      <protection locked="0"/>
    </xf>
    <xf numFmtId="1" fontId="31" fillId="0" borderId="175" xfId="0" applyNumberFormat="1" applyFont="1" applyBorder="1" applyAlignment="1">
      <alignment horizontal="center" vertical="center" wrapText="1"/>
    </xf>
    <xf numFmtId="0" fontId="9" fillId="0" borderId="176" xfId="0" applyFont="1" applyBorder="1" applyAlignment="1">
      <alignment horizontal="left" vertical="center" wrapText="1"/>
    </xf>
    <xf numFmtId="1" fontId="31" fillId="0" borderId="177" xfId="0" applyNumberFormat="1" applyFont="1" applyBorder="1" applyAlignment="1">
      <alignment horizontal="center" vertical="center" wrapText="1"/>
    </xf>
    <xf numFmtId="0" fontId="9" fillId="0" borderId="178" xfId="0" applyFont="1" applyBorder="1" applyAlignment="1">
      <alignment horizontal="left" vertical="center" wrapText="1"/>
    </xf>
    <xf numFmtId="0" fontId="0" fillId="5" borderId="33" xfId="0" applyFill="1" applyBorder="1" applyAlignment="1">
      <alignment/>
    </xf>
    <xf numFmtId="0" fontId="0" fillId="5" borderId="0" xfId="0" applyFill="1" applyBorder="1" applyAlignment="1">
      <alignment/>
    </xf>
    <xf numFmtId="0" fontId="0" fillId="5" borderId="14" xfId="0" applyFill="1" applyBorder="1" applyAlignment="1">
      <alignment/>
    </xf>
    <xf numFmtId="0" fontId="0" fillId="0" borderId="0" xfId="0" applyFill="1" applyBorder="1" applyAlignment="1">
      <alignment/>
    </xf>
    <xf numFmtId="0" fontId="1" fillId="0" borderId="0" xfId="0" applyFont="1" applyFill="1" applyBorder="1" applyAlignment="1" applyProtection="1">
      <alignment horizontal="right"/>
      <protection locked="0"/>
    </xf>
    <xf numFmtId="171" fontId="74" fillId="0" borderId="0" xfId="21" applyNumberFormat="1" applyFont="1" applyFill="1" applyBorder="1" applyAlignment="1" applyProtection="1">
      <alignment horizontal="center"/>
      <protection locked="0"/>
    </xf>
    <xf numFmtId="10" fontId="1" fillId="0" borderId="0" xfId="0" applyNumberFormat="1" applyFont="1" applyFill="1" applyBorder="1" applyAlignment="1" applyProtection="1">
      <alignment horizontal="right"/>
      <protection locked="0"/>
    </xf>
    <xf numFmtId="9" fontId="74" fillId="0" borderId="0" xfId="21" applyFont="1" applyFill="1" applyBorder="1" applyAlignment="1" applyProtection="1">
      <alignment horizontal="center"/>
      <protection locked="0"/>
    </xf>
    <xf numFmtId="0" fontId="4" fillId="0" borderId="0" xfId="0" applyFont="1" applyFill="1" applyBorder="1" applyAlignment="1">
      <alignment horizontal="center"/>
    </xf>
    <xf numFmtId="0" fontId="79" fillId="0" borderId="0" xfId="0" applyFont="1" applyFill="1" applyBorder="1" applyAlignment="1" applyProtection="1">
      <alignment horizontal="center"/>
      <protection/>
    </xf>
    <xf numFmtId="0" fontId="1" fillId="0" borderId="0" xfId="0" applyFont="1" applyFill="1" applyBorder="1" applyAlignment="1">
      <alignment horizontal="center"/>
    </xf>
    <xf numFmtId="3" fontId="79" fillId="0" borderId="0" xfId="0" applyNumberFormat="1" applyFont="1" applyFill="1" applyBorder="1" applyAlignment="1" applyProtection="1">
      <alignment horizontal="center"/>
      <protection/>
    </xf>
    <xf numFmtId="0" fontId="45" fillId="7" borderId="140" xfId="0" applyFont="1" applyFill="1" applyBorder="1" applyAlignment="1" applyProtection="1">
      <alignment horizontal="center"/>
      <protection locked="0"/>
    </xf>
    <xf numFmtId="0" fontId="21" fillId="0" borderId="0" xfId="0" applyFont="1" applyBorder="1" applyAlignment="1">
      <alignment horizontal="center" vertical="center"/>
    </xf>
    <xf numFmtId="0" fontId="46" fillId="0" borderId="65" xfId="0" applyFont="1" applyFill="1" applyBorder="1" applyAlignment="1">
      <alignment horizontal="center"/>
    </xf>
    <xf numFmtId="0" fontId="0" fillId="12" borderId="179" xfId="0" applyFill="1" applyBorder="1" applyAlignment="1">
      <alignment horizontal="center"/>
    </xf>
    <xf numFmtId="0" fontId="0" fillId="0" borderId="14" xfId="0" applyBorder="1" applyAlignment="1">
      <alignment horizontal="left" vertical="top" wrapText="1"/>
    </xf>
    <xf numFmtId="0" fontId="0" fillId="0" borderId="0" xfId="0" applyAlignment="1">
      <alignment horizontal="right"/>
    </xf>
    <xf numFmtId="0" fontId="21" fillId="0" borderId="180" xfId="0" applyFont="1" applyBorder="1" applyAlignment="1">
      <alignment horizontal="center" vertical="center"/>
    </xf>
    <xf numFmtId="0" fontId="0" fillId="0" borderId="33" xfId="0" applyBorder="1" applyAlignment="1">
      <alignment horizontal="left" vertical="top" wrapText="1"/>
    </xf>
    <xf numFmtId="0" fontId="0" fillId="0" borderId="0" xfId="0" applyBorder="1" applyAlignment="1">
      <alignment horizontal="left" vertical="top" wrapText="1"/>
    </xf>
    <xf numFmtId="0" fontId="21" fillId="0" borderId="33" xfId="0" applyFont="1" applyBorder="1" applyAlignment="1">
      <alignment horizontal="center"/>
    </xf>
    <xf numFmtId="0" fontId="21" fillId="0" borderId="0" xfId="0" applyFont="1" applyBorder="1" applyAlignment="1">
      <alignment horizontal="center"/>
    </xf>
    <xf numFmtId="0" fontId="21" fillId="0" borderId="181" xfId="0" applyFont="1" applyBorder="1" applyAlignment="1">
      <alignment horizontal="center"/>
    </xf>
    <xf numFmtId="0" fontId="21" fillId="0" borderId="27" xfId="0" applyFont="1" applyBorder="1" applyAlignment="1">
      <alignment horizontal="center" vertical="center"/>
    </xf>
    <xf numFmtId="0" fontId="19" fillId="7" borderId="105" xfId="0" applyFont="1" applyFill="1" applyBorder="1" applyAlignment="1">
      <alignment horizontal="center"/>
    </xf>
    <xf numFmtId="0" fontId="19" fillId="7" borderId="106" xfId="0" applyFont="1" applyFill="1" applyBorder="1" applyAlignment="1">
      <alignment horizontal="center"/>
    </xf>
    <xf numFmtId="0" fontId="46" fillId="0" borderId="0" xfId="0" applyFont="1" applyAlignment="1">
      <alignment horizontal="center"/>
    </xf>
    <xf numFmtId="0" fontId="21" fillId="0" borderId="86" xfId="0" applyFont="1" applyBorder="1" applyAlignment="1">
      <alignment horizontal="center" vertical="center"/>
    </xf>
    <xf numFmtId="0" fontId="21" fillId="0" borderId="182" xfId="0" applyFont="1" applyBorder="1" applyAlignment="1">
      <alignment horizontal="center" vertical="center"/>
    </xf>
    <xf numFmtId="0" fontId="21" fillId="0" borderId="73" xfId="0" applyFont="1" applyBorder="1" applyAlignment="1">
      <alignment horizontal="center" vertical="center"/>
    </xf>
    <xf numFmtId="0" fontId="19" fillId="7" borderId="104" xfId="0" applyFont="1" applyFill="1" applyBorder="1" applyAlignment="1">
      <alignment horizontal="center"/>
    </xf>
    <xf numFmtId="9" fontId="83" fillId="7" borderId="0" xfId="0" applyNumberFormat="1" applyFont="1" applyFill="1" applyBorder="1" applyAlignment="1">
      <alignment horizontal="center"/>
    </xf>
    <xf numFmtId="0" fontId="0" fillId="7" borderId="0" xfId="0" applyFill="1" applyBorder="1" applyAlignment="1">
      <alignment/>
    </xf>
    <xf numFmtId="166" fontId="5" fillId="0" borderId="183" xfId="0" applyNumberFormat="1" applyFont="1" applyFill="1" applyBorder="1" applyAlignment="1" applyProtection="1">
      <alignment horizontal="center"/>
      <protection/>
    </xf>
    <xf numFmtId="166" fontId="5" fillId="0" borderId="184" xfId="0" applyNumberFormat="1" applyFont="1" applyFill="1" applyBorder="1" applyAlignment="1" applyProtection="1">
      <alignment horizontal="center"/>
      <protection/>
    </xf>
    <xf numFmtId="166" fontId="5" fillId="0" borderId="185" xfId="0" applyNumberFormat="1" applyFont="1" applyFill="1" applyBorder="1" applyAlignment="1" applyProtection="1">
      <alignment horizontal="center"/>
      <protection/>
    </xf>
    <xf numFmtId="0" fontId="6" fillId="0" borderId="150" xfId="0" applyFont="1" applyBorder="1" applyAlignment="1">
      <alignment horizontal="center"/>
    </xf>
    <xf numFmtId="0" fontId="6" fillId="0" borderId="0" xfId="0" applyFont="1" applyBorder="1" applyAlignment="1">
      <alignment horizontal="center"/>
    </xf>
    <xf numFmtId="0" fontId="6" fillId="0" borderId="32" xfId="0" applyFont="1" applyBorder="1" applyAlignment="1">
      <alignment horizontal="center"/>
    </xf>
    <xf numFmtId="0" fontId="0" fillId="0" borderId="0" xfId="0" applyAlignment="1">
      <alignment horizontal="center" vertical="center" wrapText="1"/>
    </xf>
    <xf numFmtId="0" fontId="29" fillId="5" borderId="0" xfId="0" applyFont="1" applyFill="1" applyAlignment="1">
      <alignment horizontal="center"/>
    </xf>
    <xf numFmtId="0" fontId="70" fillId="0" borderId="0" xfId="0" applyFont="1" applyAlignment="1">
      <alignment horizontal="center"/>
    </xf>
    <xf numFmtId="0" fontId="1" fillId="0" borderId="0" xfId="0" applyFont="1" applyBorder="1" applyAlignment="1">
      <alignment horizontal="center"/>
    </xf>
    <xf numFmtId="0" fontId="0" fillId="0" borderId="0" xfId="0" applyAlignment="1">
      <alignment horizontal="center"/>
    </xf>
    <xf numFmtId="0" fontId="5" fillId="0" borderId="6" xfId="0" applyFont="1" applyBorder="1" applyAlignment="1">
      <alignment horizontal="center"/>
    </xf>
    <xf numFmtId="0" fontId="23" fillId="16" borderId="0" xfId="0" applyFont="1" applyFill="1" applyAlignment="1">
      <alignment horizontal="center"/>
    </xf>
    <xf numFmtId="0" fontId="4" fillId="13" borderId="0" xfId="0" applyFont="1" applyFill="1" applyBorder="1" applyAlignment="1">
      <alignment horizontal="center"/>
    </xf>
    <xf numFmtId="0" fontId="0" fillId="0" borderId="7" xfId="0" applyFill="1" applyBorder="1" applyAlignment="1">
      <alignment horizontal="left" vertical="top" wrapText="1"/>
    </xf>
    <xf numFmtId="0" fontId="0" fillId="0" borderId="18" xfId="0" applyFill="1" applyBorder="1" applyAlignment="1">
      <alignment horizontal="left" vertical="top" wrapText="1"/>
    </xf>
    <xf numFmtId="0" fontId="0" fillId="0" borderId="17" xfId="0" applyFill="1" applyBorder="1" applyAlignment="1">
      <alignment horizontal="left" vertical="top" wrapText="1"/>
    </xf>
    <xf numFmtId="0" fontId="0" fillId="0" borderId="33" xfId="0" applyFill="1" applyBorder="1" applyAlignment="1">
      <alignment horizontal="left" vertical="top" wrapText="1"/>
    </xf>
    <xf numFmtId="0" fontId="0" fillId="0" borderId="0" xfId="0" applyFill="1" applyBorder="1" applyAlignment="1">
      <alignment horizontal="left" vertical="top" wrapText="1"/>
    </xf>
    <xf numFmtId="0" fontId="0" fillId="0" borderId="14" xfId="0" applyFill="1" applyBorder="1" applyAlignment="1">
      <alignment horizontal="left" vertical="top" wrapText="1"/>
    </xf>
    <xf numFmtId="0" fontId="21" fillId="0" borderId="186" xfId="0" applyFont="1" applyBorder="1" applyAlignment="1">
      <alignment horizontal="center" vertical="center"/>
    </xf>
    <xf numFmtId="0" fontId="21" fillId="0" borderId="181" xfId="0" applyFont="1" applyBorder="1" applyAlignment="1">
      <alignment horizontal="center" vertical="center"/>
    </xf>
    <xf numFmtId="0" fontId="21" fillId="0" borderId="187" xfId="0" applyFont="1" applyBorder="1" applyAlignment="1">
      <alignment horizontal="center" vertical="center"/>
    </xf>
    <xf numFmtId="0" fontId="0" fillId="0" borderId="69" xfId="0" applyFont="1" applyBorder="1" applyAlignment="1">
      <alignment horizontal="left" vertical="center"/>
    </xf>
    <xf numFmtId="0" fontId="0" fillId="0" borderId="39" xfId="0" applyFont="1" applyBorder="1" applyAlignment="1">
      <alignment horizontal="left" vertical="center"/>
    </xf>
    <xf numFmtId="0" fontId="0" fillId="0" borderId="107" xfId="0" applyFont="1" applyBorder="1" applyAlignment="1">
      <alignment horizontal="left" vertical="center"/>
    </xf>
    <xf numFmtId="0" fontId="0" fillId="12" borderId="188" xfId="0" applyFill="1" applyBorder="1" applyAlignment="1">
      <alignment horizontal="center"/>
    </xf>
    <xf numFmtId="0" fontId="21" fillId="13" borderId="33" xfId="0" applyFont="1" applyFill="1" applyBorder="1" applyAlignment="1">
      <alignment horizontal="left" vertical="top" wrapText="1"/>
    </xf>
    <xf numFmtId="0" fontId="21" fillId="13" borderId="0" xfId="0" applyFont="1" applyFill="1" applyBorder="1" applyAlignment="1">
      <alignment horizontal="left" vertical="top" wrapText="1"/>
    </xf>
    <xf numFmtId="0" fontId="21" fillId="13" borderId="14" xfId="0" applyFont="1" applyFill="1" applyBorder="1" applyAlignment="1">
      <alignment horizontal="left" vertical="top" wrapText="1"/>
    </xf>
    <xf numFmtId="0" fontId="45" fillId="7" borderId="123" xfId="0" applyFont="1" applyFill="1" applyBorder="1" applyAlignment="1" applyProtection="1">
      <alignment horizontal="center"/>
      <protection locked="0"/>
    </xf>
    <xf numFmtId="0" fontId="5" fillId="0" borderId="189" xfId="0" applyFont="1" applyBorder="1" applyAlignment="1" quotePrefix="1">
      <alignment horizontal="center"/>
    </xf>
    <xf numFmtId="0" fontId="5" fillId="0" borderId="190" xfId="0" applyFont="1" applyBorder="1" applyAlignment="1" quotePrefix="1">
      <alignment horizontal="center"/>
    </xf>
    <xf numFmtId="0" fontId="5" fillId="0" borderId="6" xfId="0" applyFont="1" applyBorder="1" applyAlignment="1" quotePrefix="1">
      <alignment horizontal="center"/>
    </xf>
    <xf numFmtId="0" fontId="5" fillId="0" borderId="76" xfId="0" applyFont="1" applyBorder="1" applyAlignment="1" quotePrefix="1">
      <alignment horizontal="center"/>
    </xf>
    <xf numFmtId="0" fontId="21" fillId="0" borderId="191" xfId="0" applyFont="1" applyBorder="1" applyAlignment="1">
      <alignment horizontal="center"/>
    </xf>
    <xf numFmtId="0" fontId="21" fillId="0" borderId="76" xfId="0" applyFont="1" applyBorder="1" applyAlignment="1">
      <alignment horizontal="center"/>
    </xf>
    <xf numFmtId="0" fontId="33" fillId="0" borderId="40" xfId="0" applyFont="1" applyBorder="1" applyAlignment="1">
      <alignment horizontal="center" vertical="top"/>
    </xf>
    <xf numFmtId="0" fontId="33" fillId="0" borderId="32" xfId="0" applyFont="1" applyBorder="1" applyAlignment="1">
      <alignment horizontal="center" vertical="top"/>
    </xf>
    <xf numFmtId="0" fontId="5" fillId="0" borderId="83" xfId="0" applyFont="1" applyBorder="1" applyAlignment="1" quotePrefix="1">
      <alignment horizontal="center"/>
    </xf>
    <xf numFmtId="0" fontId="10" fillId="7" borderId="9" xfId="0" applyFont="1" applyFill="1" applyBorder="1" applyAlignment="1" applyProtection="1">
      <alignment horizontal="center"/>
      <protection locked="0"/>
    </xf>
    <xf numFmtId="0" fontId="10" fillId="7" borderId="13" xfId="0" applyFont="1" applyFill="1" applyBorder="1" applyAlignment="1" applyProtection="1">
      <alignment horizontal="center"/>
      <protection locked="0"/>
    </xf>
    <xf numFmtId="0" fontId="39" fillId="14" borderId="9" xfId="0" applyFont="1" applyFill="1" applyBorder="1" applyAlignment="1" applyProtection="1">
      <alignment horizontal="center"/>
      <protection locked="0"/>
    </xf>
    <xf numFmtId="1" fontId="51" fillId="4" borderId="77" xfId="0" applyNumberFormat="1" applyFont="1" applyFill="1" applyBorder="1" applyAlignment="1">
      <alignment horizontal="center"/>
    </xf>
    <xf numFmtId="1" fontId="51" fillId="4" borderId="79" xfId="0" applyNumberFormat="1" applyFont="1" applyFill="1" applyBorder="1" applyAlignment="1">
      <alignment horizontal="center"/>
    </xf>
    <xf numFmtId="0" fontId="18" fillId="0" borderId="38" xfId="0" applyFont="1" applyBorder="1" applyAlignment="1">
      <alignment horizontal="center"/>
    </xf>
    <xf numFmtId="0" fontId="18" fillId="0" borderId="18" xfId="0" applyFont="1" applyBorder="1" applyAlignment="1">
      <alignment horizontal="center"/>
    </xf>
    <xf numFmtId="0" fontId="18" fillId="0" borderId="192" xfId="0" applyFont="1" applyBorder="1" applyAlignment="1">
      <alignment horizontal="center"/>
    </xf>
    <xf numFmtId="0" fontId="21" fillId="4" borderId="193" xfId="0" applyFont="1" applyFill="1" applyBorder="1" applyAlignment="1">
      <alignment horizontal="center"/>
    </xf>
    <xf numFmtId="0" fontId="21" fillId="4" borderId="192" xfId="0" applyFont="1" applyFill="1" applyBorder="1" applyAlignment="1">
      <alignment horizontal="center"/>
    </xf>
    <xf numFmtId="0" fontId="33" fillId="0" borderId="40" xfId="0" applyFont="1" applyBorder="1" applyAlignment="1">
      <alignment horizontal="center"/>
    </xf>
    <xf numFmtId="0" fontId="33" fillId="0" borderId="32" xfId="0" applyFont="1" applyBorder="1" applyAlignment="1">
      <alignment horizontal="center"/>
    </xf>
    <xf numFmtId="1" fontId="47" fillId="4" borderId="77" xfId="0" applyNumberFormat="1" applyFont="1" applyFill="1" applyBorder="1" applyAlignment="1">
      <alignment horizontal="center"/>
    </xf>
    <xf numFmtId="1" fontId="47" fillId="4" borderId="79" xfId="0" applyNumberFormat="1" applyFont="1" applyFill="1" applyBorder="1" applyAlignment="1">
      <alignment horizontal="center"/>
    </xf>
    <xf numFmtId="37" fontId="18" fillId="0" borderId="191" xfId="0" applyNumberFormat="1" applyFont="1" applyFill="1" applyBorder="1" applyAlignment="1" applyProtection="1">
      <alignment horizontal="center"/>
      <protection/>
    </xf>
    <xf numFmtId="37" fontId="18" fillId="0" borderId="76" xfId="0" applyNumberFormat="1" applyFont="1" applyFill="1" applyBorder="1" applyAlignment="1" applyProtection="1">
      <alignment horizontal="center"/>
      <protection/>
    </xf>
    <xf numFmtId="0" fontId="1" fillId="0" borderId="1" xfId="0" applyFont="1" applyBorder="1" applyAlignment="1">
      <alignment horizontal="center"/>
    </xf>
    <xf numFmtId="0" fontId="1" fillId="0" borderId="126" xfId="0" applyFont="1" applyBorder="1" applyAlignment="1">
      <alignment horizontal="center"/>
    </xf>
    <xf numFmtId="0" fontId="76" fillId="0" borderId="194" xfId="0" applyFont="1" applyFill="1" applyBorder="1" applyAlignment="1" applyProtection="1">
      <alignment horizontal="center"/>
      <protection locked="0"/>
    </xf>
    <xf numFmtId="0" fontId="76" fillId="0" borderId="195" xfId="0" applyFont="1" applyFill="1" applyBorder="1" applyAlignment="1" applyProtection="1">
      <alignment horizontal="center"/>
      <protection locked="0"/>
    </xf>
    <xf numFmtId="0" fontId="39" fillId="14" borderId="196" xfId="0" applyFont="1" applyFill="1" applyBorder="1" applyAlignment="1" applyProtection="1">
      <alignment horizontal="center"/>
      <protection locked="0"/>
    </xf>
    <xf numFmtId="0" fontId="39" fillId="14" borderId="197" xfId="0" applyFont="1" applyFill="1" applyBorder="1" applyAlignment="1" applyProtection="1">
      <alignment horizontal="center"/>
      <protection locked="0"/>
    </xf>
    <xf numFmtId="0" fontId="39" fillId="14" borderId="196" xfId="0" applyFont="1" applyFill="1" applyBorder="1" applyAlignment="1" applyProtection="1">
      <alignment horizontal="center"/>
      <protection locked="0"/>
    </xf>
    <xf numFmtId="0" fontId="39" fillId="14" borderId="197" xfId="0" applyFont="1" applyFill="1" applyBorder="1" applyAlignment="1" applyProtection="1">
      <alignment horizontal="center"/>
      <protection locked="0"/>
    </xf>
    <xf numFmtId="0" fontId="24" fillId="7" borderId="39" xfId="0" applyFont="1" applyFill="1" applyBorder="1" applyAlignment="1" applyProtection="1">
      <alignment horizontal="center"/>
      <protection locked="0"/>
    </xf>
    <xf numFmtId="0" fontId="5" fillId="0" borderId="198" xfId="0" applyFont="1" applyBorder="1" applyAlignment="1" quotePrefix="1">
      <alignment horizontal="center"/>
    </xf>
    <xf numFmtId="0" fontId="5" fillId="0" borderId="199" xfId="0" applyFont="1" applyBorder="1" applyAlignment="1">
      <alignment horizontal="center"/>
    </xf>
    <xf numFmtId="0" fontId="5" fillId="0" borderId="200" xfId="0" applyFont="1" applyBorder="1" applyAlignment="1">
      <alignment horizontal="center"/>
    </xf>
    <xf numFmtId="0" fontId="18" fillId="0" borderId="201" xfId="0" applyFont="1" applyBorder="1" applyAlignment="1">
      <alignment horizontal="center"/>
    </xf>
    <xf numFmtId="0" fontId="18" fillId="0" borderId="202" xfId="0" applyFont="1" applyBorder="1" applyAlignment="1">
      <alignment horizontal="center"/>
    </xf>
    <xf numFmtId="0" fontId="18" fillId="0" borderId="203" xfId="0" applyFont="1" applyBorder="1" applyAlignment="1">
      <alignment horizontal="center"/>
    </xf>
    <xf numFmtId="0" fontId="76" fillId="0" borderId="173" xfId="0" applyFont="1" applyBorder="1" applyAlignment="1">
      <alignment horizontal="center"/>
    </xf>
    <xf numFmtId="0" fontId="76" fillId="0" borderId="204" xfId="0" applyFont="1" applyBorder="1" applyAlignment="1">
      <alignment horizontal="center"/>
    </xf>
    <xf numFmtId="0" fontId="39" fillId="14" borderId="39" xfId="0" applyFont="1" applyFill="1" applyBorder="1" applyAlignment="1" applyProtection="1">
      <alignment horizontal="center"/>
      <protection locked="0"/>
    </xf>
    <xf numFmtId="0" fontId="44" fillId="0" borderId="0" xfId="0" applyFont="1" applyFill="1" applyBorder="1" applyAlignment="1">
      <alignment horizontal="center"/>
    </xf>
    <xf numFmtId="0" fontId="44" fillId="0" borderId="32" xfId="0" applyFont="1" applyFill="1" applyBorder="1" applyAlignment="1">
      <alignment horizontal="center"/>
    </xf>
    <xf numFmtId="0" fontId="76" fillId="0" borderId="0" xfId="0" applyFont="1" applyAlignment="1">
      <alignment horizontal="right"/>
    </xf>
    <xf numFmtId="0" fontId="5" fillId="0" borderId="76" xfId="0" applyFont="1" applyBorder="1" applyAlignment="1">
      <alignment horizontal="center"/>
    </xf>
    <xf numFmtId="0" fontId="74" fillId="14" borderId="69" xfId="0" applyFont="1" applyFill="1" applyBorder="1" applyAlignment="1" applyProtection="1">
      <alignment horizontal="center"/>
      <protection locked="0"/>
    </xf>
    <xf numFmtId="0" fontId="74" fillId="14" borderId="205" xfId="0" applyFont="1" applyFill="1" applyBorder="1" applyAlignment="1" applyProtection="1">
      <alignment horizontal="center"/>
      <protection locked="0"/>
    </xf>
    <xf numFmtId="0" fontId="74" fillId="7" borderId="69" xfId="0" applyFont="1" applyFill="1" applyBorder="1" applyAlignment="1" applyProtection="1">
      <alignment horizontal="center"/>
      <protection locked="0"/>
    </xf>
    <xf numFmtId="0" fontId="74" fillId="7" borderId="205" xfId="0" applyFont="1" applyFill="1" applyBorder="1" applyAlignment="1" applyProtection="1">
      <alignment horizontal="center"/>
      <protection locked="0"/>
    </xf>
    <xf numFmtId="0" fontId="38" fillId="0" borderId="0" xfId="0" applyFont="1" applyBorder="1" applyAlignment="1">
      <alignment horizontal="right"/>
    </xf>
    <xf numFmtId="0" fontId="38" fillId="0" borderId="14" xfId="0" applyFont="1" applyBorder="1" applyAlignment="1">
      <alignment horizontal="right"/>
    </xf>
    <xf numFmtId="0" fontId="38" fillId="0" borderId="0" xfId="0" applyFont="1" applyBorder="1" applyAlignment="1">
      <alignment horizontal="center"/>
    </xf>
    <xf numFmtId="0" fontId="38" fillId="0" borderId="14" xfId="0" applyFont="1" applyBorder="1" applyAlignment="1">
      <alignment horizontal="center"/>
    </xf>
    <xf numFmtId="185" fontId="39" fillId="14" borderId="29" xfId="0" applyNumberFormat="1" applyFont="1" applyFill="1" applyBorder="1" applyAlignment="1" applyProtection="1">
      <alignment horizontal="center"/>
      <protection locked="0"/>
    </xf>
    <xf numFmtId="185" fontId="39" fillId="14" borderId="206" xfId="0" applyNumberFormat="1" applyFont="1" applyFill="1" applyBorder="1" applyAlignment="1" applyProtection="1">
      <alignment horizontal="center"/>
      <protection locked="0"/>
    </xf>
    <xf numFmtId="0" fontId="9" fillId="0" borderId="31" xfId="0" applyFont="1" applyBorder="1" applyAlignment="1">
      <alignment horizontal="center"/>
    </xf>
    <xf numFmtId="0" fontId="9" fillId="0" borderId="0" xfId="0" applyFont="1" applyBorder="1" applyAlignment="1">
      <alignment horizontal="center"/>
    </xf>
    <xf numFmtId="3" fontId="81" fillId="0" borderId="0" xfId="0" applyNumberFormat="1" applyFont="1" applyFill="1" applyBorder="1" applyAlignment="1" applyProtection="1">
      <alignment horizontal="center"/>
      <protection/>
    </xf>
    <xf numFmtId="0" fontId="74" fillId="0" borderId="0" xfId="0" applyFont="1" applyFill="1" applyBorder="1" applyAlignment="1" applyProtection="1">
      <alignment horizontal="center"/>
      <protection locked="0"/>
    </xf>
    <xf numFmtId="0" fontId="80" fillId="0" borderId="0" xfId="0" applyFont="1" applyFill="1" applyBorder="1" applyAlignment="1">
      <alignment horizontal="center"/>
    </xf>
    <xf numFmtId="0" fontId="6" fillId="0" borderId="0" xfId="0" applyFont="1" applyFill="1" applyBorder="1" applyAlignment="1" applyProtection="1">
      <alignment horizontal="center"/>
      <protection locked="0"/>
    </xf>
    <xf numFmtId="0" fontId="5" fillId="0" borderId="0" xfId="0" applyFont="1" applyFill="1" applyBorder="1" applyAlignment="1">
      <alignment horizontal="center"/>
    </xf>
    <xf numFmtId="0" fontId="9" fillId="0" borderId="133" xfId="0" applyFont="1" applyBorder="1" applyAlignment="1">
      <alignment horizontal="center" wrapText="1"/>
    </xf>
    <xf numFmtId="0" fontId="9" fillId="0" borderId="207" xfId="0" applyFont="1" applyBorder="1" applyAlignment="1">
      <alignment horizontal="center" wrapText="1"/>
    </xf>
    <xf numFmtId="0" fontId="9" fillId="0" borderId="145" xfId="0" applyFont="1" applyBorder="1" applyAlignment="1">
      <alignment horizontal="center" wrapText="1"/>
    </xf>
    <xf numFmtId="0" fontId="4" fillId="0" borderId="208" xfId="0" applyFont="1" applyFill="1" applyBorder="1" applyAlignment="1" applyProtection="1">
      <alignment horizontal="right"/>
      <protection locked="0"/>
    </xf>
    <xf numFmtId="0" fontId="4" fillId="0" borderId="209" xfId="0" applyFont="1" applyFill="1" applyBorder="1" applyAlignment="1" applyProtection="1">
      <alignment horizontal="right"/>
      <protection locked="0"/>
    </xf>
    <xf numFmtId="0" fontId="4" fillId="0" borderId="210" xfId="0" applyFont="1" applyFill="1" applyBorder="1" applyAlignment="1" applyProtection="1">
      <alignment horizontal="right"/>
      <protection locked="0"/>
    </xf>
    <xf numFmtId="0" fontId="39" fillId="7" borderId="211" xfId="0" applyFont="1" applyFill="1" applyBorder="1" applyAlignment="1" applyProtection="1">
      <alignment horizontal="center"/>
      <protection locked="0"/>
    </xf>
    <xf numFmtId="0" fontId="39" fillId="7" borderId="212" xfId="0" applyFont="1" applyFill="1" applyBorder="1" applyAlignment="1" applyProtection="1">
      <alignment horizontal="center"/>
      <protection locked="0"/>
    </xf>
    <xf numFmtId="0" fontId="39" fillId="7" borderId="64" xfId="0" applyFont="1" applyFill="1" applyBorder="1" applyAlignment="1" applyProtection="1">
      <alignment horizontal="center"/>
      <protection locked="0"/>
    </xf>
    <xf numFmtId="0" fontId="39" fillId="7" borderId="65" xfId="0" applyFont="1" applyFill="1" applyBorder="1" applyAlignment="1" applyProtection="1">
      <alignment horizontal="center"/>
      <protection locked="0"/>
    </xf>
    <xf numFmtId="0" fontId="32" fillId="0" borderId="66" xfId="0" applyFont="1" applyFill="1" applyBorder="1" applyAlignment="1">
      <alignment horizontal="right"/>
    </xf>
    <xf numFmtId="0" fontId="32" fillId="0" borderId="23" xfId="0" applyFont="1" applyFill="1" applyBorder="1" applyAlignment="1">
      <alignment horizontal="right"/>
    </xf>
    <xf numFmtId="0" fontId="32" fillId="0" borderId="24" xfId="0" applyFont="1" applyFill="1" applyBorder="1" applyAlignment="1">
      <alignment horizontal="right"/>
    </xf>
    <xf numFmtId="0" fontId="5" fillId="6" borderId="25" xfId="0" applyFont="1" applyFill="1" applyBorder="1" applyAlignment="1">
      <alignment horizontal="center"/>
    </xf>
    <xf numFmtId="0" fontId="5" fillId="6" borderId="22" xfId="0" applyFont="1" applyFill="1" applyBorder="1" applyAlignment="1">
      <alignment horizontal="center"/>
    </xf>
    <xf numFmtId="3" fontId="21" fillId="6" borderId="26" xfId="0" applyNumberFormat="1" applyFont="1" applyFill="1" applyBorder="1" applyAlignment="1">
      <alignment horizontal="center"/>
    </xf>
    <xf numFmtId="0" fontId="21" fillId="6" borderId="24" xfId="0" applyFont="1" applyFill="1" applyBorder="1" applyAlignment="1">
      <alignment horizontal="center"/>
    </xf>
    <xf numFmtId="3" fontId="49" fillId="0" borderId="0" xfId="0" applyNumberFormat="1" applyFont="1" applyFill="1" applyBorder="1" applyAlignment="1" applyProtection="1">
      <alignment horizontal="center"/>
      <protection/>
    </xf>
    <xf numFmtId="0" fontId="21" fillId="4" borderId="25" xfId="0" applyFont="1" applyFill="1" applyBorder="1" applyAlignment="1">
      <alignment horizontal="center"/>
    </xf>
    <xf numFmtId="0" fontId="21" fillId="4" borderId="213" xfId="0" applyFont="1" applyFill="1" applyBorder="1" applyAlignment="1">
      <alignment horizontal="center"/>
    </xf>
    <xf numFmtId="0" fontId="21" fillId="4" borderId="88" xfId="0" applyFont="1" applyFill="1" applyBorder="1" applyAlignment="1">
      <alignment horizontal="center"/>
    </xf>
    <xf numFmtId="0" fontId="21" fillId="4" borderId="32" xfId="0" applyFont="1" applyFill="1" applyBorder="1" applyAlignment="1">
      <alignment horizontal="center"/>
    </xf>
    <xf numFmtId="0" fontId="21" fillId="4" borderId="26" xfId="0" applyFont="1" applyFill="1" applyBorder="1" applyAlignment="1">
      <alignment horizontal="center"/>
    </xf>
    <xf numFmtId="0" fontId="21" fillId="4" borderId="67" xfId="0" applyFont="1" applyFill="1" applyBorder="1" applyAlignment="1">
      <alignment horizontal="center"/>
    </xf>
    <xf numFmtId="0" fontId="0" fillId="0" borderId="26" xfId="0" applyFont="1" applyBorder="1" applyAlignment="1">
      <alignment horizontal="right"/>
    </xf>
    <xf numFmtId="0" fontId="0" fillId="0" borderId="23" xfId="0" applyFont="1" applyBorder="1" applyAlignment="1">
      <alignment horizontal="right"/>
    </xf>
    <xf numFmtId="0" fontId="0" fillId="0" borderId="24" xfId="0" applyFont="1" applyBorder="1" applyAlignment="1">
      <alignment horizontal="right"/>
    </xf>
    <xf numFmtId="0" fontId="46" fillId="8" borderId="0" xfId="0" applyFont="1" applyFill="1" applyAlignment="1">
      <alignment horizontal="center"/>
    </xf>
    <xf numFmtId="0" fontId="21" fillId="0" borderId="0" xfId="0" applyFont="1" applyFill="1" applyAlignment="1">
      <alignment horizontal="center"/>
    </xf>
    <xf numFmtId="0" fontId="0" fillId="0" borderId="214" xfId="0" applyBorder="1" applyAlignment="1">
      <alignment horizontal="center" vertical="center"/>
    </xf>
    <xf numFmtId="0" fontId="0" fillId="0" borderId="215" xfId="0" applyBorder="1" applyAlignment="1">
      <alignment horizontal="center" vertical="center"/>
    </xf>
    <xf numFmtId="0" fontId="31" fillId="0" borderId="216" xfId="0" applyFont="1" applyBorder="1" applyAlignment="1" quotePrefix="1">
      <alignment horizontal="center"/>
    </xf>
    <xf numFmtId="0" fontId="31" fillId="0" borderId="217" xfId="0" applyFont="1" applyBorder="1" applyAlignment="1" quotePrefix="1">
      <alignment horizontal="center"/>
    </xf>
    <xf numFmtId="0" fontId="31" fillId="0" borderId="218" xfId="0" applyFont="1" applyBorder="1" applyAlignment="1" quotePrefix="1">
      <alignment horizontal="center"/>
    </xf>
    <xf numFmtId="0" fontId="0" fillId="0" borderId="219" xfId="0" applyBorder="1" applyAlignment="1">
      <alignment horizontal="center" vertical="center"/>
    </xf>
    <xf numFmtId="0" fontId="0" fillId="0" borderId="218" xfId="0" applyBorder="1" applyAlignment="1">
      <alignment horizontal="center" vertical="center"/>
    </xf>
    <xf numFmtId="0" fontId="9" fillId="13" borderId="0" xfId="0" applyFont="1" applyFill="1" applyAlignment="1">
      <alignment horizontal="right"/>
    </xf>
    <xf numFmtId="0" fontId="18" fillId="0" borderId="31" xfId="0" applyFont="1" applyFill="1" applyBorder="1" applyAlignment="1">
      <alignment horizontal="center"/>
    </xf>
    <xf numFmtId="0" fontId="18" fillId="0" borderId="220" xfId="0" applyFont="1" applyFill="1" applyBorder="1" applyAlignment="1">
      <alignment horizontal="center"/>
    </xf>
    <xf numFmtId="0" fontId="29" fillId="0" borderId="36" xfId="0" applyFont="1" applyBorder="1" applyAlignment="1">
      <alignment horizontal="center"/>
    </xf>
    <xf numFmtId="0" fontId="0" fillId="0" borderId="9"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9" xfId="0" applyBorder="1" applyAlignment="1">
      <alignment horizontal="center"/>
    </xf>
    <xf numFmtId="0" fontId="82" fillId="0" borderId="0" xfId="0" applyFont="1" applyBorder="1" applyAlignment="1">
      <alignment horizontal="center"/>
    </xf>
    <xf numFmtId="0" fontId="82" fillId="0" borderId="0" xfId="0" applyFont="1" applyBorder="1" applyAlignment="1" quotePrefix="1">
      <alignment horizontal="center"/>
    </xf>
    <xf numFmtId="0" fontId="39" fillId="7" borderId="35" xfId="0" applyFont="1" applyFill="1" applyBorder="1" applyAlignment="1" applyProtection="1">
      <alignment horizontal="center"/>
      <protection locked="0"/>
    </xf>
    <xf numFmtId="0" fontId="39" fillId="7" borderId="36" xfId="0" applyFont="1" applyFill="1" applyBorder="1" applyAlignment="1" applyProtection="1">
      <alignment horizontal="center"/>
      <protection locked="0"/>
    </xf>
    <xf numFmtId="10" fontId="21" fillId="0" borderId="0" xfId="0" applyNumberFormat="1" applyFont="1" applyFill="1" applyBorder="1" applyAlignment="1">
      <alignment horizontal="center"/>
    </xf>
    <xf numFmtId="0" fontId="21" fillId="0" borderId="0" xfId="0" applyFont="1" applyFill="1" applyBorder="1" applyAlignment="1">
      <alignment horizontal="center"/>
    </xf>
    <xf numFmtId="0" fontId="0" fillId="0" borderId="29" xfId="0" applyFont="1" applyFill="1" applyBorder="1" applyAlignment="1" applyProtection="1">
      <alignment horizontal="center"/>
      <protection locked="0"/>
    </xf>
    <xf numFmtId="0" fontId="38" fillId="0" borderId="0" xfId="0" applyFont="1" applyFill="1" applyBorder="1" applyAlignment="1">
      <alignment horizontal="center"/>
    </xf>
    <xf numFmtId="0" fontId="5" fillId="6" borderId="213" xfId="0" applyFont="1" applyFill="1" applyBorder="1" applyAlignment="1">
      <alignment horizontal="center"/>
    </xf>
    <xf numFmtId="0" fontId="21" fillId="6" borderId="67" xfId="0" applyFont="1" applyFill="1" applyBorder="1" applyAlignment="1">
      <alignment horizontal="center"/>
    </xf>
    <xf numFmtId="185" fontId="0" fillId="7" borderId="159" xfId="0" applyNumberFormat="1" applyFill="1" applyBorder="1" applyAlignment="1">
      <alignment horizontal="center"/>
    </xf>
    <xf numFmtId="0" fontId="0" fillId="0" borderId="25" xfId="0" applyFont="1" applyBorder="1" applyAlignment="1">
      <alignment horizontal="right"/>
    </xf>
    <xf numFmtId="0" fontId="0" fillId="0" borderId="8" xfId="0" applyFont="1" applyBorder="1" applyAlignment="1">
      <alignment horizontal="right"/>
    </xf>
    <xf numFmtId="0" fontId="0" fillId="0" borderId="22" xfId="0" applyFont="1" applyBorder="1" applyAlignment="1">
      <alignment horizontal="right"/>
    </xf>
    <xf numFmtId="0" fontId="0" fillId="0" borderId="88" xfId="0" applyFont="1" applyBorder="1" applyAlignment="1">
      <alignment horizontal="right"/>
    </xf>
    <xf numFmtId="0" fontId="0" fillId="0" borderId="0" xfId="0" applyFont="1" applyBorder="1" applyAlignment="1">
      <alignment horizontal="right"/>
    </xf>
    <xf numFmtId="0" fontId="0" fillId="0" borderId="87" xfId="0" applyFont="1" applyBorder="1" applyAlignment="1">
      <alignment horizontal="right"/>
    </xf>
    <xf numFmtId="0" fontId="32" fillId="0" borderId="64" xfId="0" applyFont="1" applyBorder="1" applyAlignment="1">
      <alignment horizontal="center"/>
    </xf>
    <xf numFmtId="0" fontId="32" fillId="0" borderId="65" xfId="0" applyFont="1" applyBorder="1" applyAlignment="1">
      <alignment horizontal="center"/>
    </xf>
    <xf numFmtId="0" fontId="32" fillId="0" borderId="0" xfId="0" applyFont="1" applyBorder="1" applyAlignment="1">
      <alignment horizontal="center" vertical="center" wrapText="1"/>
    </xf>
    <xf numFmtId="0" fontId="21" fillId="0" borderId="61" xfId="0" applyFont="1" applyBorder="1" applyAlignment="1">
      <alignment horizontal="center"/>
    </xf>
    <xf numFmtId="0" fontId="21" fillId="0" borderId="28" xfId="0" applyFont="1" applyBorder="1" applyAlignment="1">
      <alignment horizontal="center"/>
    </xf>
    <xf numFmtId="0" fontId="21" fillId="0" borderId="64" xfId="0" applyFont="1" applyBorder="1" applyAlignment="1">
      <alignment horizontal="center"/>
    </xf>
    <xf numFmtId="0" fontId="21" fillId="0" borderId="65" xfId="0" applyFont="1" applyBorder="1" applyAlignment="1">
      <alignment horizontal="center"/>
    </xf>
    <xf numFmtId="0" fontId="21" fillId="0" borderId="32" xfId="0" applyFont="1" applyBorder="1" applyAlignment="1">
      <alignment horizontal="center"/>
    </xf>
    <xf numFmtId="0" fontId="58" fillId="0" borderId="0" xfId="0" applyFont="1" applyAlignment="1">
      <alignment horizontal="center"/>
    </xf>
    <xf numFmtId="0" fontId="29" fillId="0" borderId="0" xfId="0" applyFont="1" applyAlignment="1">
      <alignment horizontal="center"/>
    </xf>
    <xf numFmtId="0" fontId="32" fillId="0" borderId="38" xfId="0" applyFont="1" applyBorder="1" applyAlignment="1">
      <alignment horizontal="center"/>
    </xf>
    <xf numFmtId="0" fontId="32" fillId="0" borderId="192" xfId="0" applyFont="1" applyBorder="1" applyAlignment="1">
      <alignment horizontal="center"/>
    </xf>
    <xf numFmtId="0" fontId="32" fillId="0" borderId="31" xfId="0" applyFont="1" applyBorder="1" applyAlignment="1">
      <alignment horizontal="center"/>
    </xf>
    <xf numFmtId="0" fontId="32" fillId="0" borderId="32" xfId="0" applyFont="1" applyBorder="1" applyAlignment="1">
      <alignment horizontal="center"/>
    </xf>
    <xf numFmtId="169" fontId="32" fillId="0" borderId="83" xfId="0" applyNumberFormat="1" applyFont="1" applyFill="1" applyBorder="1" applyAlignment="1">
      <alignment horizontal="center"/>
    </xf>
    <xf numFmtId="169" fontId="32" fillId="0" borderId="221" xfId="0" applyNumberFormat="1" applyFont="1" applyFill="1" applyBorder="1" applyAlignment="1">
      <alignment horizontal="center"/>
    </xf>
    <xf numFmtId="0" fontId="32" fillId="0" borderId="36" xfId="0" applyFont="1" applyBorder="1" applyAlignment="1">
      <alignment horizontal="center"/>
    </xf>
    <xf numFmtId="0" fontId="32" fillId="0" borderId="37" xfId="0" applyFont="1" applyBorder="1" applyAlignment="1">
      <alignment horizontal="center"/>
    </xf>
    <xf numFmtId="0" fontId="32" fillId="0" borderId="61" xfId="0" applyFont="1" applyBorder="1" applyAlignment="1">
      <alignment horizontal="center"/>
    </xf>
    <xf numFmtId="0" fontId="32" fillId="0" borderId="28" xfId="0" applyFont="1" applyBorder="1" applyAlignment="1">
      <alignment horizontal="center"/>
    </xf>
    <xf numFmtId="0" fontId="32" fillId="0" borderId="83" xfId="0" applyFont="1" applyFill="1" applyBorder="1" applyAlignment="1">
      <alignment horizontal="center"/>
    </xf>
    <xf numFmtId="0" fontId="32" fillId="0" borderId="76" xfId="0" applyFont="1" applyFill="1" applyBorder="1" applyAlignment="1">
      <alignment horizontal="center"/>
    </xf>
    <xf numFmtId="0" fontId="32" fillId="0" borderId="35" xfId="0" applyFont="1" applyFill="1" applyBorder="1" applyAlignment="1">
      <alignment horizontal="center"/>
    </xf>
    <xf numFmtId="0" fontId="32" fillId="0" borderId="36" xfId="0" applyFont="1" applyFill="1" applyBorder="1" applyAlignment="1">
      <alignment horizontal="center"/>
    </xf>
    <xf numFmtId="0" fontId="24" fillId="7" borderId="42" xfId="0" applyFont="1" applyFill="1" applyBorder="1" applyAlignment="1" applyProtection="1">
      <alignment horizontal="center"/>
      <protection locked="0"/>
    </xf>
    <xf numFmtId="0" fontId="24" fillId="7" borderId="222" xfId="0" applyFont="1" applyFill="1" applyBorder="1" applyAlignment="1" applyProtection="1">
      <alignment horizontal="center"/>
      <protection locked="0"/>
    </xf>
    <xf numFmtId="0" fontId="24" fillId="7" borderId="9" xfId="0" applyFont="1" applyFill="1" applyBorder="1" applyAlignment="1" applyProtection="1">
      <alignment horizontal="center"/>
      <protection locked="0"/>
    </xf>
    <xf numFmtId="0" fontId="9" fillId="0" borderId="52" xfId="0" applyFont="1" applyBorder="1" applyAlignment="1">
      <alignment horizontal="center"/>
    </xf>
    <xf numFmtId="0" fontId="9" fillId="0" borderId="13" xfId="0" applyFont="1" applyBorder="1" applyAlignment="1">
      <alignment horizontal="center"/>
    </xf>
    <xf numFmtId="2" fontId="24" fillId="7" borderId="211" xfId="0" applyNumberFormat="1" applyFont="1" applyFill="1" applyBorder="1" applyAlignment="1">
      <alignment horizontal="center"/>
    </xf>
    <xf numFmtId="2" fontId="24" fillId="7" borderId="223" xfId="0" applyNumberFormat="1" applyFont="1" applyFill="1" applyBorder="1" applyAlignment="1">
      <alignment horizontal="center"/>
    </xf>
    <xf numFmtId="0" fontId="24" fillId="7" borderId="42" xfId="0" applyFont="1" applyFill="1" applyBorder="1" applyAlignment="1" applyProtection="1">
      <alignment horizontal="center"/>
      <protection locked="0"/>
    </xf>
    <xf numFmtId="0" fontId="24" fillId="7" borderId="222" xfId="0" applyFont="1" applyFill="1" applyBorder="1" applyAlignment="1" applyProtection="1">
      <alignment horizontal="center"/>
      <protection locked="0"/>
    </xf>
    <xf numFmtId="0" fontId="32" fillId="0" borderId="35" xfId="0" applyFont="1" applyBorder="1" applyAlignment="1">
      <alignment horizontal="center"/>
    </xf>
    <xf numFmtId="0" fontId="32" fillId="0" borderId="60" xfId="0" applyFont="1" applyBorder="1" applyAlignment="1">
      <alignment horizontal="center"/>
    </xf>
    <xf numFmtId="0" fontId="0" fillId="0" borderId="224" xfId="0" applyBorder="1" applyAlignment="1">
      <alignment horizontal="center"/>
    </xf>
    <xf numFmtId="0" fontId="0" fillId="0" borderId="225" xfId="0" applyBorder="1" applyAlignment="1">
      <alignment horizontal="center"/>
    </xf>
    <xf numFmtId="1" fontId="21" fillId="0" borderId="36" xfId="0" applyNumberFormat="1" applyFont="1" applyBorder="1" applyAlignment="1">
      <alignment horizontal="center" vertical="center"/>
    </xf>
    <xf numFmtId="1" fontId="21"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xf>
    <xf numFmtId="2" fontId="40" fillId="7" borderId="211" xfId="0" applyNumberFormat="1" applyFont="1" applyFill="1" applyBorder="1" applyAlignment="1">
      <alignment horizontal="center"/>
    </xf>
    <xf numFmtId="2" fontId="40" fillId="7" borderId="223" xfId="0" applyNumberFormat="1" applyFont="1" applyFill="1" applyBorder="1" applyAlignment="1">
      <alignment horizontal="center"/>
    </xf>
    <xf numFmtId="2" fontId="40" fillId="7" borderId="42" xfId="0" applyNumberFormat="1" applyFont="1" applyFill="1" applyBorder="1" applyAlignment="1" applyProtection="1">
      <alignment horizontal="center"/>
      <protection locked="0"/>
    </xf>
    <xf numFmtId="2" fontId="40" fillId="7" borderId="222" xfId="0" applyNumberFormat="1" applyFont="1" applyFill="1" applyBorder="1" applyAlignment="1" applyProtection="1">
      <alignment horizontal="center"/>
      <protection locked="0"/>
    </xf>
    <xf numFmtId="2" fontId="40" fillId="7" borderId="95" xfId="0" applyNumberFormat="1" applyFont="1" applyFill="1" applyBorder="1" applyAlignment="1" applyProtection="1">
      <alignment horizontal="center"/>
      <protection locked="0"/>
    </xf>
    <xf numFmtId="2" fontId="40" fillId="7" borderId="226" xfId="0" applyNumberFormat="1" applyFont="1" applyFill="1" applyBorder="1" applyAlignment="1" applyProtection="1">
      <alignment horizontal="center"/>
      <protection locked="0"/>
    </xf>
    <xf numFmtId="0" fontId="0" fillId="0" borderId="36" xfId="0" applyBorder="1" applyAlignment="1">
      <alignment horizontal="center"/>
    </xf>
    <xf numFmtId="0" fontId="72" fillId="0" borderId="61" xfId="0" applyFont="1" applyFill="1" applyBorder="1" applyAlignment="1">
      <alignment horizontal="center"/>
    </xf>
    <xf numFmtId="0" fontId="72" fillId="0" borderId="60" xfId="0" applyFont="1" applyFill="1" applyBorder="1" applyAlignment="1">
      <alignment horizontal="center"/>
    </xf>
    <xf numFmtId="0" fontId="72" fillId="0" borderId="28" xfId="0" applyFont="1" applyFill="1" applyBorder="1" applyAlignment="1">
      <alignment horizontal="center"/>
    </xf>
    <xf numFmtId="0" fontId="22" fillId="0" borderId="61" xfId="0" applyFont="1" applyFill="1" applyBorder="1" applyAlignment="1">
      <alignment horizontal="center"/>
    </xf>
    <xf numFmtId="0" fontId="22" fillId="0" borderId="60" xfId="0" applyFont="1" applyFill="1" applyBorder="1" applyAlignment="1">
      <alignment horizontal="center"/>
    </xf>
    <xf numFmtId="0" fontId="22" fillId="0" borderId="28" xfId="0" applyFont="1" applyFill="1" applyBorder="1" applyAlignment="1">
      <alignment horizontal="center"/>
    </xf>
    <xf numFmtId="2" fontId="19" fillId="7" borderId="38" xfId="0" applyNumberFormat="1" applyFont="1" applyFill="1" applyBorder="1" applyAlignment="1" applyProtection="1">
      <alignment horizontal="center"/>
      <protection locked="0"/>
    </xf>
    <xf numFmtId="2" fontId="19" fillId="7" borderId="192" xfId="0" applyNumberFormat="1" applyFont="1" applyFill="1" applyBorder="1" applyAlignment="1" applyProtection="1">
      <alignment horizontal="center"/>
      <protection locked="0"/>
    </xf>
    <xf numFmtId="0" fontId="32" fillId="0" borderId="38" xfId="0" applyFont="1" applyFill="1" applyBorder="1" applyAlignment="1">
      <alignment horizontal="center"/>
    </xf>
    <xf numFmtId="0" fontId="32" fillId="0" borderId="192" xfId="0" applyFont="1" applyFill="1" applyBorder="1" applyAlignment="1">
      <alignment horizontal="center"/>
    </xf>
    <xf numFmtId="0" fontId="0" fillId="0" borderId="211" xfId="0" applyBorder="1" applyAlignment="1">
      <alignment horizontal="center"/>
    </xf>
    <xf numFmtId="0" fontId="0" fillId="0" borderId="107" xfId="0" applyBorder="1" applyAlignment="1">
      <alignment horizontal="center"/>
    </xf>
    <xf numFmtId="0" fontId="21" fillId="0" borderId="53"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21" fillId="0" borderId="227" xfId="0" applyFont="1" applyFill="1" applyBorder="1" applyAlignment="1">
      <alignment horizontal="center" vertical="center" wrapText="1"/>
    </xf>
    <xf numFmtId="0" fontId="31" fillId="0" borderId="0" xfId="0" applyFont="1" applyFill="1" applyBorder="1" applyAlignment="1">
      <alignment horizontal="center"/>
    </xf>
    <xf numFmtId="0" fontId="31" fillId="0" borderId="32" xfId="0" applyFont="1" applyFill="1" applyBorder="1" applyAlignment="1">
      <alignment horizontal="center"/>
    </xf>
    <xf numFmtId="0" fontId="0" fillId="0" borderId="211" xfId="0" applyFont="1" applyBorder="1" applyAlignment="1">
      <alignment horizontal="center"/>
    </xf>
    <xf numFmtId="0" fontId="0" fillId="0" borderId="107" xfId="0" applyFont="1" applyBorder="1" applyAlignment="1">
      <alignment horizontal="center"/>
    </xf>
    <xf numFmtId="0" fontId="21" fillId="0" borderId="31" xfId="0" applyFont="1" applyBorder="1" applyAlignment="1">
      <alignment horizontal="center" wrapText="1"/>
    </xf>
    <xf numFmtId="0" fontId="21" fillId="0" borderId="0" xfId="0" applyFont="1" applyBorder="1" applyAlignment="1">
      <alignment horizontal="center" wrapText="1"/>
    </xf>
    <xf numFmtId="0" fontId="0" fillId="0" borderId="31" xfId="0" applyBorder="1" applyAlignment="1">
      <alignment horizontal="left"/>
    </xf>
    <xf numFmtId="0" fontId="0" fillId="0" borderId="0" xfId="0" applyBorder="1" applyAlignment="1">
      <alignment horizontal="left"/>
    </xf>
    <xf numFmtId="0" fontId="32" fillId="0" borderId="228" xfId="0" applyFont="1" applyBorder="1" applyAlignment="1">
      <alignment horizontal="center"/>
    </xf>
    <xf numFmtId="0" fontId="32" fillId="0" borderId="217" xfId="0" applyFont="1" applyBorder="1" applyAlignment="1">
      <alignment horizontal="center"/>
    </xf>
    <xf numFmtId="0" fontId="32" fillId="0" borderId="229" xfId="0" applyFont="1" applyBorder="1" applyAlignment="1">
      <alignment horizontal="center"/>
    </xf>
    <xf numFmtId="0" fontId="21" fillId="8" borderId="90" xfId="0" applyFont="1" applyFill="1" applyBorder="1" applyAlignment="1">
      <alignment horizontal="center"/>
    </xf>
    <xf numFmtId="0" fontId="21" fillId="8" borderId="230" xfId="0" applyFont="1" applyFill="1" applyBorder="1" applyAlignment="1">
      <alignment horizontal="center"/>
    </xf>
    <xf numFmtId="0" fontId="21" fillId="8" borderId="89" xfId="0" applyFont="1" applyFill="1" applyBorder="1" applyAlignment="1">
      <alignment horizontal="center"/>
    </xf>
    <xf numFmtId="0" fontId="21" fillId="8" borderId="231" xfId="0" applyFont="1" applyFill="1" applyBorder="1" applyAlignment="1">
      <alignment horizontal="center"/>
    </xf>
    <xf numFmtId="0" fontId="21" fillId="8" borderId="188" xfId="0" applyFont="1" applyFill="1" applyBorder="1" applyAlignment="1">
      <alignment horizontal="center"/>
    </xf>
    <xf numFmtId="0" fontId="72" fillId="0" borderId="232" xfId="0" applyFont="1" applyFill="1" applyBorder="1" applyAlignment="1">
      <alignment horizontal="center"/>
    </xf>
    <xf numFmtId="0" fontId="72" fillId="0" borderId="233" xfId="0" applyFont="1" applyFill="1" applyBorder="1" applyAlignment="1">
      <alignment horizontal="center"/>
    </xf>
    <xf numFmtId="0" fontId="7" fillId="0" borderId="234" xfId="0" applyFont="1" applyBorder="1" applyAlignment="1">
      <alignment horizontal="center" vertical="center" wrapText="1"/>
    </xf>
    <xf numFmtId="0" fontId="7" fillId="0" borderId="235" xfId="0" applyFont="1" applyBorder="1" applyAlignment="1">
      <alignment horizontal="center" vertical="center" wrapText="1"/>
    </xf>
    <xf numFmtId="0" fontId="22" fillId="0" borderId="4" xfId="0" applyFont="1" applyBorder="1" applyAlignment="1">
      <alignment horizontal="center"/>
    </xf>
    <xf numFmtId="1" fontId="71" fillId="7" borderId="91" xfId="0" applyNumberFormat="1" applyFont="1" applyFill="1" applyBorder="1" applyAlignment="1">
      <alignment horizontal="center"/>
    </xf>
    <xf numFmtId="0" fontId="29" fillId="0" borderId="25" xfId="0" applyFont="1" applyBorder="1" applyAlignment="1">
      <alignment horizontal="center"/>
    </xf>
    <xf numFmtId="0" fontId="29" fillId="0" borderId="8" xfId="0" applyFont="1" applyBorder="1" applyAlignment="1">
      <alignment horizontal="center"/>
    </xf>
    <xf numFmtId="0" fontId="29" fillId="0" borderId="22" xfId="0" applyFont="1" applyBorder="1" applyAlignment="1">
      <alignment horizontal="center"/>
    </xf>
    <xf numFmtId="0" fontId="72" fillId="0" borderId="0" xfId="0" applyFont="1" applyFill="1" applyBorder="1" applyAlignment="1">
      <alignment horizontal="left"/>
    </xf>
    <xf numFmtId="0" fontId="72" fillId="0" borderId="32" xfId="0" applyFont="1" applyFill="1" applyBorder="1" applyAlignment="1">
      <alignment horizontal="left"/>
    </xf>
    <xf numFmtId="0" fontId="32" fillId="0" borderId="4" xfId="0" applyFont="1" applyBorder="1" applyAlignment="1">
      <alignment horizontal="center"/>
    </xf>
    <xf numFmtId="0" fontId="32" fillId="0" borderId="236" xfId="0" applyFont="1" applyBorder="1" applyAlignment="1">
      <alignment horizontal="center"/>
    </xf>
    <xf numFmtId="0" fontId="40" fillId="7" borderId="91" xfId="0" applyFont="1" applyFill="1" applyBorder="1" applyAlignment="1">
      <alignment horizontal="center"/>
    </xf>
    <xf numFmtId="0" fontId="40" fillId="7" borderId="237" xfId="0" applyFont="1" applyFill="1" applyBorder="1" applyAlignment="1">
      <alignment horizontal="center"/>
    </xf>
    <xf numFmtId="1" fontId="22" fillId="0" borderId="4" xfId="0" applyNumberFormat="1" applyFont="1" applyFill="1" applyBorder="1" applyAlignment="1">
      <alignment horizontal="center"/>
    </xf>
    <xf numFmtId="0" fontId="21" fillId="0" borderId="52" xfId="0" applyFont="1" applyFill="1" applyBorder="1" applyAlignment="1">
      <alignment horizontal="center"/>
    </xf>
    <xf numFmtId="0" fontId="21" fillId="0" borderId="9" xfId="0" applyFont="1" applyFill="1" applyBorder="1" applyAlignment="1">
      <alignment horizontal="center"/>
    </xf>
    <xf numFmtId="1" fontId="29" fillId="0" borderId="66" xfId="0" applyNumberFormat="1" applyFont="1" applyFill="1" applyBorder="1" applyAlignment="1">
      <alignment horizontal="center"/>
    </xf>
    <xf numFmtId="1" fontId="29" fillId="0" borderId="23" xfId="0" applyNumberFormat="1" applyFont="1" applyFill="1" applyBorder="1" applyAlignment="1">
      <alignment horizontal="center"/>
    </xf>
    <xf numFmtId="1" fontId="29" fillId="0" borderId="24" xfId="0" applyNumberFormat="1" applyFont="1" applyFill="1" applyBorder="1" applyAlignment="1">
      <alignment horizontal="center"/>
    </xf>
    <xf numFmtId="3" fontId="21" fillId="0" borderId="90" xfId="0" applyNumberFormat="1" applyFont="1" applyBorder="1" applyAlignment="1">
      <alignment horizontal="right"/>
    </xf>
    <xf numFmtId="3" fontId="21" fillId="0" borderId="230" xfId="0" applyNumberFormat="1" applyFont="1" applyBorder="1" applyAlignment="1">
      <alignment horizontal="right"/>
    </xf>
    <xf numFmtId="0" fontId="32" fillId="5" borderId="9" xfId="0" applyFont="1" applyFill="1" applyBorder="1" applyAlignment="1">
      <alignment horizontal="center"/>
    </xf>
    <xf numFmtId="1" fontId="32" fillId="0" borderId="232" xfId="0" applyNumberFormat="1" applyFont="1" applyFill="1" applyBorder="1" applyAlignment="1">
      <alignment horizontal="center"/>
    </xf>
    <xf numFmtId="1" fontId="32" fillId="0" borderId="238" xfId="0" applyNumberFormat="1" applyFont="1" applyFill="1" applyBorder="1" applyAlignment="1">
      <alignment horizontal="center"/>
    </xf>
    <xf numFmtId="1" fontId="32" fillId="0" borderId="233" xfId="0" applyNumberFormat="1" applyFont="1" applyFill="1" applyBorder="1" applyAlignment="1">
      <alignment horizontal="center"/>
    </xf>
    <xf numFmtId="169" fontId="71" fillId="7" borderId="91" xfId="0" applyNumberFormat="1" applyFont="1" applyFill="1" applyBorder="1" applyAlignment="1">
      <alignment horizontal="center"/>
    </xf>
    <xf numFmtId="0" fontId="0" fillId="0" borderId="239" xfId="0" applyBorder="1" applyAlignment="1" quotePrefix="1">
      <alignment horizontal="center"/>
    </xf>
    <xf numFmtId="0" fontId="0" fillId="0" borderId="240" xfId="0" applyBorder="1" applyAlignment="1">
      <alignment horizontal="center"/>
    </xf>
    <xf numFmtId="0" fontId="0" fillId="0" borderId="241" xfId="0" applyBorder="1" applyAlignment="1">
      <alignment horizontal="center"/>
    </xf>
    <xf numFmtId="0" fontId="9" fillId="0" borderId="91" xfId="0" applyFont="1" applyBorder="1" applyAlignment="1">
      <alignment horizontal="center"/>
    </xf>
    <xf numFmtId="1" fontId="32" fillId="0" borderId="242" xfId="0" applyNumberFormat="1" applyFont="1" applyFill="1" applyBorder="1" applyAlignment="1">
      <alignment horizontal="center"/>
    </xf>
    <xf numFmtId="1" fontId="32" fillId="0" borderId="243" xfId="0" applyNumberFormat="1" applyFont="1" applyFill="1" applyBorder="1" applyAlignment="1">
      <alignment horizontal="center"/>
    </xf>
    <xf numFmtId="1" fontId="32" fillId="0" borderId="31" xfId="0" applyNumberFormat="1" applyFont="1" applyFill="1" applyBorder="1" applyAlignment="1">
      <alignment horizontal="center"/>
    </xf>
    <xf numFmtId="1" fontId="32" fillId="0" borderId="0" xfId="0" applyNumberFormat="1" applyFont="1" applyFill="1" applyBorder="1" applyAlignment="1">
      <alignment horizontal="center"/>
    </xf>
    <xf numFmtId="0" fontId="7" fillId="0" borderId="234" xfId="0" applyFont="1" applyBorder="1" applyAlignment="1">
      <alignment horizontal="center" vertical="center" wrapText="1"/>
    </xf>
    <xf numFmtId="0" fontId="7" fillId="0" borderId="235" xfId="0" applyFont="1" applyBorder="1" applyAlignment="1">
      <alignment horizontal="center" vertical="center" wrapText="1"/>
    </xf>
    <xf numFmtId="0" fontId="31" fillId="0" borderId="0" xfId="0" applyFont="1" applyAlignment="1">
      <alignment horizontal="center"/>
    </xf>
    <xf numFmtId="0" fontId="22" fillId="0" borderId="61" xfId="0" applyFont="1" applyBorder="1" applyAlignment="1">
      <alignment horizontal="center"/>
    </xf>
    <xf numFmtId="0" fontId="22" fillId="0" borderId="28" xfId="0" applyFont="1" applyBorder="1" applyAlignment="1">
      <alignment horizontal="center"/>
    </xf>
    <xf numFmtId="0" fontId="22" fillId="0" borderId="35" xfId="0" applyFont="1" applyFill="1" applyBorder="1" applyAlignment="1">
      <alignment horizontal="center"/>
    </xf>
    <xf numFmtId="0" fontId="22" fillId="0" borderId="36" xfId="0" applyFont="1" applyFill="1" applyBorder="1" applyAlignment="1">
      <alignment horizontal="center"/>
    </xf>
    <xf numFmtId="0" fontId="22" fillId="0" borderId="35" xfId="0" applyFont="1" applyBorder="1" applyAlignment="1">
      <alignment horizontal="center"/>
    </xf>
    <xf numFmtId="0" fontId="22" fillId="0" borderId="36" xfId="0" applyFont="1" applyBorder="1" applyAlignment="1">
      <alignment horizontal="center"/>
    </xf>
    <xf numFmtId="0" fontId="22" fillId="0" borderId="37" xfId="0" applyFont="1" applyBorder="1" applyAlignment="1">
      <alignment horizontal="center"/>
    </xf>
    <xf numFmtId="0" fontId="7" fillId="0" borderId="48" xfId="0" applyFont="1" applyBorder="1" applyAlignment="1">
      <alignment horizontal="center" vertical="top" wrapText="1"/>
    </xf>
    <xf numFmtId="0" fontId="22" fillId="0" borderId="38" xfId="0" applyFont="1" applyBorder="1" applyAlignment="1">
      <alignment horizontal="center"/>
    </xf>
    <xf numFmtId="0" fontId="22" fillId="0" borderId="192" xfId="0" applyFont="1" applyBorder="1" applyAlignment="1">
      <alignment horizontal="center"/>
    </xf>
    <xf numFmtId="0" fontId="16" fillId="0" borderId="52" xfId="0" applyFont="1" applyBorder="1" applyAlignment="1">
      <alignment horizontal="center"/>
    </xf>
    <xf numFmtId="0" fontId="16" fillId="0" borderId="13" xfId="0" applyFont="1" applyBorder="1" applyAlignment="1">
      <alignment horizontal="center"/>
    </xf>
    <xf numFmtId="2" fontId="44" fillId="7" borderId="211" xfId="0" applyNumberFormat="1" applyFont="1" applyFill="1" applyBorder="1" applyAlignment="1" applyProtection="1">
      <alignment horizontal="center"/>
      <protection locked="0"/>
    </xf>
    <xf numFmtId="2" fontId="44" fillId="7" borderId="223" xfId="0" applyNumberFormat="1" applyFont="1" applyFill="1" applyBorder="1" applyAlignment="1" applyProtection="1">
      <alignment horizontal="center"/>
      <protection locked="0"/>
    </xf>
    <xf numFmtId="0" fontId="19" fillId="5" borderId="31" xfId="0" applyFont="1" applyFill="1" applyBorder="1" applyAlignment="1">
      <alignment horizontal="center"/>
    </xf>
    <xf numFmtId="0" fontId="19" fillId="5" borderId="0" xfId="0" applyFont="1" applyFill="1" applyBorder="1" applyAlignment="1" quotePrefix="1">
      <alignment horizontal="center"/>
    </xf>
    <xf numFmtId="0" fontId="19" fillId="5" borderId="32" xfId="0" applyFont="1" applyFill="1" applyBorder="1" applyAlignment="1" quotePrefix="1">
      <alignment horizontal="center"/>
    </xf>
    <xf numFmtId="0" fontId="21" fillId="10" borderId="35" xfId="0" applyFont="1" applyFill="1" applyBorder="1" applyAlignment="1">
      <alignment horizontal="center"/>
    </xf>
    <xf numFmtId="0" fontId="21" fillId="10" borderId="36" xfId="0" applyFont="1" applyFill="1" applyBorder="1" applyAlignment="1">
      <alignment horizontal="center"/>
    </xf>
    <xf numFmtId="0" fontId="21" fillId="10" borderId="37" xfId="0" applyFont="1" applyFill="1" applyBorder="1" applyAlignment="1">
      <alignment horizontal="center"/>
    </xf>
    <xf numFmtId="0" fontId="22" fillId="0" borderId="64" xfId="0" applyFont="1" applyBorder="1" applyAlignment="1">
      <alignment horizontal="center"/>
    </xf>
    <xf numFmtId="0" fontId="22" fillId="0" borderId="65" xfId="0" applyFont="1" applyBorder="1" applyAlignment="1">
      <alignment horizontal="center"/>
    </xf>
    <xf numFmtId="0" fontId="22" fillId="0" borderId="63" xfId="0" applyFont="1" applyBorder="1" applyAlignment="1">
      <alignment horizontal="center"/>
    </xf>
    <xf numFmtId="0" fontId="22" fillId="0" borderId="60" xfId="0" applyFont="1" applyBorder="1" applyAlignment="1">
      <alignment horizontal="center"/>
    </xf>
    <xf numFmtId="2" fontId="44" fillId="7" borderId="38" xfId="0" applyNumberFormat="1" applyFont="1" applyFill="1" applyBorder="1" applyAlignment="1" applyProtection="1">
      <alignment horizontal="center"/>
      <protection locked="0"/>
    </xf>
    <xf numFmtId="2" fontId="44" fillId="7" borderId="192" xfId="0" applyNumberFormat="1" applyFon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dimension ref="A1:M55"/>
  <sheetViews>
    <sheetView workbookViewId="0" topLeftCell="A31">
      <selection activeCell="K40" sqref="K40"/>
    </sheetView>
  </sheetViews>
  <sheetFormatPr defaultColWidth="9.140625" defaultRowHeight="12.75"/>
  <sheetData>
    <row r="1" spans="1:11" ht="18">
      <c r="A1" s="778" t="s">
        <v>252</v>
      </c>
      <c r="B1" s="778"/>
      <c r="C1" s="778"/>
      <c r="D1" s="778"/>
      <c r="E1" s="778"/>
      <c r="F1" s="778"/>
      <c r="G1" s="778"/>
      <c r="H1" s="778"/>
      <c r="I1" s="778"/>
      <c r="J1" s="778"/>
      <c r="K1" s="778"/>
    </row>
    <row r="3" spans="1:10" ht="15.75">
      <c r="A3" s="777" t="s">
        <v>251</v>
      </c>
      <c r="B3" s="777"/>
      <c r="C3" s="777"/>
      <c r="D3" s="777"/>
      <c r="E3" s="777"/>
      <c r="F3" s="777"/>
      <c r="G3" s="777"/>
      <c r="H3" s="777"/>
      <c r="I3" s="777"/>
      <c r="J3" s="777"/>
    </row>
    <row r="6" ht="12.75">
      <c r="A6" t="s">
        <v>133</v>
      </c>
    </row>
    <row r="7" spans="6:8" ht="12.75">
      <c r="F7" s="131"/>
      <c r="G7" s="12"/>
      <c r="H7" s="12"/>
    </row>
    <row r="8" spans="1:8" ht="12.75">
      <c r="A8" s="5">
        <f>'BEEF Solid&amp;Liquid Inventory-Pg1'!$D$10*'BEEF Solid&amp;Liquid Inventory-Pg1'!D27*'BEEF Solid&amp;Liquid Inventory-Pg1'!E27</f>
        <v>454936</v>
      </c>
      <c r="F8" s="132"/>
      <c r="G8" s="12"/>
      <c r="H8" s="12"/>
    </row>
    <row r="9" spans="1:8" ht="12.75">
      <c r="A9" s="5">
        <f>'BEEF Solid&amp;Liquid Inventory-Pg1'!$D$10*'BEEF Solid&amp;Liquid Inventory-Pg1'!D28*'BEEF Solid&amp;Liquid Inventory-Pg1'!E28</f>
        <v>0</v>
      </c>
      <c r="F9" s="132"/>
      <c r="G9" s="12"/>
      <c r="H9" s="12"/>
    </row>
    <row r="10" ht="12.75">
      <c r="A10" s="5">
        <f>'BEEF Solid&amp;Liquid Inventory-Pg1'!$D$10*'BEEF Solid&amp;Liquid Inventory-Pg1'!D29*'BEEF Solid&amp;Liquid Inventory-Pg1'!E29</f>
        <v>0</v>
      </c>
    </row>
    <row r="11" ht="12.75">
      <c r="A11" s="123"/>
    </row>
    <row r="15" ht="12.75">
      <c r="A15" t="s">
        <v>132</v>
      </c>
    </row>
    <row r="16" ht="12.75">
      <c r="A16" s="6">
        <f>'BEEF Solid&amp;Liquid Inventory-Pg1'!$D$10*'BEEF Solid&amp;Liquid Inventory-Pg1'!D27*'BEEF Solid&amp;Liquid Inventory-Pg1'!F27</f>
        <v>28405760</v>
      </c>
    </row>
    <row r="17" ht="12.75">
      <c r="A17" s="6">
        <f>'BEEF Solid&amp;Liquid Inventory-Pg1'!$D$10*'BEEF Solid&amp;Liquid Inventory-Pg1'!D28*'BEEF Solid&amp;Liquid Inventory-Pg1'!F28</f>
        <v>0</v>
      </c>
    </row>
    <row r="18" ht="12.75">
      <c r="A18" s="6">
        <f>'BEEF Solid&amp;Liquid Inventory-Pg1'!$D$10*'BEEF Solid&amp;Liquid Inventory-Pg1'!D29*'BEEF Solid&amp;Liquid Inventory-Pg1'!F29</f>
        <v>0</v>
      </c>
    </row>
    <row r="19" ht="12.75">
      <c r="A19" s="123"/>
    </row>
    <row r="22" spans="1:3" ht="12.75">
      <c r="A22" s="780" t="s">
        <v>74</v>
      </c>
      <c r="B22" s="780"/>
      <c r="C22" s="780"/>
    </row>
    <row r="23" spans="1:3" ht="12.75">
      <c r="A23" s="7" t="s">
        <v>24</v>
      </c>
      <c r="B23" s="7" t="s">
        <v>25</v>
      </c>
      <c r="C23" s="7" t="s">
        <v>26</v>
      </c>
    </row>
    <row r="24" spans="1:3" ht="12.75">
      <c r="A24" s="122">
        <f>'BEEF Solid&amp;Liquid Inventory-Pg1'!$D$10*'BEEF Solid&amp;Liquid Inventory-Pg1'!D27*'BEEF Solid&amp;Liquid Inventory-Pg1'!G27*'BEEF Solid&amp;Liquid Inventory-Pg1'!J27*'BEEF Solid&amp;Liquid Inventory-Pg1'!M27</f>
        <v>67574.64</v>
      </c>
      <c r="B24" s="122">
        <f>'BEEF Solid&amp;Liquid Inventory-Pg1'!$D$10*'BEEF Solid&amp;Liquid Inventory-Pg1'!D27*'BEEF Solid&amp;Liquid Inventory-Pg1'!H27*'BEEF Solid&amp;Liquid Inventory-Pg1'!K27</f>
        <v>45771</v>
      </c>
      <c r="C24" s="122">
        <f>'BEEF Solid&amp;Liquid Inventory-Pg1'!$D$10*'BEEF Solid&amp;Liquid Inventory-Pg1'!D27*'BEEF Solid&amp;Liquid Inventory-Pg1'!I27*'BEEF Solid&amp;Liquid Inventory-Pg1'!L27</f>
        <v>75730.2</v>
      </c>
    </row>
    <row r="25" spans="1:3" ht="12.75">
      <c r="A25" s="122">
        <f>'BEEF Solid&amp;Liquid Inventory-Pg1'!$D$10*'BEEF Solid&amp;Liquid Inventory-Pg1'!D28*'BEEF Solid&amp;Liquid Inventory-Pg1'!G28*'BEEF Solid&amp;Liquid Inventory-Pg1'!J28*'BEEF Solid&amp;Liquid Inventory-Pg1'!M28</f>
        <v>0</v>
      </c>
      <c r="B25" s="122">
        <f>'BEEF Solid&amp;Liquid Inventory-Pg1'!$D$10*'BEEF Solid&amp;Liquid Inventory-Pg1'!D28*'BEEF Solid&amp;Liquid Inventory-Pg1'!H28*'BEEF Solid&amp;Liquid Inventory-Pg1'!K28</f>
        <v>0</v>
      </c>
      <c r="C25" s="122">
        <f>'BEEF Solid&amp;Liquid Inventory-Pg1'!$D$10*'BEEF Solid&amp;Liquid Inventory-Pg1'!D28*'BEEF Solid&amp;Liquid Inventory-Pg1'!I28*'BEEF Solid&amp;Liquid Inventory-Pg1'!L28</f>
        <v>0</v>
      </c>
    </row>
    <row r="26" spans="1:3" ht="12.75">
      <c r="A26" s="122">
        <f>'BEEF Solid&amp;Liquid Inventory-Pg1'!$D$10*'BEEF Solid&amp;Liquid Inventory-Pg1'!D29*'BEEF Solid&amp;Liquid Inventory-Pg1'!G29*'BEEF Solid&amp;Liquid Inventory-Pg1'!J29*'BEEF Solid&amp;Liquid Inventory-Pg1'!M29</f>
        <v>0</v>
      </c>
      <c r="B26" s="122">
        <f>'BEEF Solid&amp;Liquid Inventory-Pg1'!$D$10*'BEEF Solid&amp;Liquid Inventory-Pg1'!D29*'BEEF Solid&amp;Liquid Inventory-Pg1'!H29*'BEEF Solid&amp;Liquid Inventory-Pg1'!K29</f>
        <v>0</v>
      </c>
      <c r="C26" s="122">
        <f>'BEEF Solid&amp;Liquid Inventory-Pg1'!$D$10*'BEEF Solid&amp;Liquid Inventory-Pg1'!D29*'BEEF Solid&amp;Liquid Inventory-Pg1'!I29*'BEEF Solid&amp;Liquid Inventory-Pg1'!L29</f>
        <v>0</v>
      </c>
    </row>
    <row r="27" spans="1:3" ht="12.75">
      <c r="A27" s="133"/>
      <c r="B27" s="133"/>
      <c r="C27" s="133"/>
    </row>
    <row r="28" ht="13.5" thickBot="1"/>
    <row r="29" spans="1:13" ht="13.5" thickTop="1">
      <c r="A29" s="781" t="s">
        <v>31</v>
      </c>
      <c r="B29" s="781"/>
      <c r="C29" s="781"/>
      <c r="D29" s="781"/>
      <c r="E29" s="781"/>
      <c r="F29" s="781"/>
      <c r="G29" s="781"/>
      <c r="H29" s="781"/>
      <c r="I29" s="781"/>
      <c r="J29" s="15"/>
      <c r="K29" s="14"/>
      <c r="L29" s="69"/>
      <c r="M29" s="69"/>
    </row>
    <row r="30" spans="1:13" ht="12.75">
      <c r="A30" s="779" t="s">
        <v>32</v>
      </c>
      <c r="B30" s="779"/>
      <c r="C30" s="779"/>
      <c r="D30" s="779"/>
      <c r="E30" s="779"/>
      <c r="F30" s="779"/>
      <c r="G30" s="779"/>
      <c r="H30" s="779"/>
      <c r="I30" s="779"/>
      <c r="J30" s="59">
        <f>SUM(BeefCalculations!A24:A26)</f>
        <v>67574.64</v>
      </c>
      <c r="K30" s="8" t="s">
        <v>30</v>
      </c>
      <c r="L30" s="13"/>
      <c r="M30" s="8"/>
    </row>
    <row r="31" spans="1:13" ht="12.75">
      <c r="A31" s="779" t="s">
        <v>33</v>
      </c>
      <c r="B31" s="779"/>
      <c r="C31" s="779"/>
      <c r="D31" s="779"/>
      <c r="E31" s="779"/>
      <c r="F31" s="779"/>
      <c r="G31" s="779"/>
      <c r="H31" s="779"/>
      <c r="I31" s="779"/>
      <c r="J31" s="59">
        <f>SUM(BeefCalculations!B24:B26)</f>
        <v>45771</v>
      </c>
      <c r="K31" s="8" t="s">
        <v>30</v>
      </c>
      <c r="L31" s="13"/>
      <c r="M31" s="8"/>
    </row>
    <row r="32" spans="1:13" ht="12.75">
      <c r="A32" s="779" t="s">
        <v>34</v>
      </c>
      <c r="B32" s="779"/>
      <c r="C32" s="779"/>
      <c r="D32" s="779"/>
      <c r="E32" s="779"/>
      <c r="F32" s="779"/>
      <c r="G32" s="779"/>
      <c r="H32" s="779"/>
      <c r="I32" s="779"/>
      <c r="J32" s="59">
        <f>SUM(BeefCalculations!C24:C26)</f>
        <v>75730.2</v>
      </c>
      <c r="K32" s="8" t="s">
        <v>30</v>
      </c>
      <c r="L32" s="13"/>
      <c r="M32" s="75"/>
    </row>
    <row r="34" spans="1:6" ht="13.5" thickBot="1">
      <c r="A34" s="773" t="s">
        <v>134</v>
      </c>
      <c r="B34" s="774"/>
      <c r="C34" s="774"/>
      <c r="D34" s="774"/>
      <c r="E34" s="774"/>
      <c r="F34" s="775"/>
    </row>
    <row r="35" spans="1:3" ht="14.25" thickBot="1" thickTop="1">
      <c r="A35" s="518" t="s">
        <v>138</v>
      </c>
      <c r="B35" s="479"/>
      <c r="C35" s="479"/>
    </row>
    <row r="36" spans="1:6" ht="14.25" thickBot="1" thickTop="1">
      <c r="A36" s="3" t="s">
        <v>24</v>
      </c>
      <c r="B36" s="4" t="s">
        <v>45</v>
      </c>
      <c r="C36" s="4" t="s">
        <v>46</v>
      </c>
      <c r="D36" s="776" t="s">
        <v>274</v>
      </c>
      <c r="E36" s="776"/>
      <c r="F36" s="776"/>
    </row>
    <row r="37" spans="1:6" ht="14.25" thickBot="1" thickTop="1">
      <c r="A37" s="136">
        <f>IF(ISNUMBER(('Nutrient Balance-Pg2'!I22)+AND('Nutrient Balance-Pg2'!J22)),'Nutrient Balance-Pg2'!I22*'Nutrient Balance-Pg2'!J22,"")</f>
        <v>170.4024</v>
      </c>
      <c r="B37" s="136">
        <f>IF(AND(ISNUMBER('Nutrient Balance-Pg2'!I22),ISNUMBER('Nutrient Balance-Pg2'!K22)),'Nutrient Balance-Pg2'!I22*'Nutrient Balance-Pg2'!K22*2.27,"")</f>
        <v>67.271904</v>
      </c>
      <c r="C37" s="136"/>
      <c r="D37" s="776"/>
      <c r="E37" s="776"/>
      <c r="F37" s="776"/>
    </row>
    <row r="38" spans="1:6" ht="14.25" thickBot="1" thickTop="1">
      <c r="A38" s="136">
        <f>IF(ISNUMBER(('Nutrient Balance-Pg2'!I23)+AND('Nutrient Balance-Pg2'!J23)),'Nutrient Balance-Pg2'!I23*'Nutrient Balance-Pg2'!J23,"")</f>
        <v>198.75</v>
      </c>
      <c r="B38" s="136">
        <f>IF(AND(ISNUMBER('Nutrient Balance-Pg2'!I23),ISNUMBER('Nutrient Balance-Pg2'!K23)),'Nutrient Balance-Pg2'!I23*'Nutrient Balance-Pg2'!K23*2.27,"")</f>
        <v>46.199040000000004</v>
      </c>
      <c r="C38" s="136"/>
      <c r="D38" s="776"/>
      <c r="E38" s="776"/>
      <c r="F38" s="776"/>
    </row>
    <row r="39" spans="1:6" ht="14.25" thickBot="1" thickTop="1">
      <c r="A39" s="136">
        <f>IF(ISNUMBER(('Nutrient Balance-Pg2'!I24)+AND('Nutrient Balance-Pg2'!J24)),'Nutrient Balance-Pg2'!I24*'Nutrient Balance-Pg2'!J24,"")</f>
        <v>119.9128</v>
      </c>
      <c r="B39" s="136">
        <f>IF(AND(ISNUMBER('Nutrient Balance-Pg2'!I24),ISNUMBER('Nutrient Balance-Pg2'!K24)),'Nutrient Balance-Pg2'!I24*'Nutrient Balance-Pg2'!K24*2.27,"")</f>
        <v>47.339487999999996</v>
      </c>
      <c r="C39" s="136"/>
      <c r="D39" s="776"/>
      <c r="E39" s="776"/>
      <c r="F39" s="776"/>
    </row>
    <row r="40" spans="1:6" ht="14.25" thickBot="1" thickTop="1">
      <c r="A40" s="136">
        <f>IF(ISNUMBER(('Nutrient Balance-Pg2'!I25)+AND('Nutrient Balance-Pg2'!J25)),'Nutrient Balance-Pg2'!I25*'Nutrient Balance-Pg2'!J25,"")</f>
        <v>161.25</v>
      </c>
      <c r="B40" s="136">
        <f>IF(AND(ISNUMBER('Nutrient Balance-Pg2'!I25),ISNUMBER('Nutrient Balance-Pg2'!K25)),'Nutrient Balance-Pg2'!I25*'Nutrient Balance-Pg2'!K25*2.27,"")</f>
        <v>37.482240000000004</v>
      </c>
      <c r="C40" s="136"/>
      <c r="D40" s="776"/>
      <c r="E40" s="776"/>
      <c r="F40" s="776"/>
    </row>
    <row r="41" spans="1:6" ht="14.25" thickBot="1" thickTop="1">
      <c r="A41" s="136">
        <f>IF(ISNUMBER(('Nutrient Balance-Pg2'!I26)+AND('Nutrient Balance-Pg2'!J26)),'Nutrient Balance-Pg2'!I26*'Nutrient Balance-Pg2'!J26,"")</f>
      </c>
      <c r="B41" s="136">
        <f>IF(AND(ISNUMBER('Nutrient Balance-Pg2'!I26),ISNUMBER('Nutrient Balance-Pg2'!K26)),'Nutrient Balance-Pg2'!I26*'Nutrient Balance-Pg2'!K26*2.27,"")</f>
      </c>
      <c r="C41" s="136"/>
      <c r="D41" s="776"/>
      <c r="E41" s="776"/>
      <c r="F41" s="776"/>
    </row>
    <row r="42" spans="1:6" ht="14.25" thickBot="1" thickTop="1">
      <c r="A42" s="136">
        <f>IF(ISNUMBER(('Nutrient Balance-Pg2'!I27)+AND('Nutrient Balance-Pg2'!J27)),'Nutrient Balance-Pg2'!I27*'Nutrient Balance-Pg2'!J27,"")</f>
      </c>
      <c r="B42" s="136">
        <f>IF(AND(ISNUMBER('Nutrient Balance-Pg2'!I27),ISNUMBER('Nutrient Balance-Pg2'!K27)),'Nutrient Balance-Pg2'!I27*'Nutrient Balance-Pg2'!K27*2.27,"")</f>
      </c>
      <c r="C42" s="136"/>
      <c r="D42" s="776"/>
      <c r="E42" s="776"/>
      <c r="F42" s="776"/>
    </row>
    <row r="43" spans="1:6" ht="14.25" thickBot="1" thickTop="1">
      <c r="A43" s="136">
        <f>IF(ISNUMBER(('Nutrient Balance-Pg2'!I28)+AND('Nutrient Balance-Pg2'!J28)),'Nutrient Balance-Pg2'!I28*'Nutrient Balance-Pg2'!J28,"")</f>
      </c>
      <c r="B43" s="136">
        <f>IF(AND(ISNUMBER('Nutrient Balance-Pg2'!I28),ISNUMBER('Nutrient Balance-Pg2'!K28)),'Nutrient Balance-Pg2'!I28*'Nutrient Balance-Pg2'!K28*2.27,"")</f>
      </c>
      <c r="C43" s="136"/>
      <c r="D43" s="776"/>
      <c r="E43" s="776"/>
      <c r="F43" s="776"/>
    </row>
    <row r="44" spans="1:6" ht="14.25" thickBot="1" thickTop="1">
      <c r="A44" s="136">
        <f>IF(ISNUMBER(('Nutrient Balance-Pg2'!I29)+AND('Nutrient Balance-Pg2'!J29)),'Nutrient Balance-Pg2'!I29*'Nutrient Balance-Pg2'!J29,"")</f>
      </c>
      <c r="B44" s="136">
        <f>IF(AND(ISNUMBER('Nutrient Balance-Pg2'!I29),ISNUMBER('Nutrient Balance-Pg2'!K29)),'Nutrient Balance-Pg2'!I29*'Nutrient Balance-Pg2'!K29*2.27,"")</f>
      </c>
      <c r="C44" s="136"/>
      <c r="D44" s="776"/>
      <c r="E44" s="776"/>
      <c r="F44" s="776"/>
    </row>
    <row r="45" spans="1:6" ht="14.25" thickBot="1" thickTop="1">
      <c r="A45" s="134"/>
      <c r="B45" s="11" t="s">
        <v>42</v>
      </c>
      <c r="C45" s="13"/>
      <c r="D45" s="776"/>
      <c r="E45" s="776"/>
      <c r="F45" s="776"/>
    </row>
    <row r="46" spans="1:6" ht="14.25" thickBot="1" thickTop="1">
      <c r="A46" s="135">
        <f>IF(ISNUMBER(('Nutrient Balance-Pg2'!#REF!)+AND('Nutrient Balance-Pg2'!#REF!)),'Nutrient Balance-Pg2'!#REF!*'Nutrient Balance-Pg2'!#REF!,"")</f>
      </c>
      <c r="B46" s="135">
        <f>IF(AND(ISNUMBER('Nutrient Balance-Pg2'!#REF!),ISNUMBER('Nutrient Balance-Pg2'!#REF!)),'Nutrient Balance-Pg2'!#REF!*'Nutrient Balance-Pg2'!#REF!*2.27,"")</f>
      </c>
      <c r="C46" s="135"/>
      <c r="D46" s="776"/>
      <c r="E46" s="776"/>
      <c r="F46" s="776"/>
    </row>
    <row r="47" spans="1:6" ht="14.25" thickBot="1" thickTop="1">
      <c r="A47" s="135">
        <f>IF(ISNUMBER(('Nutrient Balance-Pg2'!#REF!)+AND('Nutrient Balance-Pg2'!#REF!)),'Nutrient Balance-Pg2'!#REF!*'Nutrient Balance-Pg2'!#REF!,0)</f>
        <v>0</v>
      </c>
      <c r="B47" s="135">
        <f>IF(AND(ISNUMBER('Nutrient Balance-Pg2'!#REF!),ISNUMBER('Nutrient Balance-Pg2'!#REF!)),'Nutrient Balance-Pg2'!#REF!*'Nutrient Balance-Pg2'!#REF!*2.27,0)</f>
        <v>0</v>
      </c>
      <c r="C47" s="135"/>
      <c r="D47" s="776"/>
      <c r="E47" s="776"/>
      <c r="F47" s="776"/>
    </row>
    <row r="48" spans="1:6" ht="14.25" thickBot="1" thickTop="1">
      <c r="A48" s="135">
        <f>IF(ISNUMBER(('Nutrient Balance-Pg2'!#REF!)+AND('Nutrient Balance-Pg2'!#REF!)),'Nutrient Balance-Pg2'!#REF!*'Nutrient Balance-Pg2'!#REF!,0)</f>
        <v>0</v>
      </c>
      <c r="B48" s="135">
        <f>IF(AND(ISNUMBER('Nutrient Balance-Pg2'!#REF!),ISNUMBER('Nutrient Balance-Pg2'!#REF!)),'Nutrient Balance-Pg2'!#REF!*'Nutrient Balance-Pg2'!#REF!*2.27,0)</f>
        <v>0</v>
      </c>
      <c r="C48" s="135"/>
      <c r="D48" s="776"/>
      <c r="E48" s="776"/>
      <c r="F48" s="776"/>
    </row>
    <row r="49" spans="1:6" ht="14.25" thickBot="1" thickTop="1">
      <c r="A49" s="135">
        <f>IF(ISNUMBER(('Nutrient Balance-Pg2'!#REF!)+AND('Nutrient Balance-Pg2'!#REF!)),'Nutrient Balance-Pg2'!#REF!*'Nutrient Balance-Pg2'!#REF!,0)</f>
        <v>0</v>
      </c>
      <c r="B49" s="135">
        <f>IF(AND(ISNUMBER('Nutrient Balance-Pg2'!#REF!),ISNUMBER('Nutrient Balance-Pg2'!#REF!)),'Nutrient Balance-Pg2'!#REF!*'Nutrient Balance-Pg2'!#REF!*2.27,0)</f>
        <v>0</v>
      </c>
      <c r="C49" s="135"/>
      <c r="D49" s="776"/>
      <c r="E49" s="776"/>
      <c r="F49" s="776"/>
    </row>
    <row r="50" spans="1:6" ht="14.25" thickBot="1" thickTop="1">
      <c r="A50" s="135">
        <f>IF(ISNUMBER(('Nutrient Balance-Pg2'!#REF!)+AND('Nutrient Balance-Pg2'!#REF!)),'Nutrient Balance-Pg2'!#REF!*'Nutrient Balance-Pg2'!#REF!,0)</f>
        <v>0</v>
      </c>
      <c r="B50" s="135">
        <f>IF(AND(ISNUMBER('Nutrient Balance-Pg2'!#REF!),ISNUMBER('Nutrient Balance-Pg2'!#REF!)),'Nutrient Balance-Pg2'!#REF!*'Nutrient Balance-Pg2'!#REF!*2.27,0)</f>
        <v>0</v>
      </c>
      <c r="C50" s="135"/>
      <c r="D50" s="776"/>
      <c r="E50" s="776"/>
      <c r="F50" s="776"/>
    </row>
    <row r="51" spans="1:6" ht="14.25" thickBot="1" thickTop="1">
      <c r="A51" s="135">
        <f>IF(ISNUMBER(('Nutrient Balance-Pg2'!#REF!)+AND('Nutrient Balance-Pg2'!#REF!)),'Nutrient Balance-Pg2'!#REF!*'Nutrient Balance-Pg2'!#REF!,0)</f>
        <v>0</v>
      </c>
      <c r="B51" s="135">
        <f>IF(AND(ISNUMBER('Nutrient Balance-Pg2'!#REF!),ISNUMBER('Nutrient Balance-Pg2'!#REF!)),'Nutrient Balance-Pg2'!#REF!*'Nutrient Balance-Pg2'!#REF!*2.27,0)</f>
        <v>0</v>
      </c>
      <c r="C51" s="135"/>
      <c r="D51" s="776"/>
      <c r="E51" s="776"/>
      <c r="F51" s="776"/>
    </row>
    <row r="52" spans="1:6" ht="14.25" thickBot="1" thickTop="1">
      <c r="A52" s="135">
        <f>IF(ISNUMBER(('Nutrient Balance-Pg2'!#REF!)+AND('Nutrient Balance-Pg2'!#REF!)),'Nutrient Balance-Pg2'!#REF!*'Nutrient Balance-Pg2'!#REF!,0)</f>
        <v>0</v>
      </c>
      <c r="B52" s="135">
        <f>IF(AND(ISNUMBER('Nutrient Balance-Pg2'!#REF!),ISNUMBER('Nutrient Balance-Pg2'!#REF!)),'Nutrient Balance-Pg2'!#REF!*'Nutrient Balance-Pg2'!#REF!*2.27,0)</f>
        <v>0</v>
      </c>
      <c r="C52" s="135"/>
      <c r="D52" s="776"/>
      <c r="E52" s="776"/>
      <c r="F52" s="776"/>
    </row>
    <row r="53" spans="1:6" ht="14.25" thickBot="1" thickTop="1">
      <c r="A53" s="135">
        <f>IF(ISNUMBER(('Nutrient Balance-Pg2'!#REF!)+AND('Nutrient Balance-Pg2'!#REF!)),'Nutrient Balance-Pg2'!#REF!*'Nutrient Balance-Pg2'!#REF!,0)</f>
        <v>0</v>
      </c>
      <c r="B53" s="135">
        <f>IF(AND(ISNUMBER('Nutrient Balance-Pg2'!#REF!),ISNUMBER('Nutrient Balance-Pg2'!#REF!)),'Nutrient Balance-Pg2'!#REF!*'Nutrient Balance-Pg2'!#REF!*2.27,0)</f>
        <v>0</v>
      </c>
      <c r="C53" s="135"/>
      <c r="D53" s="776"/>
      <c r="E53" s="776"/>
      <c r="F53" s="776"/>
    </row>
    <row r="54" spans="1:6" ht="14.25" thickBot="1" thickTop="1">
      <c r="A54" s="71"/>
      <c r="B54" s="475" t="s">
        <v>43</v>
      </c>
      <c r="C54" s="476"/>
      <c r="D54" s="776"/>
      <c r="E54" s="776"/>
      <c r="F54" s="776"/>
    </row>
    <row r="55" spans="1:3" ht="13.5" thickBot="1">
      <c r="A55" s="770" t="s">
        <v>47</v>
      </c>
      <c r="B55" s="771"/>
      <c r="C55" s="772"/>
    </row>
  </sheetData>
  <mergeCells count="10">
    <mergeCell ref="A1:K1"/>
    <mergeCell ref="A32:I32"/>
    <mergeCell ref="A22:C22"/>
    <mergeCell ref="A29:I29"/>
    <mergeCell ref="A30:I30"/>
    <mergeCell ref="A31:I31"/>
    <mergeCell ref="A55:C55"/>
    <mergeCell ref="A34:F34"/>
    <mergeCell ref="D36:F54"/>
    <mergeCell ref="A3:J3"/>
  </mergeCells>
  <printOptions/>
  <pageMargins left="0.25" right="0.2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3"/>
  <dimension ref="A3:D36"/>
  <sheetViews>
    <sheetView workbookViewId="0" topLeftCell="A2">
      <selection activeCell="G18" sqref="G18"/>
    </sheetView>
  </sheetViews>
  <sheetFormatPr defaultColWidth="9.140625" defaultRowHeight="12.75"/>
  <cols>
    <col min="1" max="1" width="21.57421875" style="0" customWidth="1"/>
    <col min="2" max="2" width="18.8515625" style="0" customWidth="1"/>
    <col min="3" max="3" width="17.57421875" style="0" customWidth="1"/>
    <col min="4" max="4" width="18.140625" style="0" customWidth="1"/>
  </cols>
  <sheetData>
    <row r="3" ht="12.75">
      <c r="A3" t="s">
        <v>288</v>
      </c>
    </row>
    <row r="5" spans="1:4" ht="12.75">
      <c r="A5" s="7"/>
      <c r="B5" s="7" t="s">
        <v>297</v>
      </c>
      <c r="C5" s="7" t="s">
        <v>299</v>
      </c>
      <c r="D5" s="7" t="s">
        <v>301</v>
      </c>
    </row>
    <row r="6" spans="1:4" ht="12.75">
      <c r="A6" t="s">
        <v>37</v>
      </c>
      <c r="B6" s="7" t="s">
        <v>298</v>
      </c>
      <c r="C6" s="7" t="s">
        <v>300</v>
      </c>
      <c r="D6" s="7" t="s">
        <v>300</v>
      </c>
    </row>
    <row r="8" spans="1:4" ht="12.75">
      <c r="A8" t="s">
        <v>294</v>
      </c>
      <c r="B8">
        <v>2000</v>
      </c>
      <c r="C8" s="562">
        <v>0.0225</v>
      </c>
      <c r="D8" s="562">
        <v>0.0022</v>
      </c>
    </row>
    <row r="9" spans="1:4" ht="12.75">
      <c r="A9" t="s">
        <v>293</v>
      </c>
      <c r="B9">
        <v>2000</v>
      </c>
      <c r="C9" s="562">
        <v>0.0225</v>
      </c>
      <c r="D9" s="562">
        <v>0.0022</v>
      </c>
    </row>
    <row r="10" spans="1:4" ht="12.75">
      <c r="A10" t="s">
        <v>307</v>
      </c>
      <c r="B10">
        <v>2000</v>
      </c>
      <c r="C10" s="562">
        <v>0.0279</v>
      </c>
      <c r="D10" s="562">
        <v>0.0033</v>
      </c>
    </row>
    <row r="11" spans="1:4" ht="12.75">
      <c r="A11" t="s">
        <v>306</v>
      </c>
      <c r="B11">
        <v>2000</v>
      </c>
      <c r="C11" s="562">
        <v>0.0279</v>
      </c>
      <c r="D11" s="562">
        <v>0.0033</v>
      </c>
    </row>
    <row r="12" spans="1:4" ht="12.75">
      <c r="A12" t="s">
        <v>312</v>
      </c>
      <c r="B12">
        <v>48</v>
      </c>
      <c r="C12" s="562">
        <v>0.0182</v>
      </c>
      <c r="D12" s="562">
        <v>0.0034</v>
      </c>
    </row>
    <row r="13" spans="1:4" ht="12.75">
      <c r="A13" t="s">
        <v>311</v>
      </c>
      <c r="B13">
        <v>48</v>
      </c>
      <c r="C13" s="562">
        <v>0.0182</v>
      </c>
      <c r="D13" s="562">
        <v>0.0034</v>
      </c>
    </row>
    <row r="14" spans="1:4" ht="12.75">
      <c r="A14" t="s">
        <v>318</v>
      </c>
      <c r="B14">
        <v>2000</v>
      </c>
      <c r="C14" s="562">
        <v>0.0187</v>
      </c>
      <c r="D14" s="562">
        <v>0.0021</v>
      </c>
    </row>
    <row r="15" spans="1:4" ht="12.75">
      <c r="A15" t="s">
        <v>290</v>
      </c>
      <c r="B15">
        <v>56</v>
      </c>
      <c r="C15" s="562">
        <v>0.0161</v>
      </c>
      <c r="D15" s="562">
        <v>0.0028</v>
      </c>
    </row>
    <row r="16" spans="1:4" ht="12.75">
      <c r="A16" t="s">
        <v>289</v>
      </c>
      <c r="B16">
        <v>56</v>
      </c>
      <c r="C16" s="562">
        <v>0.0161</v>
      </c>
      <c r="D16" s="562">
        <v>0.0028</v>
      </c>
    </row>
    <row r="17" spans="1:4" ht="12.75">
      <c r="A17" t="s">
        <v>296</v>
      </c>
      <c r="B17">
        <v>700</v>
      </c>
      <c r="C17" s="562">
        <v>0.011</v>
      </c>
      <c r="D17" s="562">
        <v>0.0025</v>
      </c>
    </row>
    <row r="18" spans="1:4" ht="12.75">
      <c r="A18" t="s">
        <v>295</v>
      </c>
      <c r="B18">
        <v>700</v>
      </c>
      <c r="C18" s="562">
        <v>0.011</v>
      </c>
      <c r="D18" s="562">
        <v>0.0025</v>
      </c>
    </row>
    <row r="19" spans="1:4" ht="12.75">
      <c r="A19" t="s">
        <v>310</v>
      </c>
      <c r="B19">
        <v>2000</v>
      </c>
      <c r="C19" s="562">
        <v>0.0313</v>
      </c>
      <c r="D19" s="562">
        <v>0.0045</v>
      </c>
    </row>
    <row r="20" spans="1:4" ht="12.75">
      <c r="A20" t="s">
        <v>321</v>
      </c>
      <c r="B20">
        <v>2000</v>
      </c>
      <c r="C20" s="562">
        <v>0.0203</v>
      </c>
      <c r="D20" s="562">
        <v>0.00236</v>
      </c>
    </row>
    <row r="21" spans="1:4" ht="12.75">
      <c r="A21" t="s">
        <v>303</v>
      </c>
      <c r="B21">
        <v>32</v>
      </c>
      <c r="C21" s="562">
        <v>0.0195</v>
      </c>
      <c r="D21" s="562">
        <v>0.0034</v>
      </c>
    </row>
    <row r="22" spans="1:4" ht="12.75">
      <c r="A22" t="s">
        <v>302</v>
      </c>
      <c r="B22">
        <v>32</v>
      </c>
      <c r="C22" s="562">
        <v>0.0195</v>
      </c>
      <c r="D22" s="562">
        <v>0.0034</v>
      </c>
    </row>
    <row r="23" spans="1:4" ht="12.75">
      <c r="A23" t="s">
        <v>314</v>
      </c>
      <c r="B23">
        <v>56</v>
      </c>
      <c r="C23" s="562">
        <v>0.0208</v>
      </c>
      <c r="D23" s="562">
        <v>0.0026</v>
      </c>
    </row>
    <row r="24" spans="1:4" ht="12.75">
      <c r="A24" t="s">
        <v>313</v>
      </c>
      <c r="B24">
        <v>56</v>
      </c>
      <c r="C24" s="562">
        <v>0.0208</v>
      </c>
      <c r="D24" s="562">
        <v>0.0026</v>
      </c>
    </row>
    <row r="25" spans="1:4" ht="12.75">
      <c r="A25" t="s">
        <v>309</v>
      </c>
      <c r="B25">
        <v>2000</v>
      </c>
      <c r="C25" s="562">
        <v>0.0088</v>
      </c>
      <c r="D25" s="562">
        <v>0.0026</v>
      </c>
    </row>
    <row r="26" spans="1:4" ht="12.75">
      <c r="A26" t="s">
        <v>316</v>
      </c>
      <c r="B26">
        <v>56</v>
      </c>
      <c r="C26" s="562">
        <v>0.0167</v>
      </c>
      <c r="D26" s="562">
        <v>0.0036</v>
      </c>
    </row>
    <row r="27" spans="1:4" ht="12.75">
      <c r="A27" t="s">
        <v>315</v>
      </c>
      <c r="B27">
        <v>56</v>
      </c>
      <c r="C27" s="562">
        <v>0.0167</v>
      </c>
      <c r="D27" s="562">
        <v>0.0036</v>
      </c>
    </row>
    <row r="28" spans="1:4" ht="12.75">
      <c r="A28" t="s">
        <v>292</v>
      </c>
      <c r="B28">
        <v>60</v>
      </c>
      <c r="C28" s="562">
        <v>0.0625</v>
      </c>
      <c r="D28" s="562">
        <v>0.0064</v>
      </c>
    </row>
    <row r="29" spans="1:4" ht="12.75">
      <c r="A29" t="s">
        <v>291</v>
      </c>
      <c r="B29">
        <v>60</v>
      </c>
      <c r="C29" s="562">
        <v>0.0625</v>
      </c>
      <c r="D29" s="562">
        <v>0.0064</v>
      </c>
    </row>
    <row r="30" spans="1:4" ht="12.75">
      <c r="A30" t="s">
        <v>308</v>
      </c>
      <c r="B30">
        <v>2000</v>
      </c>
      <c r="C30" s="562">
        <v>0.002</v>
      </c>
      <c r="D30" s="562">
        <v>0.0003</v>
      </c>
    </row>
    <row r="31" spans="1:4" ht="12.75">
      <c r="A31" t="s">
        <v>317</v>
      </c>
      <c r="B31">
        <v>25</v>
      </c>
      <c r="C31" s="562">
        <v>0.0357</v>
      </c>
      <c r="D31" s="562">
        <v>0.0171</v>
      </c>
    </row>
    <row r="32" spans="1:4" ht="12.75">
      <c r="A32" t="s">
        <v>319</v>
      </c>
      <c r="B32">
        <v>2000</v>
      </c>
      <c r="C32" s="562">
        <v>0.0115</v>
      </c>
      <c r="D32" s="562">
        <v>0.001</v>
      </c>
    </row>
    <row r="33" spans="1:4" ht="12.75">
      <c r="A33" t="s">
        <v>320</v>
      </c>
      <c r="B33">
        <v>2000</v>
      </c>
      <c r="C33" s="562">
        <v>0.0197</v>
      </c>
      <c r="D33" s="562">
        <v>0.002</v>
      </c>
    </row>
    <row r="34" spans="1:4" ht="12.75">
      <c r="A34" t="s">
        <v>305</v>
      </c>
      <c r="B34">
        <v>60</v>
      </c>
      <c r="C34" s="562">
        <v>0.0208</v>
      </c>
      <c r="D34" s="562">
        <v>0.0062</v>
      </c>
    </row>
    <row r="35" spans="1:4" ht="12.75">
      <c r="A35" t="s">
        <v>304</v>
      </c>
      <c r="B35">
        <v>60</v>
      </c>
      <c r="C35" s="562">
        <v>0.0208</v>
      </c>
      <c r="D35" s="562">
        <v>0.0062</v>
      </c>
    </row>
    <row r="36" spans="3:4" ht="12.75">
      <c r="C36" s="562"/>
      <c r="D36" s="562"/>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K108"/>
  <sheetViews>
    <sheetView showGridLines="0" showZeros="0" zoomScaleSheetLayoutView="100" workbookViewId="0" topLeftCell="A1">
      <selection activeCell="F11" sqref="F11:G11"/>
    </sheetView>
  </sheetViews>
  <sheetFormatPr defaultColWidth="9.140625" defaultRowHeight="12.75"/>
  <cols>
    <col min="9" max="9" width="10.140625" style="0" customWidth="1"/>
  </cols>
  <sheetData>
    <row r="1" spans="4:10" ht="19.5" customHeight="1">
      <c r="D1" s="782" t="s">
        <v>48</v>
      </c>
      <c r="E1" s="782"/>
      <c r="F1" s="782"/>
      <c r="G1" s="782"/>
      <c r="H1" s="782"/>
      <c r="I1" s="783" t="s">
        <v>392</v>
      </c>
      <c r="J1" s="783"/>
    </row>
    <row r="2" spans="4:8" ht="15.75">
      <c r="D2" s="763" t="s">
        <v>362</v>
      </c>
      <c r="E2" s="763"/>
      <c r="F2" s="763"/>
      <c r="G2" s="763"/>
      <c r="H2" s="763"/>
    </row>
    <row r="3" spans="1:11" ht="12.75">
      <c r="A3" s="17" t="s">
        <v>261</v>
      </c>
      <c r="B3" s="43"/>
      <c r="C3" s="43"/>
      <c r="D3" s="43"/>
      <c r="E3" s="43"/>
      <c r="F3" s="43"/>
      <c r="G3" s="43"/>
      <c r="H3" s="43"/>
      <c r="I3" s="43"/>
      <c r="J3" s="43"/>
      <c r="K3" s="41"/>
    </row>
    <row r="4" spans="1:11" ht="12.75">
      <c r="A4" s="70" t="s">
        <v>262</v>
      </c>
      <c r="B4" s="13"/>
      <c r="C4" s="13"/>
      <c r="D4" s="13"/>
      <c r="E4" s="13"/>
      <c r="F4" s="13"/>
      <c r="G4" s="13"/>
      <c r="H4" s="13"/>
      <c r="I4" s="13"/>
      <c r="J4" s="13"/>
      <c r="K4" s="32"/>
    </row>
    <row r="5" spans="1:11" ht="12.75">
      <c r="A5" s="37" t="s">
        <v>263</v>
      </c>
      <c r="B5" s="23"/>
      <c r="C5" s="23"/>
      <c r="D5" s="23"/>
      <c r="E5" s="23"/>
      <c r="F5" s="23"/>
      <c r="G5" s="23"/>
      <c r="H5" s="23"/>
      <c r="I5" s="23"/>
      <c r="J5" s="23"/>
      <c r="K5" s="38"/>
    </row>
    <row r="6" spans="1:11" ht="12.75">
      <c r="A6" s="496" t="s">
        <v>282</v>
      </c>
      <c r="B6" s="497"/>
      <c r="C6" s="497"/>
      <c r="D6" s="497"/>
      <c r="E6" s="497"/>
      <c r="F6" s="497"/>
      <c r="G6" s="497"/>
      <c r="H6" s="497"/>
      <c r="I6" s="497"/>
      <c r="J6" s="497"/>
      <c r="K6" s="498"/>
    </row>
    <row r="7" spans="1:11" ht="12.75">
      <c r="A7" s="499" t="s">
        <v>264</v>
      </c>
      <c r="B7" s="497"/>
      <c r="C7" s="497"/>
      <c r="D7" s="497"/>
      <c r="E7" s="497"/>
      <c r="F7" s="497"/>
      <c r="G7" s="497"/>
      <c r="H7" s="497"/>
      <c r="I7" s="497"/>
      <c r="J7" s="497"/>
      <c r="K7" s="498"/>
    </row>
    <row r="9" spans="1:6" ht="12.75">
      <c r="A9" t="s">
        <v>237</v>
      </c>
      <c r="E9" s="463"/>
      <c r="F9" s="463"/>
    </row>
    <row r="10" ht="12.75">
      <c r="A10" t="s">
        <v>88</v>
      </c>
    </row>
    <row r="11" spans="1:8" ht="12.75">
      <c r="A11" s="48" t="s">
        <v>388</v>
      </c>
      <c r="B11" s="48"/>
      <c r="C11" s="48"/>
      <c r="D11" s="48"/>
      <c r="E11" s="48"/>
      <c r="F11" s="753"/>
      <c r="G11" s="753"/>
      <c r="H11" s="12"/>
    </row>
    <row r="12" spans="1:11" ht="13.5" thickBot="1">
      <c r="A12" s="47"/>
      <c r="B12" s="47"/>
      <c r="C12" s="47"/>
      <c r="D12" s="47"/>
      <c r="E12" s="47"/>
      <c r="F12" s="47"/>
      <c r="G12" s="47"/>
      <c r="H12" s="47"/>
      <c r="I12" s="47"/>
      <c r="J12" s="47"/>
      <c r="K12" s="47"/>
    </row>
    <row r="13" spans="1:11" ht="13.5" thickBot="1">
      <c r="A13" s="759" t="s">
        <v>246</v>
      </c>
      <c r="B13" s="759"/>
      <c r="C13" s="759"/>
      <c r="D13" s="759"/>
      <c r="E13" s="759"/>
      <c r="F13" s="759"/>
      <c r="G13" s="759"/>
      <c r="H13" s="759"/>
      <c r="I13" s="759"/>
      <c r="J13" s="759"/>
      <c r="K13" s="759"/>
    </row>
    <row r="14" spans="1:11" ht="12.75">
      <c r="A14" s="796" t="s">
        <v>248</v>
      </c>
      <c r="B14" s="796"/>
      <c r="C14" s="796"/>
      <c r="D14" s="796"/>
      <c r="E14" s="796"/>
      <c r="F14" s="796"/>
      <c r="G14" s="796"/>
      <c r="H14" s="796"/>
      <c r="I14" s="796"/>
      <c r="J14" s="796"/>
      <c r="K14" s="796"/>
    </row>
    <row r="16" ht="12.75">
      <c r="A16" t="s">
        <v>344</v>
      </c>
    </row>
    <row r="17" ht="12.75">
      <c r="A17" t="s">
        <v>389</v>
      </c>
    </row>
    <row r="18" ht="12.75">
      <c r="A18" t="s">
        <v>343</v>
      </c>
    </row>
    <row r="19" ht="12.75">
      <c r="A19" t="s">
        <v>345</v>
      </c>
    </row>
    <row r="22" spans="1:11" ht="13.5" thickBot="1">
      <c r="A22" s="440" t="s">
        <v>82</v>
      </c>
      <c r="B22" s="17"/>
      <c r="C22" s="43"/>
      <c r="D22" s="43"/>
      <c r="E22" s="43"/>
      <c r="F22" s="43"/>
      <c r="G22" s="43"/>
      <c r="H22" s="43"/>
      <c r="I22" s="43"/>
      <c r="J22" s="43"/>
      <c r="K22" s="41"/>
    </row>
    <row r="23" spans="1:11" ht="12.75">
      <c r="A23" s="754">
        <v>1</v>
      </c>
      <c r="B23" s="70" t="s">
        <v>265</v>
      </c>
      <c r="C23" s="13"/>
      <c r="D23" s="13"/>
      <c r="E23" s="13"/>
      <c r="F23" s="13"/>
      <c r="G23" s="13"/>
      <c r="H23" s="13"/>
      <c r="I23" s="13"/>
      <c r="J23" s="13"/>
      <c r="K23" s="32"/>
    </row>
    <row r="24" spans="1:11" ht="12.75">
      <c r="A24" s="766"/>
      <c r="B24" s="757" t="s">
        <v>84</v>
      </c>
      <c r="C24" s="758"/>
      <c r="D24" s="13" t="s">
        <v>83</v>
      </c>
      <c r="E24" s="13"/>
      <c r="F24" s="13"/>
      <c r="G24" s="13"/>
      <c r="H24" s="13"/>
      <c r="I24" s="13"/>
      <c r="J24" s="13"/>
      <c r="K24" s="32"/>
    </row>
    <row r="25" spans="1:11" ht="12.75">
      <c r="A25" s="766"/>
      <c r="B25" s="70"/>
      <c r="C25" s="13"/>
      <c r="D25" s="13" t="s">
        <v>85</v>
      </c>
      <c r="E25" s="13"/>
      <c r="F25" s="13"/>
      <c r="G25" s="13"/>
      <c r="H25" s="13"/>
      <c r="I25" s="13"/>
      <c r="J25" s="13"/>
      <c r="K25" s="32"/>
    </row>
    <row r="26" spans="1:11" ht="12.75">
      <c r="A26" s="766"/>
      <c r="B26" s="70"/>
      <c r="C26" s="13"/>
      <c r="D26" s="13" t="s">
        <v>266</v>
      </c>
      <c r="E26" s="13"/>
      <c r="F26" s="13"/>
      <c r="G26" s="13"/>
      <c r="H26" s="13"/>
      <c r="I26" s="13"/>
      <c r="J26" s="13"/>
      <c r="K26" s="32"/>
    </row>
    <row r="27" spans="1:11" ht="12.75">
      <c r="A27" s="766"/>
      <c r="B27" s="70"/>
      <c r="C27" s="13"/>
      <c r="D27" s="13"/>
      <c r="E27" s="13"/>
      <c r="F27" s="13"/>
      <c r="G27" s="13"/>
      <c r="H27" s="13"/>
      <c r="I27" s="13"/>
      <c r="J27" s="13"/>
      <c r="K27" s="32"/>
    </row>
    <row r="28" spans="1:11" ht="12.75">
      <c r="A28" s="766"/>
      <c r="B28" s="70"/>
      <c r="C28" s="13"/>
      <c r="D28" s="13"/>
      <c r="E28" s="13"/>
      <c r="F28" s="13"/>
      <c r="G28" s="13"/>
      <c r="H28" s="13"/>
      <c r="I28" s="13"/>
      <c r="J28" s="13"/>
      <c r="K28" s="32"/>
    </row>
    <row r="29" spans="1:11" ht="12.75">
      <c r="A29" s="764">
        <v>2</v>
      </c>
      <c r="B29" s="17" t="s">
        <v>86</v>
      </c>
      <c r="C29" s="43"/>
      <c r="D29" s="43"/>
      <c r="E29" s="43"/>
      <c r="F29" s="43"/>
      <c r="G29" s="43"/>
      <c r="H29" s="43"/>
      <c r="I29" s="43"/>
      <c r="J29" s="43"/>
      <c r="K29" s="41"/>
    </row>
    <row r="30" spans="1:11" ht="12.75">
      <c r="A30" s="766"/>
      <c r="B30" s="70" t="s">
        <v>87</v>
      </c>
      <c r="C30" s="13"/>
      <c r="D30" s="13"/>
      <c r="E30" s="13"/>
      <c r="F30" s="13"/>
      <c r="G30" s="13"/>
      <c r="H30" s="13"/>
      <c r="I30" s="13"/>
      <c r="J30" s="13"/>
      <c r="K30" s="32"/>
    </row>
    <row r="31" spans="1:11" ht="12.75">
      <c r="A31" s="766"/>
      <c r="B31" s="70" t="s">
        <v>397</v>
      </c>
      <c r="C31" s="13"/>
      <c r="D31" s="13"/>
      <c r="E31" s="13"/>
      <c r="G31" s="13"/>
      <c r="H31" s="13"/>
      <c r="I31" s="13"/>
      <c r="J31" s="769"/>
      <c r="K31" s="32"/>
    </row>
    <row r="32" spans="1:11" ht="12.75">
      <c r="A32" s="766"/>
      <c r="B32" s="70" t="s">
        <v>174</v>
      </c>
      <c r="C32" s="13"/>
      <c r="D32" s="13"/>
      <c r="E32" s="13"/>
      <c r="F32" s="13"/>
      <c r="G32" s="13"/>
      <c r="H32" s="13"/>
      <c r="J32" s="13"/>
      <c r="K32" s="32"/>
    </row>
    <row r="33" spans="1:11" ht="12.75">
      <c r="A33" s="766"/>
      <c r="B33" s="70" t="s">
        <v>89</v>
      </c>
      <c r="C33" s="13"/>
      <c r="D33" s="13"/>
      <c r="E33" s="13"/>
      <c r="F33" s="13"/>
      <c r="G33" s="13"/>
      <c r="H33" s="13"/>
      <c r="I33" s="13"/>
      <c r="J33" s="13"/>
      <c r="K33" s="32"/>
    </row>
    <row r="34" spans="1:11" ht="12.75">
      <c r="A34" s="760"/>
      <c r="B34" s="37" t="s">
        <v>90</v>
      </c>
      <c r="C34" s="23"/>
      <c r="D34" s="23"/>
      <c r="E34" s="23"/>
      <c r="F34" s="23"/>
      <c r="G34" s="23"/>
      <c r="H34" s="23"/>
      <c r="I34" s="23"/>
      <c r="J34" s="23"/>
      <c r="K34" s="38"/>
    </row>
    <row r="35" spans="1:11" ht="12.75">
      <c r="A35" s="764">
        <v>3</v>
      </c>
      <c r="B35" s="76" t="s">
        <v>91</v>
      </c>
      <c r="K35" s="32"/>
    </row>
    <row r="36" spans="1:11" ht="12.75">
      <c r="A36" s="766"/>
      <c r="B36" s="76" t="s">
        <v>92</v>
      </c>
      <c r="K36" s="32"/>
    </row>
    <row r="37" spans="1:11" ht="12.75">
      <c r="A37" s="766"/>
      <c r="B37" s="76" t="s">
        <v>93</v>
      </c>
      <c r="K37" s="32"/>
    </row>
    <row r="38" spans="1:11" ht="12.75">
      <c r="A38" s="766"/>
      <c r="B38" s="755" t="s">
        <v>245</v>
      </c>
      <c r="C38" s="756"/>
      <c r="D38" s="756"/>
      <c r="E38" s="756"/>
      <c r="F38" s="756"/>
      <c r="G38" s="756"/>
      <c r="H38" s="756"/>
      <c r="I38" s="756"/>
      <c r="J38" s="756"/>
      <c r="K38" s="752"/>
    </row>
    <row r="39" spans="1:11" ht="12.75">
      <c r="A39" s="766"/>
      <c r="B39" s="755"/>
      <c r="C39" s="756"/>
      <c r="D39" s="756"/>
      <c r="E39" s="756"/>
      <c r="F39" s="756"/>
      <c r="G39" s="756"/>
      <c r="H39" s="756"/>
      <c r="I39" s="756"/>
      <c r="J39" s="756"/>
      <c r="K39" s="752"/>
    </row>
    <row r="40" spans="1:11" ht="12.75">
      <c r="A40" s="766"/>
      <c r="B40" s="76" t="s">
        <v>95</v>
      </c>
      <c r="C40" s="13"/>
      <c r="D40" s="13"/>
      <c r="E40" s="13"/>
      <c r="F40" s="13"/>
      <c r="G40" s="13"/>
      <c r="H40" s="13"/>
      <c r="I40" s="13"/>
      <c r="J40" s="13"/>
      <c r="K40" s="32"/>
    </row>
    <row r="41" spans="1:11" ht="12.75">
      <c r="A41" s="766"/>
      <c r="B41" s="76" t="s">
        <v>176</v>
      </c>
      <c r="C41" s="13"/>
      <c r="D41" s="13"/>
      <c r="E41" s="13"/>
      <c r="F41" s="13"/>
      <c r="G41" s="13"/>
      <c r="H41" s="13"/>
      <c r="I41" s="13"/>
      <c r="J41" s="13"/>
      <c r="K41" s="32"/>
    </row>
    <row r="42" spans="1:11" ht="12.75">
      <c r="A42" s="760"/>
      <c r="B42" s="77" t="s">
        <v>94</v>
      </c>
      <c r="C42" s="23"/>
      <c r="D42" s="23"/>
      <c r="E42" s="23"/>
      <c r="F42" s="23"/>
      <c r="G42" s="23"/>
      <c r="H42" s="23"/>
      <c r="I42" s="23"/>
      <c r="J42" s="23"/>
      <c r="K42" s="38"/>
    </row>
    <row r="43" spans="1:11" ht="12.75">
      <c r="A43" s="764">
        <v>4</v>
      </c>
      <c r="B43" s="76" t="s">
        <v>175</v>
      </c>
      <c r="K43" s="32"/>
    </row>
    <row r="44" spans="1:11" ht="13.5" thickBot="1">
      <c r="A44" s="765"/>
      <c r="B44" s="70"/>
      <c r="C44" s="13"/>
      <c r="D44" s="13"/>
      <c r="E44" s="13"/>
      <c r="F44" s="13"/>
      <c r="G44" s="13"/>
      <c r="H44" s="13"/>
      <c r="I44" s="13"/>
      <c r="J44" s="13"/>
      <c r="K44" s="32"/>
    </row>
    <row r="45" spans="1:11" ht="13.5" thickBot="1">
      <c r="A45" s="790" t="s">
        <v>247</v>
      </c>
      <c r="B45" s="791"/>
      <c r="C45" s="791"/>
      <c r="D45" s="791"/>
      <c r="E45" s="791"/>
      <c r="F45" s="791"/>
      <c r="G45" s="791"/>
      <c r="H45" s="791"/>
      <c r="I45" s="791"/>
      <c r="J45" s="791"/>
      <c r="K45" s="792"/>
    </row>
    <row r="46" spans="1:11" ht="12.75">
      <c r="A46" s="796" t="s">
        <v>249</v>
      </c>
      <c r="B46" s="796"/>
      <c r="C46" s="796"/>
      <c r="D46" s="796"/>
      <c r="E46" s="796"/>
      <c r="F46" s="796"/>
      <c r="G46" s="796"/>
      <c r="H46" s="796"/>
      <c r="I46" s="796"/>
      <c r="J46" s="796"/>
      <c r="K46" s="796"/>
    </row>
    <row r="47" spans="1:11" ht="12.75">
      <c r="A47" s="793" t="s">
        <v>346</v>
      </c>
      <c r="B47" s="794"/>
      <c r="C47" s="794"/>
      <c r="D47" s="794"/>
      <c r="E47" s="794"/>
      <c r="F47" s="794"/>
      <c r="G47" s="794"/>
      <c r="H47" s="794"/>
      <c r="I47" s="794"/>
      <c r="J47" s="794"/>
      <c r="K47" s="795"/>
    </row>
    <row r="48" spans="1:11" ht="12.75">
      <c r="A48" s="766">
        <v>5</v>
      </c>
      <c r="B48" s="76" t="s">
        <v>347</v>
      </c>
      <c r="C48" s="13"/>
      <c r="D48" s="13"/>
      <c r="E48" s="13"/>
      <c r="F48" s="13"/>
      <c r="G48" s="13"/>
      <c r="H48" s="13"/>
      <c r="I48" s="13"/>
      <c r="J48" s="13"/>
      <c r="K48" s="32"/>
    </row>
    <row r="49" spans="1:11" ht="12.75">
      <c r="A49" s="766"/>
      <c r="B49" s="70" t="s">
        <v>390</v>
      </c>
      <c r="C49" s="13"/>
      <c r="D49" s="13"/>
      <c r="E49" s="13"/>
      <c r="F49" s="13"/>
      <c r="G49" s="13"/>
      <c r="H49" s="13"/>
      <c r="I49" s="13"/>
      <c r="J49" s="13"/>
      <c r="K49" s="32"/>
    </row>
    <row r="50" spans="1:11" ht="12.75">
      <c r="A50" s="766"/>
      <c r="B50" s="70" t="s">
        <v>348</v>
      </c>
      <c r="C50" s="13"/>
      <c r="D50" s="13"/>
      <c r="E50" s="13"/>
      <c r="F50" s="13"/>
      <c r="G50" s="13"/>
      <c r="H50" s="13"/>
      <c r="I50" s="13"/>
      <c r="J50" s="13"/>
      <c r="K50" s="32"/>
    </row>
    <row r="51" spans="1:11" ht="12.75">
      <c r="A51" s="766"/>
      <c r="B51" s="70" t="s">
        <v>349</v>
      </c>
      <c r="C51" s="13"/>
      <c r="D51" s="13"/>
      <c r="E51" s="13"/>
      <c r="F51" s="13"/>
      <c r="G51" s="13"/>
      <c r="H51" s="13"/>
      <c r="I51" s="13"/>
      <c r="J51" s="13"/>
      <c r="K51" s="32"/>
    </row>
    <row r="52" spans="1:11" ht="12.75">
      <c r="A52" s="766"/>
      <c r="B52" s="70" t="s">
        <v>350</v>
      </c>
      <c r="C52" s="13"/>
      <c r="D52" s="13"/>
      <c r="E52" s="13"/>
      <c r="F52" s="13"/>
      <c r="G52" s="13"/>
      <c r="H52" s="13"/>
      <c r="I52" s="13"/>
      <c r="J52" s="13"/>
      <c r="K52" s="32"/>
    </row>
    <row r="53" spans="1:11" ht="12.75">
      <c r="A53" s="766"/>
      <c r="B53" s="70"/>
      <c r="C53" s="13"/>
      <c r="D53" s="13"/>
      <c r="E53" s="13"/>
      <c r="F53" s="13"/>
      <c r="G53" s="13"/>
      <c r="H53" s="13"/>
      <c r="I53" s="13"/>
      <c r="J53" s="13"/>
      <c r="K53" s="32"/>
    </row>
    <row r="54" spans="1:11" ht="12.75">
      <c r="A54" s="766"/>
      <c r="B54" s="736" t="s">
        <v>382</v>
      </c>
      <c r="C54" s="737"/>
      <c r="D54" s="737"/>
      <c r="E54" s="737"/>
      <c r="F54" s="737"/>
      <c r="G54" s="737"/>
      <c r="H54" s="737"/>
      <c r="I54" s="737"/>
      <c r="J54" s="737"/>
      <c r="K54" s="738"/>
    </row>
    <row r="55" spans="1:11" ht="12.75">
      <c r="A55" s="766"/>
      <c r="B55" s="736" t="s">
        <v>383</v>
      </c>
      <c r="C55" s="737"/>
      <c r="D55" s="737"/>
      <c r="E55" s="737"/>
      <c r="F55" s="737"/>
      <c r="G55" s="737"/>
      <c r="H55" s="737"/>
      <c r="I55" s="737"/>
      <c r="J55" s="737"/>
      <c r="K55" s="738"/>
    </row>
    <row r="56" spans="1:11" ht="12.75">
      <c r="A56" s="766"/>
      <c r="B56" s="427"/>
      <c r="C56" s="13"/>
      <c r="D56" s="13"/>
      <c r="E56" s="13"/>
      <c r="F56" s="13"/>
      <c r="G56" s="13"/>
      <c r="H56" s="13"/>
      <c r="I56" s="13"/>
      <c r="J56" s="13"/>
      <c r="K56" s="32"/>
    </row>
    <row r="57" spans="1:11" ht="12.75">
      <c r="A57" s="766"/>
      <c r="B57" s="797" t="s">
        <v>384</v>
      </c>
      <c r="C57" s="798"/>
      <c r="D57" s="798"/>
      <c r="E57" s="798"/>
      <c r="F57" s="798"/>
      <c r="G57" s="798"/>
      <c r="H57" s="798"/>
      <c r="I57" s="798"/>
      <c r="J57" s="798"/>
      <c r="K57" s="799"/>
    </row>
    <row r="58" spans="1:11" ht="12.75">
      <c r="A58" s="766"/>
      <c r="B58" s="797"/>
      <c r="C58" s="798"/>
      <c r="D58" s="798"/>
      <c r="E58" s="798"/>
      <c r="F58" s="798"/>
      <c r="G58" s="798"/>
      <c r="H58" s="798"/>
      <c r="I58" s="798"/>
      <c r="J58" s="798"/>
      <c r="K58" s="799"/>
    </row>
    <row r="59" spans="1:11" ht="28.5" customHeight="1">
      <c r="A59" s="275"/>
      <c r="B59" s="797"/>
      <c r="C59" s="798"/>
      <c r="D59" s="798"/>
      <c r="E59" s="798"/>
      <c r="F59" s="798"/>
      <c r="G59" s="798"/>
      <c r="H59" s="798"/>
      <c r="I59" s="798"/>
      <c r="J59" s="798"/>
      <c r="K59" s="799"/>
    </row>
    <row r="60" spans="1:11" ht="13.5" thickBot="1">
      <c r="A60" s="276"/>
      <c r="B60" s="767" t="s">
        <v>391</v>
      </c>
      <c r="C60" s="761"/>
      <c r="D60" s="761"/>
      <c r="E60" s="761"/>
      <c r="F60" s="761"/>
      <c r="G60" s="761"/>
      <c r="H60" s="761"/>
      <c r="I60" s="761"/>
      <c r="J60" s="761"/>
      <c r="K60" s="762"/>
    </row>
    <row r="61" spans="1:11" ht="13.5" thickBot="1">
      <c r="A61" s="790" t="s">
        <v>278</v>
      </c>
      <c r="B61" s="791"/>
      <c r="C61" s="791"/>
      <c r="D61" s="791"/>
      <c r="E61" s="791"/>
      <c r="F61" s="791"/>
      <c r="G61" s="791"/>
      <c r="H61" s="791"/>
      <c r="I61" s="791"/>
      <c r="J61" s="791"/>
      <c r="K61" s="792"/>
    </row>
    <row r="62" spans="1:11" ht="12.75">
      <c r="A62" s="796" t="s">
        <v>256</v>
      </c>
      <c r="B62" s="796"/>
      <c r="C62" s="796"/>
      <c r="D62" s="796"/>
      <c r="E62" s="796"/>
      <c r="F62" s="796"/>
      <c r="G62" s="796"/>
      <c r="H62" s="796"/>
      <c r="I62" s="796"/>
      <c r="J62" s="796"/>
      <c r="K62" s="796"/>
    </row>
    <row r="63" spans="1:11" ht="12.75">
      <c r="A63" s="793"/>
      <c r="B63" s="794"/>
      <c r="C63" s="794"/>
      <c r="D63" s="794"/>
      <c r="E63" s="794"/>
      <c r="F63" s="794"/>
      <c r="G63" s="794"/>
      <c r="H63" s="794"/>
      <c r="I63" s="794"/>
      <c r="J63" s="794"/>
      <c r="K63" s="795"/>
    </row>
    <row r="64" spans="1:11" ht="12.75" customHeight="1">
      <c r="A64" s="766">
        <v>1</v>
      </c>
      <c r="B64" s="784" t="s">
        <v>257</v>
      </c>
      <c r="C64" s="785"/>
      <c r="D64" s="785"/>
      <c r="E64" s="785"/>
      <c r="F64" s="785"/>
      <c r="G64" s="785"/>
      <c r="H64" s="785"/>
      <c r="I64" s="785"/>
      <c r="J64" s="785"/>
      <c r="K64" s="786"/>
    </row>
    <row r="65" spans="1:11" ht="12.75">
      <c r="A65" s="766"/>
      <c r="B65" s="787"/>
      <c r="C65" s="788"/>
      <c r="D65" s="788"/>
      <c r="E65" s="788"/>
      <c r="F65" s="788"/>
      <c r="G65" s="788"/>
      <c r="H65" s="788"/>
      <c r="I65" s="788"/>
      <c r="J65" s="788"/>
      <c r="K65" s="789"/>
    </row>
    <row r="66" spans="1:11" ht="12.75">
      <c r="A66" s="766"/>
      <c r="B66" s="787"/>
      <c r="C66" s="788"/>
      <c r="D66" s="788"/>
      <c r="E66" s="788"/>
      <c r="F66" s="788"/>
      <c r="G66" s="788"/>
      <c r="H66" s="788"/>
      <c r="I66" s="788"/>
      <c r="J66" s="788"/>
      <c r="K66" s="789"/>
    </row>
    <row r="67" spans="1:11" ht="12.75">
      <c r="A67" s="766"/>
      <c r="B67" s="490"/>
      <c r="C67" s="491"/>
      <c r="D67" s="491"/>
      <c r="E67" s="491"/>
      <c r="F67" s="491"/>
      <c r="G67" s="491"/>
      <c r="H67" s="491"/>
      <c r="I67" s="491"/>
      <c r="J67" s="491"/>
      <c r="K67" s="492"/>
    </row>
    <row r="68" spans="1:11" ht="12.75" customHeight="1">
      <c r="A68" s="766"/>
      <c r="B68" s="787" t="s">
        <v>280</v>
      </c>
      <c r="C68" s="788"/>
      <c r="D68" s="788"/>
      <c r="E68" s="788"/>
      <c r="F68" s="788"/>
      <c r="G68" s="788"/>
      <c r="H68" s="788"/>
      <c r="I68" s="788"/>
      <c r="J68" s="788"/>
      <c r="K68" s="789"/>
    </row>
    <row r="69" spans="1:11" ht="12.75">
      <c r="A69" s="766"/>
      <c r="B69" s="787"/>
      <c r="C69" s="788"/>
      <c r="D69" s="788"/>
      <c r="E69" s="788"/>
      <c r="F69" s="788"/>
      <c r="G69" s="788"/>
      <c r="H69" s="788"/>
      <c r="I69" s="788"/>
      <c r="J69" s="788"/>
      <c r="K69" s="789"/>
    </row>
    <row r="70" spans="1:11" ht="12.75">
      <c r="A70" s="275"/>
      <c r="B70" s="490"/>
      <c r="C70" s="491"/>
      <c r="D70" s="491"/>
      <c r="E70" s="491"/>
      <c r="F70" s="491"/>
      <c r="G70" s="491"/>
      <c r="H70" s="491"/>
      <c r="I70" s="491"/>
      <c r="J70" s="491"/>
      <c r="K70" s="492"/>
    </row>
    <row r="71" spans="1:11" ht="13.5" thickBot="1">
      <c r="A71" s="276"/>
      <c r="B71" s="493"/>
      <c r="C71" s="494"/>
      <c r="D71" s="494"/>
      <c r="E71" s="494"/>
      <c r="F71" s="494"/>
      <c r="G71" s="494"/>
      <c r="H71" s="494"/>
      <c r="I71" s="494"/>
      <c r="J71" s="494"/>
      <c r="K71" s="495"/>
    </row>
    <row r="72" spans="1:11" ht="12.75">
      <c r="A72" s="749" t="s">
        <v>279</v>
      </c>
      <c r="B72" s="749"/>
      <c r="C72" s="749"/>
      <c r="D72" s="749"/>
      <c r="E72" s="749"/>
      <c r="F72" s="749"/>
      <c r="G72" s="749"/>
      <c r="H72" s="749"/>
      <c r="I72" s="749"/>
      <c r="J72" s="749"/>
      <c r="K72" s="749"/>
    </row>
    <row r="73" spans="1:11" ht="12.75">
      <c r="A73" s="766">
        <v>1</v>
      </c>
      <c r="B73" s="784" t="s">
        <v>354</v>
      </c>
      <c r="C73" s="785"/>
      <c r="D73" s="785"/>
      <c r="E73" s="785"/>
      <c r="F73" s="785"/>
      <c r="G73" s="785"/>
      <c r="H73" s="785"/>
      <c r="I73" s="785"/>
      <c r="J73" s="785"/>
      <c r="K73" s="786"/>
    </row>
    <row r="74" spans="1:11" ht="12.75">
      <c r="A74" s="766"/>
      <c r="B74" s="787"/>
      <c r="C74" s="788"/>
      <c r="D74" s="788"/>
      <c r="E74" s="788"/>
      <c r="F74" s="788"/>
      <c r="G74" s="788"/>
      <c r="H74" s="788"/>
      <c r="I74" s="788"/>
      <c r="J74" s="788"/>
      <c r="K74" s="789"/>
    </row>
    <row r="75" spans="1:11" ht="12.75">
      <c r="A75" s="766"/>
      <c r="B75" s="787"/>
      <c r="C75" s="788"/>
      <c r="D75" s="788"/>
      <c r="E75" s="788"/>
      <c r="F75" s="788"/>
      <c r="G75" s="788"/>
      <c r="H75" s="788"/>
      <c r="I75" s="788"/>
      <c r="J75" s="788"/>
      <c r="K75" s="789"/>
    </row>
    <row r="76" spans="1:11" ht="12.75">
      <c r="A76" s="766"/>
      <c r="B76" s="490"/>
      <c r="C76" s="491"/>
      <c r="D76" s="491"/>
      <c r="E76" s="491"/>
      <c r="F76" s="491"/>
      <c r="G76" s="491"/>
      <c r="H76" s="491"/>
      <c r="I76" s="491"/>
      <c r="J76" s="491"/>
      <c r="K76" s="492"/>
    </row>
    <row r="77" spans="1:11" ht="12.75">
      <c r="A77" s="766"/>
      <c r="B77" s="787" t="s">
        <v>355</v>
      </c>
      <c r="C77" s="788"/>
      <c r="D77" s="788"/>
      <c r="E77" s="788"/>
      <c r="F77" s="788"/>
      <c r="G77" s="788"/>
      <c r="H77" s="788"/>
      <c r="I77" s="788"/>
      <c r="J77" s="788"/>
      <c r="K77" s="789"/>
    </row>
    <row r="78" spans="1:11" ht="12.75">
      <c r="A78" s="766"/>
      <c r="B78" s="787"/>
      <c r="C78" s="788"/>
      <c r="D78" s="788"/>
      <c r="E78" s="788"/>
      <c r="F78" s="788"/>
      <c r="G78" s="788"/>
      <c r="H78" s="788"/>
      <c r="I78" s="788"/>
      <c r="J78" s="788"/>
      <c r="K78" s="789"/>
    </row>
    <row r="79" spans="1:11" ht="12.75" customHeight="1">
      <c r="A79" s="766"/>
      <c r="B79" s="787"/>
      <c r="C79" s="788"/>
      <c r="D79" s="788"/>
      <c r="E79" s="788"/>
      <c r="F79" s="788"/>
      <c r="G79" s="788"/>
      <c r="H79" s="788"/>
      <c r="I79" s="788"/>
      <c r="J79" s="788"/>
      <c r="K79" s="789"/>
    </row>
    <row r="80" spans="1:11" ht="13.5" thickBot="1">
      <c r="A80" s="766"/>
      <c r="B80" s="787"/>
      <c r="C80" s="788"/>
      <c r="D80" s="788"/>
      <c r="E80" s="788"/>
      <c r="F80" s="788"/>
      <c r="G80" s="788"/>
      <c r="H80" s="788"/>
      <c r="I80" s="788"/>
      <c r="J80" s="788"/>
      <c r="K80" s="789"/>
    </row>
    <row r="81" spans="1:11" ht="13.5" thickBot="1">
      <c r="A81" s="790" t="s">
        <v>260</v>
      </c>
      <c r="B81" s="791"/>
      <c r="C81" s="791"/>
      <c r="D81" s="791"/>
      <c r="E81" s="791"/>
      <c r="F81" s="791"/>
      <c r="G81" s="791"/>
      <c r="H81" s="791"/>
      <c r="I81" s="791"/>
      <c r="J81" s="791"/>
      <c r="K81" s="792"/>
    </row>
    <row r="82" spans="1:11" ht="12.75" customHeight="1">
      <c r="A82" s="751" t="s">
        <v>273</v>
      </c>
      <c r="B82" s="751"/>
      <c r="C82" s="751"/>
      <c r="D82" s="751"/>
      <c r="E82" s="751"/>
      <c r="F82" s="751"/>
      <c r="G82" s="751"/>
      <c r="H82" s="751"/>
      <c r="I82" s="751"/>
      <c r="J82" s="751"/>
      <c r="K82" s="751"/>
    </row>
    <row r="83" spans="1:11" ht="12.75">
      <c r="A83" s="793"/>
      <c r="B83" s="794"/>
      <c r="C83" s="794"/>
      <c r="D83" s="794"/>
      <c r="E83" s="794"/>
      <c r="F83" s="794"/>
      <c r="G83" s="794"/>
      <c r="H83" s="794"/>
      <c r="I83" s="794"/>
      <c r="J83" s="794"/>
      <c r="K83" s="795"/>
    </row>
    <row r="84" spans="1:11" ht="12.75" customHeight="1">
      <c r="A84" s="766">
        <v>1</v>
      </c>
      <c r="B84" s="784" t="s">
        <v>353</v>
      </c>
      <c r="C84" s="785"/>
      <c r="D84" s="785"/>
      <c r="E84" s="785"/>
      <c r="F84" s="785"/>
      <c r="G84" s="785"/>
      <c r="H84" s="785"/>
      <c r="I84" s="785"/>
      <c r="J84" s="785"/>
      <c r="K84" s="786"/>
    </row>
    <row r="85" spans="1:11" ht="12.75">
      <c r="A85" s="766"/>
      <c r="B85" s="787"/>
      <c r="C85" s="788"/>
      <c r="D85" s="788"/>
      <c r="E85" s="788"/>
      <c r="F85" s="788"/>
      <c r="G85" s="788"/>
      <c r="H85" s="788"/>
      <c r="I85" s="788"/>
      <c r="J85" s="788"/>
      <c r="K85" s="789"/>
    </row>
    <row r="86" spans="1:11" ht="12.75">
      <c r="A86" s="766"/>
      <c r="B86" s="787"/>
      <c r="C86" s="788"/>
      <c r="D86" s="788"/>
      <c r="E86" s="788"/>
      <c r="F86" s="788"/>
      <c r="G86" s="788"/>
      <c r="H86" s="788"/>
      <c r="I86" s="788"/>
      <c r="J86" s="788"/>
      <c r="K86" s="789"/>
    </row>
    <row r="87" spans="1:11" ht="12.75">
      <c r="A87" s="766"/>
      <c r="B87" s="787"/>
      <c r="C87" s="788"/>
      <c r="D87" s="788"/>
      <c r="E87" s="788"/>
      <c r="F87" s="788"/>
      <c r="G87" s="788"/>
      <c r="H87" s="788"/>
      <c r="I87" s="788"/>
      <c r="J87" s="788"/>
      <c r="K87" s="789"/>
    </row>
    <row r="88" spans="1:11" ht="12.75">
      <c r="A88" s="766"/>
      <c r="B88" s="551"/>
      <c r="C88" s="552"/>
      <c r="D88" s="552"/>
      <c r="E88" s="552"/>
      <c r="F88" s="552"/>
      <c r="G88" s="552"/>
      <c r="H88" s="552"/>
      <c r="I88" s="552"/>
      <c r="J88" s="552"/>
      <c r="K88" s="553"/>
    </row>
    <row r="89" spans="1:11" ht="12.75">
      <c r="A89" s="766"/>
      <c r="B89" s="787" t="s">
        <v>281</v>
      </c>
      <c r="C89" s="788"/>
      <c r="D89" s="788"/>
      <c r="E89" s="788"/>
      <c r="F89" s="788"/>
      <c r="G89" s="788"/>
      <c r="H89" s="788"/>
      <c r="I89" s="788"/>
      <c r="J89" s="788"/>
      <c r="K89" s="789"/>
    </row>
    <row r="90" spans="1:11" ht="12.75">
      <c r="A90" s="766"/>
      <c r="B90" s="787"/>
      <c r="C90" s="788"/>
      <c r="D90" s="788"/>
      <c r="E90" s="788"/>
      <c r="F90" s="788"/>
      <c r="G90" s="788"/>
      <c r="H90" s="788"/>
      <c r="I90" s="788"/>
      <c r="J90" s="788"/>
      <c r="K90" s="789"/>
    </row>
    <row r="91" spans="1:11" ht="12.75">
      <c r="A91" s="766"/>
      <c r="B91" s="490"/>
      <c r="C91" s="491"/>
      <c r="D91" s="491"/>
      <c r="E91" s="491"/>
      <c r="F91" s="491"/>
      <c r="G91" s="491"/>
      <c r="H91" s="491"/>
      <c r="I91" s="491"/>
      <c r="J91" s="491"/>
      <c r="K91" s="492"/>
    </row>
    <row r="92" spans="1:11" ht="12.75">
      <c r="A92" s="275"/>
      <c r="B92" s="277"/>
      <c r="K92" s="32"/>
    </row>
    <row r="93" spans="1:11" ht="12.75">
      <c r="A93" s="276"/>
      <c r="B93" s="278"/>
      <c r="C93" s="23"/>
      <c r="D93" s="23"/>
      <c r="E93" s="23"/>
      <c r="F93" s="23"/>
      <c r="G93" s="23"/>
      <c r="H93" s="23"/>
      <c r="I93" s="23"/>
      <c r="J93" s="23"/>
      <c r="K93" s="38"/>
    </row>
    <row r="94" spans="1:11" ht="12.75">
      <c r="A94" s="489"/>
      <c r="B94" s="225"/>
      <c r="C94" s="13"/>
      <c r="D94" s="13"/>
      <c r="E94" s="13"/>
      <c r="F94" s="13"/>
      <c r="G94" s="13"/>
      <c r="H94" s="13"/>
      <c r="I94" s="13"/>
      <c r="J94" s="13"/>
      <c r="K94" s="13"/>
    </row>
    <row r="95" spans="1:11" ht="12.75">
      <c r="A95" s="489"/>
      <c r="B95" s="225"/>
      <c r="C95" s="13"/>
      <c r="D95" s="13"/>
      <c r="E95" s="13"/>
      <c r="F95" s="13"/>
      <c r="G95" s="13"/>
      <c r="H95" s="13"/>
      <c r="I95" s="13"/>
      <c r="J95" s="13"/>
      <c r="K95" s="13"/>
    </row>
    <row r="96" spans="1:11" ht="12.75">
      <c r="A96" s="480" t="s">
        <v>49</v>
      </c>
      <c r="B96" s="594"/>
      <c r="C96" s="595"/>
      <c r="D96" s="595"/>
      <c r="E96" s="595"/>
      <c r="F96" s="595"/>
      <c r="G96" s="595"/>
      <c r="H96" s="595"/>
      <c r="I96" s="595"/>
      <c r="J96" s="595"/>
      <c r="K96" s="595"/>
    </row>
    <row r="97" spans="1:4" ht="12.75">
      <c r="A97" s="480" t="s">
        <v>50</v>
      </c>
      <c r="B97" s="481"/>
      <c r="C97" s="481"/>
      <c r="D97" s="481"/>
    </row>
    <row r="98" ht="12.75">
      <c r="E98" s="18" t="s">
        <v>78</v>
      </c>
    </row>
    <row r="99" ht="12.75">
      <c r="E99" t="s">
        <v>51</v>
      </c>
    </row>
    <row r="100" ht="12.75">
      <c r="E100" t="s">
        <v>80</v>
      </c>
    </row>
    <row r="104" ht="12.75">
      <c r="A104" s="18" t="s">
        <v>52</v>
      </c>
    </row>
    <row r="106" ht="13.5" thickBot="1"/>
    <row r="107" spans="1:11" ht="12.75">
      <c r="A107" s="53" t="s">
        <v>53</v>
      </c>
      <c r="B107" s="49"/>
      <c r="C107" s="49"/>
      <c r="D107" s="49"/>
      <c r="E107" s="49"/>
      <c r="F107" s="49"/>
      <c r="G107" s="49"/>
      <c r="H107" s="49"/>
      <c r="I107" s="49"/>
      <c r="J107" s="49"/>
      <c r="K107" s="50"/>
    </row>
    <row r="108" spans="1:11" ht="13.5" thickBot="1">
      <c r="A108" s="54" t="s">
        <v>356</v>
      </c>
      <c r="B108" s="51"/>
      <c r="C108" s="51"/>
      <c r="D108" s="51"/>
      <c r="E108" s="51"/>
      <c r="F108" s="51"/>
      <c r="G108" s="51"/>
      <c r="H108" s="51"/>
      <c r="I108" s="51"/>
      <c r="J108" s="51"/>
      <c r="K108" s="52"/>
    </row>
  </sheetData>
  <mergeCells count="35">
    <mergeCell ref="A73:A80"/>
    <mergeCell ref="F11:G11"/>
    <mergeCell ref="A83:K83"/>
    <mergeCell ref="A84:A91"/>
    <mergeCell ref="B84:K87"/>
    <mergeCell ref="B64:K66"/>
    <mergeCell ref="B68:K69"/>
    <mergeCell ref="A81:K81"/>
    <mergeCell ref="A82:K82"/>
    <mergeCell ref="A72:K72"/>
    <mergeCell ref="B89:K90"/>
    <mergeCell ref="A29:A34"/>
    <mergeCell ref="B24:C24"/>
    <mergeCell ref="A23:A28"/>
    <mergeCell ref="B38:K39"/>
    <mergeCell ref="B79:K80"/>
    <mergeCell ref="A45:K45"/>
    <mergeCell ref="A47:K47"/>
    <mergeCell ref="A46:K46"/>
    <mergeCell ref="B57:K59"/>
    <mergeCell ref="A48:A58"/>
    <mergeCell ref="B60:K60"/>
    <mergeCell ref="A63:K63"/>
    <mergeCell ref="A64:A69"/>
    <mergeCell ref="A61:K61"/>
    <mergeCell ref="D1:H1"/>
    <mergeCell ref="I1:J1"/>
    <mergeCell ref="B73:K75"/>
    <mergeCell ref="B77:K78"/>
    <mergeCell ref="A62:K62"/>
    <mergeCell ref="D2:H2"/>
    <mergeCell ref="A43:A44"/>
    <mergeCell ref="A13:K13"/>
    <mergeCell ref="A14:K14"/>
    <mergeCell ref="A35:A42"/>
  </mergeCells>
  <printOptions/>
  <pageMargins left="0.5" right="0.25" top="0.5" bottom="0.25" header="0.5" footer="0.5"/>
  <pageSetup fitToHeight="3" horizontalDpi="600" verticalDpi="600" orientation="portrait" scale="95" r:id="rId3"/>
  <rowBreaks count="1" manualBreakCount="1">
    <brk id="60" max="255" man="1"/>
  </rowBreaks>
  <legacyDrawing r:id="rId2"/>
</worksheet>
</file>

<file path=xl/worksheets/sheet4.xml><?xml version="1.0" encoding="utf-8"?>
<worksheet xmlns="http://schemas.openxmlformats.org/spreadsheetml/2006/main" xmlns:r="http://schemas.openxmlformats.org/officeDocument/2006/relationships">
  <sheetPr codeName="Sheet5">
    <pageSetUpPr fitToPage="1"/>
  </sheetPr>
  <dimension ref="A3:P55"/>
  <sheetViews>
    <sheetView showGridLines="0" showZeros="0" zoomScale="95" zoomScaleNormal="95" zoomScaleSheetLayoutView="75" workbookViewId="0" topLeftCell="G4">
      <selection activeCell="K9" sqref="K9:M9"/>
    </sheetView>
  </sheetViews>
  <sheetFormatPr defaultColWidth="9.140625" defaultRowHeight="12.75"/>
  <cols>
    <col min="1" max="1" width="14.7109375" style="0" customWidth="1"/>
    <col min="2" max="2" width="10.28125" style="0" customWidth="1"/>
    <col min="3" max="3" width="11.28125" style="0" customWidth="1"/>
    <col min="4" max="5" width="9.28125" style="0" customWidth="1"/>
    <col min="7" max="7" width="9.8515625" style="0" customWidth="1"/>
    <col min="8" max="8" width="10.7109375" style="0" customWidth="1"/>
    <col min="9" max="9" width="10.421875" style="0" customWidth="1"/>
    <col min="10" max="10" width="13.7109375" style="0" customWidth="1"/>
    <col min="11" max="11" width="11.57421875" style="0" customWidth="1"/>
    <col min="12" max="12" width="9.421875" style="0" customWidth="1"/>
    <col min="13" max="13" width="18.140625" style="0" customWidth="1"/>
  </cols>
  <sheetData>
    <row r="3" spans="1:13" ht="15">
      <c r="A3" s="713" t="s">
        <v>0</v>
      </c>
      <c r="B3" s="1"/>
      <c r="C3" s="1"/>
      <c r="D3" s="487" t="s">
        <v>250</v>
      </c>
      <c r="E3" s="487"/>
      <c r="F3" s="487"/>
      <c r="G3" s="487"/>
      <c r="H3" s="487"/>
      <c r="I3" s="487"/>
      <c r="J3" s="487"/>
      <c r="K3" s="846" t="s">
        <v>284</v>
      </c>
      <c r="L3" s="846"/>
      <c r="M3" s="846"/>
    </row>
    <row r="4" spans="1:13" ht="12.75" customHeight="1" thickBot="1">
      <c r="A4" s="670" t="s">
        <v>1</v>
      </c>
      <c r="B4" s="8"/>
      <c r="C4" s="8"/>
      <c r="D4" s="8"/>
      <c r="E4" s="750"/>
      <c r="F4" s="750"/>
      <c r="G4" s="750"/>
      <c r="H4" s="750"/>
      <c r="I4" s="750"/>
      <c r="J4" s="750"/>
      <c r="K4" s="8"/>
      <c r="L4" s="8"/>
      <c r="M4" s="473" t="s">
        <v>392</v>
      </c>
    </row>
    <row r="5" spans="1:13" ht="15.75" thickTop="1">
      <c r="A5" s="79" t="s">
        <v>13</v>
      </c>
      <c r="B5" s="80"/>
      <c r="C5" s="80"/>
      <c r="D5" s="80"/>
      <c r="E5" s="80"/>
      <c r="F5" s="80"/>
      <c r="G5" s="80"/>
      <c r="H5" s="80"/>
      <c r="I5" s="80"/>
      <c r="J5" s="80"/>
      <c r="K5" s="80"/>
      <c r="L5" s="80"/>
      <c r="M5" s="81"/>
    </row>
    <row r="6" spans="1:13" ht="12.75">
      <c r="A6" s="73"/>
      <c r="B6" s="611" t="s">
        <v>102</v>
      </c>
      <c r="C6" s="812" t="s">
        <v>387</v>
      </c>
      <c r="D6" s="812"/>
      <c r="E6" s="812"/>
      <c r="F6" s="812"/>
      <c r="G6" s="8"/>
      <c r="H6" s="13"/>
      <c r="I6" s="13"/>
      <c r="J6" s="8"/>
      <c r="K6" s="611" t="s">
        <v>101</v>
      </c>
      <c r="L6" s="856">
        <v>39274</v>
      </c>
      <c r="M6" s="857"/>
    </row>
    <row r="7" spans="1:13" ht="12.75">
      <c r="A7" s="73"/>
      <c r="B7" s="611" t="s">
        <v>103</v>
      </c>
      <c r="C7" s="843"/>
      <c r="D7" s="843"/>
      <c r="E7" s="843"/>
      <c r="F7" s="843"/>
      <c r="G7" s="8"/>
      <c r="H7" s="13"/>
      <c r="I7" s="13"/>
      <c r="J7" s="8"/>
      <c r="K7" s="671" t="s">
        <v>100</v>
      </c>
      <c r="L7" s="830" t="s">
        <v>386</v>
      </c>
      <c r="M7" s="831"/>
    </row>
    <row r="8" spans="1:13" ht="12.75">
      <c r="A8" s="73"/>
      <c r="B8" s="611" t="s">
        <v>104</v>
      </c>
      <c r="C8" s="834"/>
      <c r="D8" s="834"/>
      <c r="E8" s="834"/>
      <c r="F8" s="834"/>
      <c r="G8" s="8"/>
      <c r="H8" s="13"/>
      <c r="I8" s="13"/>
      <c r="J8" s="13"/>
      <c r="K8" s="671" t="s">
        <v>99</v>
      </c>
      <c r="L8" s="832"/>
      <c r="M8" s="833"/>
    </row>
    <row r="9" spans="1:13" ht="12.75">
      <c r="A9" s="68"/>
      <c r="B9" s="8"/>
      <c r="C9" s="8"/>
      <c r="D9" s="8"/>
      <c r="E9" s="74"/>
      <c r="F9" s="8"/>
      <c r="G9" s="8"/>
      <c r="H9" s="13"/>
      <c r="I9" s="13"/>
      <c r="J9" s="508" t="s">
        <v>98</v>
      </c>
      <c r="K9" s="810"/>
      <c r="L9" s="810"/>
      <c r="M9" s="811"/>
    </row>
    <row r="10" spans="1:13" ht="12.75">
      <c r="A10" s="84"/>
      <c r="B10" s="13"/>
      <c r="C10" s="682" t="s">
        <v>14</v>
      </c>
      <c r="D10" s="620">
        <v>365</v>
      </c>
      <c r="E10" s="670" t="s">
        <v>97</v>
      </c>
      <c r="F10" s="13"/>
      <c r="G10" s="13"/>
      <c r="H10" s="13"/>
      <c r="I10" s="13"/>
      <c r="J10" s="13"/>
      <c r="K10" s="13"/>
      <c r="L10" s="844"/>
      <c r="M10" s="845"/>
    </row>
    <row r="11" spans="1:13" ht="12.75">
      <c r="A11" s="68"/>
      <c r="B11" s="8"/>
      <c r="C11" s="683" t="s">
        <v>96</v>
      </c>
      <c r="D11" s="621">
        <v>600</v>
      </c>
      <c r="E11" s="670" t="s">
        <v>40</v>
      </c>
      <c r="F11" s="8"/>
      <c r="G11" s="8"/>
      <c r="H11" s="83"/>
      <c r="I11" s="82"/>
      <c r="J11" s="85"/>
      <c r="K11" s="86"/>
      <c r="L11" s="182"/>
      <c r="M11" s="87"/>
    </row>
    <row r="12" spans="1:13" ht="6.75" customHeight="1" thickBot="1">
      <c r="A12" s="68"/>
      <c r="B12" s="8"/>
      <c r="C12" s="9"/>
      <c r="D12" s="619"/>
      <c r="E12" s="8"/>
      <c r="F12" s="8"/>
      <c r="G12" s="8"/>
      <c r="H12" s="83"/>
      <c r="I12" s="82"/>
      <c r="J12" s="85"/>
      <c r="K12" s="86"/>
      <c r="L12" s="182"/>
      <c r="M12" s="87"/>
    </row>
    <row r="13" spans="1:13" ht="12" customHeight="1" thickTop="1">
      <c r="A13" s="835" t="s">
        <v>57</v>
      </c>
      <c r="B13" s="836"/>
      <c r="C13" s="836"/>
      <c r="D13" s="836"/>
      <c r="E13" s="836"/>
      <c r="F13" s="836"/>
      <c r="G13" s="836"/>
      <c r="H13" s="836"/>
      <c r="I13" s="836"/>
      <c r="J13" s="836"/>
      <c r="K13" s="836"/>
      <c r="L13" s="836"/>
      <c r="M13" s="837"/>
    </row>
    <row r="14" spans="1:13" ht="12.75">
      <c r="A14" s="838" t="s">
        <v>15</v>
      </c>
      <c r="B14" s="839"/>
      <c r="C14" s="839"/>
      <c r="D14" s="839"/>
      <c r="E14" s="839"/>
      <c r="F14" s="839"/>
      <c r="G14" s="839"/>
      <c r="H14" s="839"/>
      <c r="I14" s="839"/>
      <c r="J14" s="839"/>
      <c r="K14" s="839"/>
      <c r="L14" s="839"/>
      <c r="M14" s="840"/>
    </row>
    <row r="15" spans="1:13" ht="12.75">
      <c r="A15" s="554"/>
      <c r="B15" s="72"/>
      <c r="C15" s="72"/>
      <c r="D15" s="72"/>
      <c r="E15" s="72"/>
      <c r="F15" s="72"/>
      <c r="G15" s="72"/>
      <c r="H15" s="841" t="s">
        <v>106</v>
      </c>
      <c r="I15" s="842"/>
      <c r="J15" s="72"/>
      <c r="K15" s="72"/>
      <c r="L15" s="72"/>
      <c r="M15" s="519"/>
    </row>
    <row r="16" spans="1:13" ht="12.75">
      <c r="A16" s="858"/>
      <c r="B16" s="859"/>
      <c r="C16" s="859"/>
      <c r="D16" s="859"/>
      <c r="E16" s="859"/>
      <c r="H16" s="828" t="s">
        <v>285</v>
      </c>
      <c r="I16" s="829"/>
      <c r="J16" s="78"/>
      <c r="K16" s="78"/>
      <c r="L16" s="78"/>
      <c r="M16" s="107"/>
    </row>
    <row r="17" spans="1:13" ht="12.75">
      <c r="A17" s="66"/>
      <c r="B17" s="13"/>
      <c r="C17" s="852" t="s">
        <v>75</v>
      </c>
      <c r="D17" s="852"/>
      <c r="E17" s="853"/>
      <c r="F17" s="848"/>
      <c r="G17" s="849"/>
      <c r="H17" s="748"/>
      <c r="I17" s="800"/>
      <c r="J17" s="8"/>
      <c r="K17" s="13"/>
      <c r="L17" s="9"/>
      <c r="M17" s="107"/>
    </row>
    <row r="18" spans="1:13" ht="12.75">
      <c r="A18" s="66"/>
      <c r="B18" s="8"/>
      <c r="C18" s="852" t="s">
        <v>76</v>
      </c>
      <c r="D18" s="852"/>
      <c r="E18" s="853"/>
      <c r="F18" s="848"/>
      <c r="G18" s="849"/>
      <c r="H18" s="748"/>
      <c r="I18" s="800"/>
      <c r="J18" s="8"/>
      <c r="K18" s="13"/>
      <c r="L18" s="9"/>
      <c r="M18" s="107"/>
    </row>
    <row r="19" spans="1:13" ht="12.75">
      <c r="A19" s="68"/>
      <c r="B19" s="854" t="s">
        <v>105</v>
      </c>
      <c r="C19" s="854"/>
      <c r="D19" s="854"/>
      <c r="E19" s="855"/>
      <c r="F19" s="850"/>
      <c r="G19" s="851"/>
      <c r="H19" s="748"/>
      <c r="I19" s="800"/>
      <c r="J19" s="8"/>
      <c r="K19" s="13"/>
      <c r="L19" s="9"/>
      <c r="M19" s="107"/>
    </row>
    <row r="20" spans="1:13" ht="5.25" customHeight="1" thickBot="1">
      <c r="A20" s="68"/>
      <c r="B20" s="8"/>
      <c r="C20" s="8"/>
      <c r="D20" s="9"/>
      <c r="E20" s="105"/>
      <c r="F20" s="106"/>
      <c r="G20" s="106"/>
      <c r="H20" s="13"/>
      <c r="I20" s="8"/>
      <c r="J20" s="8"/>
      <c r="K20" s="13"/>
      <c r="L20" s="9"/>
      <c r="M20" s="107"/>
    </row>
    <row r="21" spans="1:13" ht="12" customHeight="1" thickTop="1">
      <c r="A21" s="809" t="s">
        <v>63</v>
      </c>
      <c r="B21" s="781"/>
      <c r="C21" s="781"/>
      <c r="D21" s="781"/>
      <c r="E21" s="781"/>
      <c r="F21" s="781"/>
      <c r="G21" s="781"/>
      <c r="H21" s="781"/>
      <c r="I21" s="781"/>
      <c r="J21" s="781"/>
      <c r="K21" s="781"/>
      <c r="L21" s="781"/>
      <c r="M21" s="847"/>
    </row>
    <row r="22" spans="1:13" ht="13.5" thickBot="1">
      <c r="A22" s="815" t="s">
        <v>16</v>
      </c>
      <c r="B22" s="816"/>
      <c r="C22" s="816"/>
      <c r="D22" s="816"/>
      <c r="E22" s="816"/>
      <c r="F22" s="816"/>
      <c r="G22" s="816"/>
      <c r="H22" s="816"/>
      <c r="I22" s="816"/>
      <c r="J22" s="816"/>
      <c r="K22" s="816"/>
      <c r="L22" s="816"/>
      <c r="M22" s="817"/>
    </row>
    <row r="23" spans="1:13" ht="14.25" thickBot="1" thickTop="1">
      <c r="A23" s="63"/>
      <c r="B23" s="64"/>
      <c r="C23" s="64"/>
      <c r="D23" s="64"/>
      <c r="E23" s="672" t="s">
        <v>17</v>
      </c>
      <c r="F23" s="2"/>
      <c r="G23" s="666"/>
      <c r="H23" s="2"/>
      <c r="I23" s="583"/>
      <c r="J23" s="826" t="s">
        <v>18</v>
      </c>
      <c r="K23" s="826"/>
      <c r="L23" s="827"/>
      <c r="M23" s="673" t="s">
        <v>19</v>
      </c>
    </row>
    <row r="24" spans="1:16" ht="14.25" thickBot="1" thickTop="1">
      <c r="A24" s="65"/>
      <c r="B24" s="652" t="s">
        <v>2</v>
      </c>
      <c r="C24" s="655" t="s">
        <v>3</v>
      </c>
      <c r="D24" s="656" t="s">
        <v>4</v>
      </c>
      <c r="E24" s="659" t="s">
        <v>9</v>
      </c>
      <c r="F24" s="714"/>
      <c r="G24" s="659" t="s">
        <v>20</v>
      </c>
      <c r="H24" s="715"/>
      <c r="I24" s="714"/>
      <c r="J24" s="680" t="s">
        <v>332</v>
      </c>
      <c r="K24" s="716"/>
      <c r="L24" s="717"/>
      <c r="M24" s="674" t="s">
        <v>21</v>
      </c>
      <c r="P24" s="584"/>
    </row>
    <row r="25" spans="1:13" ht="14.25" thickBot="1" thickTop="1">
      <c r="A25" s="650" t="s">
        <v>5</v>
      </c>
      <c r="B25" s="653" t="s">
        <v>6</v>
      </c>
      <c r="C25" s="653" t="s">
        <v>7</v>
      </c>
      <c r="D25" s="657" t="s">
        <v>8</v>
      </c>
      <c r="E25" s="660" t="s">
        <v>22</v>
      </c>
      <c r="F25" s="662" t="s">
        <v>23</v>
      </c>
      <c r="G25" s="660" t="s">
        <v>24</v>
      </c>
      <c r="H25" s="664" t="s">
        <v>25</v>
      </c>
      <c r="I25" s="662" t="s">
        <v>26</v>
      </c>
      <c r="J25" s="681" t="s">
        <v>333</v>
      </c>
      <c r="K25" s="718"/>
      <c r="L25" s="719"/>
      <c r="M25" s="675" t="s">
        <v>334</v>
      </c>
    </row>
    <row r="26" spans="1:13" ht="14.25" thickBot="1" thickTop="1">
      <c r="A26" s="651" t="s">
        <v>10</v>
      </c>
      <c r="B26" s="654" t="s">
        <v>10</v>
      </c>
      <c r="C26" s="654" t="s">
        <v>11</v>
      </c>
      <c r="D26" s="658" t="s">
        <v>27</v>
      </c>
      <c r="E26" s="661" t="s">
        <v>12</v>
      </c>
      <c r="F26" s="663" t="s">
        <v>28</v>
      </c>
      <c r="G26" s="661" t="s">
        <v>28</v>
      </c>
      <c r="H26" s="665" t="s">
        <v>28</v>
      </c>
      <c r="I26" s="663" t="s">
        <v>28</v>
      </c>
      <c r="J26" s="677" t="s">
        <v>24</v>
      </c>
      <c r="K26" s="678" t="s">
        <v>25</v>
      </c>
      <c r="L26" s="679" t="s">
        <v>26</v>
      </c>
      <c r="M26" s="676" t="s">
        <v>335</v>
      </c>
    </row>
    <row r="27" spans="1:13" ht="13.5" thickTop="1">
      <c r="A27" s="622" t="s">
        <v>126</v>
      </c>
      <c r="B27" s="623">
        <v>1600</v>
      </c>
      <c r="C27" s="624">
        <v>950</v>
      </c>
      <c r="D27" s="625">
        <f>B27*C27/1000</f>
        <v>1520</v>
      </c>
      <c r="E27" s="626">
        <v>0.82</v>
      </c>
      <c r="F27" s="627">
        <v>51.2</v>
      </c>
      <c r="G27" s="626">
        <v>0.3</v>
      </c>
      <c r="H27" s="627">
        <v>0.11</v>
      </c>
      <c r="I27" s="627">
        <v>0.21</v>
      </c>
      <c r="J27" s="628">
        <v>0.58</v>
      </c>
      <c r="K27" s="629">
        <v>0.75</v>
      </c>
      <c r="L27" s="629">
        <v>0.65</v>
      </c>
      <c r="M27" s="630">
        <v>0.7</v>
      </c>
    </row>
    <row r="28" spans="1:13" ht="12.75">
      <c r="A28" s="631"/>
      <c r="B28" s="632"/>
      <c r="C28" s="633"/>
      <c r="D28" s="634">
        <f>B28*C28/1000</f>
        <v>0</v>
      </c>
      <c r="E28" s="635"/>
      <c r="F28" s="636"/>
      <c r="G28" s="635"/>
      <c r="H28" s="636"/>
      <c r="I28" s="636"/>
      <c r="J28" s="637"/>
      <c r="K28" s="638"/>
      <c r="L28" s="638"/>
      <c r="M28" s="639"/>
    </row>
    <row r="29" spans="1:13" ht="13.5" thickBot="1">
      <c r="A29" s="640"/>
      <c r="B29" s="641"/>
      <c r="C29" s="642"/>
      <c r="D29" s="643">
        <f>B29*C29/1000</f>
        <v>0</v>
      </c>
      <c r="E29" s="644"/>
      <c r="F29" s="645"/>
      <c r="G29" s="644"/>
      <c r="H29" s="645"/>
      <c r="I29" s="645"/>
      <c r="J29" s="646"/>
      <c r="K29" s="647"/>
      <c r="L29" s="648"/>
      <c r="M29" s="649"/>
    </row>
    <row r="30" spans="1:13" ht="5.25" customHeight="1" thickTop="1">
      <c r="A30" s="556"/>
      <c r="B30" s="557"/>
      <c r="C30" s="557"/>
      <c r="D30" s="558"/>
      <c r="E30" s="559"/>
      <c r="F30" s="559"/>
      <c r="G30" s="559"/>
      <c r="H30" s="559"/>
      <c r="I30" s="559"/>
      <c r="J30" s="560"/>
      <c r="K30" s="560"/>
      <c r="L30" s="560"/>
      <c r="M30" s="561"/>
    </row>
    <row r="31" spans="1:13" ht="13.5" customHeight="1">
      <c r="A31" s="66"/>
      <c r="B31" s="8"/>
      <c r="C31" s="8"/>
      <c r="D31" s="8"/>
      <c r="E31" s="8"/>
      <c r="F31" s="8"/>
      <c r="G31" s="8"/>
      <c r="H31" s="8"/>
      <c r="I31" s="671" t="s">
        <v>340</v>
      </c>
      <c r="J31" s="667">
        <f>SUM(BeefCalculations!A8:A11)</f>
        <v>454936</v>
      </c>
      <c r="K31" s="670" t="s">
        <v>29</v>
      </c>
      <c r="L31" s="13"/>
      <c r="M31" s="91"/>
    </row>
    <row r="32" spans="1:13" ht="13.5" customHeight="1">
      <c r="A32" s="68"/>
      <c r="B32" s="8"/>
      <c r="C32" s="8"/>
      <c r="D32" s="8"/>
      <c r="E32" s="8"/>
      <c r="F32" s="8"/>
      <c r="G32" s="8"/>
      <c r="H32" s="8"/>
      <c r="I32" s="671" t="s">
        <v>341</v>
      </c>
      <c r="J32" s="668">
        <f>SUM(BeefCalculations!A16:A19)</f>
        <v>28405760</v>
      </c>
      <c r="K32" s="670" t="s">
        <v>30</v>
      </c>
      <c r="L32" s="13"/>
      <c r="M32" s="103"/>
    </row>
    <row r="33" spans="1:13" ht="13.5" customHeight="1">
      <c r="A33" s="68"/>
      <c r="B33" s="8"/>
      <c r="C33" s="8"/>
      <c r="D33" s="8"/>
      <c r="E33" s="8"/>
      <c r="F33" s="8"/>
      <c r="G33" s="8"/>
      <c r="H33" s="8"/>
      <c r="I33" s="671" t="s">
        <v>342</v>
      </c>
      <c r="J33" s="669">
        <f>SUM(BeefCalculations!A24:A26)</f>
        <v>67574.64</v>
      </c>
      <c r="K33" s="670" t="s">
        <v>30</v>
      </c>
      <c r="L33" s="13"/>
      <c r="M33" s="103"/>
    </row>
    <row r="34" spans="1:13" ht="13.5" customHeight="1">
      <c r="A34" s="68"/>
      <c r="B34" s="8"/>
      <c r="C34" s="8"/>
      <c r="D34" s="8"/>
      <c r="E34" s="8"/>
      <c r="F34" s="8"/>
      <c r="G34" s="8"/>
      <c r="H34" s="8"/>
      <c r="I34" s="671" t="s">
        <v>351</v>
      </c>
      <c r="J34" s="669">
        <f>SUM(BeefCalculations!B24:B26)</f>
        <v>45771</v>
      </c>
      <c r="K34" s="670" t="s">
        <v>30</v>
      </c>
      <c r="L34" s="13"/>
      <c r="M34" s="103"/>
    </row>
    <row r="35" spans="1:13" ht="13.5" customHeight="1">
      <c r="A35" s="68"/>
      <c r="B35" s="8"/>
      <c r="C35" s="8"/>
      <c r="D35" s="8"/>
      <c r="E35" s="8"/>
      <c r="F35" s="8"/>
      <c r="G35" s="8"/>
      <c r="H35" s="8"/>
      <c r="I35" s="671" t="s">
        <v>352</v>
      </c>
      <c r="J35" s="669">
        <f>SUM(BeefCalculations!C24:C26)</f>
        <v>75730.2</v>
      </c>
      <c r="K35" s="670" t="s">
        <v>30</v>
      </c>
      <c r="L35" s="13"/>
      <c r="M35" s="103"/>
    </row>
    <row r="36" spans="1:13" ht="3.75" customHeight="1" thickBot="1">
      <c r="A36" s="68"/>
      <c r="B36" s="8"/>
      <c r="C36" s="8"/>
      <c r="D36" s="8"/>
      <c r="E36" s="8"/>
      <c r="F36" s="8"/>
      <c r="G36" s="8"/>
      <c r="H36" s="8"/>
      <c r="I36" s="9"/>
      <c r="J36" s="92"/>
      <c r="K36" s="8"/>
      <c r="L36" s="13"/>
      <c r="M36" s="103"/>
    </row>
    <row r="37" spans="1:13" ht="12" customHeight="1" thickBot="1" thickTop="1">
      <c r="A37" s="809" t="s">
        <v>69</v>
      </c>
      <c r="B37" s="803"/>
      <c r="C37" s="803"/>
      <c r="D37" s="803"/>
      <c r="E37" s="803"/>
      <c r="F37" s="803"/>
      <c r="G37" s="803"/>
      <c r="H37" s="803"/>
      <c r="I37" s="803"/>
      <c r="J37" s="803"/>
      <c r="K37" s="803"/>
      <c r="L37" s="803"/>
      <c r="M37" s="804"/>
    </row>
    <row r="38" spans="1:13" ht="13.5" thickTop="1">
      <c r="A38" s="97"/>
      <c r="B38" s="684" t="s">
        <v>110</v>
      </c>
      <c r="C38" s="102">
        <f>PRODUCT(J32,0.116)</f>
        <v>3295068.16</v>
      </c>
      <c r="D38" s="686" t="s">
        <v>364</v>
      </c>
      <c r="E38" s="43"/>
      <c r="F38" s="43"/>
      <c r="G38" s="43"/>
      <c r="H38" s="43"/>
      <c r="I38" s="43"/>
      <c r="J38" s="43"/>
      <c r="K38" s="43"/>
      <c r="L38" s="805" t="s">
        <v>113</v>
      </c>
      <c r="M38" s="806"/>
    </row>
    <row r="39" spans="1:13" ht="12.75">
      <c r="A39" s="66"/>
      <c r="B39" s="137" t="s">
        <v>110</v>
      </c>
      <c r="C39" s="685">
        <f>(C38/2000)</f>
        <v>1647.5340800000001</v>
      </c>
      <c r="D39" s="687" t="s">
        <v>365</v>
      </c>
      <c r="E39" s="13"/>
      <c r="F39" s="94"/>
      <c r="G39" s="9"/>
      <c r="H39" s="13"/>
      <c r="I39" s="96"/>
      <c r="J39" s="94"/>
      <c r="K39" s="13"/>
      <c r="L39" s="807" t="s">
        <v>114</v>
      </c>
      <c r="M39" s="808"/>
    </row>
    <row r="40" spans="1:13" ht="12.75">
      <c r="A40" s="688" t="s">
        <v>395</v>
      </c>
      <c r="B40" s="768">
        <v>0.1</v>
      </c>
      <c r="C40" s="706" t="s">
        <v>396</v>
      </c>
      <c r="D40" s="687"/>
      <c r="E40" s="687"/>
      <c r="F40" s="13"/>
      <c r="G40" s="689">
        <f>(C39)*1.1</f>
        <v>1812.2874880000004</v>
      </c>
      <c r="H40" s="690" t="s">
        <v>394</v>
      </c>
      <c r="I40" s="93"/>
      <c r="J40" s="95"/>
      <c r="K40" s="13"/>
      <c r="L40" s="696">
        <v>16</v>
      </c>
      <c r="M40" s="697" t="s">
        <v>108</v>
      </c>
    </row>
    <row r="41" spans="1:13" ht="12.75" customHeight="1">
      <c r="A41" s="98"/>
      <c r="B41" s="99"/>
      <c r="C41" s="95"/>
      <c r="D41" s="13"/>
      <c r="E41" s="13"/>
      <c r="F41" s="611" t="s">
        <v>119</v>
      </c>
      <c r="G41" s="691">
        <f>G40*2000/85</f>
        <v>42642.05854117648</v>
      </c>
      <c r="H41" s="692" t="s">
        <v>366</v>
      </c>
      <c r="I41" s="93"/>
      <c r="J41" s="83"/>
      <c r="K41" s="94"/>
      <c r="L41" s="104"/>
      <c r="M41" s="90"/>
    </row>
    <row r="42" spans="1:13" ht="9" customHeight="1">
      <c r="A42" s="66"/>
      <c r="B42" s="13"/>
      <c r="C42" s="13"/>
      <c r="D42" s="13"/>
      <c r="E42" s="13"/>
      <c r="F42" s="13"/>
      <c r="G42" s="13"/>
      <c r="H42" s="13"/>
      <c r="I42" s="13"/>
      <c r="J42" s="83"/>
      <c r="K42" s="126"/>
      <c r="L42" s="104"/>
      <c r="M42" s="90"/>
    </row>
    <row r="43" spans="1:13" ht="13.5" customHeight="1">
      <c r="A43" s="65"/>
      <c r="B43" s="114"/>
      <c r="C43" s="124"/>
      <c r="D43" s="13"/>
      <c r="E43" s="182"/>
      <c r="F43" s="13"/>
      <c r="G43" s="114"/>
      <c r="H43" s="693" t="s">
        <v>127</v>
      </c>
      <c r="I43" s="694">
        <f>G41*0.5*0.3</f>
        <v>6396.308781176472</v>
      </c>
      <c r="J43" s="695" t="s">
        <v>367</v>
      </c>
      <c r="K43" s="60"/>
      <c r="L43" s="818" t="s">
        <v>115</v>
      </c>
      <c r="M43" s="819"/>
    </row>
    <row r="44" spans="1:13" ht="13.5" customHeight="1">
      <c r="A44" s="65"/>
      <c r="B44" s="114"/>
      <c r="C44" s="124"/>
      <c r="D44" s="13"/>
      <c r="E44" s="182"/>
      <c r="F44" s="13"/>
      <c r="G44" s="114"/>
      <c r="H44" s="693" t="s">
        <v>112</v>
      </c>
      <c r="I44" s="669">
        <f>I43*85/2000</f>
        <v>271.84312320000004</v>
      </c>
      <c r="J44" s="695" t="s">
        <v>368</v>
      </c>
      <c r="K44" s="60"/>
      <c r="L44" s="698"/>
      <c r="M44" s="699"/>
    </row>
    <row r="45" spans="1:13" ht="4.5" customHeight="1">
      <c r="A45" s="65"/>
      <c r="B45" s="114"/>
      <c r="C45" s="124"/>
      <c r="D45" s="13"/>
      <c r="E45" s="182"/>
      <c r="F45" s="13"/>
      <c r="G45" s="114"/>
      <c r="H45" s="115"/>
      <c r="I45" s="125"/>
      <c r="J45" s="114"/>
      <c r="K45" s="60"/>
      <c r="L45" s="698"/>
      <c r="M45" s="699"/>
    </row>
    <row r="46" spans="1:13" ht="13.5" thickBot="1">
      <c r="A46" s="119"/>
      <c r="B46" s="121"/>
      <c r="C46" s="121"/>
      <c r="D46" s="121"/>
      <c r="E46" s="129"/>
      <c r="F46" s="707" t="s">
        <v>128</v>
      </c>
      <c r="G46" s="708">
        <f>G40+I44</f>
        <v>2084.1306112</v>
      </c>
      <c r="H46" s="709" t="s">
        <v>129</v>
      </c>
      <c r="I46" s="708">
        <f>G46*2000/85</f>
        <v>49038.36732235295</v>
      </c>
      <c r="J46" s="710" t="s">
        <v>130</v>
      </c>
      <c r="K46" s="130"/>
      <c r="L46" s="822">
        <f>IF(L40&gt;0,G46/L40,"")</f>
        <v>130.2581632</v>
      </c>
      <c r="M46" s="823"/>
    </row>
    <row r="47" spans="1:13" ht="12" customHeight="1" thickBot="1" thickTop="1">
      <c r="A47" s="801" t="s">
        <v>71</v>
      </c>
      <c r="B47" s="802"/>
      <c r="C47" s="802"/>
      <c r="D47" s="802"/>
      <c r="E47" s="802"/>
      <c r="F47" s="802"/>
      <c r="G47" s="802"/>
      <c r="H47" s="802"/>
      <c r="I47" s="802"/>
      <c r="J47" s="802"/>
      <c r="K47" s="802"/>
      <c r="L47" s="803"/>
      <c r="M47" s="804"/>
    </row>
    <row r="48" spans="1:13" ht="13.5" thickTop="1">
      <c r="A48" s="108"/>
      <c r="B48" s="99"/>
      <c r="C48" s="472"/>
      <c r="D48" s="109"/>
      <c r="E48" s="78"/>
      <c r="F48" s="78"/>
      <c r="G48" s="78"/>
      <c r="H48" s="78"/>
      <c r="I48" s="78"/>
      <c r="J48" s="78"/>
      <c r="K48" s="83"/>
      <c r="L48" s="824" t="s">
        <v>117</v>
      </c>
      <c r="M48" s="825"/>
    </row>
    <row r="49" spans="1:13" ht="12.75">
      <c r="A49" s="112"/>
      <c r="B49" s="683" t="s">
        <v>116</v>
      </c>
      <c r="C49" s="596">
        <f>((F17*H17)+(F18*H18)+(F19*H19))*3630</f>
        <v>0</v>
      </c>
      <c r="D49" s="706" t="s">
        <v>336</v>
      </c>
      <c r="E49" s="110"/>
      <c r="F49" s="111"/>
      <c r="G49" s="100"/>
      <c r="H49" s="13"/>
      <c r="I49" s="704" t="s">
        <v>119</v>
      </c>
      <c r="J49" s="700">
        <f>C49*7.481</f>
        <v>0</v>
      </c>
      <c r="K49" s="687" t="s">
        <v>118</v>
      </c>
      <c r="L49" s="820" t="s">
        <v>120</v>
      </c>
      <c r="M49" s="821"/>
    </row>
    <row r="50" spans="1:13" ht="12.75">
      <c r="A50" s="66"/>
      <c r="B50" s="693" t="s">
        <v>286</v>
      </c>
      <c r="C50" s="597">
        <v>0</v>
      </c>
      <c r="D50" s="687" t="s">
        <v>370</v>
      </c>
      <c r="E50" s="13"/>
      <c r="F50" s="13"/>
      <c r="H50" s="555">
        <v>0</v>
      </c>
      <c r="J50" s="95"/>
      <c r="K50" s="113"/>
      <c r="L50" s="696">
        <v>700</v>
      </c>
      <c r="M50" s="697" t="s">
        <v>107</v>
      </c>
    </row>
    <row r="51" spans="1:13" ht="12.75">
      <c r="A51" s="66"/>
      <c r="B51" s="137" t="s">
        <v>121</v>
      </c>
      <c r="C51" s="127">
        <f>J49+C50</f>
        <v>0</v>
      </c>
      <c r="D51" s="706" t="s">
        <v>287</v>
      </c>
      <c r="E51" s="13"/>
      <c r="F51" s="13"/>
      <c r="G51" s="13"/>
      <c r="H51" s="13"/>
      <c r="I51" s="705">
        <f>C51/7.481/3630</f>
        <v>0</v>
      </c>
      <c r="J51" s="687" t="s">
        <v>369</v>
      </c>
      <c r="K51" s="701"/>
      <c r="L51" s="118"/>
      <c r="M51" s="31"/>
    </row>
    <row r="52" spans="1:13" ht="12.75">
      <c r="A52" s="703" t="s">
        <v>123</v>
      </c>
      <c r="B52" s="116"/>
      <c r="C52" s="83"/>
      <c r="D52" s="114"/>
      <c r="E52" s="114"/>
      <c r="F52" s="114"/>
      <c r="G52" s="83"/>
      <c r="H52" s="83"/>
      <c r="I52" s="117"/>
      <c r="J52" s="702">
        <f>G41*0.5*7.481</f>
        <v>159502.6199732706</v>
      </c>
      <c r="K52" s="695" t="s">
        <v>118</v>
      </c>
      <c r="L52" s="818" t="s">
        <v>125</v>
      </c>
      <c r="M52" s="819"/>
    </row>
    <row r="53" spans="1:13" ht="4.5" customHeight="1">
      <c r="A53" s="84"/>
      <c r="B53" s="116"/>
      <c r="C53" s="83"/>
      <c r="D53" s="114"/>
      <c r="E53" s="114"/>
      <c r="F53" s="114"/>
      <c r="G53" s="83"/>
      <c r="H53" s="83"/>
      <c r="I53" s="117"/>
      <c r="J53" s="128"/>
      <c r="K53" s="101"/>
      <c r="L53" s="698"/>
      <c r="M53" s="699"/>
    </row>
    <row r="54" spans="1:13" ht="13.5" customHeight="1" thickBot="1">
      <c r="A54" s="119"/>
      <c r="B54" s="120"/>
      <c r="C54" s="121"/>
      <c r="D54" s="121"/>
      <c r="E54" s="121"/>
      <c r="F54" s="121"/>
      <c r="G54" s="707" t="s">
        <v>131</v>
      </c>
      <c r="H54" s="708">
        <f>C51-J52</f>
        <v>-159502.6199732706</v>
      </c>
      <c r="I54" s="709" t="s">
        <v>122</v>
      </c>
      <c r="J54" s="711">
        <f>H54/7.481/3630</f>
        <v>-5.873561782531195</v>
      </c>
      <c r="K54" s="712" t="s">
        <v>124</v>
      </c>
      <c r="L54" s="813">
        <f>IF(L50&gt;0,H54/L50/60,"")</f>
        <v>-3.797681427935014</v>
      </c>
      <c r="M54" s="814"/>
    </row>
    <row r="55" ht="13.5" thickTop="1">
      <c r="C55" t="s">
        <v>41</v>
      </c>
    </row>
  </sheetData>
  <mergeCells count="37">
    <mergeCell ref="K3:M3"/>
    <mergeCell ref="A21:M21"/>
    <mergeCell ref="F17:G17"/>
    <mergeCell ref="F18:G18"/>
    <mergeCell ref="F19:G19"/>
    <mergeCell ref="C17:E17"/>
    <mergeCell ref="C18:E18"/>
    <mergeCell ref="B19:E19"/>
    <mergeCell ref="L6:M6"/>
    <mergeCell ref="A16:E16"/>
    <mergeCell ref="H16:I16"/>
    <mergeCell ref="L7:M7"/>
    <mergeCell ref="L8:M8"/>
    <mergeCell ref="C8:F8"/>
    <mergeCell ref="A13:M13"/>
    <mergeCell ref="A14:M14"/>
    <mergeCell ref="H15:I15"/>
    <mergeCell ref="C7:F7"/>
    <mergeCell ref="L10:M10"/>
    <mergeCell ref="L54:M54"/>
    <mergeCell ref="A22:M22"/>
    <mergeCell ref="L52:M52"/>
    <mergeCell ref="L49:M49"/>
    <mergeCell ref="L46:M46"/>
    <mergeCell ref="L48:M48"/>
    <mergeCell ref="L43:M43"/>
    <mergeCell ref="J23:L23"/>
    <mergeCell ref="E4:J4"/>
    <mergeCell ref="H17:I17"/>
    <mergeCell ref="H19:I19"/>
    <mergeCell ref="A47:M47"/>
    <mergeCell ref="H18:I18"/>
    <mergeCell ref="L38:M38"/>
    <mergeCell ref="L39:M39"/>
    <mergeCell ref="A37:M37"/>
    <mergeCell ref="K9:M9"/>
    <mergeCell ref="C6:F6"/>
  </mergeCells>
  <printOptions horizontalCentered="1" verticalCentered="1"/>
  <pageMargins left="0.5" right="0.5" top="0.25" bottom="0" header="0" footer="0"/>
  <pageSetup fitToHeight="1" fitToWidth="1" horizontalDpi="600" verticalDpi="600" orientation="landscape" scale="87" r:id="rId3"/>
  <ignoredErrors>
    <ignoredError sqref="J31:J32 D28:D29" emptyCellReference="1"/>
  </ignoredErrors>
  <legacyDrawing r:id="rId2"/>
</worksheet>
</file>

<file path=xl/worksheets/sheet5.xml><?xml version="1.0" encoding="utf-8"?>
<worksheet xmlns="http://schemas.openxmlformats.org/spreadsheetml/2006/main" xmlns:r="http://schemas.openxmlformats.org/officeDocument/2006/relationships">
  <sheetPr codeName="Sheet1">
    <pageSetUpPr fitToPage="1"/>
  </sheetPr>
  <dimension ref="A1:T44"/>
  <sheetViews>
    <sheetView showGridLines="0" showZeros="0" zoomScale="83" zoomScaleNormal="83" workbookViewId="0" topLeftCell="A1">
      <selection activeCell="I31" sqref="I31"/>
    </sheetView>
  </sheetViews>
  <sheetFormatPr defaultColWidth="9.140625" defaultRowHeight="12.75"/>
  <cols>
    <col min="1" max="1" width="14.140625" style="0" customWidth="1"/>
    <col min="2" max="2" width="12.00390625" style="0" customWidth="1"/>
    <col min="3" max="3" width="10.28125" style="0" customWidth="1"/>
    <col min="4" max="4" width="10.7109375" style="0" customWidth="1"/>
    <col min="5" max="7" width="10.8515625" style="0" customWidth="1"/>
    <col min="9" max="9" width="13.7109375" style="0" customWidth="1"/>
    <col min="10" max="10" width="12.28125" style="0" customWidth="1"/>
    <col min="11" max="11" width="13.8515625" style="0" customWidth="1"/>
    <col min="12" max="12" width="11.421875" style="0" customWidth="1"/>
    <col min="13" max="13" width="12.28125" style="0" customWidth="1"/>
    <col min="14" max="14" width="12.421875" style="0" customWidth="1"/>
    <col min="15" max="15" width="13.7109375" style="0" customWidth="1"/>
  </cols>
  <sheetData>
    <row r="1" spans="1:13" ht="15.75">
      <c r="A1" s="1" t="s">
        <v>0</v>
      </c>
      <c r="E1" s="892" t="s">
        <v>109</v>
      </c>
      <c r="F1" s="892"/>
      <c r="G1" s="892"/>
      <c r="H1" s="892"/>
      <c r="I1" s="892"/>
      <c r="J1" s="892"/>
      <c r="K1" s="892"/>
      <c r="L1" s="892"/>
      <c r="M1" s="585" t="s">
        <v>358</v>
      </c>
    </row>
    <row r="2" spans="1:16" ht="13.5" thickBot="1">
      <c r="A2" s="8" t="s">
        <v>1</v>
      </c>
      <c r="E2" s="893"/>
      <c r="F2" s="893"/>
      <c r="G2" s="893"/>
      <c r="H2" s="893"/>
      <c r="I2" s="893"/>
      <c r="J2" s="893"/>
      <c r="K2" s="893"/>
      <c r="L2" s="893"/>
      <c r="N2" s="901" t="str">
        <f>'BEEF Solid&amp;Liquid Inventory-Pg1'!M4</f>
        <v>Draft (7/11/2007)</v>
      </c>
      <c r="O2" s="901"/>
      <c r="P2" s="585"/>
    </row>
    <row r="3" spans="1:15" ht="16.5" thickTop="1">
      <c r="A3" s="172"/>
      <c r="B3" s="452"/>
      <c r="C3" s="452"/>
      <c r="D3" s="452"/>
      <c r="E3" s="452"/>
      <c r="F3" s="452"/>
      <c r="G3" s="904" t="s">
        <v>357</v>
      </c>
      <c r="H3" s="904"/>
      <c r="I3" s="904"/>
      <c r="J3" s="904"/>
      <c r="K3" s="904"/>
      <c r="L3" s="452"/>
      <c r="M3" s="452"/>
      <c r="N3" s="452"/>
      <c r="O3" s="187"/>
    </row>
    <row r="4" spans="1:15" ht="12.75">
      <c r="A4" s="66"/>
      <c r="B4" s="611" t="str">
        <f>'BEEF Solid&amp;Liquid Inventory-Pg1'!B6</f>
        <v>Owner/Operator:</v>
      </c>
      <c r="C4" s="905" t="str">
        <f>'BEEF Solid&amp;Liquid Inventory-Pg1'!C6:F6</f>
        <v>Example</v>
      </c>
      <c r="D4" s="905"/>
      <c r="E4" s="905"/>
      <c r="F4" s="905"/>
      <c r="G4" s="905"/>
      <c r="H4" s="586"/>
      <c r="I4" s="586"/>
      <c r="J4" s="13"/>
      <c r="K4" s="13"/>
      <c r="L4" s="13"/>
      <c r="M4" s="13"/>
      <c r="N4" s="13"/>
      <c r="O4" s="67"/>
    </row>
    <row r="5" spans="1:15" ht="12.75">
      <c r="A5" s="66"/>
      <c r="B5" s="508" t="str">
        <f>'BEEF Solid&amp;Liquid Inventory-Pg1'!B7</f>
        <v>County:</v>
      </c>
      <c r="C5" s="906">
        <f>'BEEF Solid&amp;Liquid Inventory-Pg1'!C7:F7</f>
        <v>0</v>
      </c>
      <c r="D5" s="906"/>
      <c r="E5" s="906"/>
      <c r="F5" s="906"/>
      <c r="G5" s="906"/>
      <c r="H5" s="529"/>
      <c r="I5" s="13"/>
      <c r="J5" s="13"/>
      <c r="K5" s="137" t="str">
        <f>'BEEF Solid&amp;Liquid Inventory-Pg1'!K8</f>
        <v>Inventory Completed by:</v>
      </c>
      <c r="L5" s="914">
        <f>'BEEF Solid&amp;Liquid Inventory-Pg1'!L8</f>
        <v>0</v>
      </c>
      <c r="M5" s="914"/>
      <c r="N5" s="13"/>
      <c r="O5" s="67"/>
    </row>
    <row r="6" spans="1:16" ht="12.75">
      <c r="A6" s="603"/>
      <c r="B6" s="137" t="str">
        <f>'BEEF Solid&amp;Liquid Inventory-Pg1'!J9</f>
        <v>Legal Description:</v>
      </c>
      <c r="C6" s="907">
        <f>'BEEF Solid&amp;Liquid Inventory-Pg1'!C8:F8</f>
        <v>0</v>
      </c>
      <c r="D6" s="907"/>
      <c r="E6" s="907"/>
      <c r="F6" s="907"/>
      <c r="G6" s="907"/>
      <c r="H6" s="601"/>
      <c r="I6" s="601"/>
      <c r="J6" s="601"/>
      <c r="K6" s="137" t="str">
        <f>'BEEF Solid&amp;Liquid Inventory-Pg1'!K6</f>
        <v>Date:</v>
      </c>
      <c r="L6" s="918">
        <f>'BEEF Solid&amp;Liquid Inventory-Pg1'!L6:M6</f>
        <v>39274</v>
      </c>
      <c r="M6" s="918"/>
      <c r="N6" s="601"/>
      <c r="O6" s="602"/>
      <c r="P6" s="571"/>
    </row>
    <row r="7" spans="1:16" ht="13.5" thickBot="1">
      <c r="A7" s="612"/>
      <c r="B7" s="613"/>
      <c r="C7" s="614"/>
      <c r="D7" s="614"/>
      <c r="E7" s="614"/>
      <c r="F7" s="614"/>
      <c r="G7" s="614"/>
      <c r="H7" s="615"/>
      <c r="I7" s="615"/>
      <c r="J7" s="615"/>
      <c r="K7" s="613"/>
      <c r="L7" s="616"/>
      <c r="M7" s="616"/>
      <c r="N7" s="615"/>
      <c r="O7" s="617"/>
      <c r="P7" s="571"/>
    </row>
    <row r="8" spans="1:16" ht="8.25" customHeight="1" thickTop="1">
      <c r="A8" s="598"/>
      <c r="B8" s="599"/>
      <c r="C8" s="599"/>
      <c r="D8" s="599"/>
      <c r="E8" s="599"/>
      <c r="F8" s="599"/>
      <c r="G8" s="599"/>
      <c r="H8" s="599"/>
      <c r="I8" s="599"/>
      <c r="J8" s="599"/>
      <c r="K8" s="599"/>
      <c r="L8" s="599"/>
      <c r="M8" s="599"/>
      <c r="N8" s="599"/>
      <c r="O8" s="600"/>
      <c r="P8" s="571"/>
    </row>
    <row r="9" spans="1:16" ht="12.75">
      <c r="A9" s="66"/>
      <c r="B9" s="593"/>
      <c r="C9" s="861"/>
      <c r="D9" s="861"/>
      <c r="E9" s="861"/>
      <c r="F9" s="861"/>
      <c r="G9" s="861"/>
      <c r="H9" s="861"/>
      <c r="I9" s="739"/>
      <c r="J9" s="864"/>
      <c r="K9" s="864"/>
      <c r="L9" s="864"/>
      <c r="M9" s="864"/>
      <c r="N9" s="601"/>
      <c r="O9" s="602"/>
      <c r="P9" s="571"/>
    </row>
    <row r="10" spans="1:16" ht="12.75">
      <c r="A10" s="66"/>
      <c r="B10" s="13"/>
      <c r="C10" s="740"/>
      <c r="D10" s="741"/>
      <c r="E10" s="182"/>
      <c r="F10" s="182"/>
      <c r="G10" s="742"/>
      <c r="H10" s="743"/>
      <c r="I10" s="739"/>
      <c r="J10" s="863"/>
      <c r="K10" s="863"/>
      <c r="L10" s="863"/>
      <c r="M10" s="863"/>
      <c r="N10" s="601"/>
      <c r="O10" s="602"/>
      <c r="P10" s="571"/>
    </row>
    <row r="11" spans="1:16" ht="12.75">
      <c r="A11" s="603"/>
      <c r="B11" s="601"/>
      <c r="C11" s="739"/>
      <c r="D11" s="739"/>
      <c r="E11" s="739"/>
      <c r="F11" s="739"/>
      <c r="G11" s="739"/>
      <c r="H11" s="739"/>
      <c r="I11" s="739"/>
      <c r="J11" s="744"/>
      <c r="K11" s="745"/>
      <c r="L11" s="862"/>
      <c r="M11" s="862"/>
      <c r="N11" s="601"/>
      <c r="O11" s="602"/>
      <c r="P11" s="571"/>
    </row>
    <row r="12" spans="1:16" ht="12.75">
      <c r="A12" s="603"/>
      <c r="B12" s="601"/>
      <c r="C12" s="739"/>
      <c r="D12" s="739"/>
      <c r="E12" s="739"/>
      <c r="F12" s="739"/>
      <c r="G12" s="739"/>
      <c r="H12" s="739"/>
      <c r="I12" s="739"/>
      <c r="J12" s="746"/>
      <c r="K12" s="747"/>
      <c r="L12" s="860"/>
      <c r="M12" s="860"/>
      <c r="N12" s="601"/>
      <c r="O12" s="602"/>
      <c r="P12" s="571"/>
    </row>
    <row r="13" spans="1:16" ht="12.75">
      <c r="A13" s="603"/>
      <c r="B13" s="601"/>
      <c r="C13" s="739"/>
      <c r="D13" s="739"/>
      <c r="E13" s="739"/>
      <c r="F13" s="739"/>
      <c r="G13" s="739"/>
      <c r="H13" s="739"/>
      <c r="I13" s="739"/>
      <c r="J13" s="530"/>
      <c r="K13" s="747"/>
      <c r="L13" s="860"/>
      <c r="M13" s="860"/>
      <c r="N13" s="601"/>
      <c r="O13" s="602"/>
      <c r="P13" s="571"/>
    </row>
    <row r="14" spans="1:16" ht="13.5" thickBot="1">
      <c r="A14" s="603"/>
      <c r="B14" s="601"/>
      <c r="C14" s="601"/>
      <c r="D14" s="601"/>
      <c r="E14" s="601"/>
      <c r="F14" s="601"/>
      <c r="G14" s="601"/>
      <c r="H14" s="601"/>
      <c r="I14" s="601"/>
      <c r="J14" s="515"/>
      <c r="K14" s="516"/>
      <c r="L14" s="517"/>
      <c r="M14" s="517"/>
      <c r="N14" s="601"/>
      <c r="O14" s="602"/>
      <c r="P14" s="571"/>
    </row>
    <row r="15" spans="1:17" ht="12" customHeight="1">
      <c r="A15" s="896" t="s">
        <v>81</v>
      </c>
      <c r="B15" s="897"/>
      <c r="C15" s="897"/>
      <c r="D15" s="897"/>
      <c r="E15" s="897"/>
      <c r="F15" s="897"/>
      <c r="G15" s="897"/>
      <c r="H15" s="897"/>
      <c r="I15" s="897"/>
      <c r="J15" s="897"/>
      <c r="K15" s="897"/>
      <c r="L15" s="897"/>
      <c r="M15" s="897"/>
      <c r="N15" s="897"/>
      <c r="O15" s="898"/>
      <c r="P15" s="588"/>
      <c r="Q15" s="13"/>
    </row>
    <row r="16" spans="1:17" ht="6.75" customHeight="1">
      <c r="A16" s="604"/>
      <c r="B16" s="582"/>
      <c r="C16" s="582"/>
      <c r="D16" s="582"/>
      <c r="E16" s="582"/>
      <c r="F16" s="582"/>
      <c r="G16" s="582"/>
      <c r="H16" s="582"/>
      <c r="I16" s="582"/>
      <c r="J16" s="582"/>
      <c r="K16" s="582"/>
      <c r="L16" s="582"/>
      <c r="M16" s="582"/>
      <c r="N16" s="582"/>
      <c r="O16" s="605"/>
      <c r="P16" s="582"/>
      <c r="Q16" s="13"/>
    </row>
    <row r="17" spans="1:17" ht="12.75" customHeight="1" thickBot="1">
      <c r="A17" s="604"/>
      <c r="B17" s="582"/>
      <c r="C17" s="582"/>
      <c r="D17" s="582"/>
      <c r="E17" s="582"/>
      <c r="F17" s="582"/>
      <c r="G17" s="908" t="s">
        <v>385</v>
      </c>
      <c r="H17" s="909"/>
      <c r="I17" s="909"/>
      <c r="J17" s="909"/>
      <c r="K17" s="909"/>
      <c r="L17" s="582"/>
      <c r="M17" s="582"/>
      <c r="N17" s="582"/>
      <c r="O17" s="605"/>
      <c r="P17" s="582"/>
      <c r="Q17" s="13"/>
    </row>
    <row r="18" spans="1:17" ht="16.5" thickBot="1">
      <c r="A18" s="554"/>
      <c r="B18" s="72"/>
      <c r="C18" s="72"/>
      <c r="D18" s="72"/>
      <c r="E18" s="72"/>
      <c r="F18" s="72"/>
      <c r="G18" s="72"/>
      <c r="H18" s="72"/>
      <c r="I18" s="537"/>
      <c r="J18" s="72"/>
      <c r="K18" s="72"/>
      <c r="L18" s="878" t="s">
        <v>327</v>
      </c>
      <c r="M18" s="879"/>
      <c r="N18" s="878" t="s">
        <v>331</v>
      </c>
      <c r="O18" s="916"/>
      <c r="P18" s="72"/>
      <c r="Q18" s="13"/>
    </row>
    <row r="19" spans="1:18" ht="13.5" customHeight="1" thickBot="1" thickTop="1">
      <c r="A19" s="66"/>
      <c r="B19" s="16"/>
      <c r="C19" s="16"/>
      <c r="D19" s="865" t="s">
        <v>283</v>
      </c>
      <c r="E19" s="865" t="s">
        <v>361</v>
      </c>
      <c r="F19" s="865" t="s">
        <v>373</v>
      </c>
      <c r="G19" s="865" t="s">
        <v>328</v>
      </c>
      <c r="H19" s="564" t="s">
        <v>136</v>
      </c>
      <c r="I19" s="563" t="s">
        <v>324</v>
      </c>
      <c r="J19" s="45" t="s">
        <v>35</v>
      </c>
      <c r="K19" s="46"/>
      <c r="L19" s="880">
        <f>'BEEF Solid&amp;Liquid Inventory-Pg1'!J33</f>
        <v>67574.64</v>
      </c>
      <c r="M19" s="881"/>
      <c r="N19" s="880">
        <f>'BEEF Solid&amp;Liquid Inventory-Pg1'!J34*2.29</f>
        <v>104815.59</v>
      </c>
      <c r="O19" s="917"/>
      <c r="R19" s="16"/>
    </row>
    <row r="20" spans="1:20" ht="13.5" customHeight="1" thickBot="1" thickTop="1">
      <c r="A20" s="172"/>
      <c r="B20" s="474"/>
      <c r="C20" s="477" t="s">
        <v>135</v>
      </c>
      <c r="D20" s="866"/>
      <c r="E20" s="866"/>
      <c r="F20" s="866"/>
      <c r="G20" s="866"/>
      <c r="H20" s="566" t="s">
        <v>325</v>
      </c>
      <c r="I20" s="515" t="s">
        <v>322</v>
      </c>
      <c r="J20" s="592" t="s">
        <v>137</v>
      </c>
      <c r="K20" s="478"/>
      <c r="L20" s="894" t="s">
        <v>329</v>
      </c>
      <c r="M20" s="895"/>
      <c r="N20" s="899" t="s">
        <v>330</v>
      </c>
      <c r="O20" s="900"/>
      <c r="S20" s="539"/>
      <c r="T20" s="539"/>
    </row>
    <row r="21" spans="1:20" ht="14.25" thickBot="1" thickTop="1">
      <c r="A21" s="902" t="s">
        <v>37</v>
      </c>
      <c r="B21" s="903"/>
      <c r="C21" s="44" t="s">
        <v>111</v>
      </c>
      <c r="D21" s="867"/>
      <c r="E21" s="867"/>
      <c r="F21" s="867"/>
      <c r="G21" s="867"/>
      <c r="H21" s="565" t="s">
        <v>326</v>
      </c>
      <c r="I21" s="538" t="s">
        <v>323</v>
      </c>
      <c r="J21" s="44" t="s">
        <v>24</v>
      </c>
      <c r="K21" s="591" t="s">
        <v>25</v>
      </c>
      <c r="L21" s="590" t="s">
        <v>276</v>
      </c>
      <c r="M21" s="569" t="s">
        <v>275</v>
      </c>
      <c r="N21" s="570" t="s">
        <v>276</v>
      </c>
      <c r="O21" s="606" t="s">
        <v>275</v>
      </c>
      <c r="S21" s="515"/>
      <c r="T21" s="515"/>
    </row>
    <row r="22" spans="1:20" ht="14.25" thickBot="1" thickTop="1">
      <c r="A22" s="910" t="s">
        <v>289</v>
      </c>
      <c r="B22" s="911"/>
      <c r="C22" s="731">
        <v>189</v>
      </c>
      <c r="D22" s="578">
        <v>285.7</v>
      </c>
      <c r="E22" s="572"/>
      <c r="F22" s="727"/>
      <c r="G22" s="573">
        <v>30</v>
      </c>
      <c r="H22" s="720">
        <f aca="true" t="shared" si="0" ref="H22:H29">IF(ISBLANK(A22),"",VLOOKUP(A22,UptakeTable,2))</f>
        <v>56</v>
      </c>
      <c r="I22" s="721">
        <f aca="true" t="shared" si="1" ref="I22:I29">IF(ISBLANK(A22),"",C22*H22)</f>
        <v>10584</v>
      </c>
      <c r="J22" s="722">
        <f aca="true" t="shared" si="2" ref="J22:J29">IF(ISBLANK(A22),"",VLOOKUP(A22,UptakeTable,3))</f>
        <v>0.0161</v>
      </c>
      <c r="K22" s="722">
        <f aca="true" t="shared" si="3" ref="K22:K29">IF(ISBLANK(A22),"",VLOOKUP(A22,UptakeTable,4))</f>
        <v>0.0028</v>
      </c>
      <c r="L22" s="725">
        <f aca="true" t="shared" si="4" ref="L22:L29">IF(ISBLANK(A22),0,((D22*I22*J22)+(E22*I22*J22)))</f>
        <v>48683.965679999994</v>
      </c>
      <c r="M22" s="723">
        <f>IF(ISBLANK($A22),"",L19-L22)</f>
        <v>18890.674320000006</v>
      </c>
      <c r="N22" s="724">
        <f aca="true" t="shared" si="5" ref="N22:N29">IF(ISBLANK(A22),0,(D22*I22*(K22*2.29))+(E22*I22*(K22*2.29))+(F22*I22*(K22*2.29)+(G22*I22*(K22*2.29))))</f>
        <v>21424.8567456</v>
      </c>
      <c r="O22" s="726">
        <f>IF(ISBLANK($A22),"",N19-N22)</f>
        <v>83390.7332544</v>
      </c>
      <c r="S22" s="536"/>
      <c r="T22" s="536"/>
    </row>
    <row r="23" spans="1:20" ht="14.25" thickBot="1" thickTop="1">
      <c r="A23" s="871" t="s">
        <v>291</v>
      </c>
      <c r="B23" s="872"/>
      <c r="C23" s="581">
        <v>53</v>
      </c>
      <c r="D23" s="579">
        <v>96</v>
      </c>
      <c r="E23" s="574"/>
      <c r="F23" s="728">
        <v>119.7</v>
      </c>
      <c r="G23" s="575">
        <v>25</v>
      </c>
      <c r="H23" s="720">
        <f t="shared" si="0"/>
        <v>60</v>
      </c>
      <c r="I23" s="721">
        <f t="shared" si="1"/>
        <v>3180</v>
      </c>
      <c r="J23" s="722">
        <f t="shared" si="2"/>
        <v>0.0625</v>
      </c>
      <c r="K23" s="722">
        <f t="shared" si="3"/>
        <v>0.0064</v>
      </c>
      <c r="L23" s="725">
        <f t="shared" si="4"/>
        <v>19080</v>
      </c>
      <c r="M23" s="723">
        <f>IF(ISBLANK($A23),"",(L19-L22-L23))</f>
        <v>-189.32567999999446</v>
      </c>
      <c r="N23" s="724">
        <f t="shared" si="5"/>
        <v>11218.083456</v>
      </c>
      <c r="O23" s="726">
        <f>IF(ISBLANK($A23),"",(N19-N22-N23))</f>
        <v>72172.6497984</v>
      </c>
      <c r="S23" s="536"/>
      <c r="T23" s="536"/>
    </row>
    <row r="24" spans="1:20" ht="14.25" thickBot="1" thickTop="1">
      <c r="A24" s="871" t="s">
        <v>290</v>
      </c>
      <c r="B24" s="872"/>
      <c r="C24" s="581">
        <v>133</v>
      </c>
      <c r="D24" s="579">
        <v>0</v>
      </c>
      <c r="E24" s="574"/>
      <c r="F24" s="728">
        <v>1078.2</v>
      </c>
      <c r="G24" s="575">
        <v>50</v>
      </c>
      <c r="H24" s="720">
        <f t="shared" si="0"/>
        <v>56</v>
      </c>
      <c r="I24" s="721">
        <f t="shared" si="1"/>
        <v>7448</v>
      </c>
      <c r="J24" s="722">
        <f t="shared" si="2"/>
        <v>0.0161</v>
      </c>
      <c r="K24" s="722">
        <f t="shared" si="3"/>
        <v>0.0028</v>
      </c>
      <c r="L24" s="725">
        <f t="shared" si="4"/>
        <v>0</v>
      </c>
      <c r="M24" s="723">
        <f>IF(ISBLANK($A24),"",(L19-L22-L23-L24))</f>
        <v>-189.32567999999446</v>
      </c>
      <c r="N24" s="724">
        <f t="shared" si="5"/>
        <v>53878.969043200006</v>
      </c>
      <c r="O24" s="726">
        <f>IF(ISBLANK($A24),"",(N19-N22-N23-N24))</f>
        <v>18293.680755199995</v>
      </c>
      <c r="S24" s="536"/>
      <c r="T24" s="536"/>
    </row>
    <row r="25" spans="1:20" ht="14.25" thickBot="1" thickTop="1">
      <c r="A25" s="871" t="s">
        <v>292</v>
      </c>
      <c r="B25" s="872"/>
      <c r="C25" s="581">
        <v>43</v>
      </c>
      <c r="D25" s="579"/>
      <c r="E25" s="574"/>
      <c r="F25" s="728">
        <v>486</v>
      </c>
      <c r="G25" s="575"/>
      <c r="H25" s="720">
        <f t="shared" si="0"/>
        <v>60</v>
      </c>
      <c r="I25" s="721">
        <f t="shared" si="1"/>
        <v>2580</v>
      </c>
      <c r="J25" s="722">
        <f t="shared" si="2"/>
        <v>0.0625</v>
      </c>
      <c r="K25" s="722">
        <f t="shared" si="3"/>
        <v>0.0064</v>
      </c>
      <c r="L25" s="725">
        <f t="shared" si="4"/>
        <v>0</v>
      </c>
      <c r="M25" s="723">
        <f>IF(ISBLANK($A25),"",(L19-L22-L23-L24-L25))</f>
        <v>-189.32567999999446</v>
      </c>
      <c r="N25" s="724">
        <f t="shared" si="5"/>
        <v>18376.86528</v>
      </c>
      <c r="O25" s="726">
        <f>IF(ISBLANK($A25),"",(N19-N22-N23-N24-N25))</f>
        <v>-83.18452480000633</v>
      </c>
      <c r="S25" s="536"/>
      <c r="T25" s="536"/>
    </row>
    <row r="26" spans="1:20" ht="14.25" thickBot="1" thickTop="1">
      <c r="A26" s="871"/>
      <c r="B26" s="872"/>
      <c r="C26" s="581"/>
      <c r="D26" s="579"/>
      <c r="E26" s="574"/>
      <c r="F26" s="728"/>
      <c r="G26" s="575"/>
      <c r="H26" s="720">
        <f t="shared" si="0"/>
      </c>
      <c r="I26" s="721">
        <f t="shared" si="1"/>
      </c>
      <c r="J26" s="722">
        <f t="shared" si="2"/>
      </c>
      <c r="K26" s="722">
        <f t="shared" si="3"/>
      </c>
      <c r="L26" s="725">
        <f t="shared" si="4"/>
        <v>0</v>
      </c>
      <c r="M26" s="723">
        <f>IF(ISBLANK($A26),"",(L19-L22-L23-L24-L25-L26))</f>
      </c>
      <c r="N26" s="724">
        <f t="shared" si="5"/>
        <v>0</v>
      </c>
      <c r="O26" s="726">
        <f>IF(ISBLANK($A26),"",(N19-N22-N23-N24-N25-N26))</f>
      </c>
      <c r="S26" s="536"/>
      <c r="T26" s="536"/>
    </row>
    <row r="27" spans="1:20" ht="14.25" thickBot="1" thickTop="1">
      <c r="A27" s="871"/>
      <c r="B27" s="872"/>
      <c r="C27" s="581"/>
      <c r="D27" s="579"/>
      <c r="E27" s="574"/>
      <c r="F27" s="728"/>
      <c r="G27" s="575"/>
      <c r="H27" s="720">
        <f t="shared" si="0"/>
      </c>
      <c r="I27" s="721">
        <f t="shared" si="1"/>
      </c>
      <c r="J27" s="722">
        <f t="shared" si="2"/>
      </c>
      <c r="K27" s="722">
        <f t="shared" si="3"/>
      </c>
      <c r="L27" s="725">
        <f t="shared" si="4"/>
        <v>0</v>
      </c>
      <c r="M27" s="723">
        <f>IF(ISBLANK($A27),"",(L19-L22-L23-L24-L25-L26-L27))</f>
      </c>
      <c r="N27" s="724">
        <f t="shared" si="5"/>
        <v>0</v>
      </c>
      <c r="O27" s="726">
        <f>IF(ISBLANK($A27),"",(N19-N22-N23-N24-N25-N26-N27))</f>
      </c>
      <c r="S27" s="536"/>
      <c r="T27" s="536"/>
    </row>
    <row r="28" spans="1:20" ht="14.25" thickBot="1" thickTop="1">
      <c r="A28" s="871"/>
      <c r="B28" s="872"/>
      <c r="C28" s="581"/>
      <c r="D28" s="579"/>
      <c r="E28" s="574"/>
      <c r="F28" s="728"/>
      <c r="G28" s="575"/>
      <c r="H28" s="720">
        <f t="shared" si="0"/>
      </c>
      <c r="I28" s="721">
        <f t="shared" si="1"/>
      </c>
      <c r="J28" s="722">
        <f t="shared" si="2"/>
      </c>
      <c r="K28" s="722">
        <f t="shared" si="3"/>
      </c>
      <c r="L28" s="725">
        <f t="shared" si="4"/>
        <v>0</v>
      </c>
      <c r="M28" s="723">
        <f>IF(ISBLANK($A28),"",(L19-L22-L23-L24-L25-L26-L27-L28))</f>
      </c>
      <c r="N28" s="724">
        <f t="shared" si="5"/>
        <v>0</v>
      </c>
      <c r="O28" s="726">
        <f>IF(ISBLANK($A28),"",(N19-N22-N23-N24-N25-N26-N27-N28))</f>
      </c>
      <c r="S28" s="536"/>
      <c r="T28" s="536"/>
    </row>
    <row r="29" spans="1:20" ht="14.25" thickBot="1" thickTop="1">
      <c r="A29" s="873"/>
      <c r="B29" s="874"/>
      <c r="C29" s="581"/>
      <c r="D29" s="580"/>
      <c r="E29" s="576"/>
      <c r="F29" s="729"/>
      <c r="G29" s="577"/>
      <c r="H29" s="720">
        <f t="shared" si="0"/>
      </c>
      <c r="I29" s="721">
        <f t="shared" si="1"/>
      </c>
      <c r="J29" s="722">
        <f t="shared" si="2"/>
      </c>
      <c r="K29" s="722">
        <f t="shared" si="3"/>
      </c>
      <c r="L29" s="725">
        <f t="shared" si="4"/>
        <v>0</v>
      </c>
      <c r="M29" s="723">
        <f>IF(ISBLANK($A29),"",(L19-L22-L23-L24-L25-L26-L27-L28-L29))</f>
      </c>
      <c r="N29" s="724">
        <f t="shared" si="5"/>
        <v>0</v>
      </c>
      <c r="O29" s="726">
        <f>IF(ISBLANK($A29),"",(N19-N22-N23-N24-N25-N26-N27-N28-N29))</f>
      </c>
      <c r="S29" s="536"/>
      <c r="T29" s="536"/>
    </row>
    <row r="30" spans="1:20" ht="14.25" thickBot="1" thickTop="1">
      <c r="A30" s="875" t="s">
        <v>377</v>
      </c>
      <c r="B30" s="876"/>
      <c r="C30" s="877"/>
      <c r="D30" s="567">
        <f>SUM(D22:D29)</f>
        <v>381.7</v>
      </c>
      <c r="E30" s="568"/>
      <c r="F30" s="402"/>
      <c r="G30" s="402"/>
      <c r="H30" s="13"/>
      <c r="I30" s="533"/>
      <c r="J30" s="534"/>
      <c r="K30" s="534"/>
      <c r="L30" s="531"/>
      <c r="M30" s="532"/>
      <c r="N30" s="531"/>
      <c r="O30" s="607"/>
      <c r="R30" s="536"/>
      <c r="S30" s="536"/>
      <c r="T30" s="536"/>
    </row>
    <row r="31" spans="1:20" ht="13.5" customHeight="1" thickBot="1">
      <c r="A31" s="868" t="s">
        <v>360</v>
      </c>
      <c r="B31" s="869"/>
      <c r="C31" s="869"/>
      <c r="D31" s="870"/>
      <c r="E31" s="618">
        <f>SUM(E22:E29)</f>
        <v>0</v>
      </c>
      <c r="F31" s="402"/>
      <c r="G31" s="403"/>
      <c r="H31" s="403"/>
      <c r="I31" s="535"/>
      <c r="J31" s="520"/>
      <c r="K31" s="520"/>
      <c r="L31" s="608"/>
      <c r="M31" s="13"/>
      <c r="N31" s="13"/>
      <c r="O31" s="67"/>
      <c r="R31" s="536"/>
      <c r="S31" s="536"/>
      <c r="T31" s="536"/>
    </row>
    <row r="32" spans="1:20" ht="13.5" customHeight="1" thickBot="1">
      <c r="A32" s="868" t="s">
        <v>378</v>
      </c>
      <c r="B32" s="869"/>
      <c r="C32" s="869"/>
      <c r="D32" s="869"/>
      <c r="E32" s="870"/>
      <c r="F32" s="618">
        <f>SUM(F21:F28)</f>
        <v>1683.9</v>
      </c>
      <c r="H32" s="403"/>
      <c r="I32" s="535"/>
      <c r="J32" s="520"/>
      <c r="K32" s="520"/>
      <c r="L32" s="608"/>
      <c r="M32" s="13"/>
      <c r="N32" s="13"/>
      <c r="O32" s="67"/>
      <c r="R32" s="536"/>
      <c r="S32" s="536"/>
      <c r="T32" s="536"/>
    </row>
    <row r="33" spans="1:20" ht="13.5" customHeight="1" thickBot="1">
      <c r="A33" s="868" t="s">
        <v>359</v>
      </c>
      <c r="B33" s="869"/>
      <c r="C33" s="869"/>
      <c r="D33" s="869"/>
      <c r="E33" s="869"/>
      <c r="F33" s="870"/>
      <c r="G33" s="618">
        <f>SUM(G22:G29)</f>
        <v>105</v>
      </c>
      <c r="H33" s="403"/>
      <c r="I33" s="535"/>
      <c r="J33" s="520"/>
      <c r="K33" s="520"/>
      <c r="L33" s="608"/>
      <c r="M33" s="13"/>
      <c r="N33" s="13"/>
      <c r="O33" s="67"/>
      <c r="R33" s="536"/>
      <c r="S33" s="536"/>
      <c r="T33" s="536"/>
    </row>
    <row r="34" spans="1:20" ht="9" customHeight="1" thickBot="1">
      <c r="A34" s="609"/>
      <c r="B34" s="587"/>
      <c r="C34" s="587"/>
      <c r="D34" s="587"/>
      <c r="E34" s="587"/>
      <c r="F34" s="587"/>
      <c r="G34" s="403"/>
      <c r="H34" s="403"/>
      <c r="I34" s="535"/>
      <c r="J34" s="520"/>
      <c r="K34" s="520"/>
      <c r="L34" s="608"/>
      <c r="M34" s="13"/>
      <c r="N34" s="13"/>
      <c r="O34" s="67"/>
      <c r="R34" s="536"/>
      <c r="S34" s="536"/>
      <c r="T34" s="536"/>
    </row>
    <row r="35" spans="1:16" ht="12.75">
      <c r="A35" s="66"/>
      <c r="B35" s="13"/>
      <c r="C35" s="13"/>
      <c r="D35" s="13"/>
      <c r="E35" s="13"/>
      <c r="F35" s="13"/>
      <c r="G35" s="13"/>
      <c r="H35" s="13"/>
      <c r="I35" s="919" t="s">
        <v>337</v>
      </c>
      <c r="J35" s="920"/>
      <c r="K35" s="920"/>
      <c r="L35" s="920"/>
      <c r="M35" s="921"/>
      <c r="N35" s="883">
        <f>'BEEF Solid&amp;Liquid Inventory-Pg1'!D11</f>
        <v>600</v>
      </c>
      <c r="O35" s="884"/>
      <c r="P35" s="527"/>
    </row>
    <row r="36" spans="1:16" ht="12.75">
      <c r="A36" s="66"/>
      <c r="B36" s="13"/>
      <c r="C36" s="13"/>
      <c r="D36" s="13"/>
      <c r="E36" s="13"/>
      <c r="F36" s="13"/>
      <c r="G36" s="13"/>
      <c r="H36" s="13"/>
      <c r="I36" s="922" t="s">
        <v>338</v>
      </c>
      <c r="J36" s="923"/>
      <c r="K36" s="923"/>
      <c r="L36" s="923"/>
      <c r="M36" s="924"/>
      <c r="N36" s="885">
        <f>D30+E31</f>
        <v>381.7</v>
      </c>
      <c r="O36" s="886"/>
      <c r="P36" s="521"/>
    </row>
    <row r="37" spans="1:16" ht="13.5" thickBot="1">
      <c r="A37" s="66"/>
      <c r="B37" s="13"/>
      <c r="C37" s="13"/>
      <c r="D37" s="13"/>
      <c r="E37" s="13"/>
      <c r="F37" s="13"/>
      <c r="G37" s="13"/>
      <c r="H37" s="13"/>
      <c r="I37" s="889" t="s">
        <v>339</v>
      </c>
      <c r="J37" s="890"/>
      <c r="K37" s="890"/>
      <c r="L37" s="890"/>
      <c r="M37" s="891"/>
      <c r="N37" s="887">
        <f>D30+E31+F32+G33</f>
        <v>2170.6</v>
      </c>
      <c r="O37" s="888"/>
      <c r="P37" s="522"/>
    </row>
    <row r="38" spans="1:16" ht="13.5" thickBot="1">
      <c r="A38" s="236"/>
      <c r="B38" s="202"/>
      <c r="C38" s="202"/>
      <c r="D38" s="202"/>
      <c r="E38" s="202"/>
      <c r="F38" s="202"/>
      <c r="G38" s="202"/>
      <c r="H38" s="202"/>
      <c r="I38" s="202"/>
      <c r="J38" s="610"/>
      <c r="K38" s="610"/>
      <c r="L38" s="202"/>
      <c r="M38" s="202"/>
      <c r="N38" s="202"/>
      <c r="O38" s="200"/>
      <c r="P38" s="523"/>
    </row>
    <row r="39" spans="1:16" ht="13.5" thickTop="1">
      <c r="A39" s="13"/>
      <c r="B39" s="13"/>
      <c r="C39" s="13"/>
      <c r="D39" s="13"/>
      <c r="E39" s="13"/>
      <c r="F39" s="13"/>
      <c r="G39" s="13"/>
      <c r="H39" s="13"/>
      <c r="I39" s="8"/>
      <c r="J39" s="528"/>
      <c r="K39" s="528"/>
      <c r="L39" s="530"/>
      <c r="M39" s="516"/>
      <c r="N39" s="882"/>
      <c r="O39" s="882"/>
      <c r="P39" s="523"/>
    </row>
    <row r="40" spans="1:16" ht="12.75">
      <c r="A40" s="13"/>
      <c r="B40" s="13"/>
      <c r="C40" s="13"/>
      <c r="D40" s="13"/>
      <c r="E40" s="13"/>
      <c r="F40" s="13"/>
      <c r="I40" s="8"/>
      <c r="J40" s="528"/>
      <c r="K40" s="528"/>
      <c r="L40" s="523"/>
      <c r="M40" s="528"/>
      <c r="N40" s="528"/>
      <c r="O40" s="524"/>
      <c r="P40" s="523"/>
    </row>
    <row r="41" spans="1:16" ht="12.75">
      <c r="A41" s="13"/>
      <c r="B41" s="13"/>
      <c r="C41" s="13"/>
      <c r="D41" s="13"/>
      <c r="E41" s="13"/>
      <c r="F41" s="13"/>
      <c r="I41" s="8"/>
      <c r="J41" s="528"/>
      <c r="K41" s="528"/>
      <c r="L41" s="523"/>
      <c r="M41" s="915"/>
      <c r="N41" s="915"/>
      <c r="O41" s="524"/>
      <c r="P41" s="523"/>
    </row>
    <row r="42" spans="1:16" ht="12.75">
      <c r="A42" s="13"/>
      <c r="B42" s="13"/>
      <c r="C42" s="13"/>
      <c r="D42" s="13"/>
      <c r="E42" s="13"/>
      <c r="F42" s="13"/>
      <c r="G42" s="13"/>
      <c r="H42" s="13"/>
      <c r="I42" s="8"/>
      <c r="J42" s="528"/>
      <c r="K42" s="528"/>
      <c r="L42" s="526"/>
      <c r="M42" s="915"/>
      <c r="N42" s="915"/>
      <c r="O42" s="525"/>
      <c r="P42" s="526"/>
    </row>
    <row r="43" spans="1:16" ht="12.75">
      <c r="A43" s="13"/>
      <c r="B43" s="515"/>
      <c r="C43" s="516"/>
      <c r="D43" s="517"/>
      <c r="E43" s="517"/>
      <c r="F43" s="517"/>
      <c r="G43" s="517"/>
      <c r="H43" s="517"/>
      <c r="I43" s="8"/>
      <c r="J43" s="528"/>
      <c r="K43" s="528"/>
      <c r="L43" s="526"/>
      <c r="M43" s="915"/>
      <c r="N43" s="915"/>
      <c r="O43" s="525"/>
      <c r="P43" s="526"/>
    </row>
    <row r="44" spans="1:16" ht="12.75">
      <c r="A44" s="13"/>
      <c r="B44" s="13"/>
      <c r="C44" s="13"/>
      <c r="D44" s="13"/>
      <c r="E44" s="13"/>
      <c r="F44" s="13"/>
      <c r="G44" s="13"/>
      <c r="H44" s="13"/>
      <c r="I44" s="13"/>
      <c r="J44" s="589"/>
      <c r="K44" s="589"/>
      <c r="L44" s="402"/>
      <c r="M44" s="182"/>
      <c r="N44" s="182"/>
      <c r="O44" s="912"/>
      <c r="P44" s="913"/>
    </row>
  </sheetData>
  <mergeCells count="51">
    <mergeCell ref="O44:P44"/>
    <mergeCell ref="L5:M5"/>
    <mergeCell ref="M42:N42"/>
    <mergeCell ref="N18:O18"/>
    <mergeCell ref="N19:O19"/>
    <mergeCell ref="L6:M6"/>
    <mergeCell ref="M43:N43"/>
    <mergeCell ref="M41:N41"/>
    <mergeCell ref="I35:M35"/>
    <mergeCell ref="I36:M36"/>
    <mergeCell ref="A27:B27"/>
    <mergeCell ref="A31:D31"/>
    <mergeCell ref="C4:G4"/>
    <mergeCell ref="C5:G5"/>
    <mergeCell ref="C6:G6"/>
    <mergeCell ref="G17:K17"/>
    <mergeCell ref="A22:B22"/>
    <mergeCell ref="A23:B23"/>
    <mergeCell ref="A33:F33"/>
    <mergeCell ref="E1:L1"/>
    <mergeCell ref="E2:L2"/>
    <mergeCell ref="G19:G21"/>
    <mergeCell ref="L20:M20"/>
    <mergeCell ref="A15:O15"/>
    <mergeCell ref="N20:O20"/>
    <mergeCell ref="N2:O2"/>
    <mergeCell ref="A21:B21"/>
    <mergeCell ref="G3:K3"/>
    <mergeCell ref="L18:M18"/>
    <mergeCell ref="L19:M19"/>
    <mergeCell ref="N39:O39"/>
    <mergeCell ref="N35:O35"/>
    <mergeCell ref="N36:O36"/>
    <mergeCell ref="N37:O37"/>
    <mergeCell ref="I37:M37"/>
    <mergeCell ref="D19:D21"/>
    <mergeCell ref="F19:F21"/>
    <mergeCell ref="A32:E32"/>
    <mergeCell ref="E19:E21"/>
    <mergeCell ref="A28:B28"/>
    <mergeCell ref="A29:B29"/>
    <mergeCell ref="A25:B25"/>
    <mergeCell ref="A30:C30"/>
    <mergeCell ref="A24:B24"/>
    <mergeCell ref="A26:B26"/>
    <mergeCell ref="L13:M13"/>
    <mergeCell ref="C9:H9"/>
    <mergeCell ref="L11:M11"/>
    <mergeCell ref="J10:M10"/>
    <mergeCell ref="L12:M12"/>
    <mergeCell ref="J9:M9"/>
  </mergeCells>
  <dataValidations count="1">
    <dataValidation type="list" showInputMessage="1" showErrorMessage="1" sqref="A22:B29">
      <formula1>CropList</formula1>
    </dataValidation>
  </dataValidations>
  <printOptions horizontalCentered="1"/>
  <pageMargins left="0.5" right="0.25" top="1" bottom="0.25" header="1" footer="0.25"/>
  <pageSetup fitToHeight="1" fitToWidth="1" horizontalDpi="600" verticalDpi="600" orientation="landscape" scale="71" r:id="rId3"/>
  <ignoredErrors>
    <ignoredError sqref="L5 C4:C5" unlockedFormula="1"/>
    <ignoredError sqref="A15" numberStoredAsText="1"/>
    <ignoredError sqref="D30 E31 F32 G33 O26:O29 L26:L29 L22:L25 M26:M29" emptyCellReference="1"/>
    <ignoredError sqref="N22:N29" emptyCellReference="1" formula="1"/>
  </ignoredErrors>
  <legacyDrawing r:id="rId2"/>
</worksheet>
</file>

<file path=xl/worksheets/sheet6.xml><?xml version="1.0" encoding="utf-8"?>
<worksheet xmlns="http://schemas.openxmlformats.org/spreadsheetml/2006/main" xmlns:r="http://schemas.openxmlformats.org/officeDocument/2006/relationships">
  <sheetPr codeName="Sheet111"/>
  <dimension ref="A1:K61"/>
  <sheetViews>
    <sheetView showGridLines="0" showZeros="0" zoomScale="90" zoomScaleNormal="90" workbookViewId="0" topLeftCell="C1">
      <selection activeCell="C6" sqref="C6:E6"/>
    </sheetView>
  </sheetViews>
  <sheetFormatPr defaultColWidth="9.140625" defaultRowHeight="12.75"/>
  <cols>
    <col min="1" max="1" width="11.28125" style="0" customWidth="1"/>
    <col min="2" max="2" width="12.00390625" style="0" customWidth="1"/>
    <col min="3" max="3" width="12.140625" style="0" customWidth="1"/>
    <col min="4" max="4" width="13.140625" style="0" customWidth="1"/>
    <col min="5" max="6" width="20.7109375" style="0" customWidth="1"/>
    <col min="7" max="7" width="13.28125" style="0" customWidth="1"/>
    <col min="8" max="8" width="10.57421875" style="0" customWidth="1"/>
    <col min="9" max="9" width="12.00390625" style="0" customWidth="1"/>
    <col min="10" max="10" width="10.421875" style="0" customWidth="1"/>
    <col min="11" max="11" width="17.140625" style="0" customWidth="1"/>
  </cols>
  <sheetData>
    <row r="1" spans="1:11" ht="20.25">
      <c r="A1" s="933" t="s">
        <v>164</v>
      </c>
      <c r="B1" s="933"/>
      <c r="C1" s="933"/>
      <c r="D1" s="933"/>
      <c r="E1" s="933"/>
      <c r="F1" s="933"/>
      <c r="G1" s="933"/>
      <c r="H1" s="933"/>
      <c r="I1" s="933"/>
      <c r="J1" s="933"/>
      <c r="K1" s="933"/>
    </row>
    <row r="2" spans="1:11" ht="15.75" customHeight="1">
      <c r="A2" s="934" t="s">
        <v>165</v>
      </c>
      <c r="B2" s="934"/>
      <c r="C2" s="934"/>
      <c r="D2" s="934"/>
      <c r="E2" s="934"/>
      <c r="F2" s="934"/>
      <c r="G2" s="934"/>
      <c r="H2" s="934"/>
      <c r="I2" s="934"/>
      <c r="J2" s="934"/>
      <c r="K2" s="934"/>
    </row>
    <row r="3" spans="1:10" ht="12.75" customHeight="1">
      <c r="A3" s="21"/>
      <c r="G3" s="20"/>
      <c r="J3" s="138" t="s">
        <v>54</v>
      </c>
    </row>
    <row r="4" spans="2:11" ht="12.75">
      <c r="B4" s="138" t="s">
        <v>55</v>
      </c>
      <c r="C4" s="951" t="str">
        <f>'BEEF Solid&amp;Liquid Inventory-Pg1'!C6:F6</f>
        <v>Example</v>
      </c>
      <c r="D4" s="951"/>
      <c r="E4" s="951"/>
      <c r="G4" s="138" t="s">
        <v>139</v>
      </c>
      <c r="H4" s="951" t="s">
        <v>166</v>
      </c>
      <c r="I4" s="951"/>
      <c r="J4" s="138" t="s">
        <v>141</v>
      </c>
      <c r="K4" s="310" t="s">
        <v>181</v>
      </c>
    </row>
    <row r="5" spans="2:11" ht="12.75">
      <c r="B5" s="139" t="s">
        <v>56</v>
      </c>
      <c r="C5" s="834">
        <f>'BEEF Solid&amp;Liquid Inventory-Pg1'!C7:F7</f>
        <v>0</v>
      </c>
      <c r="D5" s="834"/>
      <c r="E5" s="834"/>
      <c r="G5" s="13"/>
      <c r="H5" s="13"/>
      <c r="I5" s="13"/>
      <c r="J5" s="13"/>
      <c r="K5" s="13"/>
    </row>
    <row r="6" spans="2:11" ht="12.75">
      <c r="B6" s="138" t="s">
        <v>142</v>
      </c>
      <c r="C6" s="951"/>
      <c r="D6" s="951"/>
      <c r="E6" s="951"/>
      <c r="F6" s="22"/>
      <c r="G6" s="13"/>
      <c r="H6" s="137" t="s">
        <v>140</v>
      </c>
      <c r="I6" s="951" t="s">
        <v>77</v>
      </c>
      <c r="J6" s="951"/>
      <c r="K6" s="951"/>
    </row>
    <row r="7" spans="2:11" ht="6" customHeight="1" thickBot="1">
      <c r="B7" s="138"/>
      <c r="C7" s="106"/>
      <c r="D7" s="106"/>
      <c r="E7" s="106"/>
      <c r="F7" s="22"/>
      <c r="G7" s="13"/>
      <c r="H7" s="137"/>
      <c r="I7" s="106"/>
      <c r="J7" s="106"/>
      <c r="K7" s="106"/>
    </row>
    <row r="8" spans="1:11" ht="13.5" thickTop="1">
      <c r="A8" s="204" t="s">
        <v>240</v>
      </c>
      <c r="B8" s="205"/>
      <c r="C8" s="205"/>
      <c r="D8" s="205"/>
      <c r="E8" s="205"/>
      <c r="F8" s="205"/>
      <c r="G8" s="206"/>
      <c r="H8" s="205"/>
      <c r="I8" s="207"/>
      <c r="J8" s="207"/>
      <c r="K8" s="208"/>
    </row>
    <row r="9" spans="1:11" ht="6" customHeight="1" thickBot="1">
      <c r="A9" s="209"/>
      <c r="B9" s="182"/>
      <c r="C9" s="182"/>
      <c r="D9" s="189"/>
      <c r="E9" s="182"/>
      <c r="F9" s="182"/>
      <c r="G9" s="182"/>
      <c r="H9" s="182"/>
      <c r="I9" s="183"/>
      <c r="J9" s="183"/>
      <c r="K9" s="210"/>
    </row>
    <row r="10" spans="1:11" ht="12.75" customHeight="1" thickBot="1" thickTop="1">
      <c r="A10" s="66"/>
      <c r="B10" s="943" t="s">
        <v>148</v>
      </c>
      <c r="C10" s="944"/>
      <c r="D10" s="13"/>
      <c r="E10" s="958" t="s">
        <v>149</v>
      </c>
      <c r="F10" s="942"/>
      <c r="G10" s="943" t="s">
        <v>153</v>
      </c>
      <c r="H10" s="959"/>
      <c r="I10" s="959"/>
      <c r="J10" s="944"/>
      <c r="K10" s="211"/>
    </row>
    <row r="11" spans="1:11" ht="12.75" customHeight="1" thickTop="1">
      <c r="A11" s="66"/>
      <c r="B11" s="947" t="s">
        <v>146</v>
      </c>
      <c r="C11" s="948"/>
      <c r="D11" s="145" t="s">
        <v>58</v>
      </c>
      <c r="E11" s="941" t="s">
        <v>146</v>
      </c>
      <c r="F11" s="942"/>
      <c r="G11" s="142"/>
      <c r="H11" s="145" t="s">
        <v>58</v>
      </c>
      <c r="I11" s="172"/>
      <c r="J11" s="173"/>
      <c r="K11" s="212"/>
    </row>
    <row r="12" spans="1:11" ht="12.75" customHeight="1" thickBot="1">
      <c r="A12" s="213"/>
      <c r="B12" s="952" t="s">
        <v>242</v>
      </c>
      <c r="C12" s="953"/>
      <c r="D12" s="147" t="s">
        <v>61</v>
      </c>
      <c r="E12" s="89" t="s">
        <v>144</v>
      </c>
      <c r="F12" s="146" t="s">
        <v>145</v>
      </c>
      <c r="G12" s="163"/>
      <c r="H12" s="147" t="s">
        <v>61</v>
      </c>
      <c r="I12" s="89" t="s">
        <v>144</v>
      </c>
      <c r="J12" s="146" t="s">
        <v>145</v>
      </c>
      <c r="K12" s="212"/>
    </row>
    <row r="13" spans="1:11" ht="12.75" customHeight="1" thickTop="1">
      <c r="A13" s="214"/>
      <c r="B13" s="954">
        <v>1.51</v>
      </c>
      <c r="C13" s="955"/>
      <c r="D13" s="270">
        <v>0.5</v>
      </c>
      <c r="E13" s="152">
        <f>D13*B13</f>
        <v>0.755</v>
      </c>
      <c r="F13" s="151">
        <f>E13*7.481*3630/1000</f>
        <v>20.502802650000003</v>
      </c>
      <c r="G13" s="164" t="s">
        <v>150</v>
      </c>
      <c r="H13" s="165" t="s">
        <v>62</v>
      </c>
      <c r="I13" s="166">
        <f>E13+E16</f>
        <v>0.8075</v>
      </c>
      <c r="J13" s="167">
        <f>F13+F16</f>
        <v>21.928494225</v>
      </c>
      <c r="K13" s="215"/>
    </row>
    <row r="14" spans="1:11" ht="12.75" customHeight="1">
      <c r="A14" s="214"/>
      <c r="B14" s="935" t="s">
        <v>59</v>
      </c>
      <c r="C14" s="936"/>
      <c r="D14" s="156"/>
      <c r="E14" s="935" t="s">
        <v>147</v>
      </c>
      <c r="F14" s="936"/>
      <c r="G14" s="168" t="s">
        <v>151</v>
      </c>
      <c r="H14" s="271">
        <v>0.12</v>
      </c>
      <c r="I14" s="169">
        <f>H14*B16</f>
        <v>0.018</v>
      </c>
      <c r="J14" s="151">
        <f>I14*7.481*3630/1000</f>
        <v>0.48880854</v>
      </c>
      <c r="K14" s="216"/>
    </row>
    <row r="15" spans="1:11" ht="12.75" customHeight="1" thickBot="1">
      <c r="A15" s="217"/>
      <c r="B15" s="952" t="s">
        <v>243</v>
      </c>
      <c r="C15" s="953"/>
      <c r="D15" s="157"/>
      <c r="E15" s="88" t="s">
        <v>144</v>
      </c>
      <c r="F15" s="146" t="s">
        <v>145</v>
      </c>
      <c r="G15" s="170" t="s">
        <v>152</v>
      </c>
      <c r="H15" s="272">
        <v>0.05</v>
      </c>
      <c r="I15" s="171">
        <f>H15*B16</f>
        <v>0.0075</v>
      </c>
      <c r="J15" s="158">
        <f>I15*7.481*3630/1000</f>
        <v>0.20367022499999998</v>
      </c>
      <c r="K15" s="215"/>
    </row>
    <row r="16" spans="1:11" ht="12.75" customHeight="1" thickBot="1" thickTop="1">
      <c r="A16" s="141"/>
      <c r="B16" s="956">
        <v>0.15</v>
      </c>
      <c r="C16" s="957"/>
      <c r="D16" s="281">
        <v>0.35</v>
      </c>
      <c r="E16" s="152">
        <f>D16*B16</f>
        <v>0.0525</v>
      </c>
      <c r="F16" s="280">
        <f>E16*7.481*3630/1000</f>
        <v>1.425691575</v>
      </c>
      <c r="G16" s="178" t="s">
        <v>154</v>
      </c>
      <c r="H16" s="179"/>
      <c r="I16" s="180"/>
      <c r="J16" s="181"/>
      <c r="K16" s="218"/>
    </row>
    <row r="17" spans="1:11" ht="12.75" customHeight="1" thickBot="1" thickTop="1">
      <c r="A17" s="141"/>
      <c r="B17" s="945" t="s">
        <v>180</v>
      </c>
      <c r="C17" s="946"/>
      <c r="D17" s="289"/>
      <c r="E17" s="939" t="s">
        <v>179</v>
      </c>
      <c r="F17" s="940"/>
      <c r="G17" s="296" t="s">
        <v>178</v>
      </c>
      <c r="H17" s="297"/>
      <c r="I17" s="298"/>
      <c r="J17" s="299"/>
      <c r="K17" s="216"/>
    </row>
    <row r="18" spans="1:11" ht="12.75" customHeight="1" thickTop="1">
      <c r="A18" s="141"/>
      <c r="B18" s="952" t="s">
        <v>243</v>
      </c>
      <c r="C18" s="953"/>
      <c r="D18" s="148"/>
      <c r="E18" s="149" t="s">
        <v>144</v>
      </c>
      <c r="F18" s="146" t="s">
        <v>145</v>
      </c>
      <c r="G18" s="307" t="s">
        <v>371</v>
      </c>
      <c r="H18" s="174"/>
      <c r="I18" s="175"/>
      <c r="J18" s="283"/>
      <c r="K18" s="216"/>
    </row>
    <row r="19" spans="1:11" ht="12.75" customHeight="1" thickBot="1">
      <c r="A19" s="141"/>
      <c r="B19" s="949">
        <v>0.37</v>
      </c>
      <c r="C19" s="950"/>
      <c r="D19" s="302">
        <v>1</v>
      </c>
      <c r="E19" s="152">
        <f>D19*B19</f>
        <v>0.37</v>
      </c>
      <c r="F19" s="301">
        <f>E19*7.481*3630/1000</f>
        <v>10.0477311</v>
      </c>
      <c r="G19" s="308"/>
      <c r="H19" s="297"/>
      <c r="I19" s="298"/>
      <c r="J19" s="303"/>
      <c r="K19" s="309"/>
    </row>
    <row r="20" spans="1:11" ht="12.75" customHeight="1" thickTop="1">
      <c r="A20" s="219"/>
      <c r="B20" s="937" t="s">
        <v>72</v>
      </c>
      <c r="C20" s="938"/>
      <c r="D20" s="13"/>
      <c r="E20" s="13"/>
      <c r="F20" s="13"/>
      <c r="G20" s="176"/>
      <c r="H20" s="13"/>
      <c r="I20" s="13"/>
      <c r="J20" s="13"/>
      <c r="K20" s="67"/>
    </row>
    <row r="21" spans="1:11" ht="12.75" customHeight="1">
      <c r="A21" s="219"/>
      <c r="B21" s="154" t="s">
        <v>144</v>
      </c>
      <c r="C21" s="155" t="s">
        <v>145</v>
      </c>
      <c r="D21" s="13"/>
      <c r="E21" s="13"/>
      <c r="F21" s="13"/>
      <c r="G21" s="176"/>
      <c r="H21" s="13"/>
      <c r="I21" s="13"/>
      <c r="J21" s="13"/>
      <c r="K21" s="67"/>
    </row>
    <row r="22" spans="1:11" ht="12.75" customHeight="1" thickBot="1">
      <c r="A22" s="219"/>
      <c r="B22" s="549"/>
      <c r="C22" s="550">
        <f>B22*27.1</f>
        <v>0</v>
      </c>
      <c r="D22" s="13"/>
      <c r="E22" s="13"/>
      <c r="F22" s="13"/>
      <c r="G22" s="176"/>
      <c r="H22" s="177"/>
      <c r="I22" s="174"/>
      <c r="J22" s="177"/>
      <c r="K22" s="216"/>
    </row>
    <row r="23" spans="1:11" ht="4.5" customHeight="1" thickTop="1">
      <c r="A23" s="219"/>
      <c r="B23" s="13"/>
      <c r="C23" s="13"/>
      <c r="D23" s="13"/>
      <c r="E23" s="13"/>
      <c r="F23" s="13"/>
      <c r="G23" s="161"/>
      <c r="H23" s="159"/>
      <c r="I23" s="160"/>
      <c r="J23" s="159"/>
      <c r="K23" s="216"/>
    </row>
    <row r="24" spans="1:11" ht="12.75" customHeight="1" thickBot="1">
      <c r="A24" s="241" t="s">
        <v>272</v>
      </c>
      <c r="B24" s="242"/>
      <c r="C24" s="242"/>
      <c r="D24" s="242"/>
      <c r="E24" s="242"/>
      <c r="F24" s="242"/>
      <c r="G24" s="243"/>
      <c r="H24" s="243"/>
      <c r="I24" s="243"/>
      <c r="J24" s="244"/>
      <c r="K24" s="245"/>
    </row>
    <row r="25" spans="1:11" ht="15.75" customHeight="1">
      <c r="A25" s="228" t="s">
        <v>269</v>
      </c>
      <c r="B25" s="188"/>
      <c r="C25" s="188"/>
      <c r="D25" s="188"/>
      <c r="E25" s="188"/>
      <c r="F25" s="188"/>
      <c r="G25" s="188"/>
      <c r="H25" s="188"/>
      <c r="I25" s="188"/>
      <c r="J25" s="188"/>
      <c r="K25" s="220"/>
    </row>
    <row r="26" spans="1:11" ht="4.5" customHeight="1">
      <c r="A26" s="221"/>
      <c r="B26" s="222"/>
      <c r="C26" s="222"/>
      <c r="D26" s="222"/>
      <c r="E26" s="222"/>
      <c r="F26" s="222"/>
      <c r="G26" s="222"/>
      <c r="H26" s="222"/>
      <c r="I26" s="222"/>
      <c r="J26" s="222"/>
      <c r="K26" s="223"/>
    </row>
    <row r="27" spans="1:11" ht="13.5" customHeight="1" thickBot="1">
      <c r="A27" s="224" t="s">
        <v>41</v>
      </c>
      <c r="B27" s="225"/>
      <c r="C27" s="182"/>
      <c r="D27" s="189"/>
      <c r="E27" s="927"/>
      <c r="F27" s="927"/>
      <c r="G27" s="543"/>
      <c r="H27" s="189"/>
      <c r="I27" s="189"/>
      <c r="J27" s="189"/>
      <c r="K27" s="488"/>
    </row>
    <row r="28" spans="1:11" ht="14.25" thickBot="1" thickTop="1">
      <c r="A28" s="66"/>
      <c r="B28" s="225"/>
      <c r="C28" s="225"/>
      <c r="D28" s="545"/>
      <c r="E28" s="927" t="s">
        <v>156</v>
      </c>
      <c r="F28" s="927"/>
      <c r="G28" s="543"/>
      <c r="K28" s="462"/>
    </row>
    <row r="29" spans="1:11" ht="15.75" thickBot="1" thickTop="1">
      <c r="A29" s="66"/>
      <c r="B29" s="544"/>
      <c r="C29" s="544"/>
      <c r="D29" s="25" t="s">
        <v>73</v>
      </c>
      <c r="E29" s="925" t="s">
        <v>157</v>
      </c>
      <c r="F29" s="926"/>
      <c r="G29" s="260"/>
      <c r="K29" s="462"/>
    </row>
    <row r="30" spans="1:11" ht="17.25" thickBot="1" thickTop="1">
      <c r="A30" s="66"/>
      <c r="B30" s="928" t="s">
        <v>37</v>
      </c>
      <c r="C30" s="929"/>
      <c r="D30" s="546" t="s">
        <v>277</v>
      </c>
      <c r="E30" s="30" t="s">
        <v>68</v>
      </c>
      <c r="F30" s="30" t="s">
        <v>158</v>
      </c>
      <c r="G30" s="540"/>
      <c r="K30" s="462"/>
    </row>
    <row r="31" spans="1:11" ht="14.25" thickBot="1" thickTop="1">
      <c r="A31" s="66"/>
      <c r="B31" s="960" t="str">
        <f>'Nutrient Balance-Pg2'!A22</f>
        <v>Corn - Irrigated</v>
      </c>
      <c r="C31" s="961"/>
      <c r="D31" s="185">
        <f>'Nutrient Balance-Pg2'!C22</f>
        <v>189</v>
      </c>
      <c r="E31" s="56">
        <f>IF(ISBLANK('Nutrient Balance-Pg2'!A22),"",BeefCalculations!A37/J13)</f>
        <v>7.770820843946935</v>
      </c>
      <c r="F31" s="56">
        <f>IF(ISBLANK('Nutrient Balance-Pg2'!A22),"",BeefCalculations!B37/F19)</f>
        <v>6.69523331491226</v>
      </c>
      <c r="G31" s="541"/>
      <c r="K31" s="462"/>
    </row>
    <row r="32" spans="1:11" ht="14.25" thickBot="1" thickTop="1">
      <c r="A32" s="66"/>
      <c r="B32" s="960" t="str">
        <f>'Nutrient Balance-Pg2'!A23</f>
        <v>Soybeans - Irrigated</v>
      </c>
      <c r="C32" s="961"/>
      <c r="D32" s="185">
        <f>'Nutrient Balance-Pg2'!C23</f>
        <v>53</v>
      </c>
      <c r="E32" s="56">
        <f>IF(ISBLANK('Nutrient Balance-Pg2'!A23),"",BeefCalculations!A38/J13)</f>
        <v>9.063549825204653</v>
      </c>
      <c r="F32" s="56">
        <f>IF(ISBLANK('Nutrient Balance-Pg2'!A23),"",BeefCalculations!B38/F19)</f>
        <v>4.597957443347584</v>
      </c>
      <c r="G32" s="541"/>
      <c r="K32" s="462"/>
    </row>
    <row r="33" spans="1:11" ht="14.25" thickBot="1" thickTop="1">
      <c r="A33" s="66"/>
      <c r="B33" s="960" t="str">
        <f>'Nutrient Balance-Pg2'!A24</f>
        <v>Corn - Dryland</v>
      </c>
      <c r="C33" s="961"/>
      <c r="D33" s="185">
        <f>'Nutrient Balance-Pg2'!C24</f>
        <v>133</v>
      </c>
      <c r="E33" s="56">
        <f>IF(ISBLANK('Nutrient Balance-Pg2'!A24),"",BeefCalculations!A39/J13)</f>
        <v>5.468355408703399</v>
      </c>
      <c r="F33" s="56">
        <f>IF(ISBLANK('Nutrient Balance-Pg2'!A24),"",BeefCalculations!B39/F19)</f>
        <v>4.711460480864182</v>
      </c>
      <c r="G33" s="541"/>
      <c r="K33" s="462"/>
    </row>
    <row r="34" spans="1:11" ht="14.25" thickBot="1" thickTop="1">
      <c r="A34" s="66"/>
      <c r="B34" s="960" t="str">
        <f>'Nutrient Balance-Pg2'!A25</f>
        <v>Soybeans - Dryland</v>
      </c>
      <c r="C34" s="961"/>
      <c r="D34" s="185">
        <f>'Nutrient Balance-Pg2'!C25</f>
        <v>43</v>
      </c>
      <c r="E34" s="56">
        <f>IF(ISBLANK('Nutrient Balance-Pg2'!A25),"",BeefCalculations!A40/J13)</f>
        <v>7.353446084600002</v>
      </c>
      <c r="F34" s="56">
        <f>IF(ISBLANK('Nutrient Balance-Pg2'!A25),"",BeefCalculations!B40/F19)</f>
        <v>3.7304183030933227</v>
      </c>
      <c r="G34" s="541"/>
      <c r="K34" s="462"/>
    </row>
    <row r="35" spans="1:11" ht="14.25" thickBot="1" thickTop="1">
      <c r="A35" s="66"/>
      <c r="B35" s="960">
        <f>'Nutrient Balance-Pg2'!A26</f>
        <v>0</v>
      </c>
      <c r="C35" s="961"/>
      <c r="D35" s="185">
        <f>'Nutrient Balance-Pg2'!C26</f>
        <v>0</v>
      </c>
      <c r="E35" s="56">
        <f>IF(ISBLANK('Nutrient Balance-Pg2'!A26),"",BeefCalculations!A41/J13)</f>
      </c>
      <c r="F35" s="56">
        <f>IF(ISBLANK('Nutrient Balance-Pg2'!A26),"",BeefCalculations!B41/F19)</f>
      </c>
      <c r="G35" s="541"/>
      <c r="K35" s="462"/>
    </row>
    <row r="36" spans="1:11" ht="14.25" thickBot="1" thickTop="1">
      <c r="A36" s="66"/>
      <c r="B36" s="960">
        <f>'Nutrient Balance-Pg2'!A27</f>
        <v>0</v>
      </c>
      <c r="C36" s="961"/>
      <c r="D36" s="185">
        <f>'Nutrient Balance-Pg2'!C27</f>
        <v>0</v>
      </c>
      <c r="E36" s="56">
        <f>IF(ISBLANK('Nutrient Balance-Pg2'!A27),"",BeefCalculations!A42/J13)</f>
      </c>
      <c r="F36" s="56">
        <f>IF(ISBLANK('Nutrient Balance-Pg2'!A27),"",BeefCalculations!B42/F19)</f>
      </c>
      <c r="G36" s="541"/>
      <c r="K36" s="462"/>
    </row>
    <row r="37" spans="1:11" ht="14.25" thickBot="1" thickTop="1">
      <c r="A37" s="66"/>
      <c r="B37" s="960">
        <f>'Nutrient Balance-Pg2'!A28</f>
        <v>0</v>
      </c>
      <c r="C37" s="961"/>
      <c r="D37" s="185">
        <f>'Nutrient Balance-Pg2'!C28</f>
        <v>0</v>
      </c>
      <c r="E37" s="56">
        <f>IF(ISBLANK('Nutrient Balance-Pg2'!A28),"",BeefCalculations!A43/J13)</f>
      </c>
      <c r="F37" s="56">
        <f>IF(ISBLANK('Nutrient Balance-Pg2'!A28),"",BeefCalculations!B43/F19)</f>
      </c>
      <c r="G37" s="541"/>
      <c r="K37" s="462"/>
    </row>
    <row r="38" spans="1:11" ht="13.5" thickTop="1">
      <c r="A38" s="66"/>
      <c r="B38" s="960">
        <f>'Nutrient Balance-Pg2'!A29</f>
        <v>0</v>
      </c>
      <c r="C38" s="961"/>
      <c r="D38" s="185">
        <f>'Nutrient Balance-Pg2'!C29</f>
        <v>0</v>
      </c>
      <c r="E38" s="56">
        <f>IF(ISBLANK('Nutrient Balance-Pg2'!A29),"",BeefCalculations!A44/J13)</f>
      </c>
      <c r="F38" s="56">
        <f>IF(ISBLANK('Nutrient Balance-Pg2'!A29),"",BeefCalculations!B44/F19)</f>
      </c>
      <c r="G38" s="541"/>
      <c r="K38" s="462"/>
    </row>
    <row r="39" spans="1:11" ht="5.25" customHeight="1">
      <c r="A39" s="66"/>
      <c r="B39" s="106"/>
      <c r="C39" s="29"/>
      <c r="D39" s="150"/>
      <c r="E39" s="24"/>
      <c r="F39" s="28"/>
      <c r="G39" s="28"/>
      <c r="H39" s="28"/>
      <c r="I39" s="184"/>
      <c r="J39" s="184"/>
      <c r="K39" s="226"/>
    </row>
    <row r="40" spans="1:11" ht="12.75">
      <c r="A40" s="227"/>
      <c r="B40" s="13"/>
      <c r="C40" s="513" t="s">
        <v>363</v>
      </c>
      <c r="D40" s="24"/>
      <c r="E40" s="28"/>
      <c r="F40" s="28"/>
      <c r="G40" s="28"/>
      <c r="H40" s="29"/>
      <c r="I40" s="29"/>
      <c r="J40" s="29"/>
      <c r="K40" s="67"/>
    </row>
    <row r="41" spans="1:11" ht="12.75" customHeight="1">
      <c r="A41" s="227"/>
      <c r="B41" s="13"/>
      <c r="C41" s="513" t="s">
        <v>271</v>
      </c>
      <c r="D41" s="24"/>
      <c r="E41" s="28"/>
      <c r="F41" s="28"/>
      <c r="G41" s="28"/>
      <c r="H41" s="29"/>
      <c r="I41" s="29"/>
      <c r="J41" s="29"/>
      <c r="K41" s="67"/>
    </row>
    <row r="42" spans="1:11" ht="5.25" customHeight="1" thickBot="1">
      <c r="A42" s="246"/>
      <c r="B42" s="247"/>
      <c r="C42" s="248"/>
      <c r="D42" s="248"/>
      <c r="E42" s="249"/>
      <c r="F42" s="249"/>
      <c r="G42" s="249"/>
      <c r="H42" s="250"/>
      <c r="I42" s="250"/>
      <c r="J42" s="250"/>
      <c r="K42" s="251"/>
    </row>
    <row r="43" spans="1:11" ht="15.75">
      <c r="A43" s="507"/>
      <c r="B43" s="222"/>
      <c r="C43" s="222"/>
      <c r="D43" s="222"/>
      <c r="E43" s="222"/>
      <c r="F43" s="222"/>
      <c r="G43" s="222"/>
      <c r="H43" s="222"/>
      <c r="I43" s="222"/>
      <c r="J43" s="222"/>
      <c r="K43" s="223"/>
    </row>
    <row r="44" spans="1:11" ht="5.25" customHeight="1" thickBot="1">
      <c r="A44" s="230"/>
      <c r="B44" s="222"/>
      <c r="C44" s="222"/>
      <c r="D44" s="222"/>
      <c r="E44" s="222"/>
      <c r="F44" s="222"/>
      <c r="G44" s="222"/>
      <c r="H44" s="222"/>
      <c r="I44" s="222"/>
      <c r="J44" s="222"/>
      <c r="K44" s="223"/>
    </row>
    <row r="45" spans="1:11" ht="14.25" thickBot="1" thickTop="1">
      <c r="A45" s="66"/>
      <c r="B45" s="195"/>
      <c r="C45" s="196" t="s">
        <v>160</v>
      </c>
      <c r="D45" s="273">
        <f>'BEEF Solid&amp;Liquid Inventory-Pg1'!H54/7.481</f>
        <v>-21321.02927058824</v>
      </c>
      <c r="E45" s="191" t="s">
        <v>161</v>
      </c>
      <c r="F45" s="192">
        <f>D45/3630</f>
        <v>-5.873561782531195</v>
      </c>
      <c r="G45" s="193" t="s">
        <v>70</v>
      </c>
      <c r="H45" s="194">
        <f>D45*7.481</f>
        <v>-159502.6199732706</v>
      </c>
      <c r="I45" s="58" t="s">
        <v>118</v>
      </c>
      <c r="J45" s="13"/>
      <c r="K45" s="67"/>
    </row>
    <row r="46" spans="1:11" ht="13.5" thickTop="1">
      <c r="A46" s="66"/>
      <c r="B46" s="55" t="s">
        <v>79</v>
      </c>
      <c r="C46" s="508"/>
      <c r="D46" s="512"/>
      <c r="E46" s="509"/>
      <c r="F46" s="510"/>
      <c r="G46" s="13"/>
      <c r="H46" s="511"/>
      <c r="I46" s="13"/>
      <c r="J46" s="13"/>
      <c r="K46" s="67"/>
    </row>
    <row r="47" spans="1:11" ht="7.5" customHeight="1" thickBot="1">
      <c r="A47" s="252"/>
      <c r="B47" s="242"/>
      <c r="C47" s="242"/>
      <c r="D47" s="242"/>
      <c r="E47" s="242"/>
      <c r="F47" s="242"/>
      <c r="G47" s="242"/>
      <c r="H47" s="242"/>
      <c r="I47" s="242"/>
      <c r="J47" s="242"/>
      <c r="K47" s="251"/>
    </row>
    <row r="48" spans="1:11" ht="12.75">
      <c r="A48" s="232" t="s">
        <v>267</v>
      </c>
      <c r="B48" s="188"/>
      <c r="C48" s="188"/>
      <c r="D48" s="190"/>
      <c r="E48" s="190"/>
      <c r="F48" s="190"/>
      <c r="G48" s="190"/>
      <c r="H48" s="190"/>
      <c r="I48" s="188"/>
      <c r="J48" s="188"/>
      <c r="K48" s="220"/>
    </row>
    <row r="49" spans="1:11" ht="13.5" thickBot="1">
      <c r="A49" s="233"/>
      <c r="B49" s="182"/>
      <c r="C49" s="182"/>
      <c r="D49" s="182"/>
      <c r="E49" s="182"/>
      <c r="F49" s="182"/>
      <c r="G49" s="182"/>
      <c r="H49" s="182"/>
      <c r="I49" s="182"/>
      <c r="J49" s="182"/>
      <c r="K49" s="229"/>
    </row>
    <row r="50" spans="1:11" ht="14.25" thickBot="1" thickTop="1">
      <c r="A50" s="66"/>
      <c r="C50" s="172"/>
      <c r="D50" s="199" t="s">
        <v>163</v>
      </c>
      <c r="E50" s="274">
        <v>2</v>
      </c>
      <c r="F50" s="311" t="s">
        <v>188</v>
      </c>
      <c r="G50" s="182"/>
      <c r="H50" s="500"/>
      <c r="I50" s="501"/>
      <c r="J50" s="182"/>
      <c r="K50" s="67"/>
    </row>
    <row r="51" spans="1:11" ht="4.5" customHeight="1" thickTop="1">
      <c r="A51" s="66"/>
      <c r="C51" s="66"/>
      <c r="D51" s="197"/>
      <c r="E51" s="106"/>
      <c r="F51" s="67"/>
      <c r="G51" s="182"/>
      <c r="H51" s="500"/>
      <c r="I51" s="106"/>
      <c r="J51" s="182"/>
      <c r="K51" s="67"/>
    </row>
    <row r="52" spans="1:11" ht="13.5" thickBot="1">
      <c r="A52" s="66"/>
      <c r="C52" s="930" t="s">
        <v>162</v>
      </c>
      <c r="D52" s="931"/>
      <c r="E52" s="931"/>
      <c r="F52" s="932"/>
      <c r="G52" s="913"/>
      <c r="H52" s="913"/>
      <c r="I52" s="913"/>
      <c r="J52" s="913"/>
      <c r="K52" s="67"/>
    </row>
    <row r="53" spans="1:11" ht="17.25" thickBot="1" thickTop="1">
      <c r="A53" s="66"/>
      <c r="C53" s="30" t="s">
        <v>68</v>
      </c>
      <c r="D53" s="30" t="s">
        <v>158</v>
      </c>
      <c r="E53" s="198" t="s">
        <v>72</v>
      </c>
      <c r="F53" s="547"/>
      <c r="G53" s="263"/>
      <c r="H53" s="263"/>
      <c r="I53" s="263"/>
      <c r="J53" s="502"/>
      <c r="K53" s="234"/>
    </row>
    <row r="54" spans="1:11" ht="14.25" thickBot="1" thickTop="1">
      <c r="A54" s="66"/>
      <c r="C54" s="57">
        <f>J13*E50</f>
        <v>43.85698845</v>
      </c>
      <c r="D54" s="57">
        <f>F19*E50</f>
        <v>20.0954622</v>
      </c>
      <c r="E54" s="57">
        <f>C22*E50</f>
        <v>0</v>
      </c>
      <c r="F54" s="548"/>
      <c r="G54" s="503"/>
      <c r="H54" s="503"/>
      <c r="I54" s="503"/>
      <c r="J54" s="503"/>
      <c r="K54" s="235"/>
    </row>
    <row r="55" spans="1:11" ht="14.25" thickBot="1" thickTop="1">
      <c r="A55" s="66"/>
      <c r="C55" s="201"/>
      <c r="D55" s="202"/>
      <c r="E55" s="203" t="s">
        <v>173</v>
      </c>
      <c r="F55" s="57">
        <f>PRODUCT(F45/E50)</f>
        <v>-2.9367808912655975</v>
      </c>
      <c r="G55" s="504"/>
      <c r="H55" s="182"/>
      <c r="I55" s="505"/>
      <c r="J55" s="503"/>
      <c r="K55" s="67"/>
    </row>
    <row r="56" spans="1:11" ht="14.25" thickBot="1" thickTop="1">
      <c r="A56" s="236"/>
      <c r="B56" s="202"/>
      <c r="C56" s="202"/>
      <c r="D56" s="237"/>
      <c r="E56" s="238"/>
      <c r="F56" s="239"/>
      <c r="G56" s="238"/>
      <c r="H56" s="238"/>
      <c r="I56" s="202"/>
      <c r="J56" s="240"/>
      <c r="K56" s="200"/>
    </row>
    <row r="57" ht="13.5" thickTop="1">
      <c r="G57" s="13"/>
    </row>
    <row r="58" ht="12.75">
      <c r="G58" s="13"/>
    </row>
    <row r="59" spans="1:2" ht="20.25">
      <c r="A59" s="39"/>
      <c r="B59" s="40"/>
    </row>
    <row r="60" ht="12.75">
      <c r="G60" s="13"/>
    </row>
    <row r="61" spans="1:7" ht="12.75">
      <c r="A61" s="13"/>
      <c r="B61" s="35"/>
      <c r="G61" s="13"/>
    </row>
  </sheetData>
  <mergeCells count="37">
    <mergeCell ref="B35:C35"/>
    <mergeCell ref="B36:C36"/>
    <mergeCell ref="B37:C37"/>
    <mergeCell ref="B38:C38"/>
    <mergeCell ref="B31:C31"/>
    <mergeCell ref="B32:C32"/>
    <mergeCell ref="B33:C33"/>
    <mergeCell ref="B34:C34"/>
    <mergeCell ref="H4:I4"/>
    <mergeCell ref="I6:K6"/>
    <mergeCell ref="C5:E5"/>
    <mergeCell ref="E10:F10"/>
    <mergeCell ref="G10:J10"/>
    <mergeCell ref="B14:C14"/>
    <mergeCell ref="B11:C11"/>
    <mergeCell ref="B19:C19"/>
    <mergeCell ref="C4:E4"/>
    <mergeCell ref="C6:E6"/>
    <mergeCell ref="B12:C12"/>
    <mergeCell ref="B15:C15"/>
    <mergeCell ref="B18:C18"/>
    <mergeCell ref="B13:C13"/>
    <mergeCell ref="B16:C16"/>
    <mergeCell ref="C52:F52"/>
    <mergeCell ref="G52:J52"/>
    <mergeCell ref="A1:K1"/>
    <mergeCell ref="A2:K2"/>
    <mergeCell ref="E14:F14"/>
    <mergeCell ref="B20:C20"/>
    <mergeCell ref="E17:F17"/>
    <mergeCell ref="E11:F11"/>
    <mergeCell ref="B10:C10"/>
    <mergeCell ref="B17:C17"/>
    <mergeCell ref="E29:F29"/>
    <mergeCell ref="E27:F27"/>
    <mergeCell ref="E28:F28"/>
    <mergeCell ref="B30:C30"/>
  </mergeCells>
  <printOptions/>
  <pageMargins left="0.6" right="0.25" top="0" bottom="0" header="0" footer="0"/>
  <pageSetup horizontalDpi="600" verticalDpi="600" orientation="landscape" scale="85" r:id="rId3"/>
  <ignoredErrors>
    <ignoredError sqref="C4:C5 D31:D36" unlockedFormula="1"/>
    <ignoredError sqref="B37:C38 E37:F38" emptyCellReference="1"/>
    <ignoredError sqref="D37:D38" emptyCellReference="1" unlockedFormula="1"/>
  </ignoredErrors>
  <legacyDrawing r:id="rId2"/>
</worksheet>
</file>

<file path=xl/worksheets/sheet7.xml><?xml version="1.0" encoding="utf-8"?>
<worksheet xmlns="http://schemas.openxmlformats.org/spreadsheetml/2006/main" xmlns:r="http://schemas.openxmlformats.org/officeDocument/2006/relationships">
  <sheetPr codeName="Sheet112">
    <pageSetUpPr fitToPage="1"/>
  </sheetPr>
  <dimension ref="A1:K66"/>
  <sheetViews>
    <sheetView showGridLines="0" showZeros="0" zoomScale="81" zoomScaleNormal="81" workbookViewId="0" topLeftCell="A1">
      <selection activeCell="F28" sqref="F28"/>
    </sheetView>
  </sheetViews>
  <sheetFormatPr defaultColWidth="9.140625" defaultRowHeight="12.75"/>
  <cols>
    <col min="1" max="4" width="14.7109375" style="0" customWidth="1"/>
    <col min="5" max="7" width="20.7109375" style="0" customWidth="1"/>
    <col min="8" max="8" width="10.57421875" style="0" customWidth="1"/>
    <col min="9" max="9" width="12.00390625" style="0" customWidth="1"/>
    <col min="10" max="10" width="10.421875" style="0" customWidth="1"/>
    <col min="11" max="11" width="17.140625" style="0" customWidth="1"/>
  </cols>
  <sheetData>
    <row r="1" spans="1:11" ht="20.25">
      <c r="A1" s="933" t="s">
        <v>164</v>
      </c>
      <c r="B1" s="933"/>
      <c r="C1" s="933"/>
      <c r="D1" s="933"/>
      <c r="E1" s="933"/>
      <c r="F1" s="933"/>
      <c r="G1" s="933"/>
      <c r="H1" s="933"/>
      <c r="I1" s="933"/>
      <c r="J1" s="933"/>
      <c r="K1" s="933"/>
    </row>
    <row r="2" spans="1:11" ht="15.75" customHeight="1">
      <c r="A2" s="934" t="s">
        <v>393</v>
      </c>
      <c r="B2" s="934"/>
      <c r="C2" s="934"/>
      <c r="D2" s="934"/>
      <c r="E2" s="934"/>
      <c r="F2" s="934"/>
      <c r="G2" s="934"/>
      <c r="H2" s="934"/>
      <c r="I2" s="934"/>
      <c r="J2" s="934"/>
      <c r="K2" s="934"/>
    </row>
    <row r="3" spans="1:10" ht="12.75" customHeight="1">
      <c r="A3" s="21"/>
      <c r="G3" s="20"/>
      <c r="J3" s="138" t="s">
        <v>54</v>
      </c>
    </row>
    <row r="4" spans="2:11" ht="12.75">
      <c r="B4" s="138" t="s">
        <v>55</v>
      </c>
      <c r="C4" s="951" t="str">
        <f>'Liquid Manure Calc_Pg3'!C4:E4</f>
        <v>Example</v>
      </c>
      <c r="D4" s="951"/>
      <c r="E4" s="951"/>
      <c r="G4" s="138" t="s">
        <v>139</v>
      </c>
      <c r="H4" s="951" t="s">
        <v>187</v>
      </c>
      <c r="I4" s="951"/>
      <c r="J4" s="138" t="s">
        <v>141</v>
      </c>
      <c r="K4" s="470" t="s">
        <v>244</v>
      </c>
    </row>
    <row r="5" spans="2:11" ht="12.75">
      <c r="B5" s="139" t="s">
        <v>56</v>
      </c>
      <c r="C5" s="834">
        <f>'Liquid Manure Calc_Pg3'!C5:E5</f>
        <v>0</v>
      </c>
      <c r="D5" s="834"/>
      <c r="E5" s="834"/>
      <c r="G5" s="13"/>
      <c r="H5" s="13"/>
      <c r="I5" s="13"/>
      <c r="J5" s="13"/>
      <c r="K5" s="13"/>
    </row>
    <row r="6" spans="2:11" ht="12.75">
      <c r="B6" s="138" t="s">
        <v>142</v>
      </c>
      <c r="C6" s="951">
        <f>'Liquid Manure Calc_Pg3'!C6:E6</f>
        <v>0</v>
      </c>
      <c r="D6" s="951"/>
      <c r="E6" s="951"/>
      <c r="F6" s="22"/>
      <c r="G6" s="13"/>
      <c r="H6" s="137" t="s">
        <v>140</v>
      </c>
      <c r="I6" s="951" t="s">
        <v>177</v>
      </c>
      <c r="J6" s="951"/>
      <c r="K6" s="951"/>
    </row>
    <row r="7" spans="2:11" ht="6" customHeight="1" thickBot="1">
      <c r="B7" s="138"/>
      <c r="C7" s="106"/>
      <c r="D7" s="106"/>
      <c r="E7" s="106"/>
      <c r="F7" s="22"/>
      <c r="G7" s="13"/>
      <c r="H7" s="137"/>
      <c r="I7" s="106"/>
      <c r="J7" s="106"/>
      <c r="K7" s="106"/>
    </row>
    <row r="8" spans="1:11" ht="13.5" thickTop="1">
      <c r="A8" s="204" t="s">
        <v>268</v>
      </c>
      <c r="B8" s="205"/>
      <c r="C8" s="205"/>
      <c r="D8" s="205"/>
      <c r="E8" s="205"/>
      <c r="F8" s="205"/>
      <c r="G8" s="206"/>
      <c r="H8" s="205"/>
      <c r="I8" s="207"/>
      <c r="J8" s="207"/>
      <c r="K8" s="208"/>
    </row>
    <row r="9" spans="1:11" ht="6" customHeight="1" thickBot="1">
      <c r="A9" s="209"/>
      <c r="B9" s="182"/>
      <c r="C9" s="182"/>
      <c r="D9" s="189"/>
      <c r="E9" s="182"/>
      <c r="F9" s="182"/>
      <c r="G9" s="182"/>
      <c r="H9" s="182"/>
      <c r="I9" s="183"/>
      <c r="J9" s="183"/>
      <c r="K9" s="210"/>
    </row>
    <row r="10" spans="1:11" ht="12.75" customHeight="1" thickBot="1" thickTop="1">
      <c r="A10" s="214"/>
      <c r="D10" s="13"/>
      <c r="E10" s="140" t="s">
        <v>143</v>
      </c>
      <c r="F10" s="236"/>
      <c r="G10" s="256"/>
      <c r="H10" s="256"/>
      <c r="I10" s="260"/>
      <c r="J10" s="83"/>
      <c r="K10" s="67"/>
    </row>
    <row r="11" spans="1:11" ht="12.75" customHeight="1" thickBot="1" thickTop="1">
      <c r="A11" s="88"/>
      <c r="B11" s="943" t="s">
        <v>148</v>
      </c>
      <c r="C11" s="944"/>
      <c r="D11" s="13"/>
      <c r="E11" s="255" t="s">
        <v>168</v>
      </c>
      <c r="F11" s="254" t="s">
        <v>153</v>
      </c>
      <c r="G11" s="144"/>
      <c r="H11" s="144"/>
      <c r="I11" s="153"/>
      <c r="J11" s="83"/>
      <c r="K11" s="67"/>
    </row>
    <row r="12" spans="1:11" ht="12.75" customHeight="1" thickTop="1">
      <c r="A12" s="214"/>
      <c r="B12" s="947" t="s">
        <v>146</v>
      </c>
      <c r="C12" s="948"/>
      <c r="D12" s="145" t="s">
        <v>58</v>
      </c>
      <c r="E12" s="143" t="s">
        <v>146</v>
      </c>
      <c r="F12" s="142"/>
      <c r="G12" s="145" t="s">
        <v>58</v>
      </c>
      <c r="H12" s="172"/>
      <c r="I12" s="261"/>
      <c r="J12" s="162"/>
      <c r="K12" s="67"/>
    </row>
    <row r="13" spans="1:11" ht="12.75" customHeight="1" thickBot="1">
      <c r="A13" s="88"/>
      <c r="B13" s="952" t="s">
        <v>241</v>
      </c>
      <c r="C13" s="953"/>
      <c r="D13" s="147" t="s">
        <v>61</v>
      </c>
      <c r="E13" s="89" t="s">
        <v>167</v>
      </c>
      <c r="F13" s="163"/>
      <c r="G13" s="147" t="s">
        <v>61</v>
      </c>
      <c r="H13" s="89" t="s">
        <v>167</v>
      </c>
      <c r="I13" s="88"/>
      <c r="J13" s="162"/>
      <c r="K13" s="67"/>
    </row>
    <row r="14" spans="1:11" ht="12.75" customHeight="1" thickTop="1">
      <c r="A14" s="214"/>
      <c r="B14" s="966">
        <v>2.1</v>
      </c>
      <c r="C14" s="967"/>
      <c r="D14" s="270">
        <v>0</v>
      </c>
      <c r="E14" s="152">
        <f>D14*B14</f>
        <v>0</v>
      </c>
      <c r="F14" s="164" t="s">
        <v>150</v>
      </c>
      <c r="G14" s="165" t="s">
        <v>62</v>
      </c>
      <c r="H14" s="257">
        <f>E14+E17</f>
        <v>5.025</v>
      </c>
      <c r="I14" s="178" t="s">
        <v>169</v>
      </c>
      <c r="J14" s="179"/>
      <c r="K14" s="284"/>
    </row>
    <row r="15" spans="1:11" ht="12.75" customHeight="1">
      <c r="A15" s="214"/>
      <c r="B15" s="935" t="s">
        <v>59</v>
      </c>
      <c r="C15" s="936"/>
      <c r="D15" s="156"/>
      <c r="E15" s="253" t="s">
        <v>147</v>
      </c>
      <c r="F15" s="168" t="s">
        <v>151</v>
      </c>
      <c r="G15" s="271">
        <v>0.12</v>
      </c>
      <c r="H15" s="258">
        <f>G15*B17</f>
        <v>2.412</v>
      </c>
      <c r="I15" s="84" t="s">
        <v>170</v>
      </c>
      <c r="J15" s="174"/>
      <c r="K15" s="285"/>
    </row>
    <row r="16" spans="1:11" ht="12.75" customHeight="1" thickBot="1">
      <c r="A16" s="217"/>
      <c r="B16" s="952" t="s">
        <v>241</v>
      </c>
      <c r="C16" s="953"/>
      <c r="D16" s="157"/>
      <c r="E16" s="89" t="s">
        <v>167</v>
      </c>
      <c r="F16" s="170" t="s">
        <v>152</v>
      </c>
      <c r="G16" s="272">
        <v>0.05</v>
      </c>
      <c r="H16" s="259">
        <f>G16*B17</f>
        <v>1.0050000000000001</v>
      </c>
      <c r="I16" s="279"/>
      <c r="J16" s="174"/>
      <c r="K16" s="285"/>
    </row>
    <row r="17" spans="1:11" ht="12.75" customHeight="1" thickBot="1" thickTop="1">
      <c r="A17" s="141"/>
      <c r="B17" s="968">
        <v>20.1</v>
      </c>
      <c r="C17" s="969"/>
      <c r="D17" s="281">
        <v>0.25</v>
      </c>
      <c r="E17" s="152">
        <f>D17*B17</f>
        <v>5.025</v>
      </c>
      <c r="F17" s="286"/>
      <c r="G17" s="287"/>
      <c r="H17" s="288"/>
      <c r="I17" s="282" t="s">
        <v>178</v>
      </c>
      <c r="J17" s="174"/>
      <c r="K17" s="285"/>
    </row>
    <row r="18" spans="1:11" ht="12.75" customHeight="1" thickTop="1">
      <c r="A18" s="141"/>
      <c r="B18" s="945" t="s">
        <v>180</v>
      </c>
      <c r="C18" s="946"/>
      <c r="D18" s="289"/>
      <c r="E18" s="290" t="s">
        <v>180</v>
      </c>
      <c r="F18" s="307" t="s">
        <v>372</v>
      </c>
      <c r="G18" s="291"/>
      <c r="H18" s="292"/>
      <c r="I18" s="293"/>
      <c r="J18" s="294"/>
      <c r="K18" s="295"/>
    </row>
    <row r="19" spans="1:11" ht="12.75" customHeight="1">
      <c r="A19" s="141"/>
      <c r="B19" s="952" t="s">
        <v>241</v>
      </c>
      <c r="C19" s="953"/>
      <c r="D19" s="148"/>
      <c r="E19" s="89" t="s">
        <v>167</v>
      </c>
      <c r="F19" s="300"/>
      <c r="G19" s="174"/>
      <c r="H19" s="175"/>
      <c r="I19" s="283"/>
      <c r="J19" s="159"/>
      <c r="K19" s="67"/>
    </row>
    <row r="20" spans="1:11" ht="12.75" customHeight="1" thickBot="1">
      <c r="A20" s="141"/>
      <c r="B20" s="979">
        <v>23</v>
      </c>
      <c r="C20" s="980"/>
      <c r="D20" s="302">
        <v>1</v>
      </c>
      <c r="E20" s="152">
        <f>D20*B20</f>
        <v>23</v>
      </c>
      <c r="F20" s="306"/>
      <c r="G20" s="297"/>
      <c r="H20" s="298"/>
      <c r="I20" s="303"/>
      <c r="J20" s="304"/>
      <c r="K20" s="305"/>
    </row>
    <row r="21" spans="1:11" ht="12.75" customHeight="1" thickTop="1">
      <c r="A21" s="219"/>
      <c r="B21" s="981" t="s">
        <v>72</v>
      </c>
      <c r="C21" s="982"/>
      <c r="D21" s="13"/>
      <c r="E21" s="13"/>
      <c r="F21" s="13"/>
      <c r="G21" s="176"/>
      <c r="H21" s="13"/>
      <c r="I21" s="13"/>
      <c r="J21" s="13"/>
      <c r="K21" s="67"/>
    </row>
    <row r="22" spans="1:11" ht="12.75" customHeight="1">
      <c r="A22" s="219"/>
      <c r="B22" s="952" t="s">
        <v>167</v>
      </c>
      <c r="C22" s="953"/>
      <c r="D22" s="13"/>
      <c r="E22" s="13"/>
      <c r="F22" s="13"/>
      <c r="G22" s="176"/>
      <c r="H22" s="13"/>
      <c r="I22" s="13"/>
      <c r="J22" s="13"/>
      <c r="K22" s="67"/>
    </row>
    <row r="23" spans="1:11" ht="12.75" customHeight="1" thickBot="1">
      <c r="A23" s="219"/>
      <c r="B23" s="970">
        <v>10</v>
      </c>
      <c r="C23" s="971"/>
      <c r="D23" s="13"/>
      <c r="E23" s="13"/>
      <c r="F23" s="13"/>
      <c r="G23" s="176"/>
      <c r="H23" s="177"/>
      <c r="I23" s="174"/>
      <c r="J23" s="177"/>
      <c r="K23" s="216"/>
    </row>
    <row r="24" spans="1:11" ht="4.5" customHeight="1" thickTop="1">
      <c r="A24" s="219"/>
      <c r="B24" s="13"/>
      <c r="C24" s="13"/>
      <c r="D24" s="13"/>
      <c r="E24" s="13"/>
      <c r="F24" s="13"/>
      <c r="G24" s="161"/>
      <c r="H24" s="159"/>
      <c r="I24" s="160"/>
      <c r="J24" s="159"/>
      <c r="K24" s="216"/>
    </row>
    <row r="25" spans="1:11" ht="12.75" customHeight="1" thickBot="1">
      <c r="A25" s="241" t="s">
        <v>255</v>
      </c>
      <c r="B25" s="242"/>
      <c r="C25" s="242"/>
      <c r="D25" s="242"/>
      <c r="E25" s="242"/>
      <c r="F25" s="242"/>
      <c r="G25" s="243"/>
      <c r="H25" s="243"/>
      <c r="I25" s="243"/>
      <c r="J25" s="244"/>
      <c r="K25" s="245"/>
    </row>
    <row r="26" spans="1:11" ht="15.75" customHeight="1">
      <c r="A26" s="228" t="s">
        <v>270</v>
      </c>
      <c r="B26" s="188"/>
      <c r="C26" s="188"/>
      <c r="D26" s="188"/>
      <c r="E26" s="188"/>
      <c r="F26" s="188"/>
      <c r="G26" s="188"/>
      <c r="H26" s="188"/>
      <c r="I26" s="188"/>
      <c r="J26" s="188"/>
      <c r="K26" s="220"/>
    </row>
    <row r="27" spans="1:11" ht="4.5" customHeight="1">
      <c r="A27" s="221"/>
      <c r="B27" s="222"/>
      <c r="C27" s="222"/>
      <c r="D27" s="222"/>
      <c r="E27" s="222"/>
      <c r="F27" s="222"/>
      <c r="G27" s="222"/>
      <c r="H27" s="222"/>
      <c r="I27" s="222"/>
      <c r="J27" s="222"/>
      <c r="K27" s="223"/>
    </row>
    <row r="28" spans="1:11" ht="13.5" thickBot="1">
      <c r="A28" s="66"/>
      <c r="G28" s="189"/>
      <c r="H28" s="189"/>
      <c r="I28" s="189"/>
      <c r="J28" s="189"/>
      <c r="K28" s="488"/>
    </row>
    <row r="29" spans="1:11" ht="13.5" thickTop="1">
      <c r="A29" s="66"/>
      <c r="C29" s="225" t="s">
        <v>41</v>
      </c>
      <c r="D29" s="506"/>
      <c r="E29" s="958" t="s">
        <v>238</v>
      </c>
      <c r="F29" s="941"/>
      <c r="G29" s="941"/>
      <c r="H29" s="542"/>
      <c r="I29" s="189"/>
      <c r="J29" s="189"/>
      <c r="K29" s="488"/>
    </row>
    <row r="30" spans="1:11" ht="13.5" thickBot="1">
      <c r="A30" s="66"/>
      <c r="C30" s="225"/>
      <c r="D30" s="506"/>
      <c r="E30" s="925" t="s">
        <v>239</v>
      </c>
      <c r="F30" s="926"/>
      <c r="G30" s="926"/>
      <c r="H30" s="542"/>
      <c r="I30" s="988"/>
      <c r="J30" s="988"/>
      <c r="K30" s="989"/>
    </row>
    <row r="31" spans="1:11" ht="15.75" thickBot="1" thickTop="1">
      <c r="A31" s="66"/>
      <c r="B31" s="544"/>
      <c r="C31" s="225"/>
      <c r="D31" s="25" t="s">
        <v>73</v>
      </c>
      <c r="E31" s="267"/>
      <c r="F31" s="267"/>
      <c r="G31" s="268" t="s">
        <v>172</v>
      </c>
      <c r="H31" s="471"/>
      <c r="I31" s="402"/>
      <c r="J31" s="402"/>
      <c r="K31" s="460"/>
    </row>
    <row r="32" spans="1:11" ht="17.25" thickBot="1" thickTop="1">
      <c r="A32" s="66"/>
      <c r="B32" s="928" t="s">
        <v>37</v>
      </c>
      <c r="C32" s="929"/>
      <c r="D32" s="26" t="s">
        <v>192</v>
      </c>
      <c r="E32" s="61" t="s">
        <v>68</v>
      </c>
      <c r="F32" s="61" t="s">
        <v>158</v>
      </c>
      <c r="G32" s="61" t="s">
        <v>158</v>
      </c>
      <c r="H32" s="540"/>
      <c r="I32" s="184"/>
      <c r="J32" s="184"/>
      <c r="K32" s="226"/>
    </row>
    <row r="33" spans="1:11" ht="14.25" thickBot="1" thickTop="1">
      <c r="A33" s="66"/>
      <c r="B33" s="960" t="str">
        <f>'Nutrient Balance-Pg2'!A22</f>
        <v>Corn - Irrigated</v>
      </c>
      <c r="C33" s="961"/>
      <c r="D33" s="185">
        <f>'Nutrient Balance-Pg2'!C22</f>
        <v>189</v>
      </c>
      <c r="E33" s="56">
        <f>IF(ISBLANK('Nutrient Balance-Pg2'!A22),"",BeefCalculations!A37/$H$14)</f>
        <v>33.910925373134326</v>
      </c>
      <c r="F33" s="56">
        <f>IF(ISBLANK('Nutrient Balance-Pg2'!A22),"",BeefCalculations!B37/B20)</f>
        <v>2.924865391304348</v>
      </c>
      <c r="G33" s="62">
        <f>IF(ISBLANK('Nutrient Balance-Pg2'!A22),"",F33*4)</f>
        <v>11.699461565217392</v>
      </c>
      <c r="H33" s="541"/>
      <c r="I33" s="184"/>
      <c r="J33" s="184"/>
      <c r="K33" s="226"/>
    </row>
    <row r="34" spans="1:11" ht="14.25" thickBot="1" thickTop="1">
      <c r="A34" s="66"/>
      <c r="B34" s="983" t="str">
        <f>'Nutrient Balance-Pg2'!A23</f>
        <v>Soybeans - Irrigated</v>
      </c>
      <c r="C34" s="984"/>
      <c r="D34" s="186">
        <f>'Nutrient Balance-Pg2'!C23</f>
        <v>53</v>
      </c>
      <c r="E34" s="56">
        <f>IF(ISBLANK('Nutrient Balance-Pg2'!A23),"",BeefCalculations!A38/$H$14)</f>
        <v>39.55223880597015</v>
      </c>
      <c r="F34" s="56">
        <f>IF(ISBLANK('Nutrient Balance-Pg2'!A23),"",BeefCalculations!B38/B20)</f>
        <v>2.0086539130434784</v>
      </c>
      <c r="G34" s="62">
        <f>IF(ISBLANK('Nutrient Balance-Pg2'!A23),"",F34*4)</f>
        <v>8.034615652173914</v>
      </c>
      <c r="H34" s="541"/>
      <c r="I34" s="184"/>
      <c r="J34" s="184"/>
      <c r="K34" s="226"/>
    </row>
    <row r="35" spans="1:11" ht="14.25" thickBot="1" thickTop="1">
      <c r="A35" s="66"/>
      <c r="B35" s="990" t="str">
        <f>'Nutrient Balance-Pg2'!A24</f>
        <v>Corn - Dryland</v>
      </c>
      <c r="C35" s="991"/>
      <c r="D35" s="186">
        <f>'Nutrient Balance-Pg2'!C24</f>
        <v>133</v>
      </c>
      <c r="E35" s="56">
        <f>IF(ISBLANK('Nutrient Balance-Pg2'!A24),"",BeefCalculations!A39/$H$14)</f>
        <v>23.863243781094525</v>
      </c>
      <c r="F35" s="56">
        <f>IF(ISBLANK('Nutrient Balance-Pg2'!A24),"",BeefCalculations!B39/B20)</f>
        <v>2.058238608695652</v>
      </c>
      <c r="G35" s="62">
        <f>IF(ISBLANK('Nutrient Balance-Pg2'!A24),"",F35*4)</f>
        <v>8.232954434782608</v>
      </c>
      <c r="H35" s="541"/>
      <c r="I35" s="184"/>
      <c r="J35" s="184"/>
      <c r="K35" s="226"/>
    </row>
    <row r="36" spans="1:11" ht="14.25" thickBot="1" thickTop="1">
      <c r="A36" s="66"/>
      <c r="B36" s="983" t="str">
        <f>'Nutrient Balance-Pg2'!A25</f>
        <v>Soybeans - Dryland</v>
      </c>
      <c r="C36" s="984"/>
      <c r="D36" s="186">
        <f>'Nutrient Balance-Pg2'!C25</f>
        <v>43</v>
      </c>
      <c r="E36" s="56">
        <f>IF(ISBLANK('Nutrient Balance-Pg2'!A25),"",BeefCalculations!A40/$H$14)</f>
        <v>32.089552238805965</v>
      </c>
      <c r="F36" s="56">
        <f>IF(ISBLANK('Nutrient Balance-Pg2'!A25),"",BeefCalculations!B40/B20)</f>
        <v>1.6296626086956523</v>
      </c>
      <c r="G36" s="62">
        <f>IF(ISBLANK('Nutrient Balance-Pg2'!A25),"",F36*4)</f>
        <v>6.518650434782609</v>
      </c>
      <c r="H36" s="541"/>
      <c r="I36" s="184"/>
      <c r="J36" s="184"/>
      <c r="K36" s="226"/>
    </row>
    <row r="37" spans="1:11" ht="14.25" thickBot="1" thickTop="1">
      <c r="A37" s="66"/>
      <c r="B37" s="983">
        <f>'Nutrient Balance-Pg2'!A26</f>
        <v>0</v>
      </c>
      <c r="C37" s="984"/>
      <c r="D37" s="186">
        <f>'Nutrient Balance-Pg2'!C26</f>
        <v>0</v>
      </c>
      <c r="E37" s="56">
        <f>IF(ISBLANK('Nutrient Balance-Pg2'!A26),"",BeefCalculations!A41/$H$14)</f>
      </c>
      <c r="F37" s="56">
        <f>IF(ISBLANK('Nutrient Balance-Pg2'!A26),"",BeefCalculations!B41/B20)</f>
      </c>
      <c r="G37" s="62">
        <f>IF(ISBLANK('Nutrient Balance-Pg2'!A26),"",F37*4)</f>
      </c>
      <c r="H37" s="541"/>
      <c r="I37" s="184"/>
      <c r="J37" s="184"/>
      <c r="K37" s="226"/>
    </row>
    <row r="38" spans="1:11" ht="14.25" thickBot="1" thickTop="1">
      <c r="A38" s="66"/>
      <c r="B38" s="983">
        <f>'Nutrient Balance-Pg2'!A27</f>
        <v>0</v>
      </c>
      <c r="C38" s="984"/>
      <c r="D38" s="186">
        <f>'Nutrient Balance-Pg2'!C27</f>
        <v>0</v>
      </c>
      <c r="E38" s="56">
        <f>IF(ISBLANK('Nutrient Balance-Pg2'!A27),"",BeefCalculations!A42/$H$14)</f>
      </c>
      <c r="F38" s="56">
        <f>IF(ISBLANK('Nutrient Balance-Pg2'!A27),"",BeefCalculations!B42/B20)</f>
      </c>
      <c r="G38" s="62">
        <f>IF(ISBLANK('Nutrient Balance-Pg2'!A27),"",F38*4)</f>
      </c>
      <c r="H38" s="541"/>
      <c r="I38" s="184"/>
      <c r="J38" s="184"/>
      <c r="K38" s="226"/>
    </row>
    <row r="39" spans="1:11" ht="14.25" thickBot="1" thickTop="1">
      <c r="A39" s="66"/>
      <c r="B39" s="983">
        <f>'Nutrient Balance-Pg2'!A28</f>
        <v>0</v>
      </c>
      <c r="C39" s="984"/>
      <c r="D39" s="186">
        <f>'Nutrient Balance-Pg2'!C28</f>
        <v>0</v>
      </c>
      <c r="E39" s="56">
        <f>IF(ISBLANK('Nutrient Balance-Pg2'!A28),"",BeefCalculations!A43/$H$14)</f>
      </c>
      <c r="F39" s="56">
        <f>IF(ISBLANK('Nutrient Balance-Pg2'!A28),"",BeefCalculations!B43/B20)</f>
      </c>
      <c r="G39" s="62">
        <f>IF(ISBLANK('Nutrient Balance-Pg2'!A28),"",F39*4)</f>
      </c>
      <c r="H39" s="541"/>
      <c r="I39" s="184"/>
      <c r="J39" s="184"/>
      <c r="K39" s="226"/>
    </row>
    <row r="40" spans="1:11" ht="13.5" thickTop="1">
      <c r="A40" s="66"/>
      <c r="B40" s="983">
        <f>'Nutrient Balance-Pg2'!A29</f>
        <v>0</v>
      </c>
      <c r="C40" s="984"/>
      <c r="D40" s="186">
        <f>'Nutrient Balance-Pg2'!C29</f>
        <v>0</v>
      </c>
      <c r="E40" s="56">
        <f>IF(ISBLANK('Nutrient Balance-Pg2'!A29),"",BeefCalculations!A44/$H$14)</f>
      </c>
      <c r="F40" s="56">
        <f>IF(ISBLANK('Nutrient Balance-Pg2'!A29),"",BeefCalculations!B44/B20)</f>
      </c>
      <c r="G40" s="62">
        <f>IF(ISBLANK('Nutrient Balance-Pg2'!A29),"",F40*4)</f>
      </c>
      <c r="H40" s="541"/>
      <c r="I40" s="184"/>
      <c r="J40" s="184"/>
      <c r="K40" s="226"/>
    </row>
    <row r="41" spans="1:11" ht="12.75">
      <c r="A41" s="213"/>
      <c r="B41" s="13"/>
      <c r="C41" s="514" t="s">
        <v>363</v>
      </c>
      <c r="D41" s="24"/>
      <c r="E41" s="28"/>
      <c r="F41" s="28"/>
      <c r="G41" s="28"/>
      <c r="H41" s="29"/>
      <c r="I41" s="29"/>
      <c r="J41" s="29"/>
      <c r="K41" s="67"/>
    </row>
    <row r="42" spans="1:11" ht="12.75">
      <c r="A42" s="213"/>
      <c r="B42" s="13"/>
      <c r="C42" s="513" t="s">
        <v>271</v>
      </c>
      <c r="D42" s="24"/>
      <c r="E42" s="28"/>
      <c r="F42" s="28"/>
      <c r="G42" s="28"/>
      <c r="H42" s="29"/>
      <c r="I42" s="29"/>
      <c r="J42" s="29"/>
      <c r="K42" s="67"/>
    </row>
    <row r="43" spans="1:11" ht="5.25" customHeight="1" thickBot="1">
      <c r="A43" s="246"/>
      <c r="B43" s="247"/>
      <c r="C43" s="248"/>
      <c r="D43" s="248"/>
      <c r="E43" s="249"/>
      <c r="F43" s="249"/>
      <c r="G43" s="249"/>
      <c r="H43" s="250"/>
      <c r="I43" s="250"/>
      <c r="J43" s="250"/>
      <c r="K43" s="251"/>
    </row>
    <row r="44" spans="1:11" ht="15.75">
      <c r="A44" s="507"/>
      <c r="B44" s="222"/>
      <c r="C44" s="222"/>
      <c r="D44" s="222"/>
      <c r="E44" s="222"/>
      <c r="F44" s="222"/>
      <c r="G44" s="222"/>
      <c r="H44" s="222"/>
      <c r="I44" s="222"/>
      <c r="J44" s="222"/>
      <c r="K44" s="223"/>
    </row>
    <row r="45" spans="1:11" ht="5.25" customHeight="1" thickBot="1">
      <c r="A45" s="230"/>
      <c r="B45" s="222"/>
      <c r="C45" s="222"/>
      <c r="D45" s="222"/>
      <c r="E45" s="222"/>
      <c r="F45" s="222"/>
      <c r="G45" s="222"/>
      <c r="H45" s="222"/>
      <c r="I45" s="222"/>
      <c r="J45" s="222"/>
      <c r="K45" s="223"/>
    </row>
    <row r="46" spans="1:11" ht="14.25" thickBot="1" thickTop="1">
      <c r="A46" s="66"/>
      <c r="B46" s="195"/>
      <c r="C46" s="196" t="s">
        <v>171</v>
      </c>
      <c r="D46" s="273">
        <f>'BEEF Solid&amp;Liquid Inventory-Pg1'!I46</f>
        <v>49038.36732235295</v>
      </c>
      <c r="E46" s="191" t="s">
        <v>161</v>
      </c>
      <c r="F46" s="192">
        <f>D46*85/2000</f>
        <v>2084.1306112</v>
      </c>
      <c r="G46" s="58" t="s">
        <v>44</v>
      </c>
      <c r="H46" s="262"/>
      <c r="I46" s="13"/>
      <c r="J46" s="13"/>
      <c r="K46" s="67"/>
    </row>
    <row r="47" spans="1:11" ht="13.5" thickTop="1">
      <c r="A47" s="66"/>
      <c r="B47" s="55" t="s">
        <v>79</v>
      </c>
      <c r="C47" s="33"/>
      <c r="D47" s="34"/>
      <c r="E47" s="35"/>
      <c r="F47" s="13"/>
      <c r="G47" s="13"/>
      <c r="H47" s="36"/>
      <c r="I47" s="13"/>
      <c r="J47" s="13"/>
      <c r="K47" s="67"/>
    </row>
    <row r="48" spans="1:11" ht="6" customHeight="1">
      <c r="A48" s="231"/>
      <c r="B48" s="13"/>
      <c r="C48" s="33"/>
      <c r="D48" s="34"/>
      <c r="E48" s="35"/>
      <c r="F48" s="13"/>
      <c r="G48" s="13"/>
      <c r="H48" s="36"/>
      <c r="I48" s="13"/>
      <c r="J48" s="13"/>
      <c r="K48" s="67"/>
    </row>
    <row r="49" spans="1:11" ht="7.5" customHeight="1" thickBot="1">
      <c r="A49" s="252"/>
      <c r="B49" s="242"/>
      <c r="C49" s="242"/>
      <c r="D49" s="242"/>
      <c r="E49" s="242"/>
      <c r="F49" s="242"/>
      <c r="G49" s="242"/>
      <c r="H49" s="242"/>
      <c r="I49" s="242"/>
      <c r="J49" s="242"/>
      <c r="K49" s="251"/>
    </row>
    <row r="50" spans="1:11" ht="13.5" thickBot="1">
      <c r="A50" s="232" t="s">
        <v>267</v>
      </c>
      <c r="B50" s="188"/>
      <c r="C50" s="188"/>
      <c r="D50" s="190"/>
      <c r="E50" s="190"/>
      <c r="F50" s="190"/>
      <c r="G50" s="190"/>
      <c r="H50" s="190"/>
      <c r="I50" s="188"/>
      <c r="J50" s="188"/>
      <c r="K50" s="220"/>
    </row>
    <row r="51" spans="1:11" ht="14.25" thickBot="1" thickTop="1">
      <c r="A51" s="973" t="s">
        <v>183</v>
      </c>
      <c r="B51" s="974"/>
      <c r="C51" s="974"/>
      <c r="D51" s="975"/>
      <c r="E51" s="985" t="s">
        <v>186</v>
      </c>
      <c r="F51" s="182"/>
      <c r="G51" s="976" t="s">
        <v>184</v>
      </c>
      <c r="H51" s="977"/>
      <c r="I51" s="977"/>
      <c r="J51" s="978"/>
      <c r="K51" s="985" t="s">
        <v>185</v>
      </c>
    </row>
    <row r="52" spans="1:11" ht="14.25" thickBot="1" thickTop="1">
      <c r="A52" s="172"/>
      <c r="B52" s="199" t="s">
        <v>163</v>
      </c>
      <c r="C52" s="274">
        <v>25</v>
      </c>
      <c r="D52" s="312" t="s">
        <v>189</v>
      </c>
      <c r="E52" s="986"/>
      <c r="F52" s="13"/>
      <c r="G52" s="172"/>
      <c r="H52" s="199" t="s">
        <v>163</v>
      </c>
      <c r="I52" s="274">
        <v>8</v>
      </c>
      <c r="J52" s="311" t="s">
        <v>189</v>
      </c>
      <c r="K52" s="986"/>
    </row>
    <row r="53" spans="1:11" ht="4.5" customHeight="1" thickTop="1">
      <c r="A53" s="66"/>
      <c r="B53" s="197"/>
      <c r="C53" s="106"/>
      <c r="D53" s="67"/>
      <c r="E53" s="986"/>
      <c r="F53" s="13"/>
      <c r="G53" s="66"/>
      <c r="H53" s="197"/>
      <c r="I53" s="106"/>
      <c r="J53" s="67"/>
      <c r="K53" s="986"/>
    </row>
    <row r="54" spans="1:11" ht="13.5" thickBot="1">
      <c r="A54" s="264" t="s">
        <v>162</v>
      </c>
      <c r="B54" s="265"/>
      <c r="C54" s="265"/>
      <c r="D54" s="266"/>
      <c r="E54" s="986"/>
      <c r="F54" s="13"/>
      <c r="G54" s="264" t="s">
        <v>162</v>
      </c>
      <c r="H54" s="265"/>
      <c r="I54" s="265"/>
      <c r="J54" s="266"/>
      <c r="K54" s="986"/>
    </row>
    <row r="55" spans="1:11" ht="17.25" thickBot="1" thickTop="1">
      <c r="A55" s="30" t="s">
        <v>68</v>
      </c>
      <c r="B55" s="30" t="s">
        <v>158</v>
      </c>
      <c r="C55" s="198" t="s">
        <v>72</v>
      </c>
      <c r="E55" s="986"/>
      <c r="F55" s="13"/>
      <c r="G55" s="30" t="s">
        <v>68</v>
      </c>
      <c r="H55" s="30" t="s">
        <v>158</v>
      </c>
      <c r="I55" s="198" t="s">
        <v>72</v>
      </c>
      <c r="K55" s="986"/>
    </row>
    <row r="56" spans="1:11" ht="14.25" thickBot="1" thickTop="1">
      <c r="A56" s="57">
        <f>H14*C52</f>
        <v>125.62500000000001</v>
      </c>
      <c r="B56" s="57">
        <f>E20*C52</f>
        <v>575</v>
      </c>
      <c r="C56" s="57">
        <f>B23*C52</f>
        <v>250</v>
      </c>
      <c r="E56" s="986"/>
      <c r="F56" s="13"/>
      <c r="G56" s="57">
        <f>H14*I52</f>
        <v>40.2</v>
      </c>
      <c r="H56" s="57">
        <f>E20*I52</f>
        <v>184</v>
      </c>
      <c r="I56" s="57">
        <f>B23*I52</f>
        <v>80</v>
      </c>
      <c r="K56" s="986"/>
    </row>
    <row r="57" spans="1:11" ht="14.25" thickBot="1" thickTop="1">
      <c r="A57" s="201"/>
      <c r="B57" s="202"/>
      <c r="C57" s="203" t="s">
        <v>173</v>
      </c>
      <c r="D57" s="57">
        <f>PRODUCT(F46/C52)</f>
        <v>83.365224448</v>
      </c>
      <c r="E57" s="987"/>
      <c r="F57" s="13"/>
      <c r="G57" s="201"/>
      <c r="H57" s="202"/>
      <c r="I57" s="203" t="s">
        <v>182</v>
      </c>
      <c r="J57" s="57">
        <f>PRODUCT(F46/I52)</f>
        <v>260.5163264</v>
      </c>
      <c r="K57" s="987"/>
    </row>
    <row r="58" spans="1:11" ht="14.25" thickBot="1" thickTop="1">
      <c r="A58" s="236"/>
      <c r="B58" s="202"/>
      <c r="C58" s="202"/>
      <c r="D58" s="237"/>
      <c r="E58" s="238"/>
      <c r="F58" s="239"/>
      <c r="G58" s="238"/>
      <c r="H58" s="238"/>
      <c r="I58" s="202"/>
      <c r="J58" s="240"/>
      <c r="K58" s="200"/>
    </row>
    <row r="59" spans="1:10" ht="13.5" thickTop="1">
      <c r="A59" s="972"/>
      <c r="B59" s="972"/>
      <c r="C59" s="972"/>
      <c r="D59" s="962"/>
      <c r="G59" s="13"/>
      <c r="J59" s="962"/>
    </row>
    <row r="60" spans="1:10" ht="12.75">
      <c r="A60" s="965"/>
      <c r="B60" s="965"/>
      <c r="C60" s="965"/>
      <c r="D60" s="963"/>
      <c r="G60" s="13"/>
      <c r="J60" s="963"/>
    </row>
    <row r="61" spans="1:10" ht="12.75">
      <c r="A61" s="964"/>
      <c r="B61" s="964"/>
      <c r="C61" s="964"/>
      <c r="J61" s="963"/>
    </row>
    <row r="62" spans="1:10" ht="12.75">
      <c r="A62" s="964"/>
      <c r="B62" s="964"/>
      <c r="C62" s="964"/>
      <c r="J62" s="963"/>
    </row>
    <row r="63" spans="1:10" ht="12.75">
      <c r="A63" s="964"/>
      <c r="B63" s="964"/>
      <c r="C63" s="964"/>
      <c r="J63" s="963"/>
    </row>
    <row r="64" spans="1:10" ht="12.75">
      <c r="A64" s="964"/>
      <c r="B64" s="964"/>
      <c r="C64" s="964"/>
      <c r="J64" s="963"/>
    </row>
    <row r="65" spans="1:10" ht="12.75">
      <c r="A65" s="964"/>
      <c r="B65" s="964"/>
      <c r="C65" s="964"/>
      <c r="J65" s="963"/>
    </row>
    <row r="66" spans="1:10" ht="12.75">
      <c r="A66" s="964"/>
      <c r="B66" s="964"/>
      <c r="C66" s="964"/>
      <c r="J66" s="963"/>
    </row>
  </sheetData>
  <mergeCells count="46">
    <mergeCell ref="B39:C39"/>
    <mergeCell ref="B40:C40"/>
    <mergeCell ref="B35:C35"/>
    <mergeCell ref="B36:C36"/>
    <mergeCell ref="B37:C37"/>
    <mergeCell ref="B38:C38"/>
    <mergeCell ref="A1:K1"/>
    <mergeCell ref="A2:K2"/>
    <mergeCell ref="C4:E4"/>
    <mergeCell ref="K51:K57"/>
    <mergeCell ref="E51:E57"/>
    <mergeCell ref="I30:K30"/>
    <mergeCell ref="E30:G30"/>
    <mergeCell ref="B11:C11"/>
    <mergeCell ref="H4:I4"/>
    <mergeCell ref="B15:C15"/>
    <mergeCell ref="I6:K6"/>
    <mergeCell ref="C5:E5"/>
    <mergeCell ref="A51:D51"/>
    <mergeCell ref="G51:J51"/>
    <mergeCell ref="B20:C20"/>
    <mergeCell ref="C6:E6"/>
    <mergeCell ref="B12:C12"/>
    <mergeCell ref="B21:C21"/>
    <mergeCell ref="B33:C33"/>
    <mergeCell ref="B34:C34"/>
    <mergeCell ref="A65:C66"/>
    <mergeCell ref="J65:J66"/>
    <mergeCell ref="A61:C62"/>
    <mergeCell ref="B14:C14"/>
    <mergeCell ref="B17:C17"/>
    <mergeCell ref="B23:C23"/>
    <mergeCell ref="D59:D60"/>
    <mergeCell ref="B32:C32"/>
    <mergeCell ref="E29:G29"/>
    <mergeCell ref="A59:C59"/>
    <mergeCell ref="J59:J60"/>
    <mergeCell ref="J61:J62"/>
    <mergeCell ref="A63:C64"/>
    <mergeCell ref="B13:C13"/>
    <mergeCell ref="B16:C16"/>
    <mergeCell ref="B19:C19"/>
    <mergeCell ref="B22:C22"/>
    <mergeCell ref="B18:C18"/>
    <mergeCell ref="J63:J64"/>
    <mergeCell ref="A60:C60"/>
  </mergeCells>
  <printOptions/>
  <pageMargins left="1.1" right="0.25" top="0.5" bottom="0" header="0" footer="0"/>
  <pageSetup fitToHeight="1" fitToWidth="1" horizontalDpi="600" verticalDpi="600" orientation="landscape" scale="69" r:id="rId3"/>
  <ignoredErrors>
    <ignoredError sqref="C4:C6 D33:D36" unlockedFormula="1"/>
    <ignoredError sqref="D37:D40" emptyCellReference="1" unlockedFormula="1"/>
    <ignoredError sqref="B37:C40 E37:E40 F37:G40" emptyCellReference="1"/>
  </ignoredErrors>
  <legacyDrawing r:id="rId2"/>
</worksheet>
</file>

<file path=xl/worksheets/sheet8.xml><?xml version="1.0" encoding="utf-8"?>
<worksheet xmlns="http://schemas.openxmlformats.org/spreadsheetml/2006/main" xmlns:r="http://schemas.openxmlformats.org/officeDocument/2006/relationships">
  <sheetPr codeName="Sheet6"/>
  <dimension ref="A2:Q43"/>
  <sheetViews>
    <sheetView tabSelected="1" zoomScaleSheetLayoutView="50" workbookViewId="0" topLeftCell="A1">
      <selection activeCell="N26" sqref="N26"/>
    </sheetView>
  </sheetViews>
  <sheetFormatPr defaultColWidth="9.140625" defaultRowHeight="12.75"/>
  <cols>
    <col min="3" max="4" width="6.7109375" style="0" customWidth="1"/>
    <col min="5" max="5" width="7.7109375" style="0" customWidth="1"/>
    <col min="6" max="6" width="9.57421875" style="0" bestFit="1" customWidth="1"/>
    <col min="7" max="7" width="9.7109375" style="0" customWidth="1"/>
    <col min="11" max="12" width="10.7109375" style="0" customWidth="1"/>
  </cols>
  <sheetData>
    <row r="1" ht="13.5" thickBot="1"/>
    <row r="2" spans="1:16" ht="13.5" thickTop="1">
      <c r="A2" s="172"/>
      <c r="B2" s="452"/>
      <c r="C2" s="452"/>
      <c r="D2" s="452"/>
      <c r="E2" s="452"/>
      <c r="F2" s="452"/>
      <c r="G2" s="452"/>
      <c r="H2" s="452"/>
      <c r="I2" s="452"/>
      <c r="J2" s="452"/>
      <c r="K2" s="452"/>
      <c r="L2" s="452"/>
      <c r="M2" s="452"/>
      <c r="N2" s="452"/>
      <c r="O2" s="452"/>
      <c r="P2" s="187"/>
    </row>
    <row r="3" spans="1:17" ht="13.5" customHeight="1">
      <c r="A3" s="992" t="s">
        <v>376</v>
      </c>
      <c r="B3" s="993"/>
      <c r="C3" s="993"/>
      <c r="D3" s="993"/>
      <c r="E3" s="993"/>
      <c r="F3" s="993"/>
      <c r="G3" s="993"/>
      <c r="H3" s="993"/>
      <c r="I3" s="993"/>
      <c r="J3" s="993"/>
      <c r="K3" s="993"/>
      <c r="L3" s="993"/>
      <c r="M3" s="993"/>
      <c r="N3" s="993"/>
      <c r="O3" s="993"/>
      <c r="P3" s="461"/>
      <c r="Q3" s="410"/>
    </row>
    <row r="4" spans="1:17" ht="13.5" customHeight="1">
      <c r="A4" s="453"/>
      <c r="B4" s="434"/>
      <c r="C4" s="434"/>
      <c r="D4" s="434"/>
      <c r="E4" s="434"/>
      <c r="F4" s="434"/>
      <c r="G4" s="434"/>
      <c r="H4" s="434"/>
      <c r="I4" s="434"/>
      <c r="J4" s="434"/>
      <c r="K4" s="434"/>
      <c r="L4" s="434"/>
      <c r="M4" s="434"/>
      <c r="N4" s="434"/>
      <c r="O4" s="434"/>
      <c r="P4" s="461"/>
      <c r="Q4" s="410"/>
    </row>
    <row r="5" spans="1:16" ht="13.5" thickBot="1">
      <c r="A5" s="66"/>
      <c r="B5" s="13"/>
      <c r="C5" s="13"/>
      <c r="D5" s="13"/>
      <c r="E5" s="13"/>
      <c r="F5" s="13"/>
      <c r="G5" s="13"/>
      <c r="H5" s="13"/>
      <c r="I5" s="13"/>
      <c r="J5" s="13"/>
      <c r="K5" s="13"/>
      <c r="L5" s="13"/>
      <c r="M5" s="13"/>
      <c r="N5" s="13"/>
      <c r="O5" s="13"/>
      <c r="P5" s="67"/>
    </row>
    <row r="6" spans="1:16" ht="17.25" thickBot="1" thickTop="1">
      <c r="A6" s="1032" t="str">
        <f>'BEEF Solid&amp;Liquid Inventory-Pg1'!C6</f>
        <v>Example</v>
      </c>
      <c r="B6" s="1033"/>
      <c r="C6" s="1033"/>
      <c r="D6" s="1034"/>
      <c r="E6" s="24"/>
      <c r="F6" s="13"/>
      <c r="G6" s="1010" t="s">
        <v>218</v>
      </c>
      <c r="H6" s="1011"/>
      <c r="I6" s="1011"/>
      <c r="J6" s="1011"/>
      <c r="K6" s="1012"/>
      <c r="L6" s="406"/>
      <c r="M6" s="996" t="s">
        <v>212</v>
      </c>
      <c r="N6" s="997"/>
      <c r="O6" s="998"/>
      <c r="P6" s="67"/>
    </row>
    <row r="7" spans="1:16" ht="14.25" thickBot="1" thickTop="1">
      <c r="A7" s="66"/>
      <c r="B7" s="13"/>
      <c r="C7" s="13"/>
      <c r="D7" s="13"/>
      <c r="E7" s="13"/>
      <c r="F7" s="13"/>
      <c r="G7" s="1025">
        <f>'BEEF Solid&amp;Liquid Inventory-Pg1'!G46</f>
        <v>2084.1306112</v>
      </c>
      <c r="H7" s="1026"/>
      <c r="I7" s="407" t="s">
        <v>44</v>
      </c>
      <c r="J7" s="409">
        <f>'BEEF Solid&amp;Liquid Inventory-Pg1'!I46</f>
        <v>49038.36732235295</v>
      </c>
      <c r="K7" s="408" t="s">
        <v>190</v>
      </c>
      <c r="L7" s="225"/>
      <c r="M7" s="999" t="str">
        <f>'Solid Manure Calc-Pg4'!K4</f>
        <v>Average for NE Nebraska</v>
      </c>
      <c r="N7" s="1000"/>
      <c r="O7" s="1001"/>
      <c r="P7" s="67"/>
    </row>
    <row r="8" spans="1:17" ht="12.75">
      <c r="A8" s="1002" t="s">
        <v>191</v>
      </c>
      <c r="B8" s="1003"/>
      <c r="C8" s="1003"/>
      <c r="D8" s="1003"/>
      <c r="E8" s="1003"/>
      <c r="F8" s="1003"/>
      <c r="G8" s="1003"/>
      <c r="H8" s="1003"/>
      <c r="I8" s="1003"/>
      <c r="J8" s="1003"/>
      <c r="K8" s="1003"/>
      <c r="L8" s="1003"/>
      <c r="M8" s="1003"/>
      <c r="N8" s="1003"/>
      <c r="O8" s="1003"/>
      <c r="P8" s="462"/>
      <c r="Q8" s="403"/>
    </row>
    <row r="9" spans="1:16" ht="15.75">
      <c r="A9" s="454"/>
      <c r="B9" s="451"/>
      <c r="C9" s="182"/>
      <c r="D9" s="182"/>
      <c r="E9" s="182"/>
      <c r="F9" s="182"/>
      <c r="G9" s="184"/>
      <c r="H9" s="184"/>
      <c r="I9" s="182"/>
      <c r="J9" s="182"/>
      <c r="K9" s="182"/>
      <c r="L9" s="182"/>
      <c r="M9" s="182"/>
      <c r="N9" s="182"/>
      <c r="O9" s="13"/>
      <c r="P9" s="67"/>
    </row>
    <row r="10" spans="1:16" ht="13.5" thickBot="1">
      <c r="A10" s="455"/>
      <c r="B10" s="456"/>
      <c r="C10" s="456"/>
      <c r="D10" s="456"/>
      <c r="E10" s="456"/>
      <c r="F10" s="456"/>
      <c r="G10" s="456"/>
      <c r="H10" s="456"/>
      <c r="I10" s="456"/>
      <c r="J10" s="456"/>
      <c r="K10" s="456"/>
      <c r="L10" s="456"/>
      <c r="M10" s="456"/>
      <c r="N10" s="456"/>
      <c r="O10" s="13"/>
      <c r="P10" s="67"/>
    </row>
    <row r="11" spans="1:16" ht="15.75" thickTop="1">
      <c r="A11" s="431" t="s">
        <v>374</v>
      </c>
      <c r="B11" s="432"/>
      <c r="C11" s="432"/>
      <c r="D11" s="432"/>
      <c r="E11" s="432"/>
      <c r="F11" s="432"/>
      <c r="G11" s="432"/>
      <c r="H11" s="432"/>
      <c r="I11" s="432"/>
      <c r="J11" s="432"/>
      <c r="K11" s="432"/>
      <c r="L11" s="432"/>
      <c r="M11" s="432"/>
      <c r="N11" s="432"/>
      <c r="O11" s="452"/>
      <c r="P11" s="67"/>
    </row>
    <row r="12" spans="1:16" ht="15">
      <c r="A12" s="430" t="s">
        <v>213</v>
      </c>
      <c r="B12" s="404"/>
      <c r="C12" s="404"/>
      <c r="D12" s="404"/>
      <c r="E12" s="404"/>
      <c r="F12" s="404"/>
      <c r="G12" s="404"/>
      <c r="H12" s="404"/>
      <c r="I12" s="404"/>
      <c r="J12" s="404"/>
      <c r="K12" s="404"/>
      <c r="L12" s="404"/>
      <c r="M12" s="404"/>
      <c r="N12" s="404"/>
      <c r="O12" s="13"/>
      <c r="P12" s="67"/>
    </row>
    <row r="13" spans="1:16" ht="15">
      <c r="A13" s="430" t="s">
        <v>219</v>
      </c>
      <c r="B13" s="404"/>
      <c r="C13" s="404"/>
      <c r="D13" s="404"/>
      <c r="E13" s="404"/>
      <c r="F13" s="404"/>
      <c r="G13" s="404"/>
      <c r="H13" s="404"/>
      <c r="I13" s="404"/>
      <c r="J13" s="404"/>
      <c r="K13" s="404"/>
      <c r="L13" s="404"/>
      <c r="M13" s="404"/>
      <c r="N13" s="404"/>
      <c r="O13" s="13"/>
      <c r="P13" s="67"/>
    </row>
    <row r="14" spans="1:16" ht="15">
      <c r="A14" s="430"/>
      <c r="B14" s="404"/>
      <c r="C14" s="404"/>
      <c r="D14" s="404"/>
      <c r="E14" s="404"/>
      <c r="F14" s="404"/>
      <c r="G14" s="404"/>
      <c r="H14" s="404"/>
      <c r="I14" s="404"/>
      <c r="J14" s="404"/>
      <c r="K14" s="404"/>
      <c r="L14" s="404"/>
      <c r="M14" s="404"/>
      <c r="N14" s="404"/>
      <c r="O14" s="13"/>
      <c r="P14" s="67"/>
    </row>
    <row r="15" spans="1:16" ht="12.75">
      <c r="A15" s="448"/>
      <c r="B15" s="403"/>
      <c r="C15" s="403"/>
      <c r="D15" s="403"/>
      <c r="E15" s="403"/>
      <c r="F15" s="403"/>
      <c r="G15" s="403"/>
      <c r="H15" s="403"/>
      <c r="I15" s="403"/>
      <c r="J15" s="403"/>
      <c r="K15" s="403"/>
      <c r="L15" s="403"/>
      <c r="M15" s="403"/>
      <c r="N15" s="403"/>
      <c r="O15" s="13"/>
      <c r="P15" s="67"/>
    </row>
    <row r="16" spans="1:16" ht="15.75">
      <c r="A16" s="1020" t="s">
        <v>235</v>
      </c>
      <c r="B16" s="1021"/>
      <c r="C16" s="1027" t="s">
        <v>258</v>
      </c>
      <c r="D16" s="1027"/>
      <c r="E16" s="1027"/>
      <c r="F16" s="1027"/>
      <c r="G16" s="1027"/>
      <c r="H16" s="1027"/>
      <c r="I16" s="1027"/>
      <c r="J16" s="1027"/>
      <c r="K16" s="412"/>
      <c r="L16" s="412"/>
      <c r="M16" s="412"/>
      <c r="N16" s="412"/>
      <c r="O16" s="13"/>
      <c r="P16" s="67"/>
    </row>
    <row r="17" spans="1:16" ht="13.5" thickBot="1">
      <c r="A17" s="418" t="s">
        <v>259</v>
      </c>
      <c r="B17" s="417"/>
      <c r="C17" s="417"/>
      <c r="D17" s="417"/>
      <c r="E17" s="417"/>
      <c r="F17" s="417"/>
      <c r="G17" s="417"/>
      <c r="H17" s="417"/>
      <c r="I17" s="417"/>
      <c r="J17" s="417"/>
      <c r="K17" s="417"/>
      <c r="L17" s="417"/>
      <c r="M17" s="417"/>
      <c r="N17" s="417"/>
      <c r="O17" s="43"/>
      <c r="P17" s="67"/>
    </row>
    <row r="18" spans="1:16" ht="15.75" customHeight="1">
      <c r="A18" s="457"/>
      <c r="B18" s="13"/>
      <c r="C18" s="83"/>
      <c r="D18" s="13"/>
      <c r="E18" s="13"/>
      <c r="F18" s="83"/>
      <c r="G18" s="1028" t="s">
        <v>229</v>
      </c>
      <c r="H18" s="1029"/>
      <c r="I18" s="1029"/>
      <c r="J18" s="1029"/>
      <c r="K18" s="1029"/>
      <c r="L18" s="1029"/>
      <c r="M18" s="1029"/>
      <c r="N18" s="1030"/>
      <c r="O18" s="13"/>
      <c r="P18" s="67"/>
    </row>
    <row r="19" spans="1:16" ht="15.75" customHeight="1" thickBot="1">
      <c r="A19" s="1022" t="s">
        <v>375</v>
      </c>
      <c r="B19" s="1023"/>
      <c r="C19" s="1023"/>
      <c r="D19" s="1023"/>
      <c r="E19" s="1023"/>
      <c r="F19" s="1024"/>
      <c r="G19" s="442" t="s">
        <v>224</v>
      </c>
      <c r="H19" s="1008" t="s">
        <v>225</v>
      </c>
      <c r="I19" s="1008"/>
      <c r="J19" s="443" t="s">
        <v>226</v>
      </c>
      <c r="K19" s="1019" t="s">
        <v>227</v>
      </c>
      <c r="L19" s="1019"/>
      <c r="M19" s="1015" t="s">
        <v>228</v>
      </c>
      <c r="N19" s="1016"/>
      <c r="O19" s="13"/>
      <c r="P19" s="67"/>
    </row>
    <row r="20" spans="1:16" ht="15.75" customHeight="1">
      <c r="A20" s="1036" t="s">
        <v>223</v>
      </c>
      <c r="B20" s="1029"/>
      <c r="C20" s="1029"/>
      <c r="D20" s="1029"/>
      <c r="E20" s="1029"/>
      <c r="F20" s="1037"/>
      <c r="G20" s="446" t="s">
        <v>230</v>
      </c>
      <c r="H20" s="1008" t="s">
        <v>231</v>
      </c>
      <c r="I20" s="1008"/>
      <c r="J20" s="443" t="s">
        <v>220</v>
      </c>
      <c r="K20" s="1019" t="s">
        <v>220</v>
      </c>
      <c r="L20" s="1019"/>
      <c r="M20" s="1015" t="s">
        <v>220</v>
      </c>
      <c r="N20" s="1016"/>
      <c r="O20" s="13"/>
      <c r="P20" s="67"/>
    </row>
    <row r="21" spans="1:16" ht="15.75" customHeight="1" thickBot="1">
      <c r="A21" s="730">
        <v>133</v>
      </c>
      <c r="B21" s="440" t="s">
        <v>38</v>
      </c>
      <c r="C21" s="1035" t="s">
        <v>221</v>
      </c>
      <c r="D21" s="1035"/>
      <c r="E21" s="447">
        <f>PRODUCT(A21*1.2)+35</f>
        <v>194.6</v>
      </c>
      <c r="F21" s="441" t="s">
        <v>222</v>
      </c>
      <c r="G21" s="444">
        <v>5</v>
      </c>
      <c r="H21" s="1031">
        <v>1</v>
      </c>
      <c r="I21" s="1031"/>
      <c r="J21" s="445">
        <v>45</v>
      </c>
      <c r="K21" s="1009">
        <v>10</v>
      </c>
      <c r="L21" s="1009"/>
      <c r="M21" s="1017">
        <v>0</v>
      </c>
      <c r="N21" s="1018"/>
      <c r="O21" s="13"/>
      <c r="P21" s="67"/>
    </row>
    <row r="22" spans="1:16" ht="15.75" customHeight="1">
      <c r="A22" s="457"/>
      <c r="B22" s="13"/>
      <c r="C22" s="83"/>
      <c r="D22" s="13"/>
      <c r="E22" s="13"/>
      <c r="F22" s="83"/>
      <c r="G22" s="426"/>
      <c r="H22" s="13"/>
      <c r="I22" s="413"/>
      <c r="J22" s="1013" t="s">
        <v>236</v>
      </c>
      <c r="K22" s="1013"/>
      <c r="L22" s="1013"/>
      <c r="M22" s="1013"/>
      <c r="N22" s="1013"/>
      <c r="O22" s="1013"/>
      <c r="P22" s="1014"/>
    </row>
    <row r="23" spans="1:16" ht="15.75" customHeight="1" thickBot="1">
      <c r="A23" s="1038" t="s">
        <v>232</v>
      </c>
      <c r="B23" s="1039"/>
      <c r="C23" s="1039"/>
      <c r="D23" s="1039"/>
      <c r="E23" s="437" t="s">
        <v>233</v>
      </c>
      <c r="F23" s="83"/>
      <c r="G23" s="426"/>
      <c r="H23" s="458">
        <f>SUM(E21)-((G21*8)+(H21*A21*0.14)+(J21+K21+M21))</f>
        <v>80.97999999999999</v>
      </c>
      <c r="I23" s="413" t="s">
        <v>220</v>
      </c>
      <c r="J23" s="1013"/>
      <c r="K23" s="1013"/>
      <c r="L23" s="1013"/>
      <c r="M23" s="1013"/>
      <c r="N23" s="1013"/>
      <c r="O23" s="1013"/>
      <c r="P23" s="1014"/>
    </row>
    <row r="24" spans="1:16" ht="15.75">
      <c r="A24" s="459"/>
      <c r="B24" s="412"/>
      <c r="C24" s="405"/>
      <c r="D24" s="428"/>
      <c r="E24" s="405"/>
      <c r="F24" s="428"/>
      <c r="G24" s="429"/>
      <c r="H24" s="428"/>
      <c r="I24" s="405"/>
      <c r="J24" s="483" t="s">
        <v>40</v>
      </c>
      <c r="K24" s="1004" t="s">
        <v>379</v>
      </c>
      <c r="L24" s="1005"/>
      <c r="M24" s="412"/>
      <c r="N24" s="412"/>
      <c r="O24" s="13"/>
      <c r="P24" s="67"/>
    </row>
    <row r="25" spans="1:16" ht="15.75" customHeight="1">
      <c r="A25" s="430" t="s">
        <v>217</v>
      </c>
      <c r="B25" s="411"/>
      <c r="C25" s="411"/>
      <c r="D25" s="411"/>
      <c r="E25" s="411"/>
      <c r="F25" s="433">
        <f>H23/NutrientCalculations!H7</f>
        <v>16.115422885572137</v>
      </c>
      <c r="G25" s="403" t="s">
        <v>215</v>
      </c>
      <c r="H25" s="414" t="s">
        <v>214</v>
      </c>
      <c r="I25" s="1006" t="s">
        <v>216</v>
      </c>
      <c r="J25" s="469">
        <f>PRODUCT(G7/F25)</f>
        <v>129.3252200701408</v>
      </c>
      <c r="K25" s="732">
        <f>J25*4</f>
        <v>517.3008802805632</v>
      </c>
      <c r="L25" s="733" t="s">
        <v>380</v>
      </c>
      <c r="M25" s="13"/>
      <c r="N25" s="13"/>
      <c r="O25" s="13"/>
      <c r="P25" s="67"/>
    </row>
    <row r="26" spans="1:16" ht="15.75" customHeight="1" thickBot="1">
      <c r="A26" s="465" t="s">
        <v>234</v>
      </c>
      <c r="B26" s="466"/>
      <c r="C26" s="466"/>
      <c r="D26" s="466"/>
      <c r="E26" s="466"/>
      <c r="F26" s="467">
        <f>H23/NutrientCalculations!H8</f>
        <v>13.330041152263373</v>
      </c>
      <c r="G26" s="468" t="s">
        <v>215</v>
      </c>
      <c r="H26" s="415" t="s">
        <v>214</v>
      </c>
      <c r="I26" s="1007"/>
      <c r="J26" s="482">
        <f>PRODUCT(G7/F26)</f>
        <v>156.34840038330455</v>
      </c>
      <c r="K26" s="734">
        <f>J26*4</f>
        <v>625.3936015332182</v>
      </c>
      <c r="L26" s="735" t="s">
        <v>380</v>
      </c>
      <c r="M26" s="202"/>
      <c r="N26" s="202"/>
      <c r="O26" s="202"/>
      <c r="P26" s="67"/>
    </row>
    <row r="27" spans="1:16" ht="9.75" customHeight="1" thickTop="1">
      <c r="A27" s="459"/>
      <c r="B27" s="412"/>
      <c r="C27" s="412"/>
      <c r="D27" s="412"/>
      <c r="E27" s="412"/>
      <c r="F27" s="416"/>
      <c r="G27" s="412"/>
      <c r="H27" s="412"/>
      <c r="I27" s="412"/>
      <c r="J27" s="412"/>
      <c r="K27" s="412"/>
      <c r="L27" s="412"/>
      <c r="M27" s="412"/>
      <c r="N27" s="412"/>
      <c r="O27" s="13"/>
      <c r="P27" s="67"/>
    </row>
    <row r="28" spans="1:16" ht="13.5" thickBot="1">
      <c r="A28" s="994"/>
      <c r="B28" s="995"/>
      <c r="C28" s="995"/>
      <c r="D28" s="995"/>
      <c r="E28" s="995"/>
      <c r="F28" s="995"/>
      <c r="G28" s="995"/>
      <c r="H28" s="995"/>
      <c r="I28" s="995"/>
      <c r="J28" s="995"/>
      <c r="K28" s="995"/>
      <c r="L28" s="995"/>
      <c r="M28" s="995"/>
      <c r="N28" s="995"/>
      <c r="O28" s="13"/>
      <c r="P28" s="67"/>
    </row>
    <row r="29" spans="1:16" ht="12.75">
      <c r="A29" s="457"/>
      <c r="B29" s="13"/>
      <c r="C29" s="83"/>
      <c r="D29" s="13"/>
      <c r="E29" s="13"/>
      <c r="F29" s="83"/>
      <c r="G29" s="1028" t="s">
        <v>229</v>
      </c>
      <c r="H29" s="1029"/>
      <c r="I29" s="1029"/>
      <c r="J29" s="1029"/>
      <c r="K29" s="1029"/>
      <c r="L29" s="1029"/>
      <c r="M29" s="1029"/>
      <c r="N29" s="1030"/>
      <c r="O29" s="13"/>
      <c r="P29" s="67"/>
    </row>
    <row r="30" spans="1:16" ht="16.5" thickBot="1">
      <c r="A30" s="1022" t="s">
        <v>381</v>
      </c>
      <c r="B30" s="1023"/>
      <c r="C30" s="1023"/>
      <c r="D30" s="1023"/>
      <c r="E30" s="1023"/>
      <c r="F30" s="1024"/>
      <c r="G30" s="442" t="s">
        <v>224</v>
      </c>
      <c r="H30" s="1008" t="s">
        <v>225</v>
      </c>
      <c r="I30" s="1008"/>
      <c r="J30" s="443" t="s">
        <v>226</v>
      </c>
      <c r="K30" s="1019" t="s">
        <v>227</v>
      </c>
      <c r="L30" s="1019"/>
      <c r="M30" s="1015" t="s">
        <v>228</v>
      </c>
      <c r="N30" s="1016"/>
      <c r="O30" s="13"/>
      <c r="P30" s="67"/>
    </row>
    <row r="31" spans="1:16" ht="12.75">
      <c r="A31" s="1036" t="s">
        <v>223</v>
      </c>
      <c r="B31" s="1029"/>
      <c r="C31" s="1029"/>
      <c r="D31" s="1029"/>
      <c r="E31" s="1029"/>
      <c r="F31" s="1037"/>
      <c r="G31" s="446" t="s">
        <v>230</v>
      </c>
      <c r="H31" s="1008" t="s">
        <v>231</v>
      </c>
      <c r="I31" s="1008"/>
      <c r="J31" s="443" t="s">
        <v>220</v>
      </c>
      <c r="K31" s="1019" t="s">
        <v>220</v>
      </c>
      <c r="L31" s="1019"/>
      <c r="M31" s="1015" t="s">
        <v>220</v>
      </c>
      <c r="N31" s="1016"/>
      <c r="O31" s="13"/>
      <c r="P31" s="67"/>
    </row>
    <row r="32" spans="1:16" ht="13.5" thickBot="1">
      <c r="A32" s="730">
        <v>189</v>
      </c>
      <c r="B32" s="440" t="s">
        <v>38</v>
      </c>
      <c r="C32" s="1035" t="s">
        <v>221</v>
      </c>
      <c r="D32" s="1035"/>
      <c r="E32" s="447">
        <f>PRODUCT(A32*1.2)+35</f>
        <v>261.79999999999995</v>
      </c>
      <c r="F32" s="441" t="s">
        <v>222</v>
      </c>
      <c r="G32" s="444">
        <v>7</v>
      </c>
      <c r="H32" s="1031">
        <v>1</v>
      </c>
      <c r="I32" s="1031"/>
      <c r="J32" s="445">
        <v>45</v>
      </c>
      <c r="K32" s="1009">
        <v>15</v>
      </c>
      <c r="L32" s="1009"/>
      <c r="M32" s="1017">
        <v>0</v>
      </c>
      <c r="N32" s="1018"/>
      <c r="O32" s="13"/>
      <c r="P32" s="67"/>
    </row>
    <row r="33" spans="1:16" ht="12.75">
      <c r="A33" s="457"/>
      <c r="B33" s="13"/>
      <c r="C33" s="83"/>
      <c r="D33" s="13"/>
      <c r="E33" s="13"/>
      <c r="F33" s="83"/>
      <c r="G33" s="426"/>
      <c r="H33" s="13"/>
      <c r="I33" s="413"/>
      <c r="J33" s="1013" t="s">
        <v>236</v>
      </c>
      <c r="K33" s="1013"/>
      <c r="L33" s="1013"/>
      <c r="M33" s="1013"/>
      <c r="N33" s="1013"/>
      <c r="O33" s="1013"/>
      <c r="P33" s="1014"/>
    </row>
    <row r="34" spans="1:16" ht="13.5" thickBot="1">
      <c r="A34" s="1038" t="s">
        <v>232</v>
      </c>
      <c r="B34" s="1039"/>
      <c r="C34" s="1039"/>
      <c r="D34" s="1039"/>
      <c r="E34" s="437" t="s">
        <v>233</v>
      </c>
      <c r="F34" s="83"/>
      <c r="G34" s="426"/>
      <c r="H34" s="458">
        <f>SUM(E32)-((G32*8)+(H32*A32*0.14)+(J32+K32+M32))</f>
        <v>119.33999999999995</v>
      </c>
      <c r="I34" s="413" t="s">
        <v>220</v>
      </c>
      <c r="J34" s="1013"/>
      <c r="K34" s="1013"/>
      <c r="L34" s="1013"/>
      <c r="M34" s="1013"/>
      <c r="N34" s="1013"/>
      <c r="O34" s="1013"/>
      <c r="P34" s="1014"/>
    </row>
    <row r="35" spans="1:16" ht="15.75">
      <c r="A35" s="459"/>
      <c r="B35" s="412"/>
      <c r="C35" s="405"/>
      <c r="D35" s="428"/>
      <c r="E35" s="405"/>
      <c r="F35" s="428"/>
      <c r="G35" s="429"/>
      <c r="H35" s="428"/>
      <c r="I35" s="405"/>
      <c r="J35" s="484" t="s">
        <v>40</v>
      </c>
      <c r="K35" s="1004" t="s">
        <v>379</v>
      </c>
      <c r="L35" s="1005"/>
      <c r="M35" s="412"/>
      <c r="N35" s="412"/>
      <c r="O35" s="13"/>
      <c r="P35" s="67"/>
    </row>
    <row r="36" spans="1:16" ht="18">
      <c r="A36" s="430" t="s">
        <v>217</v>
      </c>
      <c r="B36" s="411"/>
      <c r="C36" s="411"/>
      <c r="D36" s="411"/>
      <c r="E36" s="411"/>
      <c r="F36" s="433">
        <f>H34/NutrientCalculations!H7</f>
        <v>23.74925373134327</v>
      </c>
      <c r="G36" s="403" t="s">
        <v>215</v>
      </c>
      <c r="H36" s="414" t="s">
        <v>214</v>
      </c>
      <c r="I36" s="1040" t="s">
        <v>216</v>
      </c>
      <c r="J36" s="469">
        <f>PRODUCT(G7/F36)</f>
        <v>87.75562528305687</v>
      </c>
      <c r="K36" s="732">
        <f>J36*4</f>
        <v>351.0225011322275</v>
      </c>
      <c r="L36" s="733" t="s">
        <v>380</v>
      </c>
      <c r="M36" s="13"/>
      <c r="N36" s="13"/>
      <c r="O36" s="13"/>
      <c r="P36" s="67"/>
    </row>
    <row r="37" spans="1:16" ht="18.75" thickBot="1">
      <c r="A37" s="465" t="s">
        <v>234</v>
      </c>
      <c r="B37" s="466"/>
      <c r="C37" s="466"/>
      <c r="D37" s="466"/>
      <c r="E37" s="466"/>
      <c r="F37" s="467">
        <f>H34/NutrientCalculations!H8</f>
        <v>19.644444444444435</v>
      </c>
      <c r="G37" s="468" t="s">
        <v>215</v>
      </c>
      <c r="H37" s="415" t="s">
        <v>214</v>
      </c>
      <c r="I37" s="1041"/>
      <c r="J37" s="485">
        <f>PRODUCT(G7/F37)</f>
        <v>106.0926216108598</v>
      </c>
      <c r="K37" s="734">
        <f>J37*4</f>
        <v>424.3704864434392</v>
      </c>
      <c r="L37" s="735" t="s">
        <v>380</v>
      </c>
      <c r="M37" s="202"/>
      <c r="N37" s="202"/>
      <c r="O37" s="202"/>
      <c r="P37" s="200"/>
    </row>
    <row r="38" spans="1:16" ht="18.75" thickTop="1">
      <c r="A38" s="438"/>
      <c r="B38" s="411"/>
      <c r="C38" s="411"/>
      <c r="D38" s="411"/>
      <c r="E38" s="411"/>
      <c r="F38" s="449"/>
      <c r="G38" s="403"/>
      <c r="H38" s="450"/>
      <c r="I38" s="464"/>
      <c r="J38" s="439"/>
      <c r="K38" s="435"/>
      <c r="L38" s="435"/>
      <c r="M38" s="13"/>
      <c r="N38" s="13"/>
      <c r="O38" s="13"/>
      <c r="P38" s="13"/>
    </row>
    <row r="39" spans="1:16" ht="18">
      <c r="A39" s="438"/>
      <c r="B39" s="411"/>
      <c r="C39" s="411"/>
      <c r="D39" s="411"/>
      <c r="E39" s="411"/>
      <c r="F39" s="449"/>
      <c r="G39" s="403"/>
      <c r="H39" s="450"/>
      <c r="I39" s="464"/>
      <c r="J39" s="439"/>
      <c r="K39" s="435"/>
      <c r="L39" s="435"/>
      <c r="M39" s="13"/>
      <c r="N39" s="13"/>
      <c r="O39" s="13"/>
      <c r="P39" s="13"/>
    </row>
    <row r="40" spans="1:16" ht="18">
      <c r="A40" s="438"/>
      <c r="B40" s="411"/>
      <c r="C40" s="411"/>
      <c r="D40" s="411"/>
      <c r="E40" s="411"/>
      <c r="F40" s="449"/>
      <c r="G40" s="403"/>
      <c r="H40" s="450"/>
      <c r="I40" s="464"/>
      <c r="J40" s="439"/>
      <c r="K40" s="435"/>
      <c r="L40" s="435"/>
      <c r="M40" s="13"/>
      <c r="N40" s="13"/>
      <c r="O40" s="13"/>
      <c r="P40" s="13"/>
    </row>
    <row r="41" spans="1:16" ht="18">
      <c r="A41" s="438"/>
      <c r="B41" s="411"/>
      <c r="C41" s="411"/>
      <c r="D41" s="411"/>
      <c r="E41" s="411"/>
      <c r="F41" s="449"/>
      <c r="G41" s="403"/>
      <c r="H41" s="450"/>
      <c r="I41" s="464"/>
      <c r="J41" s="439"/>
      <c r="K41" s="435"/>
      <c r="L41" s="435"/>
      <c r="M41" s="13"/>
      <c r="N41" s="13"/>
      <c r="O41" s="13"/>
      <c r="P41" s="13"/>
    </row>
    <row r="42" spans="1:16" ht="18">
      <c r="A42" s="438"/>
      <c r="B42" s="411"/>
      <c r="C42" s="411"/>
      <c r="D42" s="411"/>
      <c r="E42" s="411"/>
      <c r="F42" s="449"/>
      <c r="G42" s="403"/>
      <c r="H42" s="450"/>
      <c r="I42" s="464"/>
      <c r="J42" s="439"/>
      <c r="K42" s="435"/>
      <c r="L42" s="435"/>
      <c r="M42" s="13"/>
      <c r="N42" s="13"/>
      <c r="O42" s="13"/>
      <c r="P42" s="13"/>
    </row>
    <row r="43" spans="1:16" ht="18">
      <c r="A43" s="438"/>
      <c r="B43" s="411"/>
      <c r="C43" s="411"/>
      <c r="D43" s="411"/>
      <c r="E43" s="411"/>
      <c r="F43" s="449"/>
      <c r="G43" s="403"/>
      <c r="H43" s="450"/>
      <c r="I43" s="464"/>
      <c r="J43" s="439"/>
      <c r="K43" s="435"/>
      <c r="L43" s="435"/>
      <c r="M43" s="13"/>
      <c r="N43" s="13"/>
      <c r="O43" s="13"/>
      <c r="P43" s="13"/>
    </row>
  </sheetData>
  <mergeCells count="44">
    <mergeCell ref="A31:F31"/>
    <mergeCell ref="H31:I31"/>
    <mergeCell ref="A34:D34"/>
    <mergeCell ref="I36:I37"/>
    <mergeCell ref="C32:D32"/>
    <mergeCell ref="H32:I32"/>
    <mergeCell ref="M31:N31"/>
    <mergeCell ref="H21:I21"/>
    <mergeCell ref="A6:D6"/>
    <mergeCell ref="H30:I30"/>
    <mergeCell ref="K30:L30"/>
    <mergeCell ref="C21:D21"/>
    <mergeCell ref="A20:F20"/>
    <mergeCell ref="A23:D23"/>
    <mergeCell ref="G29:N29"/>
    <mergeCell ref="A30:F30"/>
    <mergeCell ref="A16:B16"/>
    <mergeCell ref="A19:F19"/>
    <mergeCell ref="G7:H7"/>
    <mergeCell ref="C16:J16"/>
    <mergeCell ref="G18:N18"/>
    <mergeCell ref="H19:I19"/>
    <mergeCell ref="K19:L19"/>
    <mergeCell ref="M19:N19"/>
    <mergeCell ref="K35:L35"/>
    <mergeCell ref="J22:P23"/>
    <mergeCell ref="J33:P34"/>
    <mergeCell ref="M20:N20"/>
    <mergeCell ref="M21:N21"/>
    <mergeCell ref="K20:L20"/>
    <mergeCell ref="M30:N30"/>
    <mergeCell ref="M32:N32"/>
    <mergeCell ref="K32:L32"/>
    <mergeCell ref="K31:L31"/>
    <mergeCell ref="A3:O3"/>
    <mergeCell ref="A28:N28"/>
    <mergeCell ref="M6:O6"/>
    <mergeCell ref="M7:O7"/>
    <mergeCell ref="A8:O8"/>
    <mergeCell ref="K24:L24"/>
    <mergeCell ref="I25:I26"/>
    <mergeCell ref="H20:I20"/>
    <mergeCell ref="K21:L21"/>
    <mergeCell ref="G6:K6"/>
  </mergeCells>
  <printOptions/>
  <pageMargins left="1" right="0.25" top="0.75" bottom="0.25" header="0.75" footer="0.25"/>
  <pageSetup horizontalDpi="600" verticalDpi="600" orientation="landscape" scale="85" r:id="rId3"/>
  <legacyDrawing r:id="rId2"/>
</worksheet>
</file>

<file path=xl/worksheets/sheet9.xml><?xml version="1.0" encoding="utf-8"?>
<worksheet xmlns="http://schemas.openxmlformats.org/spreadsheetml/2006/main" xmlns:r="http://schemas.openxmlformats.org/officeDocument/2006/relationships">
  <sheetPr codeName="Sheet7"/>
  <dimension ref="A1:L54"/>
  <sheetViews>
    <sheetView zoomScale="125" zoomScaleNormal="125" workbookViewId="0" topLeftCell="A1">
      <selection activeCell="H7" sqref="H7"/>
    </sheetView>
  </sheetViews>
  <sheetFormatPr defaultColWidth="9.140625" defaultRowHeight="12.75"/>
  <sheetData>
    <row r="1" spans="1:11" ht="13.5" thickTop="1">
      <c r="A1" s="1060" t="s">
        <v>254</v>
      </c>
      <c r="B1" s="1061"/>
      <c r="C1" s="1061"/>
      <c r="D1" s="1061"/>
      <c r="E1" s="1061"/>
      <c r="F1" s="1061"/>
      <c r="G1" s="1061"/>
      <c r="H1" s="1061"/>
      <c r="I1" s="1061"/>
      <c r="J1" s="1061"/>
      <c r="K1" s="1062"/>
    </row>
    <row r="2" spans="1:11" ht="12.75">
      <c r="A2" s="1057" t="s">
        <v>253</v>
      </c>
      <c r="B2" s="1058"/>
      <c r="C2" s="1058"/>
      <c r="D2" s="1058"/>
      <c r="E2" s="1058"/>
      <c r="F2" s="1058"/>
      <c r="G2" s="1058"/>
      <c r="H2" s="1058"/>
      <c r="I2" s="1058"/>
      <c r="J2" s="1058"/>
      <c r="K2" s="1059"/>
    </row>
    <row r="3" spans="1:11" ht="13.5" thickBot="1">
      <c r="A3" s="66"/>
      <c r="D3" s="13"/>
      <c r="E3" s="486" t="s">
        <v>143</v>
      </c>
      <c r="F3" s="236"/>
      <c r="G3" s="256"/>
      <c r="H3" s="256"/>
      <c r="I3" s="260"/>
      <c r="J3" s="83"/>
      <c r="K3" s="67"/>
    </row>
    <row r="4" spans="1:12" ht="14.25" thickBot="1" thickTop="1">
      <c r="A4" s="66"/>
      <c r="B4" s="1043" t="s">
        <v>148</v>
      </c>
      <c r="C4" s="1044"/>
      <c r="D4" s="42"/>
      <c r="E4" s="314" t="s">
        <v>168</v>
      </c>
      <c r="F4" s="315" t="s">
        <v>203</v>
      </c>
      <c r="G4" s="316"/>
      <c r="H4" s="316"/>
      <c r="I4" s="317"/>
      <c r="J4" s="42"/>
      <c r="K4" s="318"/>
      <c r="L4" s="319"/>
    </row>
    <row r="5" spans="1:12" ht="13.5" thickTop="1">
      <c r="A5" s="66"/>
      <c r="B5" s="1045" t="s">
        <v>204</v>
      </c>
      <c r="C5" s="1046"/>
      <c r="D5" s="320" t="s">
        <v>58</v>
      </c>
      <c r="E5" s="321" t="s">
        <v>204</v>
      </c>
      <c r="F5" s="322"/>
      <c r="G5" s="320" t="s">
        <v>58</v>
      </c>
      <c r="H5" s="323"/>
      <c r="I5" s="324"/>
      <c r="J5" s="325"/>
      <c r="K5" s="318"/>
      <c r="L5" s="319"/>
    </row>
    <row r="6" spans="1:12" ht="13.5" thickBot="1">
      <c r="A6" s="1050" t="str">
        <f>'Solid Manure Calc-Pg4'!I6</f>
        <v>Spreader Surface Applied</v>
      </c>
      <c r="B6" s="1053" t="s">
        <v>167</v>
      </c>
      <c r="C6" s="1054"/>
      <c r="D6" s="327" t="s">
        <v>61</v>
      </c>
      <c r="E6" s="326" t="s">
        <v>167</v>
      </c>
      <c r="F6" s="328"/>
      <c r="G6" s="327" t="s">
        <v>61</v>
      </c>
      <c r="H6" s="326" t="s">
        <v>167</v>
      </c>
      <c r="I6" s="329"/>
      <c r="J6" s="325"/>
      <c r="K6" s="318"/>
      <c r="L6" s="319"/>
    </row>
    <row r="7" spans="1:12" ht="14.25" thickBot="1" thickTop="1">
      <c r="A7" s="1050"/>
      <c r="B7" s="1055">
        <f>'Solid Manure Calc-Pg4'!B14:C14</f>
        <v>2.1</v>
      </c>
      <c r="C7" s="1056"/>
      <c r="D7" s="330">
        <f>'Solid Manure Calc-Pg4'!D14</f>
        <v>0</v>
      </c>
      <c r="E7" s="331">
        <f>D7*B7</f>
        <v>0</v>
      </c>
      <c r="F7" s="332" t="s">
        <v>150</v>
      </c>
      <c r="G7" s="333" t="s">
        <v>62</v>
      </c>
      <c r="H7" s="334">
        <f>E7+E11</f>
        <v>5.025</v>
      </c>
      <c r="I7" s="335" t="s">
        <v>169</v>
      </c>
      <c r="J7" s="336"/>
      <c r="K7" s="337"/>
      <c r="L7" s="319"/>
    </row>
    <row r="8" spans="1:12" ht="13.5" thickTop="1">
      <c r="A8" s="436" t="s">
        <v>202</v>
      </c>
      <c r="B8" s="1055">
        <f>B7</f>
        <v>2.1</v>
      </c>
      <c r="C8" s="1056"/>
      <c r="D8" s="338">
        <v>0.5</v>
      </c>
      <c r="E8" s="331">
        <f>D8*B8</f>
        <v>1.05</v>
      </c>
      <c r="F8" s="332" t="s">
        <v>150</v>
      </c>
      <c r="G8" s="333" t="s">
        <v>62</v>
      </c>
      <c r="H8" s="334">
        <f>E8+E11</f>
        <v>6.075</v>
      </c>
      <c r="I8" s="339"/>
      <c r="J8" s="340"/>
      <c r="K8" s="341"/>
      <c r="L8" s="319"/>
    </row>
    <row r="9" spans="1:12" ht="12.75">
      <c r="A9" s="214"/>
      <c r="B9" s="1051" t="s">
        <v>59</v>
      </c>
      <c r="C9" s="1052"/>
      <c r="D9" s="342"/>
      <c r="E9" s="343" t="s">
        <v>147</v>
      </c>
      <c r="F9" s="344" t="s">
        <v>151</v>
      </c>
      <c r="G9" s="345">
        <v>0.12</v>
      </c>
      <c r="H9" s="346">
        <f>G9*B11</f>
        <v>2.412</v>
      </c>
      <c r="I9" s="219" t="s">
        <v>205</v>
      </c>
      <c r="J9" s="340"/>
      <c r="K9" s="341"/>
      <c r="L9" s="319"/>
    </row>
    <row r="10" spans="1:12" ht="13.5" thickBot="1">
      <c r="A10" s="217"/>
      <c r="B10" s="347" t="s">
        <v>60</v>
      </c>
      <c r="C10" s="348" t="s">
        <v>167</v>
      </c>
      <c r="D10" s="349"/>
      <c r="E10" s="326" t="s">
        <v>167</v>
      </c>
      <c r="F10" s="350" t="s">
        <v>152</v>
      </c>
      <c r="G10" s="351">
        <v>0.05</v>
      </c>
      <c r="H10" s="352">
        <f>G10*B11</f>
        <v>1.0050000000000001</v>
      </c>
      <c r="I10" s="353"/>
      <c r="J10" s="340"/>
      <c r="K10" s="341"/>
      <c r="L10" s="319"/>
    </row>
    <row r="11" spans="1:12" ht="13.5" thickTop="1">
      <c r="A11" s="141"/>
      <c r="B11" s="1067">
        <f>'Solid Manure Calc-Pg4'!B17:C17</f>
        <v>20.1</v>
      </c>
      <c r="C11" s="1068"/>
      <c r="D11" s="338">
        <v>0.25</v>
      </c>
      <c r="E11" s="354">
        <f>D11*B11</f>
        <v>5.025</v>
      </c>
      <c r="F11" s="355"/>
      <c r="G11" s="356"/>
      <c r="H11" s="357"/>
      <c r="I11" s="340" t="s">
        <v>178</v>
      </c>
      <c r="J11" s="340"/>
      <c r="K11" s="341"/>
      <c r="L11" s="319"/>
    </row>
    <row r="12" spans="2:12" ht="12.75">
      <c r="B12" s="319"/>
      <c r="C12" s="319"/>
      <c r="D12" s="319"/>
      <c r="E12" s="319"/>
      <c r="F12" s="319"/>
      <c r="G12" s="319"/>
      <c r="H12" s="319"/>
      <c r="I12" s="319"/>
      <c r="J12" s="319"/>
      <c r="K12" s="319"/>
      <c r="L12" s="319"/>
    </row>
    <row r="14" spans="1:11" ht="12.75">
      <c r="A14" s="358" t="s">
        <v>159</v>
      </c>
      <c r="B14" s="359"/>
      <c r="C14" s="359"/>
      <c r="D14" s="359"/>
      <c r="E14" s="360"/>
      <c r="F14" s="360"/>
      <c r="G14" s="359"/>
      <c r="H14" s="359"/>
      <c r="I14" s="359"/>
      <c r="J14" s="359"/>
      <c r="K14" s="361"/>
    </row>
    <row r="15" spans="1:11" ht="13.5" thickBot="1">
      <c r="A15" s="362"/>
      <c r="B15" s="363"/>
      <c r="C15" s="363"/>
      <c r="D15" s="363"/>
      <c r="E15" s="363"/>
      <c r="F15" s="363"/>
      <c r="G15" s="363"/>
      <c r="H15" s="363"/>
      <c r="I15" s="363"/>
      <c r="J15" s="363"/>
      <c r="K15" s="364"/>
    </row>
    <row r="16" spans="1:11" ht="14.25" thickBot="1" thickTop="1">
      <c r="A16" s="365" t="s">
        <v>41</v>
      </c>
      <c r="B16" s="366"/>
      <c r="C16" s="42"/>
      <c r="D16" s="366"/>
      <c r="E16" s="367" t="s">
        <v>64</v>
      </c>
      <c r="F16" s="366"/>
      <c r="G16" s="366"/>
      <c r="H16" s="366"/>
      <c r="I16" s="366"/>
      <c r="J16" s="366"/>
      <c r="K16" s="368"/>
    </row>
    <row r="17" spans="1:11" ht="14.25" thickBot="1" thickTop="1">
      <c r="A17" s="365"/>
      <c r="B17" s="366"/>
      <c r="C17" s="42"/>
      <c r="D17" s="366"/>
      <c r="E17" s="369" t="s">
        <v>65</v>
      </c>
      <c r="F17" s="1047" t="s">
        <v>35</v>
      </c>
      <c r="G17" s="1048"/>
      <c r="H17" s="1049"/>
      <c r="I17" s="366"/>
      <c r="J17" s="366"/>
      <c r="K17" s="368"/>
    </row>
    <row r="18" spans="1:11" ht="14.25" thickBot="1" thickTop="1">
      <c r="A18" s="365"/>
      <c r="B18" s="370" t="s">
        <v>206</v>
      </c>
      <c r="C18" s="367" t="s">
        <v>66</v>
      </c>
      <c r="D18" s="367" t="s">
        <v>207</v>
      </c>
      <c r="E18" s="369" t="s">
        <v>36</v>
      </c>
      <c r="F18" s="1063" t="s">
        <v>201</v>
      </c>
      <c r="G18" s="1064"/>
      <c r="H18" s="1065"/>
      <c r="I18" s="1043" t="s">
        <v>208</v>
      </c>
      <c r="J18" s="1066"/>
      <c r="K18" s="1044"/>
    </row>
    <row r="19" spans="1:11" ht="14.25" thickBot="1" thickTop="1">
      <c r="A19" s="371" t="s">
        <v>37</v>
      </c>
      <c r="B19" s="372" t="s">
        <v>192</v>
      </c>
      <c r="C19" s="373">
        <v>0.05</v>
      </c>
      <c r="D19" s="314" t="s">
        <v>39</v>
      </c>
      <c r="E19" s="314" t="s">
        <v>155</v>
      </c>
      <c r="F19" s="371" t="s">
        <v>24</v>
      </c>
      <c r="G19" s="371" t="s">
        <v>25</v>
      </c>
      <c r="H19" s="371" t="s">
        <v>26</v>
      </c>
      <c r="I19" s="371" t="s">
        <v>24</v>
      </c>
      <c r="J19" s="371"/>
      <c r="K19" s="371"/>
    </row>
    <row r="20" spans="1:11" ht="13.5" thickTop="1">
      <c r="A20" s="374" t="s">
        <v>197</v>
      </c>
      <c r="B20" s="375">
        <f>'Solid Manure Calc-Pg4'!D33</f>
        <v>189</v>
      </c>
      <c r="C20" s="376">
        <f aca="true" t="shared" si="0" ref="C20:C29">B20*1.05</f>
        <v>198.45000000000002</v>
      </c>
      <c r="D20" s="377">
        <v>56</v>
      </c>
      <c r="E20" s="378">
        <f>PRODUCT(C20:D20)</f>
        <v>11113.2</v>
      </c>
      <c r="F20" s="379">
        <v>0.0161</v>
      </c>
      <c r="G20" s="379">
        <v>0.0028</v>
      </c>
      <c r="H20" s="379">
        <v>0.004</v>
      </c>
      <c r="I20" s="380">
        <f>BeefCalculations!A37</f>
        <v>170.4024</v>
      </c>
      <c r="J20" s="380"/>
      <c r="K20" s="381"/>
    </row>
    <row r="21" spans="1:11" ht="12.75">
      <c r="A21" s="382" t="s">
        <v>198</v>
      </c>
      <c r="B21" s="375">
        <f>'Solid Manure Calc-Pg4'!D34</f>
        <v>53</v>
      </c>
      <c r="C21" s="384">
        <f t="shared" si="0"/>
        <v>55.650000000000006</v>
      </c>
      <c r="D21" s="385">
        <v>56</v>
      </c>
      <c r="E21" s="377">
        <f aca="true" t="shared" si="1" ref="E21:E29">PRODUCT(C21:D21)</f>
        <v>3116.4000000000005</v>
      </c>
      <c r="F21" s="386">
        <v>0.0161</v>
      </c>
      <c r="G21" s="386">
        <v>0.0028</v>
      </c>
      <c r="H21" s="386">
        <v>0.004</v>
      </c>
      <c r="I21" s="387">
        <f>BeefCalculations!A38</f>
        <v>198.75</v>
      </c>
      <c r="J21" s="380"/>
      <c r="K21" s="381"/>
    </row>
    <row r="22" spans="1:11" ht="12.75">
      <c r="A22" s="382" t="s">
        <v>193</v>
      </c>
      <c r="B22" s="375">
        <f>'Solid Manure Calc-Pg4'!D35</f>
        <v>133</v>
      </c>
      <c r="C22" s="388">
        <f t="shared" si="0"/>
        <v>139.65</v>
      </c>
      <c r="D22" s="326">
        <v>700</v>
      </c>
      <c r="E22" s="377">
        <f t="shared" si="1"/>
        <v>97755</v>
      </c>
      <c r="F22" s="389">
        <v>0.011</v>
      </c>
      <c r="G22" s="390">
        <v>0.0025</v>
      </c>
      <c r="H22" s="389">
        <v>0.0109</v>
      </c>
      <c r="I22" s="387">
        <f>BeefCalculations!A39</f>
        <v>119.9128</v>
      </c>
      <c r="J22" s="380"/>
      <c r="K22" s="381"/>
    </row>
    <row r="23" spans="1:11" ht="12.75">
      <c r="A23" s="382" t="s">
        <v>194</v>
      </c>
      <c r="B23" s="375">
        <f>'Solid Manure Calc-Pg4'!D36</f>
        <v>43</v>
      </c>
      <c r="C23" s="384">
        <f>B23*1.05</f>
        <v>45.15</v>
      </c>
      <c r="D23" s="385">
        <v>700</v>
      </c>
      <c r="E23" s="377">
        <f>PRODUCT(C23:D23)</f>
        <v>31605</v>
      </c>
      <c r="F23" s="391">
        <v>0.011</v>
      </c>
      <c r="G23" s="390">
        <v>0.0025</v>
      </c>
      <c r="H23" s="391">
        <v>0.0109</v>
      </c>
      <c r="I23" s="387">
        <f>BeefCalculations!A40</f>
        <v>161.25</v>
      </c>
      <c r="J23" s="380"/>
      <c r="K23" s="381"/>
    </row>
    <row r="24" spans="1:11" ht="12.75">
      <c r="A24" s="382" t="s">
        <v>199</v>
      </c>
      <c r="B24" s="375">
        <f>'Solid Manure Calc-Pg4'!D37</f>
        <v>0</v>
      </c>
      <c r="C24" s="384">
        <f t="shared" si="0"/>
        <v>0</v>
      </c>
      <c r="D24" s="385">
        <v>60</v>
      </c>
      <c r="E24" s="377">
        <f t="shared" si="1"/>
        <v>0</v>
      </c>
      <c r="F24" s="386">
        <v>0.0625</v>
      </c>
      <c r="G24" s="386">
        <v>0.0064</v>
      </c>
      <c r="H24" s="386">
        <v>0.019</v>
      </c>
      <c r="I24" s="387">
        <f>BeefCalculations!A41</f>
      </c>
      <c r="J24" s="380"/>
      <c r="K24" s="381"/>
    </row>
    <row r="25" spans="1:11" ht="12.75">
      <c r="A25" s="382" t="s">
        <v>200</v>
      </c>
      <c r="B25" s="375">
        <f>'Solid Manure Calc-Pg4'!D38</f>
        <v>0</v>
      </c>
      <c r="C25" s="384">
        <f t="shared" si="0"/>
        <v>0</v>
      </c>
      <c r="D25" s="385">
        <v>60</v>
      </c>
      <c r="E25" s="377">
        <f t="shared" si="1"/>
        <v>0</v>
      </c>
      <c r="F25" s="386">
        <v>0.0625</v>
      </c>
      <c r="G25" s="386">
        <v>0.0064</v>
      </c>
      <c r="H25" s="386">
        <v>0.019</v>
      </c>
      <c r="I25" s="387">
        <f>BeefCalculations!A42</f>
      </c>
      <c r="J25" s="380"/>
      <c r="K25" s="381"/>
    </row>
    <row r="26" spans="1:11" ht="12.75">
      <c r="A26" s="382" t="s">
        <v>195</v>
      </c>
      <c r="B26" s="375">
        <f>'Solid Manure Calc-Pg4'!D39</f>
        <v>0</v>
      </c>
      <c r="C26" s="384">
        <f t="shared" si="0"/>
        <v>0</v>
      </c>
      <c r="D26" s="385">
        <v>2000</v>
      </c>
      <c r="E26" s="377">
        <f t="shared" si="1"/>
        <v>0</v>
      </c>
      <c r="F26" s="386">
        <v>0.0225</v>
      </c>
      <c r="G26" s="386">
        <v>0.0022</v>
      </c>
      <c r="H26" s="386">
        <v>0.0187</v>
      </c>
      <c r="I26" s="387">
        <f>BeefCalculations!A43</f>
      </c>
      <c r="J26" s="380"/>
      <c r="K26" s="381"/>
    </row>
    <row r="27" spans="1:11" ht="12.75">
      <c r="A27" s="382" t="s">
        <v>196</v>
      </c>
      <c r="B27" s="375">
        <f>'Solid Manure Calc-Pg4'!D40</f>
        <v>0</v>
      </c>
      <c r="C27" s="384">
        <f t="shared" si="0"/>
        <v>0</v>
      </c>
      <c r="D27" s="385">
        <v>2000</v>
      </c>
      <c r="E27" s="377">
        <f t="shared" si="1"/>
        <v>0</v>
      </c>
      <c r="F27" s="386">
        <v>0.0225</v>
      </c>
      <c r="G27" s="386">
        <v>0.0022</v>
      </c>
      <c r="H27" s="386">
        <v>0.0187</v>
      </c>
      <c r="I27" s="387">
        <f>BeefCalculations!A44</f>
      </c>
      <c r="J27" s="380"/>
      <c r="K27" s="381"/>
    </row>
    <row r="28" spans="1:11" ht="12.75">
      <c r="A28" s="392" t="e">
        <f>'Solid Manure Calc-Pg4'!#REF!</f>
        <v>#REF!</v>
      </c>
      <c r="B28" s="375" t="e">
        <f>'Solid Manure Calc-Pg4'!#REF!</f>
        <v>#REF!</v>
      </c>
      <c r="C28" s="388" t="e">
        <f t="shared" si="0"/>
        <v>#REF!</v>
      </c>
      <c r="D28" s="383" t="e">
        <f>'Solid Manure Calc-Pg4'!#REF!</f>
        <v>#REF!</v>
      </c>
      <c r="E28" s="385" t="e">
        <f t="shared" si="1"/>
        <v>#REF!</v>
      </c>
      <c r="F28" s="393" t="e">
        <f>'Solid Manure Calc-Pg4'!#REF!</f>
        <v>#REF!</v>
      </c>
      <c r="G28" s="393" t="e">
        <f>'Solid Manure Calc-Pg4'!#REF!</f>
        <v>#REF!</v>
      </c>
      <c r="H28" s="393" t="e">
        <f>'Solid Manure Calc-Pg4'!#REF!</f>
        <v>#REF!</v>
      </c>
      <c r="I28" s="387" t="e">
        <f>E28*F28</f>
        <v>#REF!</v>
      </c>
      <c r="J28" s="380"/>
      <c r="K28" s="381"/>
    </row>
    <row r="29" spans="1:11" ht="12.75">
      <c r="A29" s="392" t="e">
        <f>'Solid Manure Calc-Pg4'!#REF!</f>
        <v>#REF!</v>
      </c>
      <c r="B29" s="375" t="e">
        <f>'Solid Manure Calc-Pg4'!#REF!</f>
        <v>#REF!</v>
      </c>
      <c r="C29" s="388" t="e">
        <f t="shared" si="0"/>
        <v>#REF!</v>
      </c>
      <c r="D29" s="383" t="e">
        <f>'Solid Manure Calc-Pg4'!#REF!</f>
        <v>#REF!</v>
      </c>
      <c r="E29" s="385" t="e">
        <f t="shared" si="1"/>
        <v>#REF!</v>
      </c>
      <c r="F29" s="393" t="e">
        <f>'Solid Manure Calc-Pg4'!#REF!</f>
        <v>#REF!</v>
      </c>
      <c r="G29" s="393" t="e">
        <f>'Solid Manure Calc-Pg4'!#REF!</f>
        <v>#REF!</v>
      </c>
      <c r="H29" s="393" t="e">
        <f>'Solid Manure Calc-Pg4'!#REF!</f>
        <v>#REF!</v>
      </c>
      <c r="I29" s="387" t="e">
        <f>E29*F29</f>
        <v>#REF!</v>
      </c>
      <c r="J29" s="380"/>
      <c r="K29" s="381"/>
    </row>
    <row r="30" spans="1:11" ht="12.75">
      <c r="A30" s="219"/>
      <c r="B30" s="394"/>
      <c r="C30" s="395"/>
      <c r="D30" s="326"/>
      <c r="E30" s="326"/>
      <c r="F30" s="396"/>
      <c r="G30" s="396"/>
      <c r="H30" s="396"/>
      <c r="I30" s="397"/>
      <c r="J30" s="397"/>
      <c r="K30" s="398"/>
    </row>
    <row r="31" spans="1:11" ht="12.75">
      <c r="A31" s="399" t="s">
        <v>209</v>
      </c>
      <c r="B31" s="42"/>
      <c r="C31" s="326"/>
      <c r="D31" s="326"/>
      <c r="E31" s="396"/>
      <c r="F31" s="396"/>
      <c r="G31" s="396"/>
      <c r="H31" s="395"/>
      <c r="I31" s="395"/>
      <c r="J31" s="395"/>
      <c r="K31" s="318"/>
    </row>
    <row r="32" spans="1:8" ht="12.75">
      <c r="A32" s="1042" t="s">
        <v>210</v>
      </c>
      <c r="B32" s="1042"/>
      <c r="G32" s="1042" t="s">
        <v>211</v>
      </c>
      <c r="H32" s="1042"/>
    </row>
    <row r="33" spans="1:8" ht="13.5" thickBot="1">
      <c r="A33" s="27" t="s">
        <v>67</v>
      </c>
      <c r="B33" s="61" t="s">
        <v>68</v>
      </c>
      <c r="G33" s="27" t="s">
        <v>67</v>
      </c>
      <c r="H33" s="61" t="s">
        <v>68</v>
      </c>
    </row>
    <row r="34" spans="1:8" ht="13.5" thickTop="1">
      <c r="A34" s="269" t="s">
        <v>197</v>
      </c>
      <c r="B34" s="56">
        <f>I20/H7</f>
        <v>33.910925373134326</v>
      </c>
      <c r="G34" s="269" t="s">
        <v>197</v>
      </c>
      <c r="H34" s="56">
        <f>I20/H8</f>
        <v>28.049777777777777</v>
      </c>
    </row>
    <row r="35" spans="1:8" ht="12.75">
      <c r="A35" s="10" t="s">
        <v>198</v>
      </c>
      <c r="B35" s="56">
        <f>I21/H7</f>
        <v>39.55223880597015</v>
      </c>
      <c r="G35" s="10" t="s">
        <v>198</v>
      </c>
      <c r="H35" s="56">
        <f>I21/H8</f>
        <v>32.71604938271605</v>
      </c>
    </row>
    <row r="36" spans="1:8" ht="12.75">
      <c r="A36" s="313" t="s">
        <v>193</v>
      </c>
      <c r="B36" s="56">
        <f>I22/H7</f>
        <v>23.863243781094525</v>
      </c>
      <c r="G36" s="313" t="s">
        <v>193</v>
      </c>
      <c r="H36" s="56">
        <f>I22/H8</f>
        <v>19.738732510288067</v>
      </c>
    </row>
    <row r="37" spans="1:8" ht="12.75">
      <c r="A37" s="313" t="s">
        <v>194</v>
      </c>
      <c r="B37" s="56">
        <f>I23/H7</f>
        <v>32.089552238805965</v>
      </c>
      <c r="G37" s="313" t="s">
        <v>194</v>
      </c>
      <c r="H37" s="56">
        <f>I23/H8</f>
        <v>26.54320987654321</v>
      </c>
    </row>
    <row r="38" spans="1:8" ht="12.75">
      <c r="A38" s="10" t="s">
        <v>199</v>
      </c>
      <c r="B38" s="56" t="e">
        <f>I24/H7</f>
        <v>#VALUE!</v>
      </c>
      <c r="G38" s="10" t="s">
        <v>199</v>
      </c>
      <c r="H38" s="56" t="e">
        <f>I24/H8</f>
        <v>#VALUE!</v>
      </c>
    </row>
    <row r="39" spans="1:8" ht="12.75">
      <c r="A39" s="10" t="s">
        <v>200</v>
      </c>
      <c r="B39" s="56" t="e">
        <f>I25/$H$7</f>
        <v>#VALUE!</v>
      </c>
      <c r="G39" s="10" t="s">
        <v>200</v>
      </c>
      <c r="H39" s="56" t="e">
        <f>I25/H8</f>
        <v>#VALUE!</v>
      </c>
    </row>
    <row r="40" spans="1:8" ht="12.75">
      <c r="A40" s="10" t="s">
        <v>195</v>
      </c>
      <c r="B40" s="56" t="e">
        <f>I26/$H$7</f>
        <v>#VALUE!</v>
      </c>
      <c r="G40" s="10" t="s">
        <v>195</v>
      </c>
      <c r="H40" s="56" t="e">
        <f>I26/H8</f>
        <v>#VALUE!</v>
      </c>
    </row>
    <row r="41" spans="1:8" ht="12.75">
      <c r="A41" s="10" t="s">
        <v>196</v>
      </c>
      <c r="B41" s="56" t="e">
        <f>I27/$H$7</f>
        <v>#VALUE!</v>
      </c>
      <c r="G41" s="10" t="s">
        <v>196</v>
      </c>
      <c r="H41" s="56" t="e">
        <f>I27/H8</f>
        <v>#VALUE!</v>
      </c>
    </row>
    <row r="42" spans="1:8" ht="12.75">
      <c r="A42" s="10" t="e">
        <f>A28</f>
        <v>#REF!</v>
      </c>
      <c r="B42" s="56" t="e">
        <f>I28/$H$7</f>
        <v>#REF!</v>
      </c>
      <c r="G42" s="10" t="e">
        <f>G28</f>
        <v>#REF!</v>
      </c>
      <c r="H42" s="56" t="e">
        <f>I28/H8</f>
        <v>#REF!</v>
      </c>
    </row>
    <row r="43" spans="1:8" ht="12.75">
      <c r="A43" s="10" t="e">
        <f>A29</f>
        <v>#REF!</v>
      </c>
      <c r="B43" s="56" t="e">
        <f>I29/$H$7</f>
        <v>#REF!</v>
      </c>
      <c r="G43" s="10" t="e">
        <f>G29</f>
        <v>#REF!</v>
      </c>
      <c r="H43" s="56" t="e">
        <f>I29/H8</f>
        <v>#REF!</v>
      </c>
    </row>
    <row r="46" ht="13.5" thickBot="1"/>
    <row r="47" spans="1:10" ht="12.75">
      <c r="A47" s="419"/>
      <c r="B47" s="19"/>
      <c r="C47" s="19"/>
      <c r="D47" s="19"/>
      <c r="E47" s="19"/>
      <c r="F47" s="19"/>
      <c r="G47" s="19"/>
      <c r="H47" s="19"/>
      <c r="I47" s="420"/>
      <c r="J47" s="401"/>
    </row>
    <row r="48" spans="1:10" ht="12.75">
      <c r="A48" s="421"/>
      <c r="B48" s="13"/>
      <c r="C48" s="13"/>
      <c r="D48" s="13"/>
      <c r="E48" s="13"/>
      <c r="F48" s="13"/>
      <c r="G48" s="13"/>
      <c r="H48" s="13"/>
      <c r="I48" s="13"/>
      <c r="J48" s="400"/>
    </row>
    <row r="49" spans="1:10" ht="12.75">
      <c r="A49" s="422"/>
      <c r="B49" s="13"/>
      <c r="C49" s="13"/>
      <c r="D49" s="423"/>
      <c r="E49" s="13"/>
      <c r="F49" s="13"/>
      <c r="G49" s="13"/>
      <c r="H49" s="13"/>
      <c r="I49" s="13"/>
      <c r="J49" s="400"/>
    </row>
    <row r="50" spans="1:10" ht="12.75">
      <c r="A50" s="421"/>
      <c r="B50" s="13"/>
      <c r="C50" s="13"/>
      <c r="D50" s="13"/>
      <c r="E50" s="13"/>
      <c r="F50" s="13"/>
      <c r="G50" s="13"/>
      <c r="H50" s="13"/>
      <c r="I50" s="13"/>
      <c r="J50" s="400"/>
    </row>
    <row r="51" spans="1:10" ht="12.75">
      <c r="A51" s="421"/>
      <c r="B51" s="13"/>
      <c r="C51" s="13"/>
      <c r="D51" s="13"/>
      <c r="E51" s="13"/>
      <c r="F51" s="13"/>
      <c r="G51" s="13"/>
      <c r="H51" s="13"/>
      <c r="I51" s="13"/>
      <c r="J51" s="400"/>
    </row>
    <row r="52" spans="1:10" ht="12.75">
      <c r="A52" s="421"/>
      <c r="B52" s="13"/>
      <c r="C52" s="13"/>
      <c r="D52" s="13"/>
      <c r="E52" s="13"/>
      <c r="F52" s="13"/>
      <c r="G52" s="13"/>
      <c r="H52" s="13"/>
      <c r="I52" s="13"/>
      <c r="J52" s="400"/>
    </row>
    <row r="53" spans="1:10" ht="12.75">
      <c r="A53" s="421"/>
      <c r="B53" s="13"/>
      <c r="C53" s="13"/>
      <c r="D53" s="423"/>
      <c r="E53" s="13"/>
      <c r="F53" s="13"/>
      <c r="G53" s="13"/>
      <c r="H53" s="13"/>
      <c r="I53" s="13"/>
      <c r="J53" s="400"/>
    </row>
    <row r="54" spans="1:10" ht="13.5" thickBot="1">
      <c r="A54" s="424"/>
      <c r="B54" s="242"/>
      <c r="C54" s="242"/>
      <c r="D54" s="242"/>
      <c r="E54" s="242"/>
      <c r="F54" s="242"/>
      <c r="G54" s="242"/>
      <c r="H54" s="242"/>
      <c r="I54" s="242"/>
      <c r="J54" s="425"/>
    </row>
  </sheetData>
  <mergeCells count="15">
    <mergeCell ref="A2:K2"/>
    <mergeCell ref="A1:K1"/>
    <mergeCell ref="F18:H18"/>
    <mergeCell ref="I18:K18"/>
    <mergeCell ref="B11:C11"/>
    <mergeCell ref="A32:B32"/>
    <mergeCell ref="G32:H32"/>
    <mergeCell ref="B4:C4"/>
    <mergeCell ref="B5:C5"/>
    <mergeCell ref="F17:H17"/>
    <mergeCell ref="A6:A7"/>
    <mergeCell ref="B9:C9"/>
    <mergeCell ref="B6:C6"/>
    <mergeCell ref="B7:C7"/>
    <mergeCell ref="B8:C8"/>
  </mergeCells>
  <printOptions/>
  <pageMargins left="0.25" right="0.25" top="0.5" bottom="0.5"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NRCS-USDA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Beef ENG82 - Open Lot</dc:title>
  <dc:subject>Manure Inventory - Acres needed to utilize manure</dc:subject>
  <dc:creator>Diego Ayala</dc:creator>
  <cp:keywords/>
  <dc:description/>
  <cp:lastModifiedBy>renee.hancock</cp:lastModifiedBy>
  <cp:lastPrinted>2006-09-15T19:41:31Z</cp:lastPrinted>
  <dcterms:created xsi:type="dcterms:W3CDTF">1999-05-06T15:04:14Z</dcterms:created>
  <dcterms:modified xsi:type="dcterms:W3CDTF">2008-03-18T13:38:41Z</dcterms:modified>
  <cp:category/>
  <cp:version/>
  <cp:contentType/>
  <cp:contentStatus/>
</cp:coreProperties>
</file>