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85" windowWidth="13050" windowHeight="6960" activeTab="0"/>
  </bookViews>
  <sheets>
    <sheet name="Summary" sheetId="1" r:id="rId1"/>
    <sheet name="Polar Fix Summary" sheetId="2" r:id="rId2"/>
    <sheet name="Control" sheetId="3" r:id="rId3"/>
    <sheet name="Source Data USA" sheetId="4" r:id="rId4"/>
    <sheet name="Source Data CDN" sheetId="5" r:id="rId5"/>
    <sheet name="SAS Source" sheetId="6" r:id="rId6"/>
  </sheets>
  <definedNames/>
  <calcPr fullCalcOnLoad="1"/>
</workbook>
</file>

<file path=xl/sharedStrings.xml><?xml version="1.0" encoding="utf-8"?>
<sst xmlns="http://schemas.openxmlformats.org/spreadsheetml/2006/main" count="71" uniqueCount="51">
  <si>
    <t>December</t>
  </si>
  <si>
    <t>January</t>
  </si>
  <si>
    <t>February</t>
  </si>
  <si>
    <t>March</t>
  </si>
  <si>
    <t>April</t>
  </si>
  <si>
    <t>May</t>
  </si>
  <si>
    <t>June</t>
  </si>
  <si>
    <t>July</t>
  </si>
  <si>
    <t>ABERI</t>
  </si>
  <si>
    <t>DEVID</t>
  </si>
  <si>
    <t>ORVIT</t>
  </si>
  <si>
    <t>RAMEL</t>
  </si>
  <si>
    <t>Total</t>
  </si>
  <si>
    <t>Outbound</t>
  </si>
  <si>
    <t>Inbound</t>
  </si>
  <si>
    <t>Polar Route Activity</t>
  </si>
  <si>
    <t>By Month</t>
  </si>
  <si>
    <t>American Origins and Destinations</t>
  </si>
  <si>
    <t>Canadian Origins and Destinations</t>
  </si>
  <si>
    <t>USA</t>
  </si>
  <si>
    <t>CDN</t>
  </si>
  <si>
    <t>Grand</t>
  </si>
  <si>
    <t>Flights</t>
  </si>
  <si>
    <t>Per Day</t>
  </si>
  <si>
    <t>NIKIN</t>
  </si>
  <si>
    <t>By Polar Fix</t>
  </si>
  <si>
    <t>Outbound (Canada to Russia)</t>
  </si>
  <si>
    <t>Inbound (Russia to Canada)</t>
  </si>
  <si>
    <t>August</t>
  </si>
  <si>
    <t>September</t>
  </si>
  <si>
    <t>October</t>
  </si>
  <si>
    <t>November</t>
  </si>
  <si>
    <t>Growth</t>
  </si>
  <si>
    <t>Process Considerations</t>
  </si>
  <si>
    <t>Flights have been identified as Polar flights with their associated Russian Point fix if any information with respect to the flight</t>
  </si>
  <si>
    <t>included a reference to one of the known Polar points at the Russian airspace boundary.</t>
  </si>
  <si>
    <t>Flight date is defined as the UTC date (0000Z to 2359Z) of the date that the flight entered Canadian airspace.</t>
  </si>
  <si>
    <t>For Can departures this is the time of departure</t>
  </si>
  <si>
    <t>Data is processed at the time of billing, which is the second working day of each month.</t>
  </si>
  <si>
    <t>All flights are included, regardless of whether they are billable or not.</t>
  </si>
  <si>
    <t>For further details on this process contact:</t>
  </si>
  <si>
    <t>Paul Cripwell</t>
  </si>
  <si>
    <t>For further information on flight data handling under FDAAS contact:</t>
  </si>
  <si>
    <t>Celeste Guse</t>
  </si>
  <si>
    <t>For all inbound flights this is the time of entry into Canadian airspace in the North</t>
  </si>
  <si>
    <t>For US departures this is the time of entry to the airspace in the South</t>
  </si>
  <si>
    <t>Note: This workbook overwrites all previous data. Older versions of this workbook should be deleted.</t>
  </si>
  <si>
    <t>Flight information discovered as a result of "pattern matching" may cause minor changes to earlier months in subsequent submissions</t>
  </si>
  <si>
    <t>Polar Route Flight Statistics by Month</t>
  </si>
  <si>
    <t>Monthly Creator</t>
  </si>
  <si>
    <t>Tables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</si>
</sst>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%"/>
    <numFmt numFmtId="168" formatCode="0.000%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3" fillId="0" borderId="0" xfId="2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21" applyNumberFormat="1" applyAlignment="1">
      <alignment/>
    </xf>
    <xf numFmtId="0" fontId="4" fillId="0" borderId="0" xfId="0" applyFont="1" applyAlignment="1">
      <alignment horizontal="center"/>
    </xf>
    <xf numFmtId="9" fontId="0" fillId="0" borderId="0" xfId="21" applyAlignment="1">
      <alignment/>
    </xf>
    <xf numFmtId="9" fontId="0" fillId="0" borderId="0" xfId="21" applyNumberForma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20" applyFont="1" applyAlignment="1">
      <alignment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ripwep@navcanada.ca?subject=Polar%20Flights" TargetMode="External" /><Relationship Id="rId2" Type="http://schemas.openxmlformats.org/officeDocument/2006/relationships/hyperlink" Target="mailto:gusec@navcanada.ca?subject=Polar%20Flights%20-%20FDAAS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onthlyV2.egp" TargetMode="External" /><Relationship Id="rId2" Type="http://schemas.openxmlformats.org/officeDocument/2006/relationships/hyperlink" Target="MonthlyCreator.eg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6.7109375" style="0" customWidth="1"/>
    <col min="2" max="2" width="11.140625" style="0" customWidth="1"/>
    <col min="3" max="3" width="11.7109375" style="2" customWidth="1"/>
    <col min="4" max="4" width="11.421875" style="2" customWidth="1"/>
    <col min="5" max="5" width="12.00390625" style="2" customWidth="1"/>
    <col min="6" max="6" width="9.57421875" style="2" customWidth="1"/>
    <col min="7" max="7" width="3.00390625" style="0" customWidth="1"/>
    <col min="8" max="10" width="12.00390625" style="0" customWidth="1"/>
    <col min="12" max="12" width="3.00390625" style="0" customWidth="1"/>
  </cols>
  <sheetData>
    <row r="1" spans="1:15" ht="18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6" ht="18">
      <c r="A3" s="5"/>
      <c r="B3" s="5"/>
      <c r="C3" s="5"/>
      <c r="D3" s="5"/>
      <c r="E3" s="5"/>
      <c r="F3" s="5"/>
    </row>
    <row r="4" spans="3:14" ht="12.75">
      <c r="C4" s="18" t="s">
        <v>17</v>
      </c>
      <c r="D4" s="18"/>
      <c r="E4" s="18"/>
      <c r="F4" s="18"/>
      <c r="H4" s="19" t="s">
        <v>18</v>
      </c>
      <c r="I4" s="19"/>
      <c r="J4" s="19"/>
      <c r="K4" s="19"/>
      <c r="M4" s="6" t="s">
        <v>21</v>
      </c>
      <c r="N4" s="6" t="s">
        <v>22</v>
      </c>
    </row>
    <row r="5" spans="3:15" ht="12.75">
      <c r="C5" s="3" t="str">
        <f>+'Source Data USA'!C3</f>
        <v>Outbound</v>
      </c>
      <c r="D5" s="3" t="str">
        <f>+'Source Data USA'!J3</f>
        <v>Inbound</v>
      </c>
      <c r="E5" s="3" t="str">
        <f>+'Source Data USA'!H4</f>
        <v>Total</v>
      </c>
      <c r="F5" s="3" t="s">
        <v>32</v>
      </c>
      <c r="H5" s="3" t="str">
        <f>+C5</f>
        <v>Outbound</v>
      </c>
      <c r="I5" s="3" t="str">
        <f>+D5</f>
        <v>Inbound</v>
      </c>
      <c r="J5" s="3" t="str">
        <f>+E5</f>
        <v>Total</v>
      </c>
      <c r="K5" s="3" t="str">
        <f>+F5</f>
        <v>Growth</v>
      </c>
      <c r="M5" s="7" t="str">
        <f>+J5</f>
        <v>Total</v>
      </c>
      <c r="N5" s="6" t="s">
        <v>23</v>
      </c>
      <c r="O5" s="7" t="str">
        <f>+K5</f>
        <v>Growth</v>
      </c>
    </row>
    <row r="6" spans="1:14" ht="12.75" hidden="1">
      <c r="A6">
        <f>+'Source Data USA'!A5</f>
        <v>2006</v>
      </c>
      <c r="B6" t="str">
        <f>+'Source Data USA'!B5</f>
        <v>December</v>
      </c>
      <c r="C6" s="2">
        <f>+'Source Data USA'!H5</f>
        <v>338</v>
      </c>
      <c r="D6" s="2">
        <f>+'Source Data USA'!O5</f>
        <v>30</v>
      </c>
      <c r="E6" s="2">
        <f aca="true" t="shared" si="0" ref="E6:E11">+D6+C6</f>
        <v>368</v>
      </c>
      <c r="H6">
        <f>+'Source Data CDN'!H5</f>
        <v>38</v>
      </c>
      <c r="I6">
        <f>+'Source Data CDN'!O5</f>
        <v>5</v>
      </c>
      <c r="J6" s="2">
        <f aca="true" t="shared" si="1" ref="J6:J11">+I6+H6</f>
        <v>43</v>
      </c>
      <c r="K6" s="2"/>
      <c r="M6" s="13">
        <f aca="true" t="shared" si="2" ref="M6:M11">+J6+E6</f>
        <v>411</v>
      </c>
      <c r="N6" s="8">
        <f>+M6/31</f>
        <v>13.258064516129032</v>
      </c>
    </row>
    <row r="7" spans="1:15" ht="12.75" hidden="1">
      <c r="A7">
        <f>+'Source Data USA'!A6</f>
        <v>2007</v>
      </c>
      <c r="B7" t="str">
        <f>+'Source Data USA'!B6</f>
        <v>January</v>
      </c>
      <c r="C7" s="2">
        <f>+'Source Data USA'!H6</f>
        <v>350</v>
      </c>
      <c r="D7" s="2">
        <f>+'Source Data USA'!O6</f>
        <v>28</v>
      </c>
      <c r="E7" s="2">
        <f t="shared" si="0"/>
        <v>378</v>
      </c>
      <c r="H7">
        <f>+'Source Data CDN'!H6</f>
        <v>44</v>
      </c>
      <c r="I7">
        <f>+'Source Data CDN'!O6</f>
        <v>8</v>
      </c>
      <c r="J7" s="2">
        <f t="shared" si="1"/>
        <v>52</v>
      </c>
      <c r="K7" s="2"/>
      <c r="M7" s="13">
        <f t="shared" si="2"/>
        <v>430</v>
      </c>
      <c r="N7" s="8">
        <f>+M7/31</f>
        <v>13.870967741935484</v>
      </c>
      <c r="O7" s="9"/>
    </row>
    <row r="8" spans="2:15" ht="12.75" hidden="1">
      <c r="B8" t="str">
        <f>+'Source Data USA'!B7</f>
        <v>February</v>
      </c>
      <c r="C8" s="2">
        <f>+'Source Data USA'!H7</f>
        <v>304</v>
      </c>
      <c r="D8" s="2">
        <f>+'Source Data USA'!O7</f>
        <v>40</v>
      </c>
      <c r="E8" s="2">
        <f t="shared" si="0"/>
        <v>344</v>
      </c>
      <c r="H8">
        <f>+'Source Data CDN'!H7</f>
        <v>37</v>
      </c>
      <c r="I8">
        <f>+'Source Data CDN'!O7</f>
        <v>6</v>
      </c>
      <c r="J8" s="2">
        <f t="shared" si="1"/>
        <v>43</v>
      </c>
      <c r="K8" s="2"/>
      <c r="M8" s="13">
        <f t="shared" si="2"/>
        <v>387</v>
      </c>
      <c r="N8" s="8">
        <f>+M8/28</f>
        <v>13.821428571428571</v>
      </c>
      <c r="O8" s="9"/>
    </row>
    <row r="9" spans="2:15" ht="12.75" hidden="1">
      <c r="B9" t="str">
        <f>+'Source Data USA'!B8</f>
        <v>March</v>
      </c>
      <c r="C9" s="2">
        <f>+'Source Data USA'!H8</f>
        <v>394</v>
      </c>
      <c r="D9" s="2">
        <f>+'Source Data USA'!O8</f>
        <v>55</v>
      </c>
      <c r="E9" s="2">
        <f t="shared" si="0"/>
        <v>449</v>
      </c>
      <c r="H9">
        <f>+'Source Data CDN'!H8</f>
        <v>45</v>
      </c>
      <c r="I9">
        <f>+'Source Data CDN'!O8</f>
        <v>14</v>
      </c>
      <c r="J9" s="2">
        <f t="shared" si="1"/>
        <v>59</v>
      </c>
      <c r="K9" s="2"/>
      <c r="M9" s="13">
        <f t="shared" si="2"/>
        <v>508</v>
      </c>
      <c r="N9" s="8">
        <f>+M9/31</f>
        <v>16.387096774193548</v>
      </c>
      <c r="O9" s="9"/>
    </row>
    <row r="10" spans="2:15" ht="12.75" hidden="1">
      <c r="B10" t="str">
        <f>+'Source Data USA'!B9</f>
        <v>April</v>
      </c>
      <c r="C10" s="2">
        <f>+'Source Data USA'!H9</f>
        <v>389</v>
      </c>
      <c r="D10" s="2">
        <f>+'Source Data USA'!O9</f>
        <v>113</v>
      </c>
      <c r="E10" s="2">
        <f t="shared" si="0"/>
        <v>502</v>
      </c>
      <c r="H10">
        <f>+'Source Data CDN'!H9</f>
        <v>47</v>
      </c>
      <c r="I10">
        <f>+'Source Data CDN'!O9</f>
        <v>16</v>
      </c>
      <c r="J10" s="2">
        <f t="shared" si="1"/>
        <v>63</v>
      </c>
      <c r="K10" s="2"/>
      <c r="M10" s="13">
        <f t="shared" si="2"/>
        <v>565</v>
      </c>
      <c r="N10" s="8">
        <f>+M10/30</f>
        <v>18.833333333333332</v>
      </c>
      <c r="O10" s="9"/>
    </row>
    <row r="11" spans="2:15" ht="12.75" hidden="1">
      <c r="B11" t="str">
        <f>+'Source Data USA'!B10</f>
        <v>May</v>
      </c>
      <c r="C11" s="2">
        <f>+'Source Data USA'!H10</f>
        <v>367</v>
      </c>
      <c r="D11" s="2">
        <f>+'Source Data USA'!O10</f>
        <v>147</v>
      </c>
      <c r="E11" s="2">
        <f t="shared" si="0"/>
        <v>514</v>
      </c>
      <c r="H11">
        <f>+'Source Data CDN'!H10</f>
        <v>57</v>
      </c>
      <c r="I11">
        <f>+'Source Data CDN'!O10</f>
        <v>20</v>
      </c>
      <c r="J11" s="2">
        <f t="shared" si="1"/>
        <v>77</v>
      </c>
      <c r="K11" s="2"/>
      <c r="M11" s="13">
        <f t="shared" si="2"/>
        <v>591</v>
      </c>
      <c r="N11" s="8">
        <f>+M11/31</f>
        <v>19.06451612903226</v>
      </c>
      <c r="O11" s="9"/>
    </row>
    <row r="12" spans="2:15" ht="12.75" hidden="1">
      <c r="B12" t="str">
        <f>+'Source Data USA'!B11</f>
        <v>June</v>
      </c>
      <c r="C12" s="2">
        <f>+'Source Data USA'!H11</f>
        <v>360</v>
      </c>
      <c r="D12" s="2">
        <f>+'Source Data USA'!O11</f>
        <v>187</v>
      </c>
      <c r="E12" s="2">
        <f aca="true" t="shared" si="3" ref="E12:E17">+D12+C12</f>
        <v>547</v>
      </c>
      <c r="H12">
        <f>+'Source Data CDN'!H11</f>
        <v>58</v>
      </c>
      <c r="I12">
        <f>+'Source Data CDN'!O11</f>
        <v>38</v>
      </c>
      <c r="J12" s="2">
        <f aca="true" t="shared" si="4" ref="J12:J17">+I12+H12</f>
        <v>96</v>
      </c>
      <c r="K12" s="2"/>
      <c r="M12" s="13">
        <f aca="true" t="shared" si="5" ref="M12:M17">+J12+E12</f>
        <v>643</v>
      </c>
      <c r="N12" s="8">
        <f>+M12/30</f>
        <v>21.433333333333334</v>
      </c>
      <c r="O12" s="9"/>
    </row>
    <row r="13" spans="2:14" ht="12.75" hidden="1">
      <c r="B13" t="str">
        <f>+'Source Data USA'!B12</f>
        <v>July</v>
      </c>
      <c r="C13" s="2">
        <f>+'Source Data USA'!H12</f>
        <v>392</v>
      </c>
      <c r="D13" s="2">
        <f>+'Source Data USA'!O12</f>
        <v>199</v>
      </c>
      <c r="E13" s="2">
        <f t="shared" si="3"/>
        <v>591</v>
      </c>
      <c r="H13">
        <f>+'Source Data CDN'!H12</f>
        <v>89</v>
      </c>
      <c r="I13">
        <f>+'Source Data CDN'!O12</f>
        <v>38</v>
      </c>
      <c r="J13" s="2">
        <f t="shared" si="4"/>
        <v>127</v>
      </c>
      <c r="K13" s="2"/>
      <c r="M13" s="13">
        <f t="shared" si="5"/>
        <v>718</v>
      </c>
      <c r="N13" s="8">
        <f>+M13/31</f>
        <v>23.161290322580644</v>
      </c>
    </row>
    <row r="14" spans="2:14" ht="12.75" hidden="1">
      <c r="B14" t="str">
        <f>+'Source Data USA'!B13</f>
        <v>August</v>
      </c>
      <c r="C14" s="2">
        <f>+'Source Data USA'!H13</f>
        <v>373</v>
      </c>
      <c r="D14" s="2">
        <f>+'Source Data USA'!O13</f>
        <v>179</v>
      </c>
      <c r="E14" s="2">
        <f t="shared" si="3"/>
        <v>552</v>
      </c>
      <c r="H14">
        <f>+'Source Data CDN'!H13</f>
        <v>95</v>
      </c>
      <c r="I14">
        <f>+'Source Data CDN'!O13</f>
        <v>33</v>
      </c>
      <c r="J14" s="2">
        <f t="shared" si="4"/>
        <v>128</v>
      </c>
      <c r="K14" s="2"/>
      <c r="M14" s="13">
        <f t="shared" si="5"/>
        <v>680</v>
      </c>
      <c r="N14" s="8">
        <f>+M14/31</f>
        <v>21.93548387096774</v>
      </c>
    </row>
    <row r="15" spans="2:14" ht="12.75" hidden="1">
      <c r="B15" t="str">
        <f>+'Source Data USA'!B14</f>
        <v>September</v>
      </c>
      <c r="C15" s="2">
        <f>+'Source Data USA'!H14</f>
        <v>410</v>
      </c>
      <c r="D15" s="2">
        <f>+'Source Data USA'!O14</f>
        <v>102</v>
      </c>
      <c r="E15" s="2">
        <f t="shared" si="3"/>
        <v>512</v>
      </c>
      <c r="H15">
        <f>+'Source Data CDN'!H14</f>
        <v>91</v>
      </c>
      <c r="I15">
        <f>+'Source Data CDN'!O14</f>
        <v>20</v>
      </c>
      <c r="J15" s="2">
        <f t="shared" si="4"/>
        <v>111</v>
      </c>
      <c r="K15" s="2"/>
      <c r="M15" s="13">
        <f t="shared" si="5"/>
        <v>623</v>
      </c>
      <c r="N15" s="8">
        <f>+M15/30</f>
        <v>20.766666666666666</v>
      </c>
    </row>
    <row r="16" spans="2:14" ht="12.75" hidden="1">
      <c r="B16" t="str">
        <f>+'Source Data USA'!B15</f>
        <v>October</v>
      </c>
      <c r="C16" s="2">
        <f>+'Source Data USA'!H15</f>
        <v>443</v>
      </c>
      <c r="D16" s="2">
        <f>+'Source Data USA'!O15</f>
        <v>80</v>
      </c>
      <c r="E16" s="2">
        <f t="shared" si="3"/>
        <v>523</v>
      </c>
      <c r="H16">
        <f>+'Source Data CDN'!H15</f>
        <v>82</v>
      </c>
      <c r="I16">
        <f>+'Source Data CDN'!O15</f>
        <v>15</v>
      </c>
      <c r="J16" s="2">
        <f t="shared" si="4"/>
        <v>97</v>
      </c>
      <c r="K16" s="2"/>
      <c r="M16" s="13">
        <f t="shared" si="5"/>
        <v>620</v>
      </c>
      <c r="N16" s="8">
        <f>+M16/31</f>
        <v>20</v>
      </c>
    </row>
    <row r="17" spans="2:14" ht="12.75" hidden="1">
      <c r="B17" t="str">
        <f>+'Source Data USA'!B16</f>
        <v>November</v>
      </c>
      <c r="C17" s="2">
        <f>+'Source Data USA'!H16</f>
        <v>414</v>
      </c>
      <c r="D17" s="2">
        <f>+'Source Data USA'!O16</f>
        <v>81</v>
      </c>
      <c r="E17" s="2">
        <f t="shared" si="3"/>
        <v>495</v>
      </c>
      <c r="H17">
        <f>+'Source Data CDN'!H16</f>
        <v>67</v>
      </c>
      <c r="I17">
        <f>+'Source Data CDN'!O16</f>
        <v>11</v>
      </c>
      <c r="J17" s="2">
        <f t="shared" si="4"/>
        <v>78</v>
      </c>
      <c r="K17" s="2"/>
      <c r="M17" s="13">
        <f t="shared" si="5"/>
        <v>573</v>
      </c>
      <c r="N17" s="8">
        <f>+M17/30</f>
        <v>19.1</v>
      </c>
    </row>
    <row r="18" spans="2:15" ht="12.75" hidden="1">
      <c r="B18" t="str">
        <f>+'Source Data USA'!B17</f>
        <v>December</v>
      </c>
      <c r="C18" s="2">
        <f>+'Source Data USA'!H17</f>
        <v>369</v>
      </c>
      <c r="D18" s="2">
        <f>+'Source Data USA'!O17</f>
        <v>120</v>
      </c>
      <c r="E18" s="2">
        <f aca="true" t="shared" si="6" ref="E18:E23">+D18+C18</f>
        <v>489</v>
      </c>
      <c r="F18" s="12">
        <f aca="true" t="shared" si="7" ref="F18:F23">(E18-E6)/E6</f>
        <v>0.328804347826087</v>
      </c>
      <c r="H18">
        <f>+'Source Data CDN'!H17</f>
        <v>76</v>
      </c>
      <c r="I18">
        <f>+'Source Data CDN'!O17</f>
        <v>8</v>
      </c>
      <c r="J18" s="2">
        <f aca="true" t="shared" si="8" ref="J18:J23">+I18+H18</f>
        <v>84</v>
      </c>
      <c r="K18" s="12">
        <f aca="true" t="shared" si="9" ref="K18:K23">(J18-J6)/J6</f>
        <v>0.9534883720930233</v>
      </c>
      <c r="M18" s="13">
        <f aca="true" t="shared" si="10" ref="M18:M23">+J18+E18</f>
        <v>573</v>
      </c>
      <c r="N18" s="8">
        <f>+M18/31</f>
        <v>18.483870967741936</v>
      </c>
      <c r="O18" s="12">
        <f aca="true" t="shared" si="11" ref="O18:O23">(M18-M6)/M6</f>
        <v>0.39416058394160586</v>
      </c>
    </row>
    <row r="19" spans="1:15" ht="12.75">
      <c r="A19">
        <f>+A7+1</f>
        <v>2008</v>
      </c>
      <c r="B19" t="str">
        <f>+'Source Data USA'!B18</f>
        <v>January</v>
      </c>
      <c r="C19" s="2">
        <f>+'Source Data USA'!H18</f>
        <v>417</v>
      </c>
      <c r="D19" s="2">
        <f>+'Source Data USA'!O18</f>
        <v>67</v>
      </c>
      <c r="E19" s="2">
        <f t="shared" si="6"/>
        <v>484</v>
      </c>
      <c r="F19" s="12">
        <f t="shared" si="7"/>
        <v>0.2804232804232804</v>
      </c>
      <c r="H19">
        <f>+'Source Data CDN'!H18</f>
        <v>98</v>
      </c>
      <c r="I19">
        <f>+'Source Data CDN'!O18</f>
        <v>8</v>
      </c>
      <c r="J19" s="2">
        <f t="shared" si="8"/>
        <v>106</v>
      </c>
      <c r="K19" s="12">
        <f t="shared" si="9"/>
        <v>1.0384615384615385</v>
      </c>
      <c r="M19" s="13">
        <f t="shared" si="10"/>
        <v>590</v>
      </c>
      <c r="N19" s="8">
        <f>+M19/31</f>
        <v>19.032258064516128</v>
      </c>
      <c r="O19" s="12">
        <f t="shared" si="11"/>
        <v>0.37209302325581395</v>
      </c>
    </row>
    <row r="20" spans="2:15" ht="12.75">
      <c r="B20" t="str">
        <f>+'Source Data USA'!B19</f>
        <v>February</v>
      </c>
      <c r="C20" s="2">
        <f>+'Source Data USA'!H19</f>
        <v>387</v>
      </c>
      <c r="D20" s="2">
        <f>+'Source Data USA'!O19</f>
        <v>114</v>
      </c>
      <c r="E20" s="2">
        <f t="shared" si="6"/>
        <v>501</v>
      </c>
      <c r="F20" s="12">
        <f t="shared" si="7"/>
        <v>0.4563953488372093</v>
      </c>
      <c r="H20">
        <f>+'Source Data CDN'!H19</f>
        <v>95</v>
      </c>
      <c r="I20">
        <f>+'Source Data CDN'!O19</f>
        <v>17</v>
      </c>
      <c r="J20" s="2">
        <f t="shared" si="8"/>
        <v>112</v>
      </c>
      <c r="K20" s="12">
        <f t="shared" si="9"/>
        <v>1.6046511627906976</v>
      </c>
      <c r="M20" s="13">
        <f t="shared" si="10"/>
        <v>613</v>
      </c>
      <c r="N20" s="8">
        <f>+M20/29</f>
        <v>21.137931034482758</v>
      </c>
      <c r="O20" s="12">
        <f t="shared" si="11"/>
        <v>0.5839793281653747</v>
      </c>
    </row>
    <row r="21" spans="2:15" ht="12.75">
      <c r="B21" t="str">
        <f>+'Source Data USA'!B20</f>
        <v>March</v>
      </c>
      <c r="C21" s="2">
        <f>+'Source Data USA'!H20</f>
        <v>391</v>
      </c>
      <c r="D21" s="2">
        <f>+'Source Data USA'!O20</f>
        <v>123</v>
      </c>
      <c r="E21" s="2">
        <f t="shared" si="6"/>
        <v>514</v>
      </c>
      <c r="F21" s="12">
        <f t="shared" si="7"/>
        <v>0.1447661469933185</v>
      </c>
      <c r="H21">
        <f>+'Source Data CDN'!H20</f>
        <v>100</v>
      </c>
      <c r="I21">
        <f>+'Source Data CDN'!O20</f>
        <v>21</v>
      </c>
      <c r="J21" s="2">
        <f t="shared" si="8"/>
        <v>121</v>
      </c>
      <c r="K21" s="12">
        <f t="shared" si="9"/>
        <v>1.0508474576271187</v>
      </c>
      <c r="M21" s="13">
        <f t="shared" si="10"/>
        <v>635</v>
      </c>
      <c r="N21" s="8">
        <f>+M21/31</f>
        <v>20.483870967741936</v>
      </c>
      <c r="O21" s="12">
        <f t="shared" si="11"/>
        <v>0.25</v>
      </c>
    </row>
    <row r="22" spans="2:15" ht="12.75">
      <c r="B22" t="str">
        <f>+'Source Data USA'!B21</f>
        <v>April</v>
      </c>
      <c r="C22" s="2">
        <f>+'Source Data USA'!H21</f>
        <v>515</v>
      </c>
      <c r="D22" s="2">
        <f>+'Source Data USA'!O21</f>
        <v>111</v>
      </c>
      <c r="E22" s="2">
        <f t="shared" si="6"/>
        <v>626</v>
      </c>
      <c r="F22" s="12">
        <f t="shared" si="7"/>
        <v>0.24701195219123506</v>
      </c>
      <c r="H22">
        <f>+'Source Data CDN'!H21</f>
        <v>104</v>
      </c>
      <c r="I22">
        <f>+'Source Data CDN'!O21</f>
        <v>18</v>
      </c>
      <c r="J22" s="2">
        <f t="shared" si="8"/>
        <v>122</v>
      </c>
      <c r="K22" s="12">
        <f t="shared" si="9"/>
        <v>0.9365079365079365</v>
      </c>
      <c r="M22" s="13">
        <f t="shared" si="10"/>
        <v>748</v>
      </c>
      <c r="N22" s="8">
        <f>+M22/30</f>
        <v>24.933333333333334</v>
      </c>
      <c r="O22" s="12">
        <f t="shared" si="11"/>
        <v>0.3238938053097345</v>
      </c>
    </row>
    <row r="23" spans="2:15" ht="12.75">
      <c r="B23" t="str">
        <f>+'Source Data USA'!B22</f>
        <v>May</v>
      </c>
      <c r="C23" s="2">
        <f>+'Source Data USA'!H22</f>
        <v>448</v>
      </c>
      <c r="D23" s="2">
        <f>+'Source Data USA'!O22</f>
        <v>175</v>
      </c>
      <c r="E23" s="2">
        <f t="shared" si="6"/>
        <v>623</v>
      </c>
      <c r="F23" s="12">
        <f t="shared" si="7"/>
        <v>0.21206225680933852</v>
      </c>
      <c r="H23">
        <f>+'Source Data CDN'!H22</f>
        <v>102</v>
      </c>
      <c r="I23">
        <f>+'Source Data CDN'!O22</f>
        <v>28</v>
      </c>
      <c r="J23" s="2">
        <f t="shared" si="8"/>
        <v>130</v>
      </c>
      <c r="K23" s="12">
        <f t="shared" si="9"/>
        <v>0.6883116883116883</v>
      </c>
      <c r="M23" s="13">
        <f t="shared" si="10"/>
        <v>753</v>
      </c>
      <c r="N23" s="8">
        <f>+M23/31</f>
        <v>24.29032258064516</v>
      </c>
      <c r="O23" s="12">
        <f t="shared" si="11"/>
        <v>0.27411167512690354</v>
      </c>
    </row>
    <row r="24" spans="2:15" ht="12.75">
      <c r="B24" t="str">
        <f>+'Source Data USA'!B23</f>
        <v>June</v>
      </c>
      <c r="C24" s="2">
        <f>+'Source Data USA'!H23</f>
        <v>376</v>
      </c>
      <c r="D24" s="2">
        <f>+'Source Data USA'!O23</f>
        <v>164</v>
      </c>
      <c r="E24" s="2">
        <f>+D24+C24</f>
        <v>540</v>
      </c>
      <c r="F24" s="12">
        <f>(E24-E12)/E12</f>
        <v>-0.012797074954296161</v>
      </c>
      <c r="H24">
        <f>+'Source Data CDN'!H23</f>
        <v>107</v>
      </c>
      <c r="I24">
        <f>+'Source Data CDN'!O23</f>
        <v>39</v>
      </c>
      <c r="J24" s="2">
        <f>+I24+H24</f>
        <v>146</v>
      </c>
      <c r="K24" s="12">
        <f>(J24-J12)/J12</f>
        <v>0.5208333333333334</v>
      </c>
      <c r="M24" s="13">
        <f>+J24+E24</f>
        <v>686</v>
      </c>
      <c r="N24" s="8">
        <f>+M24/30</f>
        <v>22.866666666666667</v>
      </c>
      <c r="O24" s="12">
        <f>(M24-M12)/M12</f>
        <v>0.06687402799377916</v>
      </c>
    </row>
    <row r="25" spans="2:15" ht="12.75">
      <c r="B25" t="str">
        <f>+'Source Data USA'!B24</f>
        <v>July</v>
      </c>
      <c r="C25" s="2">
        <f>+'Source Data USA'!H24</f>
        <v>314</v>
      </c>
      <c r="D25" s="2">
        <f>+'Source Data USA'!O24</f>
        <v>172</v>
      </c>
      <c r="E25" s="2">
        <f>+D25+C25</f>
        <v>486</v>
      </c>
      <c r="F25" s="12">
        <f>(E25-E13)/E13</f>
        <v>-0.17766497461928935</v>
      </c>
      <c r="H25">
        <f>+'Source Data CDN'!H24</f>
        <v>98</v>
      </c>
      <c r="I25">
        <f>+'Source Data CDN'!O24</f>
        <v>65</v>
      </c>
      <c r="J25" s="2">
        <f>+I25+H25</f>
        <v>163</v>
      </c>
      <c r="K25" s="12">
        <f>(J25-J13)/J13</f>
        <v>0.28346456692913385</v>
      </c>
      <c r="M25" s="13">
        <f>+J25+E25</f>
        <v>649</v>
      </c>
      <c r="N25" s="8">
        <f>+M25/31</f>
        <v>20.93548387096774</v>
      </c>
      <c r="O25" s="12">
        <f>(M25-M13)/M13</f>
        <v>-0.09610027855153204</v>
      </c>
    </row>
    <row r="26" spans="2:256" ht="12.75">
      <c r="B26" t="str">
        <f>+'Source Data USA'!B25</f>
        <v>August</v>
      </c>
      <c r="C26" s="2">
        <f>+'Source Data USA'!H25</f>
        <v>333</v>
      </c>
      <c r="D26" s="2">
        <f>+'Source Data USA'!O25</f>
        <v>196</v>
      </c>
      <c r="E26" s="2">
        <f>+D26+C26</f>
        <v>529</v>
      </c>
      <c r="F26" s="12">
        <f>(E26-E14)/E14</f>
        <v>-0.041666666666666664</v>
      </c>
      <c r="H26">
        <f>+'Source Data CDN'!H25</f>
        <v>117</v>
      </c>
      <c r="I26">
        <f>+'Source Data CDN'!O25</f>
        <v>55</v>
      </c>
      <c r="J26" s="2">
        <f>+I26+H26</f>
        <v>172</v>
      </c>
      <c r="K26" s="12">
        <f>(J26-J14)/J14</f>
        <v>0.34375</v>
      </c>
      <c r="M26" s="13">
        <f>+J26+E26</f>
        <v>701</v>
      </c>
      <c r="N26" s="8">
        <f>+M26/31</f>
        <v>22.612903225806452</v>
      </c>
      <c r="O26" s="12">
        <f>(M26-M14)/M14</f>
        <v>0.030882352941176472</v>
      </c>
      <c r="P26" s="12"/>
      <c r="IV26" s="12"/>
    </row>
    <row r="27" spans="2:15" ht="12.75">
      <c r="B27" t="str">
        <f>+'Source Data USA'!B26</f>
        <v>September</v>
      </c>
      <c r="C27" s="2">
        <f>+'Source Data USA'!H26</f>
        <v>409</v>
      </c>
      <c r="D27" s="2">
        <f>+'Source Data USA'!O26</f>
        <v>145</v>
      </c>
      <c r="E27" s="2">
        <f>+D27+C27</f>
        <v>554</v>
      </c>
      <c r="F27" s="12">
        <f>(E27-E15)/E15</f>
        <v>0.08203125</v>
      </c>
      <c r="H27">
        <f>+'Source Data CDN'!H26</f>
        <v>126</v>
      </c>
      <c r="I27">
        <f>+'Source Data CDN'!O26</f>
        <v>28</v>
      </c>
      <c r="J27" s="2">
        <f>+I27+H27</f>
        <v>154</v>
      </c>
      <c r="K27" s="12">
        <f>(J27-J15)/J15</f>
        <v>0.38738738738738737</v>
      </c>
      <c r="M27" s="13">
        <f>+J27+E27</f>
        <v>708</v>
      </c>
      <c r="N27" s="8">
        <f>+M27/30</f>
        <v>23.6</v>
      </c>
      <c r="O27" s="12">
        <f>(M27-M15)/M15</f>
        <v>0.13643659711075443</v>
      </c>
    </row>
    <row r="28" spans="2:15" ht="12.75">
      <c r="B28" t="str">
        <f>+'Source Data USA'!B27</f>
        <v>October</v>
      </c>
      <c r="C28" s="2">
        <f>+'Source Data USA'!H27</f>
        <v>449</v>
      </c>
      <c r="D28" s="2">
        <f>+'Source Data USA'!O27</f>
        <v>114</v>
      </c>
      <c r="E28" s="2">
        <f>+D28+C28</f>
        <v>563</v>
      </c>
      <c r="F28" s="12">
        <f>(E28-E16)/E16</f>
        <v>0.07648183556405354</v>
      </c>
      <c r="H28">
        <f>+'Source Data CDN'!H27</f>
        <v>119</v>
      </c>
      <c r="I28">
        <f>+'Source Data CDN'!O27</f>
        <v>14</v>
      </c>
      <c r="J28" s="2">
        <f>+I28+H28</f>
        <v>133</v>
      </c>
      <c r="K28" s="12">
        <f>(J28-J16)/J16</f>
        <v>0.3711340206185567</v>
      </c>
      <c r="M28" s="13">
        <f>+J28+E28</f>
        <v>696</v>
      </c>
      <c r="N28" s="8">
        <f>+M28/31</f>
        <v>22.451612903225808</v>
      </c>
      <c r="O28" s="12">
        <f>(M28-M16)/M16</f>
        <v>0.12258064516129032</v>
      </c>
    </row>
    <row r="29" spans="2:15" ht="12.75">
      <c r="B29" t="str">
        <f>+'Source Data USA'!B28</f>
        <v>November</v>
      </c>
      <c r="C29" s="2">
        <f>+'Source Data USA'!H28</f>
        <v>417</v>
      </c>
      <c r="D29" s="2">
        <f>+'Source Data USA'!O28</f>
        <v>108</v>
      </c>
      <c r="E29" s="2">
        <f>+D29+C29</f>
        <v>525</v>
      </c>
      <c r="F29" s="12">
        <f>(E29-E17)/E17</f>
        <v>0.06060606060606061</v>
      </c>
      <c r="H29">
        <f>+'Source Data CDN'!H28</f>
        <v>97</v>
      </c>
      <c r="I29">
        <f>+'Source Data CDN'!O28</f>
        <v>11</v>
      </c>
      <c r="J29" s="2">
        <f>+I29+H29</f>
        <v>108</v>
      </c>
      <c r="K29" s="12">
        <f>(J29-J17)/J17</f>
        <v>0.38461538461538464</v>
      </c>
      <c r="M29" s="13">
        <f>+J29+E29</f>
        <v>633</v>
      </c>
      <c r="N29" s="8">
        <f>+M29/30</f>
        <v>21.1</v>
      </c>
      <c r="O29" s="12">
        <f>(M29-M17)/M17</f>
        <v>0.10471204188481675</v>
      </c>
    </row>
  </sheetData>
  <mergeCells count="4">
    <mergeCell ref="A1:O1"/>
    <mergeCell ref="A2:O2"/>
    <mergeCell ref="C4:F4"/>
    <mergeCell ref="H4:K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3" r:id="rId1"/>
  <headerFooter alignWithMargins="0">
    <oddFooter>&amp;L&amp;D
&amp;T&amp;R&amp;Z
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workbookViewId="0" topLeftCell="A1">
      <selection activeCell="B27" sqref="B27"/>
    </sheetView>
  </sheetViews>
  <sheetFormatPr defaultColWidth="9.140625" defaultRowHeight="12.75"/>
  <cols>
    <col min="10" max="10" width="4.8515625" style="0" customWidth="1"/>
  </cols>
  <sheetData>
    <row r="1" spans="1:17" ht="20.25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0.25">
      <c r="A3" s="20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6" spans="3:16" ht="12.75">
      <c r="C6" s="19" t="s">
        <v>26</v>
      </c>
      <c r="D6" s="19"/>
      <c r="E6" s="19"/>
      <c r="F6" s="19"/>
      <c r="G6" s="19"/>
      <c r="H6" s="19"/>
      <c r="I6" s="10"/>
      <c r="K6" s="19" t="s">
        <v>27</v>
      </c>
      <c r="L6" s="19"/>
      <c r="M6" s="19"/>
      <c r="N6" s="19"/>
      <c r="O6" s="19"/>
      <c r="P6" s="19"/>
    </row>
    <row r="7" spans="3:256" ht="12.75">
      <c r="C7" s="1" t="str">
        <f>+'Source Data USA'!C4</f>
        <v>ABERI</v>
      </c>
      <c r="D7" s="1" t="str">
        <f>+'Source Data USA'!D4</f>
        <v>DEVID</v>
      </c>
      <c r="E7" s="1" t="str">
        <f>+'Source Data USA'!E4</f>
        <v>ORVIT</v>
      </c>
      <c r="F7" s="1" t="str">
        <f>+'Source Data USA'!F4</f>
        <v>NIKIN</v>
      </c>
      <c r="G7" s="1" t="str">
        <f>+'Source Data USA'!G4</f>
        <v>RAMEL</v>
      </c>
      <c r="H7" s="1" t="str">
        <f>+'Source Data USA'!H4</f>
        <v>Total</v>
      </c>
      <c r="I7" s="1" t="s">
        <v>32</v>
      </c>
      <c r="J7" s="1"/>
      <c r="K7" s="1" t="str">
        <f aca="true" t="shared" si="0" ref="K7:Q7">+C7</f>
        <v>ABERI</v>
      </c>
      <c r="L7" s="1" t="str">
        <f t="shared" si="0"/>
        <v>DEVID</v>
      </c>
      <c r="M7" s="1" t="str">
        <f t="shared" si="0"/>
        <v>ORVIT</v>
      </c>
      <c r="N7" s="1" t="str">
        <f t="shared" si="0"/>
        <v>NIKIN</v>
      </c>
      <c r="O7" s="1" t="str">
        <f t="shared" si="0"/>
        <v>RAMEL</v>
      </c>
      <c r="P7" s="1" t="str">
        <f t="shared" si="0"/>
        <v>Total</v>
      </c>
      <c r="Q7" s="1" t="str">
        <f t="shared" si="0"/>
        <v>Growth</v>
      </c>
      <c r="IV7" s="1"/>
    </row>
    <row r="8" spans="1:16" ht="12.75" hidden="1">
      <c r="A8">
        <f>+Summary!A6</f>
        <v>2006</v>
      </c>
      <c r="B8" t="str">
        <f>+Summary!B6</f>
        <v>December</v>
      </c>
      <c r="C8">
        <f>+'Source Data USA'!C5+'Source Data CDN'!C5</f>
        <v>50</v>
      </c>
      <c r="D8">
        <f>+'Source Data USA'!D5+'Source Data CDN'!D5</f>
        <v>18</v>
      </c>
      <c r="E8">
        <f>+'Source Data USA'!E5+'Source Data CDN'!E5</f>
        <v>163</v>
      </c>
      <c r="G8">
        <f>+'Source Data USA'!G5+'Source Data CDN'!G5</f>
        <v>145</v>
      </c>
      <c r="H8">
        <f>SUM(C8:G8)</f>
        <v>376</v>
      </c>
      <c r="K8">
        <f>+'Source Data USA'!J5+'Source Data CDN'!J5</f>
        <v>4</v>
      </c>
      <c r="L8">
        <f>+'Source Data USA'!K5+'Source Data CDN'!K5</f>
        <v>0</v>
      </c>
      <c r="M8">
        <f>+'Source Data USA'!L5+'Source Data CDN'!L5</f>
        <v>22</v>
      </c>
      <c r="O8">
        <f>+'Source Data USA'!N5+'Source Data CDN'!N5</f>
        <v>9</v>
      </c>
      <c r="P8">
        <f>SUM(K8:O8)</f>
        <v>35</v>
      </c>
    </row>
    <row r="9" spans="1:16" ht="12.75" hidden="1">
      <c r="A9">
        <f>+Summary!A7</f>
        <v>2007</v>
      </c>
      <c r="B9" t="str">
        <f>+Summary!B7</f>
        <v>January</v>
      </c>
      <c r="C9">
        <f>+'Source Data USA'!C6+'Source Data CDN'!C6</f>
        <v>61</v>
      </c>
      <c r="D9">
        <f>+'Source Data USA'!D6+'Source Data CDN'!D6</f>
        <v>12</v>
      </c>
      <c r="E9">
        <f>+'Source Data USA'!E6+'Source Data CDN'!E6</f>
        <v>136</v>
      </c>
      <c r="G9">
        <f>+'Source Data USA'!G6+'Source Data CDN'!G6</f>
        <v>185</v>
      </c>
      <c r="H9">
        <f aca="true" t="shared" si="1" ref="H9:H15">SUM(C9:G9)</f>
        <v>394</v>
      </c>
      <c r="K9">
        <f>+'Source Data USA'!J6+'Source Data CDN'!J6</f>
        <v>0</v>
      </c>
      <c r="L9">
        <f>+'Source Data USA'!K6+'Source Data CDN'!K6</f>
        <v>0</v>
      </c>
      <c r="M9">
        <f>+'Source Data USA'!L6+'Source Data CDN'!L6</f>
        <v>25</v>
      </c>
      <c r="O9">
        <f>+'Source Data USA'!N6+'Source Data CDN'!N6</f>
        <v>11</v>
      </c>
      <c r="P9">
        <f aca="true" t="shared" si="2" ref="P9:P15">SUM(K9:O9)</f>
        <v>36</v>
      </c>
    </row>
    <row r="10" spans="2:16" ht="12.75" hidden="1">
      <c r="B10" t="str">
        <f>+Summary!B8</f>
        <v>February</v>
      </c>
      <c r="C10">
        <f>+'Source Data USA'!C7+'Source Data CDN'!C7</f>
        <v>62</v>
      </c>
      <c r="D10">
        <f>+'Source Data USA'!D7+'Source Data CDN'!D7</f>
        <v>10</v>
      </c>
      <c r="E10">
        <f>+'Source Data USA'!E7+'Source Data CDN'!E7</f>
        <v>94</v>
      </c>
      <c r="G10">
        <f>+'Source Data USA'!G7+'Source Data CDN'!G7</f>
        <v>175</v>
      </c>
      <c r="H10">
        <f t="shared" si="1"/>
        <v>341</v>
      </c>
      <c r="K10">
        <f>+'Source Data USA'!J7+'Source Data CDN'!J7</f>
        <v>4</v>
      </c>
      <c r="L10">
        <f>+'Source Data USA'!K7+'Source Data CDN'!K7</f>
        <v>0</v>
      </c>
      <c r="M10">
        <f>+'Source Data USA'!L7+'Source Data CDN'!L7</f>
        <v>29</v>
      </c>
      <c r="O10">
        <f>+'Source Data USA'!N7+'Source Data CDN'!N7</f>
        <v>13</v>
      </c>
      <c r="P10">
        <f t="shared" si="2"/>
        <v>46</v>
      </c>
    </row>
    <row r="11" spans="2:16" ht="12.75" hidden="1">
      <c r="B11" t="str">
        <f>+Summary!B9</f>
        <v>March</v>
      </c>
      <c r="C11">
        <f>+'Source Data USA'!C8+'Source Data CDN'!C8</f>
        <v>105</v>
      </c>
      <c r="D11">
        <f>+'Source Data USA'!D8+'Source Data CDN'!D8</f>
        <v>58</v>
      </c>
      <c r="E11">
        <f>+'Source Data USA'!E8+'Source Data CDN'!E8</f>
        <v>95</v>
      </c>
      <c r="G11">
        <f>+'Source Data USA'!G8+'Source Data CDN'!G8</f>
        <v>181</v>
      </c>
      <c r="H11">
        <f t="shared" si="1"/>
        <v>439</v>
      </c>
      <c r="K11">
        <f>+'Source Data USA'!J8+'Source Data CDN'!J8</f>
        <v>2</v>
      </c>
      <c r="L11">
        <f>+'Source Data USA'!K8+'Source Data CDN'!K8</f>
        <v>1</v>
      </c>
      <c r="M11">
        <f>+'Source Data USA'!L8+'Source Data CDN'!L8</f>
        <v>56</v>
      </c>
      <c r="O11">
        <f>+'Source Data USA'!N8+'Source Data CDN'!N8</f>
        <v>10</v>
      </c>
      <c r="P11">
        <f t="shared" si="2"/>
        <v>69</v>
      </c>
    </row>
    <row r="12" spans="2:16" ht="12.75" hidden="1">
      <c r="B12" t="str">
        <f>+Summary!B10</f>
        <v>April</v>
      </c>
      <c r="C12">
        <f>+'Source Data USA'!C9+'Source Data CDN'!C9</f>
        <v>75</v>
      </c>
      <c r="D12">
        <f>+'Source Data USA'!D9+'Source Data CDN'!D9</f>
        <v>24</v>
      </c>
      <c r="E12">
        <f>+'Source Data USA'!E9+'Source Data CDN'!E9</f>
        <v>178</v>
      </c>
      <c r="F12">
        <f>+'Source Data USA'!F9+'Source Data CDN'!F9</f>
        <v>0</v>
      </c>
      <c r="G12">
        <f>+'Source Data USA'!G9+'Source Data CDN'!G9</f>
        <v>159</v>
      </c>
      <c r="H12">
        <f t="shared" si="1"/>
        <v>436</v>
      </c>
      <c r="K12">
        <f>+'Source Data USA'!J9+'Source Data CDN'!J9</f>
        <v>2</v>
      </c>
      <c r="L12">
        <f>+'Source Data USA'!K9+'Source Data CDN'!K9</f>
        <v>17</v>
      </c>
      <c r="M12">
        <f>+'Source Data USA'!L9+'Source Data CDN'!L9</f>
        <v>71</v>
      </c>
      <c r="N12">
        <f>+'Source Data USA'!M9+'Source Data CDN'!M9</f>
        <v>0</v>
      </c>
      <c r="O12">
        <f>+'Source Data USA'!N9+'Source Data CDN'!N9</f>
        <v>39</v>
      </c>
      <c r="P12">
        <f t="shared" si="2"/>
        <v>129</v>
      </c>
    </row>
    <row r="13" spans="2:16" ht="12.75" hidden="1">
      <c r="B13" t="str">
        <f>+Summary!B11</f>
        <v>May</v>
      </c>
      <c r="C13">
        <f>+'Source Data USA'!C10+'Source Data CDN'!C10</f>
        <v>146</v>
      </c>
      <c r="D13">
        <f>+'Source Data USA'!D10+'Source Data CDN'!D10</f>
        <v>61</v>
      </c>
      <c r="E13">
        <f>+'Source Data USA'!E10+'Source Data CDN'!E10</f>
        <v>114</v>
      </c>
      <c r="F13">
        <f>+'Source Data USA'!F10+'Source Data CDN'!F10</f>
        <v>0</v>
      </c>
      <c r="G13">
        <f>+'Source Data USA'!G10+'Source Data CDN'!G10</f>
        <v>103</v>
      </c>
      <c r="H13">
        <f t="shared" si="1"/>
        <v>424</v>
      </c>
      <c r="K13">
        <f>+'Source Data USA'!J10+'Source Data CDN'!J10</f>
        <v>2</v>
      </c>
      <c r="L13">
        <f>+'Source Data USA'!K10+'Source Data CDN'!K10</f>
        <v>33</v>
      </c>
      <c r="M13">
        <f>+'Source Data USA'!L10+'Source Data CDN'!L10</f>
        <v>101</v>
      </c>
      <c r="N13">
        <f>+'Source Data USA'!M10+'Source Data CDN'!M10</f>
        <v>0</v>
      </c>
      <c r="O13">
        <f>+'Source Data USA'!N10+'Source Data CDN'!N10</f>
        <v>31</v>
      </c>
      <c r="P13">
        <f t="shared" si="2"/>
        <v>167</v>
      </c>
    </row>
    <row r="14" spans="2:16" ht="12.75" hidden="1">
      <c r="B14" t="str">
        <f>+Summary!B12</f>
        <v>June</v>
      </c>
      <c r="C14">
        <f>+'Source Data USA'!C11+'Source Data CDN'!C11</f>
        <v>104</v>
      </c>
      <c r="D14">
        <f>+'Source Data USA'!D11+'Source Data CDN'!D11</f>
        <v>56</v>
      </c>
      <c r="E14">
        <f>+'Source Data USA'!E11+'Source Data CDN'!E11</f>
        <v>129</v>
      </c>
      <c r="F14">
        <f>+'Source Data USA'!F11+'Source Data CDN'!F11</f>
        <v>0</v>
      </c>
      <c r="G14">
        <f>+'Source Data USA'!G11+'Source Data CDN'!G11</f>
        <v>129</v>
      </c>
      <c r="H14">
        <f t="shared" si="1"/>
        <v>418</v>
      </c>
      <c r="K14">
        <f>+'Source Data USA'!J11+'Source Data CDN'!J11</f>
        <v>6</v>
      </c>
      <c r="L14">
        <f>+'Source Data USA'!K11+'Source Data CDN'!K11</f>
        <v>38</v>
      </c>
      <c r="M14">
        <f>+'Source Data USA'!L11+'Source Data CDN'!L11</f>
        <v>106</v>
      </c>
      <c r="N14">
        <f>+'Source Data USA'!M11+'Source Data CDN'!M11</f>
        <v>1</v>
      </c>
      <c r="O14">
        <f>+'Source Data USA'!N11+'Source Data CDN'!N11</f>
        <v>74</v>
      </c>
      <c r="P14">
        <f t="shared" si="2"/>
        <v>225</v>
      </c>
    </row>
    <row r="15" spans="2:16" ht="12.75" hidden="1">
      <c r="B15" t="str">
        <f>+Summary!B13</f>
        <v>July</v>
      </c>
      <c r="C15">
        <f>+'Source Data USA'!C12+'Source Data CDN'!C12</f>
        <v>116</v>
      </c>
      <c r="D15">
        <f>+'Source Data USA'!D12+'Source Data CDN'!D12</f>
        <v>63</v>
      </c>
      <c r="E15">
        <f>+'Source Data USA'!E12+'Source Data CDN'!E12</f>
        <v>90</v>
      </c>
      <c r="F15">
        <f>+'Source Data USA'!F12+'Source Data CDN'!F12</f>
        <v>8</v>
      </c>
      <c r="G15">
        <f>+'Source Data USA'!G12+'Source Data CDN'!G12</f>
        <v>204</v>
      </c>
      <c r="H15">
        <f t="shared" si="1"/>
        <v>481</v>
      </c>
      <c r="K15">
        <f>+'Source Data USA'!J12+'Source Data CDN'!J12</f>
        <v>1</v>
      </c>
      <c r="L15">
        <f>+'Source Data USA'!K12+'Source Data CDN'!K12</f>
        <v>35</v>
      </c>
      <c r="M15">
        <f>+'Source Data USA'!L12+'Source Data CDN'!L12</f>
        <v>141</v>
      </c>
      <c r="N15">
        <f>+'Source Data USA'!M12+'Source Data CDN'!M12</f>
        <v>1</v>
      </c>
      <c r="O15">
        <f>+'Source Data USA'!N12+'Source Data CDN'!N12</f>
        <v>59</v>
      </c>
      <c r="P15">
        <f t="shared" si="2"/>
        <v>237</v>
      </c>
    </row>
    <row r="16" spans="2:16" ht="12.75" hidden="1">
      <c r="B16" t="str">
        <f>+Summary!B14</f>
        <v>August</v>
      </c>
      <c r="C16">
        <f>+'Source Data USA'!C13+'Source Data CDN'!C13</f>
        <v>83</v>
      </c>
      <c r="D16">
        <f>+'Source Data USA'!D13+'Source Data CDN'!D13</f>
        <v>56</v>
      </c>
      <c r="E16">
        <f>+'Source Data USA'!E13+'Source Data CDN'!E13</f>
        <v>109</v>
      </c>
      <c r="F16">
        <f>+'Source Data USA'!F13+'Source Data CDN'!F13</f>
        <v>29</v>
      </c>
      <c r="G16">
        <f>+'Source Data USA'!G13+'Source Data CDN'!G13</f>
        <v>191</v>
      </c>
      <c r="H16">
        <f aca="true" t="shared" si="3" ref="H16:H21">SUM(C16:G16)</f>
        <v>468</v>
      </c>
      <c r="K16">
        <f>+'Source Data USA'!J13+'Source Data CDN'!J13</f>
        <v>0</v>
      </c>
      <c r="L16">
        <f>+'Source Data USA'!K13+'Source Data CDN'!K13</f>
        <v>41</v>
      </c>
      <c r="M16">
        <f>+'Source Data USA'!L13+'Source Data CDN'!L13</f>
        <v>111</v>
      </c>
      <c r="N16">
        <f>+'Source Data USA'!M13+'Source Data CDN'!M13</f>
        <v>3</v>
      </c>
      <c r="O16">
        <f>+'Source Data USA'!N13+'Source Data CDN'!N13</f>
        <v>57</v>
      </c>
      <c r="P16">
        <f aca="true" t="shared" si="4" ref="P16:P21">SUM(K16:O16)</f>
        <v>212</v>
      </c>
    </row>
    <row r="17" spans="2:16" ht="12.75" hidden="1">
      <c r="B17" t="str">
        <f>+Summary!B15</f>
        <v>September</v>
      </c>
      <c r="C17">
        <f>+'Source Data USA'!C14+'Source Data CDN'!C14</f>
        <v>112</v>
      </c>
      <c r="D17">
        <f>+'Source Data USA'!D14+'Source Data CDN'!D14</f>
        <v>43</v>
      </c>
      <c r="E17">
        <f>+'Source Data USA'!E14+'Source Data CDN'!E14</f>
        <v>100</v>
      </c>
      <c r="F17">
        <f>+'Source Data USA'!F14+'Source Data CDN'!F14</f>
        <v>60</v>
      </c>
      <c r="G17">
        <f>+'Source Data USA'!G14+'Source Data CDN'!G14</f>
        <v>186</v>
      </c>
      <c r="H17">
        <f t="shared" si="3"/>
        <v>501</v>
      </c>
      <c r="K17">
        <f>+'Source Data USA'!J14+'Source Data CDN'!J14</f>
        <v>4</v>
      </c>
      <c r="L17">
        <f>+'Source Data USA'!K14+'Source Data CDN'!K14</f>
        <v>31</v>
      </c>
      <c r="M17">
        <f>+'Source Data USA'!L14+'Source Data CDN'!L14</f>
        <v>52</v>
      </c>
      <c r="N17">
        <f>+'Source Data USA'!M14+'Source Data CDN'!M14</f>
        <v>3</v>
      </c>
      <c r="O17">
        <f>+'Source Data USA'!N14+'Source Data CDN'!N14</f>
        <v>32</v>
      </c>
      <c r="P17">
        <f t="shared" si="4"/>
        <v>122</v>
      </c>
    </row>
    <row r="18" spans="2:16" ht="12.75" hidden="1">
      <c r="B18" t="str">
        <f>+Summary!B16</f>
        <v>October</v>
      </c>
      <c r="C18">
        <f>+'Source Data USA'!C15+'Source Data CDN'!C15</f>
        <v>123</v>
      </c>
      <c r="D18">
        <f>+'Source Data USA'!D15+'Source Data CDN'!D15</f>
        <v>79</v>
      </c>
      <c r="E18">
        <f>+'Source Data USA'!E15+'Source Data CDN'!E15</f>
        <v>97</v>
      </c>
      <c r="F18">
        <f>+'Source Data USA'!F15+'Source Data CDN'!F15</f>
        <v>49</v>
      </c>
      <c r="G18">
        <f>+'Source Data USA'!G15+'Source Data CDN'!G15</f>
        <v>177</v>
      </c>
      <c r="H18">
        <f t="shared" si="3"/>
        <v>525</v>
      </c>
      <c r="K18">
        <f>+'Source Data USA'!J15+'Source Data CDN'!J15</f>
        <v>4</v>
      </c>
      <c r="L18">
        <f>+'Source Data USA'!K15+'Source Data CDN'!K15</f>
        <v>17</v>
      </c>
      <c r="M18">
        <f>+'Source Data USA'!L15+'Source Data CDN'!L15</f>
        <v>51</v>
      </c>
      <c r="N18">
        <f>+'Source Data USA'!M15+'Source Data CDN'!M15</f>
        <v>9</v>
      </c>
      <c r="O18">
        <f>+'Source Data USA'!N15+'Source Data CDN'!N15</f>
        <v>14</v>
      </c>
      <c r="P18">
        <f t="shared" si="4"/>
        <v>95</v>
      </c>
    </row>
    <row r="19" spans="2:16" ht="12.75" hidden="1">
      <c r="B19" t="str">
        <f>+Summary!B17</f>
        <v>November</v>
      </c>
      <c r="C19">
        <f>+'Source Data USA'!C16+'Source Data CDN'!C16</f>
        <v>134</v>
      </c>
      <c r="D19">
        <f>+'Source Data USA'!D16+'Source Data CDN'!D16</f>
        <v>32</v>
      </c>
      <c r="E19">
        <f>+'Source Data USA'!E16+'Source Data CDN'!E16</f>
        <v>73</v>
      </c>
      <c r="F19">
        <f>+'Source Data USA'!F16+'Source Data CDN'!F16</f>
        <v>56</v>
      </c>
      <c r="G19">
        <f>+'Source Data USA'!G16+'Source Data CDN'!G16</f>
        <v>186</v>
      </c>
      <c r="H19">
        <f t="shared" si="3"/>
        <v>481</v>
      </c>
      <c r="K19">
        <f>+'Source Data USA'!J16+'Source Data CDN'!J16</f>
        <v>33</v>
      </c>
      <c r="L19">
        <f>+'Source Data USA'!K16+'Source Data CDN'!K16</f>
        <v>0</v>
      </c>
      <c r="M19">
        <f>+'Source Data USA'!L16+'Source Data CDN'!L16</f>
        <v>36</v>
      </c>
      <c r="N19">
        <f>+'Source Data USA'!M16+'Source Data CDN'!M16</f>
        <v>7</v>
      </c>
      <c r="O19">
        <f>+'Source Data USA'!N16+'Source Data CDN'!N16</f>
        <v>16</v>
      </c>
      <c r="P19">
        <f t="shared" si="4"/>
        <v>92</v>
      </c>
    </row>
    <row r="20" spans="2:17" ht="12.75" hidden="1">
      <c r="B20" t="str">
        <f>+Summary!B18</f>
        <v>December</v>
      </c>
      <c r="C20">
        <f>+'Source Data USA'!C17+'Source Data CDN'!C17</f>
        <v>144</v>
      </c>
      <c r="D20">
        <f>+'Source Data USA'!D17+'Source Data CDN'!D17</f>
        <v>35</v>
      </c>
      <c r="E20">
        <f>+'Source Data USA'!E17+'Source Data CDN'!E17</f>
        <v>85</v>
      </c>
      <c r="F20">
        <f>+'Source Data USA'!F17+'Source Data CDN'!F17</f>
        <v>26</v>
      </c>
      <c r="G20">
        <f>+'Source Data USA'!G17+'Source Data CDN'!G17</f>
        <v>155</v>
      </c>
      <c r="H20">
        <f t="shared" si="3"/>
        <v>445</v>
      </c>
      <c r="I20" s="11">
        <f aca="true" t="shared" si="5" ref="I20:I25">(H20-H8)/H8</f>
        <v>0.18351063829787234</v>
      </c>
      <c r="K20">
        <f>+'Source Data USA'!J17+'Source Data CDN'!J17</f>
        <v>36</v>
      </c>
      <c r="L20">
        <f>+'Source Data USA'!K17+'Source Data CDN'!K17</f>
        <v>1</v>
      </c>
      <c r="M20">
        <f>+'Source Data USA'!L17+'Source Data CDN'!L17</f>
        <v>39</v>
      </c>
      <c r="N20">
        <f>+'Source Data USA'!M17+'Source Data CDN'!M17</f>
        <v>9</v>
      </c>
      <c r="O20">
        <f>+'Source Data USA'!N17+'Source Data CDN'!N17</f>
        <v>43</v>
      </c>
      <c r="P20">
        <f t="shared" si="4"/>
        <v>128</v>
      </c>
      <c r="Q20" s="11">
        <f aca="true" t="shared" si="6" ref="Q20:Q25">(P20-P8)/P8</f>
        <v>2.657142857142857</v>
      </c>
    </row>
    <row r="21" spans="1:17" ht="12.75">
      <c r="A21">
        <f>+A9+1</f>
        <v>2008</v>
      </c>
      <c r="B21" t="str">
        <f>+Summary!B19</f>
        <v>January</v>
      </c>
      <c r="C21">
        <f>+'Source Data USA'!C18+'Source Data CDN'!C18</f>
        <v>160</v>
      </c>
      <c r="D21">
        <f>+'Source Data USA'!D18+'Source Data CDN'!D18</f>
        <v>29</v>
      </c>
      <c r="E21">
        <f>+'Source Data USA'!E18+'Source Data CDN'!E18</f>
        <v>91</v>
      </c>
      <c r="F21">
        <f>+'Source Data USA'!F18+'Source Data CDN'!F18</f>
        <v>38</v>
      </c>
      <c r="G21">
        <f>+'Source Data USA'!G18+'Source Data CDN'!G18</f>
        <v>197</v>
      </c>
      <c r="H21">
        <f t="shared" si="3"/>
        <v>515</v>
      </c>
      <c r="I21" s="11">
        <f t="shared" si="5"/>
        <v>0.30710659898477155</v>
      </c>
      <c r="K21">
        <f>+'Source Data USA'!J18+'Source Data CDN'!J18</f>
        <v>8</v>
      </c>
      <c r="L21">
        <f>+'Source Data USA'!K18+'Source Data CDN'!K18</f>
        <v>0</v>
      </c>
      <c r="M21">
        <f>+'Source Data USA'!L18+'Source Data CDN'!L18</f>
        <v>57</v>
      </c>
      <c r="N21">
        <f>+'Source Data USA'!M18+'Source Data CDN'!M18</f>
        <v>3</v>
      </c>
      <c r="O21">
        <f>+'Source Data USA'!N18+'Source Data CDN'!N18</f>
        <v>7</v>
      </c>
      <c r="P21">
        <f t="shared" si="4"/>
        <v>75</v>
      </c>
      <c r="Q21" s="11">
        <f t="shared" si="6"/>
        <v>1.0833333333333333</v>
      </c>
    </row>
    <row r="22" spans="2:17" ht="12.75">
      <c r="B22" t="str">
        <f>+Summary!B20</f>
        <v>February</v>
      </c>
      <c r="C22">
        <f>+'Source Data USA'!C19+'Source Data CDN'!C19</f>
        <v>131</v>
      </c>
      <c r="D22">
        <f>+'Source Data USA'!D19+'Source Data CDN'!D19</f>
        <v>19</v>
      </c>
      <c r="E22">
        <f>+'Source Data USA'!E19+'Source Data CDN'!E19</f>
        <v>96</v>
      </c>
      <c r="F22">
        <f>+'Source Data USA'!F19+'Source Data CDN'!F19</f>
        <v>50</v>
      </c>
      <c r="G22">
        <f>+'Source Data USA'!G19+'Source Data CDN'!G19</f>
        <v>186</v>
      </c>
      <c r="H22">
        <f aca="true" t="shared" si="7" ref="H22:H27">SUM(C22:G22)</f>
        <v>482</v>
      </c>
      <c r="I22" s="11">
        <f t="shared" si="5"/>
        <v>0.41348973607038125</v>
      </c>
      <c r="K22">
        <f>+'Source Data USA'!J19+'Source Data CDN'!J19</f>
        <v>36</v>
      </c>
      <c r="L22">
        <f>+'Source Data USA'!K19+'Source Data CDN'!K19</f>
        <v>0</v>
      </c>
      <c r="M22">
        <f>+'Source Data USA'!L19+'Source Data CDN'!L19</f>
        <v>80</v>
      </c>
      <c r="N22">
        <f>+'Source Data USA'!M19+'Source Data CDN'!M19</f>
        <v>5</v>
      </c>
      <c r="O22">
        <f>+'Source Data USA'!N19+'Source Data CDN'!N19</f>
        <v>10</v>
      </c>
      <c r="P22">
        <f aca="true" t="shared" si="8" ref="P22:P27">SUM(K22:O22)</f>
        <v>131</v>
      </c>
      <c r="Q22" s="11">
        <f t="shared" si="6"/>
        <v>1.8478260869565217</v>
      </c>
    </row>
    <row r="23" spans="2:17" ht="12.75">
      <c r="B23" t="str">
        <f>+Summary!B21</f>
        <v>March</v>
      </c>
      <c r="C23">
        <f>+'Source Data USA'!C20+'Source Data CDN'!C20</f>
        <v>173</v>
      </c>
      <c r="D23">
        <f>+'Source Data USA'!D20+'Source Data CDN'!D20</f>
        <v>40</v>
      </c>
      <c r="E23">
        <f>+'Source Data USA'!E20+'Source Data CDN'!E20</f>
        <v>89</v>
      </c>
      <c r="F23">
        <f>+'Source Data USA'!F20+'Source Data CDN'!F20</f>
        <v>49</v>
      </c>
      <c r="G23">
        <f>+'Source Data USA'!G20+'Source Data CDN'!G20</f>
        <v>140</v>
      </c>
      <c r="H23">
        <f t="shared" si="7"/>
        <v>491</v>
      </c>
      <c r="I23" s="11">
        <f t="shared" si="5"/>
        <v>0.11845102505694761</v>
      </c>
      <c r="K23">
        <f>+'Source Data USA'!J20+'Source Data CDN'!J20</f>
        <v>21</v>
      </c>
      <c r="L23">
        <f>+'Source Data USA'!K20+'Source Data CDN'!K20</f>
        <v>1</v>
      </c>
      <c r="M23">
        <f>+'Source Data USA'!L20+'Source Data CDN'!L20</f>
        <v>82</v>
      </c>
      <c r="N23">
        <f>+'Source Data USA'!M20+'Source Data CDN'!M20</f>
        <v>13</v>
      </c>
      <c r="O23">
        <f>+'Source Data USA'!N20+'Source Data CDN'!N20</f>
        <v>27</v>
      </c>
      <c r="P23">
        <f t="shared" si="8"/>
        <v>144</v>
      </c>
      <c r="Q23" s="11">
        <f t="shared" si="6"/>
        <v>1.0869565217391304</v>
      </c>
    </row>
    <row r="24" spans="2:17" ht="12.75">
      <c r="B24" t="str">
        <f>+Summary!B22</f>
        <v>April</v>
      </c>
      <c r="C24">
        <f>+'Source Data USA'!C21+'Source Data CDN'!C21</f>
        <v>129</v>
      </c>
      <c r="D24">
        <f>+'Source Data USA'!D21+'Source Data CDN'!D21</f>
        <v>44</v>
      </c>
      <c r="E24">
        <f>+'Source Data USA'!E21+'Source Data CDN'!E21</f>
        <v>199</v>
      </c>
      <c r="F24">
        <f>+'Source Data USA'!F21+'Source Data CDN'!F21</f>
        <v>60</v>
      </c>
      <c r="G24">
        <f>+'Source Data USA'!G21+'Source Data CDN'!G21</f>
        <v>187</v>
      </c>
      <c r="H24">
        <f t="shared" si="7"/>
        <v>619</v>
      </c>
      <c r="I24" s="11">
        <f t="shared" si="5"/>
        <v>0.4197247706422018</v>
      </c>
      <c r="K24">
        <f>+'Source Data USA'!J21+'Source Data CDN'!J21</f>
        <v>16</v>
      </c>
      <c r="L24">
        <f>+'Source Data USA'!K21+'Source Data CDN'!K21</f>
        <v>17</v>
      </c>
      <c r="M24">
        <f>+'Source Data USA'!L21+'Source Data CDN'!L21</f>
        <v>72</v>
      </c>
      <c r="N24">
        <f>+'Source Data USA'!M21+'Source Data CDN'!M21</f>
        <v>1</v>
      </c>
      <c r="O24">
        <f>+'Source Data USA'!N21+'Source Data CDN'!N21</f>
        <v>23</v>
      </c>
      <c r="P24">
        <f t="shared" si="8"/>
        <v>129</v>
      </c>
      <c r="Q24" s="11">
        <f t="shared" si="6"/>
        <v>0</v>
      </c>
    </row>
    <row r="25" spans="2:17" ht="12.75">
      <c r="B25" t="str">
        <f>+Summary!B23</f>
        <v>May</v>
      </c>
      <c r="C25">
        <f>+'Source Data USA'!C22+'Source Data CDN'!C22</f>
        <v>129</v>
      </c>
      <c r="D25">
        <f>+'Source Data USA'!D22+'Source Data CDN'!D22</f>
        <v>57</v>
      </c>
      <c r="E25">
        <f>+'Source Data USA'!E22+'Source Data CDN'!E22</f>
        <v>149</v>
      </c>
      <c r="F25">
        <f>+'Source Data USA'!F22+'Source Data CDN'!F22</f>
        <v>65</v>
      </c>
      <c r="G25">
        <f>+'Source Data USA'!G22+'Source Data CDN'!G22</f>
        <v>150</v>
      </c>
      <c r="H25">
        <f t="shared" si="7"/>
        <v>550</v>
      </c>
      <c r="I25" s="11">
        <f t="shared" si="5"/>
        <v>0.2971698113207547</v>
      </c>
      <c r="K25">
        <f>+'Source Data USA'!J22+'Source Data CDN'!J22</f>
        <v>18</v>
      </c>
      <c r="L25">
        <f>+'Source Data USA'!K22+'Source Data CDN'!K22</f>
        <v>23</v>
      </c>
      <c r="M25">
        <f>+'Source Data USA'!L22+'Source Data CDN'!L22</f>
        <v>87</v>
      </c>
      <c r="N25">
        <f>+'Source Data USA'!M22+'Source Data CDN'!M22</f>
        <v>12</v>
      </c>
      <c r="O25">
        <f>+'Source Data USA'!N22+'Source Data CDN'!N22</f>
        <v>63</v>
      </c>
      <c r="P25">
        <f t="shared" si="8"/>
        <v>203</v>
      </c>
      <c r="Q25" s="11">
        <f t="shared" si="6"/>
        <v>0.2155688622754491</v>
      </c>
    </row>
    <row r="26" spans="2:17" ht="12.75">
      <c r="B26" t="str">
        <f>+Summary!B24</f>
        <v>June</v>
      </c>
      <c r="C26">
        <f>+'Source Data USA'!C23+'Source Data CDN'!C23</f>
        <v>70</v>
      </c>
      <c r="D26">
        <f>+'Source Data USA'!D23+'Source Data CDN'!D23</f>
        <v>56</v>
      </c>
      <c r="E26">
        <f>+'Source Data USA'!E23+'Source Data CDN'!E23</f>
        <v>94</v>
      </c>
      <c r="F26">
        <f>+'Source Data USA'!F23+'Source Data CDN'!F23</f>
        <v>45</v>
      </c>
      <c r="G26">
        <f>+'Source Data USA'!G23+'Source Data CDN'!G23</f>
        <v>218</v>
      </c>
      <c r="H26">
        <f t="shared" si="7"/>
        <v>483</v>
      </c>
      <c r="I26" s="11">
        <f>(H26-H14)/H14</f>
        <v>0.15550239234449761</v>
      </c>
      <c r="K26">
        <f>+'Source Data USA'!J23+'Source Data CDN'!J23</f>
        <v>15</v>
      </c>
      <c r="L26">
        <f>+'Source Data USA'!K23+'Source Data CDN'!K23</f>
        <v>34</v>
      </c>
      <c r="M26">
        <f>+'Source Data USA'!L23+'Source Data CDN'!L23</f>
        <v>91</v>
      </c>
      <c r="N26">
        <f>+'Source Data USA'!M23+'Source Data CDN'!M23</f>
        <v>9</v>
      </c>
      <c r="O26">
        <f>+'Source Data USA'!N23+'Source Data CDN'!N23</f>
        <v>54</v>
      </c>
      <c r="P26">
        <f t="shared" si="8"/>
        <v>203</v>
      </c>
      <c r="Q26" s="11">
        <f>(P26-P14)/P14</f>
        <v>-0.09777777777777778</v>
      </c>
    </row>
    <row r="27" spans="2:17" ht="12.75">
      <c r="B27" t="str">
        <f>+Summary!B25</f>
        <v>July</v>
      </c>
      <c r="C27">
        <f>+'Source Data USA'!C24+'Source Data CDN'!C24</f>
        <v>161</v>
      </c>
      <c r="D27">
        <f>+'Source Data USA'!D24+'Source Data CDN'!D24</f>
        <v>27</v>
      </c>
      <c r="E27">
        <f>+'Source Data USA'!E24+'Source Data CDN'!E24</f>
        <v>123</v>
      </c>
      <c r="F27">
        <f>+'Source Data USA'!F24+'Source Data CDN'!F24</f>
        <v>21</v>
      </c>
      <c r="G27">
        <f>+'Source Data USA'!G24+'Source Data CDN'!G24</f>
        <v>80</v>
      </c>
      <c r="H27">
        <f t="shared" si="7"/>
        <v>412</v>
      </c>
      <c r="I27" s="11">
        <f>(H27-H15)/H15</f>
        <v>-0.14345114345114346</v>
      </c>
      <c r="K27">
        <f>+'Source Data USA'!J24+'Source Data CDN'!J24</f>
        <v>7</v>
      </c>
      <c r="L27">
        <f>+'Source Data USA'!K24+'Source Data CDN'!K24</f>
        <v>6</v>
      </c>
      <c r="M27">
        <f>+'Source Data USA'!L24+'Source Data CDN'!L24</f>
        <v>118</v>
      </c>
      <c r="N27">
        <f>+'Source Data USA'!M24+'Source Data CDN'!M24</f>
        <v>8</v>
      </c>
      <c r="O27">
        <f>+'Source Data USA'!N24+'Source Data CDN'!N24</f>
        <v>98</v>
      </c>
      <c r="P27">
        <f t="shared" si="8"/>
        <v>237</v>
      </c>
      <c r="Q27" s="11">
        <f>(P27-P15)/P15</f>
        <v>0</v>
      </c>
    </row>
    <row r="28" spans="2:17" ht="12.75">
      <c r="B28" t="str">
        <f>+Summary!B26</f>
        <v>August</v>
      </c>
      <c r="C28">
        <f>+'Source Data USA'!C25+'Source Data CDN'!C25</f>
        <v>111</v>
      </c>
      <c r="D28">
        <f>+'Source Data USA'!D25+'Source Data CDN'!D25</f>
        <v>38</v>
      </c>
      <c r="E28">
        <f>+'Source Data USA'!E25+'Source Data CDN'!E25</f>
        <v>119</v>
      </c>
      <c r="F28">
        <f>+'Source Data USA'!F25+'Source Data CDN'!F25</f>
        <v>32</v>
      </c>
      <c r="G28">
        <f>+'Source Data USA'!G25+'Source Data CDN'!G25</f>
        <v>150</v>
      </c>
      <c r="H28">
        <f>SUM(C28:G28)</f>
        <v>450</v>
      </c>
      <c r="I28" s="11">
        <f>(H28-H16)/H16</f>
        <v>-0.038461538461538464</v>
      </c>
      <c r="K28">
        <f>+'Source Data USA'!J25+'Source Data CDN'!J25</f>
        <v>30</v>
      </c>
      <c r="L28">
        <f>+'Source Data USA'!K25+'Source Data CDN'!K25</f>
        <v>13</v>
      </c>
      <c r="M28">
        <f>+'Source Data USA'!L25+'Source Data CDN'!L25</f>
        <v>70</v>
      </c>
      <c r="N28">
        <f>+'Source Data USA'!M25+'Source Data CDN'!M25</f>
        <v>23</v>
      </c>
      <c r="O28">
        <f>+'Source Data USA'!N25+'Source Data CDN'!N25</f>
        <v>115</v>
      </c>
      <c r="P28">
        <f>SUM(K28:O28)</f>
        <v>251</v>
      </c>
      <c r="Q28" s="11">
        <f>(P28-P16)/P16</f>
        <v>0.18396226415094338</v>
      </c>
    </row>
    <row r="29" spans="2:17" ht="12.75">
      <c r="B29" t="str">
        <f>+Summary!B27</f>
        <v>September</v>
      </c>
      <c r="C29">
        <f>+'Source Data USA'!C26+'Source Data CDN'!C26</f>
        <v>224</v>
      </c>
      <c r="D29">
        <f>+'Source Data USA'!D26+'Source Data CDN'!D26</f>
        <v>37</v>
      </c>
      <c r="E29">
        <f>+'Source Data USA'!E26+'Source Data CDN'!E26</f>
        <v>59</v>
      </c>
      <c r="F29">
        <f>+'Source Data USA'!F26+'Source Data CDN'!F26</f>
        <v>25</v>
      </c>
      <c r="G29">
        <f>+'Source Data USA'!G26+'Source Data CDN'!G26</f>
        <v>190</v>
      </c>
      <c r="H29">
        <f>SUM(C29:G29)</f>
        <v>535</v>
      </c>
      <c r="I29" s="11">
        <f>(H29-H17)/H17</f>
        <v>0.06786427145708583</v>
      </c>
      <c r="K29">
        <f>+'Source Data USA'!J26+'Source Data CDN'!J26</f>
        <v>24</v>
      </c>
      <c r="L29">
        <f>+'Source Data USA'!K26+'Source Data CDN'!K26</f>
        <v>1</v>
      </c>
      <c r="M29">
        <f>+'Source Data USA'!L26+'Source Data CDN'!L26</f>
        <v>115</v>
      </c>
      <c r="N29">
        <f>+'Source Data USA'!M26+'Source Data CDN'!M26</f>
        <v>17</v>
      </c>
      <c r="O29">
        <f>+'Source Data USA'!N26+'Source Data CDN'!N26</f>
        <v>16</v>
      </c>
      <c r="P29">
        <f>SUM(K29:O29)</f>
        <v>173</v>
      </c>
      <c r="Q29" s="11">
        <f>(P29-P17)/P17</f>
        <v>0.4180327868852459</v>
      </c>
    </row>
    <row r="30" spans="2:17" ht="12.75">
      <c r="B30" t="str">
        <f>+Summary!B28</f>
        <v>October</v>
      </c>
      <c r="C30">
        <f>+'Source Data USA'!C27+'Source Data CDN'!C27</f>
        <v>230</v>
      </c>
      <c r="D30">
        <f>+'Source Data USA'!D27+'Source Data CDN'!D27</f>
        <v>21</v>
      </c>
      <c r="E30">
        <f>+'Source Data USA'!E27+'Source Data CDN'!E27</f>
        <v>114</v>
      </c>
      <c r="F30">
        <f>+'Source Data USA'!F27+'Source Data CDN'!F27</f>
        <v>42</v>
      </c>
      <c r="G30">
        <f>+'Source Data USA'!G27+'Source Data CDN'!G27</f>
        <v>161</v>
      </c>
      <c r="H30">
        <f>SUM(C30:G30)</f>
        <v>568</v>
      </c>
      <c r="I30" s="11">
        <f>(H30-H18)/H18</f>
        <v>0.08190476190476191</v>
      </c>
      <c r="K30">
        <f>+'Source Data USA'!J27+'Source Data CDN'!J27</f>
        <v>23</v>
      </c>
      <c r="L30">
        <f>+'Source Data USA'!K27+'Source Data CDN'!K27</f>
        <v>0</v>
      </c>
      <c r="M30">
        <f>+'Source Data USA'!L27+'Source Data CDN'!L27</f>
        <v>74</v>
      </c>
      <c r="N30">
        <f>+'Source Data USA'!M27+'Source Data CDN'!M27</f>
        <v>4</v>
      </c>
      <c r="O30">
        <f>+'Source Data USA'!N27+'Source Data CDN'!N27</f>
        <v>27</v>
      </c>
      <c r="P30">
        <f>SUM(K30:O30)</f>
        <v>128</v>
      </c>
      <c r="Q30" s="11">
        <f>(P30-P18)/P18</f>
        <v>0.3473684210526316</v>
      </c>
    </row>
    <row r="31" spans="2:17" ht="12.75">
      <c r="B31" t="str">
        <f>+Summary!B29</f>
        <v>November</v>
      </c>
      <c r="C31">
        <f>+'Source Data USA'!C28+'Source Data CDN'!C28</f>
        <v>184</v>
      </c>
      <c r="D31">
        <f>+'Source Data USA'!D28+'Source Data CDN'!D28</f>
        <v>26</v>
      </c>
      <c r="E31">
        <f>+'Source Data USA'!E28+'Source Data CDN'!E28</f>
        <v>117</v>
      </c>
      <c r="F31">
        <f>+'Source Data USA'!F28+'Source Data CDN'!F28</f>
        <v>61</v>
      </c>
      <c r="G31">
        <f>+'Source Data USA'!G28+'Source Data CDN'!G28</f>
        <v>126</v>
      </c>
      <c r="H31">
        <f>SUM(C31:G31)</f>
        <v>514</v>
      </c>
      <c r="I31" s="11">
        <f>(H31-H19)/H19</f>
        <v>0.06860706860706861</v>
      </c>
      <c r="K31">
        <f>+'Source Data USA'!J28+'Source Data CDN'!J28</f>
        <v>35</v>
      </c>
      <c r="L31">
        <f>+'Source Data USA'!K28+'Source Data CDN'!K28</f>
        <v>0</v>
      </c>
      <c r="M31">
        <f>+'Source Data USA'!L28+'Source Data CDN'!L28</f>
        <v>60</v>
      </c>
      <c r="N31">
        <f>+'Source Data USA'!M28+'Source Data CDN'!M28</f>
        <v>5</v>
      </c>
      <c r="O31">
        <f>+'Source Data USA'!N28+'Source Data CDN'!N28</f>
        <v>19</v>
      </c>
      <c r="P31">
        <f>SUM(K31:O31)</f>
        <v>119</v>
      </c>
      <c r="Q31" s="11">
        <f>(P31-P19)/P19</f>
        <v>0.29347826086956524</v>
      </c>
    </row>
  </sheetData>
  <mergeCells count="5">
    <mergeCell ref="A1:Q1"/>
    <mergeCell ref="C6:H6"/>
    <mergeCell ref="K6:P6"/>
    <mergeCell ref="A3:Q3"/>
    <mergeCell ref="A2:Q2"/>
  </mergeCells>
  <printOptions/>
  <pageMargins left="0.75" right="0.75" top="1" bottom="1" header="0.5" footer="0.5"/>
  <pageSetup fitToHeight="1" fitToWidth="1" horizontalDpi="600" verticalDpi="600" orientation="landscape" scale="80" r:id="rId1"/>
  <headerFooter alignWithMargins="0">
    <oddFooter>&amp;L&amp;D
&amp;T&amp;R&amp;Z
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2" sqref="A2"/>
    </sheetView>
  </sheetViews>
  <sheetFormatPr defaultColWidth="9.140625" defaultRowHeight="12.75"/>
  <cols>
    <col min="1" max="1" width="24.28125" style="0" customWidth="1"/>
  </cols>
  <sheetData>
    <row r="1" ht="12.75">
      <c r="A1" s="14" t="s">
        <v>48</v>
      </c>
    </row>
    <row r="2" ht="12.75">
      <c r="A2" s="14"/>
    </row>
    <row r="3" ht="12.75">
      <c r="A3" s="14" t="s">
        <v>46</v>
      </c>
    </row>
    <row r="5" ht="12.75">
      <c r="A5" s="14" t="s">
        <v>33</v>
      </c>
    </row>
    <row r="7" ht="12.75">
      <c r="A7" t="s">
        <v>34</v>
      </c>
    </row>
    <row r="8" ht="12.75">
      <c r="A8" t="s">
        <v>35</v>
      </c>
    </row>
    <row r="10" ht="12.75">
      <c r="A10" t="s">
        <v>36</v>
      </c>
    </row>
    <row r="11" ht="12.75">
      <c r="A11" s="15" t="s">
        <v>45</v>
      </c>
    </row>
    <row r="12" ht="12.75">
      <c r="A12" s="15" t="s">
        <v>37</v>
      </c>
    </row>
    <row r="13" ht="12.75">
      <c r="A13" s="15" t="s">
        <v>44</v>
      </c>
    </row>
    <row r="15" ht="12.75">
      <c r="A15" t="s">
        <v>38</v>
      </c>
    </row>
    <row r="16" ht="12.75">
      <c r="A16" t="s">
        <v>47</v>
      </c>
    </row>
    <row r="17" ht="12.75">
      <c r="A17" t="s">
        <v>39</v>
      </c>
    </row>
    <row r="20" ht="12.75">
      <c r="A20" t="s">
        <v>40</v>
      </c>
    </row>
    <row r="21" ht="12.75">
      <c r="A21" s="4" t="s">
        <v>41</v>
      </c>
    </row>
    <row r="23" ht="12.75">
      <c r="A23" t="s">
        <v>42</v>
      </c>
    </row>
    <row r="24" ht="12.75">
      <c r="A24" s="4" t="s">
        <v>43</v>
      </c>
    </row>
  </sheetData>
  <hyperlinks>
    <hyperlink ref="A21" r:id="rId1" display="Paul Cripwell"/>
    <hyperlink ref="A24" r:id="rId2" display="Celeste Guse"/>
  </hyperlinks>
  <printOptions/>
  <pageMargins left="0.75" right="0.75" top="1" bottom="1" header="0.5" footer="0.5"/>
  <pageSetup horizontalDpi="600" verticalDpi="6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workbookViewId="0" topLeftCell="A1">
      <selection activeCell="O28" sqref="O28"/>
    </sheetView>
  </sheetViews>
  <sheetFormatPr defaultColWidth="9.140625" defaultRowHeight="12.75"/>
  <sheetData>
    <row r="2" ht="12.75">
      <c r="C2" t="s">
        <v>19</v>
      </c>
    </row>
    <row r="3" spans="3:10" ht="12.75">
      <c r="C3" t="s">
        <v>13</v>
      </c>
      <c r="J3" t="s">
        <v>14</v>
      </c>
    </row>
    <row r="4" spans="3:15" ht="12.75">
      <c r="C4" s="1" t="s">
        <v>8</v>
      </c>
      <c r="D4" s="1" t="s">
        <v>9</v>
      </c>
      <c r="E4" s="1" t="s">
        <v>10</v>
      </c>
      <c r="F4" s="1" t="s">
        <v>24</v>
      </c>
      <c r="G4" s="1" t="s">
        <v>11</v>
      </c>
      <c r="H4" s="1" t="s">
        <v>12</v>
      </c>
      <c r="I4" s="1"/>
      <c r="J4" s="1" t="str">
        <f aca="true" t="shared" si="0" ref="J4:O4">+C4</f>
        <v>ABERI</v>
      </c>
      <c r="K4" s="1" t="str">
        <f t="shared" si="0"/>
        <v>DEVID</v>
      </c>
      <c r="L4" s="1" t="str">
        <f t="shared" si="0"/>
        <v>ORVIT</v>
      </c>
      <c r="M4" s="1" t="str">
        <f t="shared" si="0"/>
        <v>NIKIN</v>
      </c>
      <c r="N4" s="1" t="str">
        <f t="shared" si="0"/>
        <v>RAMEL</v>
      </c>
      <c r="O4" s="1" t="str">
        <f t="shared" si="0"/>
        <v>Total</v>
      </c>
    </row>
    <row r="5" spans="1:15" ht="12.75">
      <c r="A5">
        <v>2006</v>
      </c>
      <c r="B5" t="s">
        <v>0</v>
      </c>
      <c r="C5">
        <v>43</v>
      </c>
      <c r="D5">
        <v>16</v>
      </c>
      <c r="E5">
        <v>149</v>
      </c>
      <c r="G5">
        <v>130</v>
      </c>
      <c r="H5">
        <f>SUM(C5:G5)</f>
        <v>338</v>
      </c>
      <c r="J5">
        <v>4</v>
      </c>
      <c r="L5">
        <v>19</v>
      </c>
      <c r="N5">
        <v>7</v>
      </c>
      <c r="O5">
        <f>SUM(J5:N5)</f>
        <v>30</v>
      </c>
    </row>
    <row r="6" spans="1:15" ht="12.75">
      <c r="A6">
        <v>2007</v>
      </c>
      <c r="B6" t="s">
        <v>1</v>
      </c>
      <c r="C6">
        <v>54</v>
      </c>
      <c r="D6">
        <v>11</v>
      </c>
      <c r="E6">
        <v>120</v>
      </c>
      <c r="G6">
        <v>165</v>
      </c>
      <c r="H6">
        <f aca="true" t="shared" si="1" ref="H6:H28">SUM(C6:G6)</f>
        <v>350</v>
      </c>
      <c r="L6">
        <v>19</v>
      </c>
      <c r="N6">
        <v>9</v>
      </c>
      <c r="O6">
        <f aca="true" t="shared" si="2" ref="O6:O28">SUM(J6:N6)</f>
        <v>28</v>
      </c>
    </row>
    <row r="7" spans="2:15" ht="12.75">
      <c r="B7" t="s">
        <v>2</v>
      </c>
      <c r="C7">
        <v>50</v>
      </c>
      <c r="D7">
        <v>9</v>
      </c>
      <c r="E7">
        <v>91</v>
      </c>
      <c r="G7">
        <v>154</v>
      </c>
      <c r="H7">
        <f t="shared" si="1"/>
        <v>304</v>
      </c>
      <c r="J7">
        <v>4</v>
      </c>
      <c r="L7">
        <v>24</v>
      </c>
      <c r="N7">
        <v>12</v>
      </c>
      <c r="O7">
        <f t="shared" si="2"/>
        <v>40</v>
      </c>
    </row>
    <row r="8" spans="2:15" ht="12.75">
      <c r="B8" t="s">
        <v>3</v>
      </c>
      <c r="C8">
        <v>86</v>
      </c>
      <c r="D8">
        <v>49</v>
      </c>
      <c r="E8">
        <v>92</v>
      </c>
      <c r="G8">
        <v>167</v>
      </c>
      <c r="H8">
        <f t="shared" si="1"/>
        <v>394</v>
      </c>
      <c r="J8">
        <v>2</v>
      </c>
      <c r="K8">
        <v>1</v>
      </c>
      <c r="L8">
        <v>42</v>
      </c>
      <c r="N8">
        <v>10</v>
      </c>
      <c r="O8">
        <f t="shared" si="2"/>
        <v>55</v>
      </c>
    </row>
    <row r="9" spans="2:15" ht="12.75">
      <c r="B9" t="s">
        <v>4</v>
      </c>
      <c r="C9">
        <v>68</v>
      </c>
      <c r="D9">
        <v>22</v>
      </c>
      <c r="E9">
        <v>170</v>
      </c>
      <c r="G9">
        <v>129</v>
      </c>
      <c r="H9">
        <f t="shared" si="1"/>
        <v>389</v>
      </c>
      <c r="J9">
        <v>2</v>
      </c>
      <c r="K9">
        <v>17</v>
      </c>
      <c r="L9">
        <v>64</v>
      </c>
      <c r="N9">
        <v>30</v>
      </c>
      <c r="O9">
        <f t="shared" si="2"/>
        <v>113</v>
      </c>
    </row>
    <row r="10" spans="2:15" ht="12.75">
      <c r="B10" t="s">
        <v>5</v>
      </c>
      <c r="C10">
        <v>114</v>
      </c>
      <c r="D10">
        <v>58</v>
      </c>
      <c r="E10">
        <v>110</v>
      </c>
      <c r="G10">
        <v>85</v>
      </c>
      <c r="H10">
        <f t="shared" si="1"/>
        <v>367</v>
      </c>
      <c r="J10">
        <v>2</v>
      </c>
      <c r="K10">
        <v>33</v>
      </c>
      <c r="L10">
        <v>86</v>
      </c>
      <c r="N10">
        <v>26</v>
      </c>
      <c r="O10">
        <f t="shared" si="2"/>
        <v>147</v>
      </c>
    </row>
    <row r="11" spans="2:15" ht="12.75">
      <c r="B11" t="s">
        <v>6</v>
      </c>
      <c r="C11">
        <v>92</v>
      </c>
      <c r="D11">
        <v>51</v>
      </c>
      <c r="E11">
        <v>111</v>
      </c>
      <c r="G11">
        <v>106</v>
      </c>
      <c r="H11">
        <f t="shared" si="1"/>
        <v>360</v>
      </c>
      <c r="J11">
        <v>6</v>
      </c>
      <c r="K11">
        <v>38</v>
      </c>
      <c r="L11">
        <v>83</v>
      </c>
      <c r="M11">
        <v>1</v>
      </c>
      <c r="N11">
        <v>59</v>
      </c>
      <c r="O11">
        <f t="shared" si="2"/>
        <v>187</v>
      </c>
    </row>
    <row r="12" spans="2:15" ht="12.75">
      <c r="B12" t="s">
        <v>7</v>
      </c>
      <c r="C12">
        <v>91</v>
      </c>
      <c r="D12">
        <v>57</v>
      </c>
      <c r="E12">
        <v>84</v>
      </c>
      <c r="F12">
        <v>7</v>
      </c>
      <c r="G12">
        <v>153</v>
      </c>
      <c r="H12">
        <f t="shared" si="1"/>
        <v>392</v>
      </c>
      <c r="J12">
        <v>1</v>
      </c>
      <c r="K12">
        <v>35</v>
      </c>
      <c r="L12">
        <v>112</v>
      </c>
      <c r="M12">
        <v>1</v>
      </c>
      <c r="N12">
        <v>50</v>
      </c>
      <c r="O12">
        <f t="shared" si="2"/>
        <v>199</v>
      </c>
    </row>
    <row r="13" spans="2:15" ht="12.75">
      <c r="B13" t="s">
        <v>28</v>
      </c>
      <c r="C13">
        <v>76</v>
      </c>
      <c r="D13">
        <v>48</v>
      </c>
      <c r="E13">
        <v>80</v>
      </c>
      <c r="F13">
        <v>26</v>
      </c>
      <c r="G13">
        <v>143</v>
      </c>
      <c r="H13">
        <f t="shared" si="1"/>
        <v>373</v>
      </c>
      <c r="K13">
        <v>40</v>
      </c>
      <c r="L13">
        <v>84</v>
      </c>
      <c r="M13">
        <v>2</v>
      </c>
      <c r="N13">
        <v>53</v>
      </c>
      <c r="O13">
        <f t="shared" si="2"/>
        <v>179</v>
      </c>
    </row>
    <row r="14" spans="2:15" ht="12.75">
      <c r="B14" t="s">
        <v>29</v>
      </c>
      <c r="C14">
        <v>87</v>
      </c>
      <c r="D14">
        <v>35</v>
      </c>
      <c r="E14">
        <v>94</v>
      </c>
      <c r="F14">
        <v>49</v>
      </c>
      <c r="G14">
        <v>145</v>
      </c>
      <c r="H14">
        <f t="shared" si="1"/>
        <v>410</v>
      </c>
      <c r="J14">
        <v>4</v>
      </c>
      <c r="K14">
        <v>30</v>
      </c>
      <c r="L14">
        <v>40</v>
      </c>
      <c r="M14">
        <v>2</v>
      </c>
      <c r="N14">
        <v>26</v>
      </c>
      <c r="O14">
        <f t="shared" si="2"/>
        <v>102</v>
      </c>
    </row>
    <row r="15" spans="2:15" ht="12.75">
      <c r="B15" t="s">
        <v>30</v>
      </c>
      <c r="C15">
        <v>98</v>
      </c>
      <c r="D15">
        <v>71</v>
      </c>
      <c r="E15">
        <v>78</v>
      </c>
      <c r="F15">
        <v>45</v>
      </c>
      <c r="G15">
        <v>151</v>
      </c>
      <c r="H15">
        <f t="shared" si="1"/>
        <v>443</v>
      </c>
      <c r="J15">
        <v>4</v>
      </c>
      <c r="K15">
        <v>17</v>
      </c>
      <c r="L15">
        <v>42</v>
      </c>
      <c r="M15">
        <v>6</v>
      </c>
      <c r="N15">
        <v>11</v>
      </c>
      <c r="O15">
        <f t="shared" si="2"/>
        <v>80</v>
      </c>
    </row>
    <row r="16" spans="2:15" ht="12.75">
      <c r="B16" t="s">
        <v>31</v>
      </c>
      <c r="C16">
        <v>105</v>
      </c>
      <c r="D16">
        <v>32</v>
      </c>
      <c r="E16">
        <v>65</v>
      </c>
      <c r="F16">
        <v>53</v>
      </c>
      <c r="G16">
        <v>159</v>
      </c>
      <c r="H16">
        <f t="shared" si="1"/>
        <v>414</v>
      </c>
      <c r="J16">
        <v>33</v>
      </c>
      <c r="L16">
        <v>28</v>
      </c>
      <c r="M16">
        <v>7</v>
      </c>
      <c r="N16">
        <v>13</v>
      </c>
      <c r="O16">
        <f t="shared" si="2"/>
        <v>81</v>
      </c>
    </row>
    <row r="17" spans="2:15" ht="12.75">
      <c r="B17" t="s">
        <v>0</v>
      </c>
      <c r="C17">
        <v>114</v>
      </c>
      <c r="D17">
        <v>34</v>
      </c>
      <c r="E17">
        <v>69</v>
      </c>
      <c r="F17">
        <v>25</v>
      </c>
      <c r="G17">
        <v>127</v>
      </c>
      <c r="H17">
        <f t="shared" si="1"/>
        <v>369</v>
      </c>
      <c r="J17">
        <v>36</v>
      </c>
      <c r="K17">
        <v>1</v>
      </c>
      <c r="L17">
        <v>33</v>
      </c>
      <c r="M17">
        <v>9</v>
      </c>
      <c r="N17">
        <v>41</v>
      </c>
      <c r="O17">
        <f t="shared" si="2"/>
        <v>120</v>
      </c>
    </row>
    <row r="18" spans="1:15" ht="12.75">
      <c r="A18">
        <f>+A6+1</f>
        <v>2008</v>
      </c>
      <c r="B18" t="str">
        <f aca="true" t="shared" si="3" ref="B18:B28">+B6</f>
        <v>January</v>
      </c>
      <c r="C18">
        <v>124</v>
      </c>
      <c r="D18">
        <v>20</v>
      </c>
      <c r="E18">
        <v>84</v>
      </c>
      <c r="F18">
        <v>35</v>
      </c>
      <c r="G18">
        <v>154</v>
      </c>
      <c r="H18">
        <f t="shared" si="1"/>
        <v>417</v>
      </c>
      <c r="J18">
        <v>8</v>
      </c>
      <c r="L18">
        <v>49</v>
      </c>
      <c r="M18">
        <v>3</v>
      </c>
      <c r="N18">
        <v>7</v>
      </c>
      <c r="O18">
        <f t="shared" si="2"/>
        <v>67</v>
      </c>
    </row>
    <row r="19" spans="2:15" ht="12.75">
      <c r="B19" t="str">
        <f t="shared" si="3"/>
        <v>February</v>
      </c>
      <c r="C19">
        <v>107</v>
      </c>
      <c r="D19">
        <v>11</v>
      </c>
      <c r="E19">
        <v>78</v>
      </c>
      <c r="F19">
        <v>44</v>
      </c>
      <c r="G19">
        <v>147</v>
      </c>
      <c r="H19">
        <f t="shared" si="1"/>
        <v>387</v>
      </c>
      <c r="J19">
        <v>36</v>
      </c>
      <c r="L19">
        <v>63</v>
      </c>
      <c r="M19">
        <v>5</v>
      </c>
      <c r="N19">
        <v>10</v>
      </c>
      <c r="O19">
        <f t="shared" si="2"/>
        <v>114</v>
      </c>
    </row>
    <row r="20" spans="2:15" ht="12.75">
      <c r="B20" t="str">
        <f t="shared" si="3"/>
        <v>March</v>
      </c>
      <c r="C20">
        <v>122</v>
      </c>
      <c r="D20">
        <v>27</v>
      </c>
      <c r="E20">
        <v>83</v>
      </c>
      <c r="F20">
        <v>44</v>
      </c>
      <c r="G20">
        <v>115</v>
      </c>
      <c r="H20">
        <f t="shared" si="1"/>
        <v>391</v>
      </c>
      <c r="J20">
        <v>21</v>
      </c>
      <c r="K20">
        <v>1</v>
      </c>
      <c r="L20">
        <v>65</v>
      </c>
      <c r="M20">
        <v>11</v>
      </c>
      <c r="N20">
        <v>25</v>
      </c>
      <c r="O20">
        <f t="shared" si="2"/>
        <v>123</v>
      </c>
    </row>
    <row r="21" spans="2:15" ht="12.75">
      <c r="B21" t="str">
        <f t="shared" si="3"/>
        <v>April</v>
      </c>
      <c r="C21">
        <v>104</v>
      </c>
      <c r="D21">
        <v>33</v>
      </c>
      <c r="E21">
        <v>179</v>
      </c>
      <c r="F21">
        <v>53</v>
      </c>
      <c r="G21">
        <v>146</v>
      </c>
      <c r="H21">
        <f t="shared" si="1"/>
        <v>515</v>
      </c>
      <c r="J21">
        <v>16</v>
      </c>
      <c r="K21">
        <v>17</v>
      </c>
      <c r="L21">
        <v>56</v>
      </c>
      <c r="M21">
        <v>1</v>
      </c>
      <c r="N21">
        <v>21</v>
      </c>
      <c r="O21">
        <f t="shared" si="2"/>
        <v>111</v>
      </c>
    </row>
    <row r="22" spans="2:15" ht="12.75">
      <c r="B22" t="str">
        <f t="shared" si="3"/>
        <v>May</v>
      </c>
      <c r="C22">
        <v>88</v>
      </c>
      <c r="D22">
        <v>51</v>
      </c>
      <c r="E22">
        <v>134</v>
      </c>
      <c r="F22">
        <v>56</v>
      </c>
      <c r="G22">
        <v>119</v>
      </c>
      <c r="H22">
        <f t="shared" si="1"/>
        <v>448</v>
      </c>
      <c r="J22">
        <v>18</v>
      </c>
      <c r="K22">
        <v>23</v>
      </c>
      <c r="L22">
        <v>68</v>
      </c>
      <c r="M22">
        <v>9</v>
      </c>
      <c r="N22">
        <v>57</v>
      </c>
      <c r="O22">
        <f t="shared" si="2"/>
        <v>175</v>
      </c>
    </row>
    <row r="23" spans="2:15" ht="12.75">
      <c r="B23" t="str">
        <f t="shared" si="3"/>
        <v>June</v>
      </c>
      <c r="C23">
        <v>60</v>
      </c>
      <c r="D23">
        <v>42</v>
      </c>
      <c r="E23">
        <v>81</v>
      </c>
      <c r="F23">
        <v>39</v>
      </c>
      <c r="G23">
        <v>154</v>
      </c>
      <c r="H23">
        <f t="shared" si="1"/>
        <v>376</v>
      </c>
      <c r="J23">
        <v>15</v>
      </c>
      <c r="K23">
        <v>34</v>
      </c>
      <c r="L23">
        <v>64</v>
      </c>
      <c r="M23">
        <v>5</v>
      </c>
      <c r="N23">
        <v>46</v>
      </c>
      <c r="O23">
        <f t="shared" si="2"/>
        <v>164</v>
      </c>
    </row>
    <row r="24" spans="2:15" ht="12.75">
      <c r="B24" t="str">
        <f t="shared" si="3"/>
        <v>July</v>
      </c>
      <c r="C24">
        <v>117</v>
      </c>
      <c r="D24">
        <v>18</v>
      </c>
      <c r="E24">
        <v>90</v>
      </c>
      <c r="F24">
        <v>18</v>
      </c>
      <c r="G24">
        <v>71</v>
      </c>
      <c r="H24">
        <f t="shared" si="1"/>
        <v>314</v>
      </c>
      <c r="J24">
        <v>7</v>
      </c>
      <c r="K24">
        <v>6</v>
      </c>
      <c r="L24">
        <v>75</v>
      </c>
      <c r="M24">
        <v>6</v>
      </c>
      <c r="N24">
        <v>78</v>
      </c>
      <c r="O24">
        <f t="shared" si="2"/>
        <v>172</v>
      </c>
    </row>
    <row r="25" spans="2:15" ht="12.75">
      <c r="B25" t="str">
        <f t="shared" si="3"/>
        <v>August</v>
      </c>
      <c r="C25">
        <v>84</v>
      </c>
      <c r="D25">
        <v>19</v>
      </c>
      <c r="E25">
        <v>96</v>
      </c>
      <c r="F25">
        <v>28</v>
      </c>
      <c r="G25">
        <v>106</v>
      </c>
      <c r="H25">
        <f t="shared" si="1"/>
        <v>333</v>
      </c>
      <c r="J25">
        <v>27</v>
      </c>
      <c r="K25">
        <v>12</v>
      </c>
      <c r="L25">
        <v>51</v>
      </c>
      <c r="M25">
        <v>12</v>
      </c>
      <c r="N25">
        <v>94</v>
      </c>
      <c r="O25">
        <f t="shared" si="2"/>
        <v>196</v>
      </c>
    </row>
    <row r="26" spans="2:15" ht="12.75">
      <c r="B26" t="str">
        <f t="shared" si="3"/>
        <v>September</v>
      </c>
      <c r="C26">
        <v>147</v>
      </c>
      <c r="D26">
        <v>27</v>
      </c>
      <c r="E26">
        <v>56</v>
      </c>
      <c r="F26">
        <v>24</v>
      </c>
      <c r="G26">
        <v>155</v>
      </c>
      <c r="H26">
        <f t="shared" si="1"/>
        <v>409</v>
      </c>
      <c r="J26">
        <v>24</v>
      </c>
      <c r="K26">
        <v>1</v>
      </c>
      <c r="L26">
        <v>93</v>
      </c>
      <c r="M26">
        <v>13</v>
      </c>
      <c r="N26">
        <v>14</v>
      </c>
      <c r="O26">
        <f t="shared" si="2"/>
        <v>145</v>
      </c>
    </row>
    <row r="27" spans="2:15" ht="12.75">
      <c r="B27" t="str">
        <f t="shared" si="3"/>
        <v>October</v>
      </c>
      <c r="C27">
        <v>149</v>
      </c>
      <c r="D27">
        <v>18</v>
      </c>
      <c r="E27">
        <v>104</v>
      </c>
      <c r="F27">
        <v>34</v>
      </c>
      <c r="G27">
        <v>144</v>
      </c>
      <c r="H27">
        <f t="shared" si="1"/>
        <v>449</v>
      </c>
      <c r="J27">
        <v>23</v>
      </c>
      <c r="L27">
        <v>64</v>
      </c>
      <c r="M27">
        <v>4</v>
      </c>
      <c r="N27">
        <v>23</v>
      </c>
      <c r="O27">
        <f t="shared" si="2"/>
        <v>114</v>
      </c>
    </row>
    <row r="28" spans="2:15" ht="12.75">
      <c r="B28" t="str">
        <f t="shared" si="3"/>
        <v>November</v>
      </c>
      <c r="C28">
        <v>120</v>
      </c>
      <c r="D28">
        <v>23</v>
      </c>
      <c r="E28">
        <v>108</v>
      </c>
      <c r="F28">
        <v>56</v>
      </c>
      <c r="G28">
        <v>110</v>
      </c>
      <c r="H28">
        <f t="shared" si="1"/>
        <v>417</v>
      </c>
      <c r="J28">
        <v>35</v>
      </c>
      <c r="L28">
        <v>53</v>
      </c>
      <c r="M28">
        <v>5</v>
      </c>
      <c r="N28">
        <v>15</v>
      </c>
      <c r="O28">
        <f t="shared" si="2"/>
        <v>108</v>
      </c>
    </row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workbookViewId="0" topLeftCell="A1">
      <selection activeCell="O28" sqref="O28"/>
    </sheetView>
  </sheetViews>
  <sheetFormatPr defaultColWidth="9.140625" defaultRowHeight="12.75"/>
  <sheetData>
    <row r="2" ht="12.75">
      <c r="C2" t="s">
        <v>20</v>
      </c>
    </row>
    <row r="3" spans="3:10" ht="12.75">
      <c r="C3" t="s">
        <v>13</v>
      </c>
      <c r="J3" t="s">
        <v>14</v>
      </c>
    </row>
    <row r="4" spans="3:15" ht="12.75">
      <c r="C4" s="1" t="str">
        <f>+'Source Data USA'!C4</f>
        <v>ABERI</v>
      </c>
      <c r="D4" s="1" t="str">
        <f>+'Source Data USA'!D4</f>
        <v>DEVID</v>
      </c>
      <c r="E4" s="1" t="str">
        <f>+'Source Data USA'!E4</f>
        <v>ORVIT</v>
      </c>
      <c r="F4" s="1" t="str">
        <f>+'Source Data USA'!F4</f>
        <v>NIKIN</v>
      </c>
      <c r="G4" s="1" t="str">
        <f>+'Source Data USA'!G4</f>
        <v>RAMEL</v>
      </c>
      <c r="H4" s="1" t="s">
        <v>12</v>
      </c>
      <c r="I4" s="1"/>
      <c r="J4" s="1" t="str">
        <f>+'Source Data USA'!J4</f>
        <v>ABERI</v>
      </c>
      <c r="K4" s="1" t="str">
        <f>+'Source Data USA'!K4</f>
        <v>DEVID</v>
      </c>
      <c r="L4" s="1" t="str">
        <f>+'Source Data USA'!L4</f>
        <v>ORVIT</v>
      </c>
      <c r="M4" s="1" t="str">
        <f>+'Source Data USA'!M4</f>
        <v>NIKIN</v>
      </c>
      <c r="N4" s="1" t="str">
        <f>+'Source Data USA'!N4</f>
        <v>RAMEL</v>
      </c>
      <c r="O4" s="1" t="str">
        <f>+H4</f>
        <v>Total</v>
      </c>
    </row>
    <row r="5" spans="1:15" ht="12.75">
      <c r="A5">
        <v>2006</v>
      </c>
      <c r="B5" t="s">
        <v>0</v>
      </c>
      <c r="C5">
        <v>7</v>
      </c>
      <c r="D5">
        <v>2</v>
      </c>
      <c r="E5">
        <v>14</v>
      </c>
      <c r="G5">
        <v>15</v>
      </c>
      <c r="H5">
        <f aca="true" t="shared" si="0" ref="H5:H28">SUM(C5:G5)</f>
        <v>38</v>
      </c>
      <c r="L5">
        <v>3</v>
      </c>
      <c r="N5">
        <v>2</v>
      </c>
      <c r="O5">
        <f aca="true" t="shared" si="1" ref="O5:O12">SUM(J5:N5)</f>
        <v>5</v>
      </c>
    </row>
    <row r="6" spans="1:15" ht="12.75">
      <c r="A6">
        <v>2007</v>
      </c>
      <c r="B6" t="s">
        <v>1</v>
      </c>
      <c r="C6">
        <v>7</v>
      </c>
      <c r="D6">
        <v>1</v>
      </c>
      <c r="E6">
        <v>16</v>
      </c>
      <c r="G6">
        <v>20</v>
      </c>
      <c r="H6">
        <f t="shared" si="0"/>
        <v>44</v>
      </c>
      <c r="L6">
        <v>6</v>
      </c>
      <c r="N6">
        <v>2</v>
      </c>
      <c r="O6">
        <f t="shared" si="1"/>
        <v>8</v>
      </c>
    </row>
    <row r="7" spans="2:15" ht="12.75">
      <c r="B7" t="s">
        <v>2</v>
      </c>
      <c r="C7">
        <v>12</v>
      </c>
      <c r="D7">
        <v>1</v>
      </c>
      <c r="E7">
        <v>3</v>
      </c>
      <c r="G7">
        <v>21</v>
      </c>
      <c r="H7">
        <f t="shared" si="0"/>
        <v>37</v>
      </c>
      <c r="L7">
        <v>5</v>
      </c>
      <c r="N7">
        <v>1</v>
      </c>
      <c r="O7">
        <f t="shared" si="1"/>
        <v>6</v>
      </c>
    </row>
    <row r="8" spans="2:15" ht="12.75">
      <c r="B8" t="s">
        <v>3</v>
      </c>
      <c r="C8">
        <v>19</v>
      </c>
      <c r="D8">
        <v>9</v>
      </c>
      <c r="E8">
        <v>3</v>
      </c>
      <c r="G8">
        <v>14</v>
      </c>
      <c r="H8">
        <f t="shared" si="0"/>
        <v>45</v>
      </c>
      <c r="L8">
        <v>14</v>
      </c>
      <c r="O8">
        <f t="shared" si="1"/>
        <v>14</v>
      </c>
    </row>
    <row r="9" spans="2:15" ht="12.75">
      <c r="B9" t="s">
        <v>4</v>
      </c>
      <c r="C9">
        <v>7</v>
      </c>
      <c r="D9">
        <v>2</v>
      </c>
      <c r="E9">
        <v>8</v>
      </c>
      <c r="G9">
        <v>30</v>
      </c>
      <c r="H9">
        <f t="shared" si="0"/>
        <v>47</v>
      </c>
      <c r="L9">
        <v>7</v>
      </c>
      <c r="N9">
        <v>9</v>
      </c>
      <c r="O9">
        <f t="shared" si="1"/>
        <v>16</v>
      </c>
    </row>
    <row r="10" spans="2:15" ht="12.75">
      <c r="B10" t="s">
        <v>5</v>
      </c>
      <c r="C10">
        <v>32</v>
      </c>
      <c r="D10">
        <v>3</v>
      </c>
      <c r="E10">
        <v>4</v>
      </c>
      <c r="G10">
        <v>18</v>
      </c>
      <c r="H10">
        <f t="shared" si="0"/>
        <v>57</v>
      </c>
      <c r="L10">
        <v>15</v>
      </c>
      <c r="N10">
        <v>5</v>
      </c>
      <c r="O10">
        <f t="shared" si="1"/>
        <v>20</v>
      </c>
    </row>
    <row r="11" spans="2:15" ht="12.75">
      <c r="B11" t="s">
        <v>6</v>
      </c>
      <c r="C11">
        <v>12</v>
      </c>
      <c r="D11">
        <v>5</v>
      </c>
      <c r="E11">
        <v>18</v>
      </c>
      <c r="G11">
        <v>23</v>
      </c>
      <c r="H11">
        <f t="shared" si="0"/>
        <v>58</v>
      </c>
      <c r="L11">
        <v>23</v>
      </c>
      <c r="N11">
        <v>15</v>
      </c>
      <c r="O11">
        <f t="shared" si="1"/>
        <v>38</v>
      </c>
    </row>
    <row r="12" spans="2:15" ht="12.75">
      <c r="B12" t="s">
        <v>7</v>
      </c>
      <c r="C12">
        <v>25</v>
      </c>
      <c r="D12">
        <v>6</v>
      </c>
      <c r="E12">
        <v>6</v>
      </c>
      <c r="F12">
        <v>1</v>
      </c>
      <c r="G12">
        <v>51</v>
      </c>
      <c r="H12">
        <f t="shared" si="0"/>
        <v>89</v>
      </c>
      <c r="L12">
        <v>29</v>
      </c>
      <c r="N12">
        <v>9</v>
      </c>
      <c r="O12">
        <f t="shared" si="1"/>
        <v>38</v>
      </c>
    </row>
    <row r="13" spans="2:15" ht="12.75">
      <c r="B13" t="s">
        <v>28</v>
      </c>
      <c r="C13">
        <v>7</v>
      </c>
      <c r="D13">
        <v>8</v>
      </c>
      <c r="E13">
        <v>29</v>
      </c>
      <c r="F13">
        <v>3</v>
      </c>
      <c r="G13">
        <v>48</v>
      </c>
      <c r="H13">
        <f t="shared" si="0"/>
        <v>95</v>
      </c>
      <c r="K13">
        <v>1</v>
      </c>
      <c r="L13">
        <v>27</v>
      </c>
      <c r="M13">
        <v>1</v>
      </c>
      <c r="N13">
        <v>4</v>
      </c>
      <c r="O13">
        <f aca="true" t="shared" si="2" ref="O13:O28">SUM(J13:N13)</f>
        <v>33</v>
      </c>
    </row>
    <row r="14" spans="2:15" ht="12.75">
      <c r="B14" t="s">
        <v>29</v>
      </c>
      <c r="C14">
        <v>25</v>
      </c>
      <c r="D14">
        <v>8</v>
      </c>
      <c r="E14">
        <v>6</v>
      </c>
      <c r="F14">
        <v>11</v>
      </c>
      <c r="G14">
        <v>41</v>
      </c>
      <c r="H14">
        <f t="shared" si="0"/>
        <v>91</v>
      </c>
      <c r="K14">
        <v>1</v>
      </c>
      <c r="L14">
        <v>12</v>
      </c>
      <c r="M14">
        <v>1</v>
      </c>
      <c r="N14">
        <v>6</v>
      </c>
      <c r="O14">
        <f t="shared" si="2"/>
        <v>20</v>
      </c>
    </row>
    <row r="15" spans="2:15" ht="12.75">
      <c r="B15" t="s">
        <v>30</v>
      </c>
      <c r="C15">
        <v>25</v>
      </c>
      <c r="D15">
        <v>8</v>
      </c>
      <c r="E15">
        <v>19</v>
      </c>
      <c r="F15">
        <v>4</v>
      </c>
      <c r="G15">
        <v>26</v>
      </c>
      <c r="H15">
        <f t="shared" si="0"/>
        <v>82</v>
      </c>
      <c r="L15">
        <v>9</v>
      </c>
      <c r="M15">
        <v>3</v>
      </c>
      <c r="N15">
        <v>3</v>
      </c>
      <c r="O15">
        <f t="shared" si="2"/>
        <v>15</v>
      </c>
    </row>
    <row r="16" spans="2:15" ht="12.75">
      <c r="B16" t="s">
        <v>31</v>
      </c>
      <c r="C16">
        <v>29</v>
      </c>
      <c r="E16">
        <v>8</v>
      </c>
      <c r="F16">
        <v>3</v>
      </c>
      <c r="G16">
        <v>27</v>
      </c>
      <c r="H16">
        <f t="shared" si="0"/>
        <v>67</v>
      </c>
      <c r="L16">
        <v>8</v>
      </c>
      <c r="N16">
        <v>3</v>
      </c>
      <c r="O16">
        <f t="shared" si="2"/>
        <v>11</v>
      </c>
    </row>
    <row r="17" spans="2:15" ht="12.75">
      <c r="B17" t="s">
        <v>0</v>
      </c>
      <c r="C17">
        <v>30</v>
      </c>
      <c r="D17">
        <v>1</v>
      </c>
      <c r="E17">
        <v>16</v>
      </c>
      <c r="F17">
        <v>1</v>
      </c>
      <c r="G17">
        <v>28</v>
      </c>
      <c r="H17">
        <f t="shared" si="0"/>
        <v>76</v>
      </c>
      <c r="L17">
        <v>6</v>
      </c>
      <c r="N17">
        <v>2</v>
      </c>
      <c r="O17">
        <f t="shared" si="2"/>
        <v>8</v>
      </c>
    </row>
    <row r="18" spans="1:15" ht="12.75">
      <c r="A18">
        <f>+A6+1</f>
        <v>2008</v>
      </c>
      <c r="B18" t="str">
        <f aca="true" t="shared" si="3" ref="B18:B28">+B6</f>
        <v>January</v>
      </c>
      <c r="C18">
        <v>36</v>
      </c>
      <c r="D18">
        <v>9</v>
      </c>
      <c r="E18">
        <v>7</v>
      </c>
      <c r="F18">
        <v>3</v>
      </c>
      <c r="G18">
        <v>43</v>
      </c>
      <c r="H18">
        <f t="shared" si="0"/>
        <v>98</v>
      </c>
      <c r="L18">
        <v>8</v>
      </c>
      <c r="O18">
        <f t="shared" si="2"/>
        <v>8</v>
      </c>
    </row>
    <row r="19" spans="2:15" ht="12.75">
      <c r="B19" t="str">
        <f t="shared" si="3"/>
        <v>February</v>
      </c>
      <c r="C19">
        <v>24</v>
      </c>
      <c r="D19">
        <v>8</v>
      </c>
      <c r="E19">
        <v>18</v>
      </c>
      <c r="F19">
        <v>6</v>
      </c>
      <c r="G19">
        <v>39</v>
      </c>
      <c r="H19">
        <f t="shared" si="0"/>
        <v>95</v>
      </c>
      <c r="L19">
        <v>17</v>
      </c>
      <c r="O19">
        <f t="shared" si="2"/>
        <v>17</v>
      </c>
    </row>
    <row r="20" spans="2:15" ht="12.75">
      <c r="B20" t="str">
        <f t="shared" si="3"/>
        <v>March</v>
      </c>
      <c r="C20">
        <v>51</v>
      </c>
      <c r="D20">
        <v>13</v>
      </c>
      <c r="E20">
        <v>6</v>
      </c>
      <c r="F20">
        <v>5</v>
      </c>
      <c r="G20">
        <v>25</v>
      </c>
      <c r="H20">
        <f t="shared" si="0"/>
        <v>100</v>
      </c>
      <c r="L20">
        <v>17</v>
      </c>
      <c r="M20">
        <v>2</v>
      </c>
      <c r="N20">
        <v>2</v>
      </c>
      <c r="O20">
        <f t="shared" si="2"/>
        <v>21</v>
      </c>
    </row>
    <row r="21" spans="2:15" ht="12.75">
      <c r="B21" t="str">
        <f t="shared" si="3"/>
        <v>April</v>
      </c>
      <c r="C21">
        <v>25</v>
      </c>
      <c r="D21">
        <v>11</v>
      </c>
      <c r="E21">
        <v>20</v>
      </c>
      <c r="F21">
        <v>7</v>
      </c>
      <c r="G21">
        <v>41</v>
      </c>
      <c r="H21">
        <f t="shared" si="0"/>
        <v>104</v>
      </c>
      <c r="L21">
        <v>16</v>
      </c>
      <c r="N21">
        <v>2</v>
      </c>
      <c r="O21">
        <f t="shared" si="2"/>
        <v>18</v>
      </c>
    </row>
    <row r="22" spans="2:15" ht="12.75">
      <c r="B22" t="str">
        <f t="shared" si="3"/>
        <v>May</v>
      </c>
      <c r="C22">
        <v>41</v>
      </c>
      <c r="D22">
        <v>6</v>
      </c>
      <c r="E22">
        <v>15</v>
      </c>
      <c r="F22">
        <v>9</v>
      </c>
      <c r="G22">
        <v>31</v>
      </c>
      <c r="H22">
        <f t="shared" si="0"/>
        <v>102</v>
      </c>
      <c r="L22">
        <v>19</v>
      </c>
      <c r="M22">
        <v>3</v>
      </c>
      <c r="N22">
        <v>6</v>
      </c>
      <c r="O22">
        <f t="shared" si="2"/>
        <v>28</v>
      </c>
    </row>
    <row r="23" spans="2:15" ht="12.75">
      <c r="B23" t="str">
        <f t="shared" si="3"/>
        <v>June</v>
      </c>
      <c r="C23">
        <v>10</v>
      </c>
      <c r="D23">
        <v>14</v>
      </c>
      <c r="E23">
        <v>13</v>
      </c>
      <c r="F23">
        <v>6</v>
      </c>
      <c r="G23">
        <v>64</v>
      </c>
      <c r="H23">
        <f t="shared" si="0"/>
        <v>107</v>
      </c>
      <c r="L23">
        <v>27</v>
      </c>
      <c r="M23">
        <v>4</v>
      </c>
      <c r="N23">
        <v>8</v>
      </c>
      <c r="O23">
        <f t="shared" si="2"/>
        <v>39</v>
      </c>
    </row>
    <row r="24" spans="2:15" ht="12.75">
      <c r="B24" t="str">
        <f t="shared" si="3"/>
        <v>July</v>
      </c>
      <c r="C24">
        <v>44</v>
      </c>
      <c r="D24">
        <v>9</v>
      </c>
      <c r="E24">
        <v>33</v>
      </c>
      <c r="F24">
        <v>3</v>
      </c>
      <c r="G24">
        <v>9</v>
      </c>
      <c r="H24">
        <f t="shared" si="0"/>
        <v>98</v>
      </c>
      <c r="L24">
        <v>43</v>
      </c>
      <c r="M24">
        <v>2</v>
      </c>
      <c r="N24">
        <v>20</v>
      </c>
      <c r="O24">
        <f t="shared" si="2"/>
        <v>65</v>
      </c>
    </row>
    <row r="25" spans="2:15" ht="12.75">
      <c r="B25" t="str">
        <f t="shared" si="3"/>
        <v>August</v>
      </c>
      <c r="C25">
        <v>27</v>
      </c>
      <c r="D25">
        <v>19</v>
      </c>
      <c r="E25">
        <v>23</v>
      </c>
      <c r="F25">
        <v>4</v>
      </c>
      <c r="G25">
        <v>44</v>
      </c>
      <c r="H25">
        <f t="shared" si="0"/>
        <v>117</v>
      </c>
      <c r="J25">
        <v>3</v>
      </c>
      <c r="K25">
        <v>1</v>
      </c>
      <c r="L25">
        <v>19</v>
      </c>
      <c r="M25">
        <v>11</v>
      </c>
      <c r="N25">
        <v>21</v>
      </c>
      <c r="O25">
        <f t="shared" si="2"/>
        <v>55</v>
      </c>
    </row>
    <row r="26" spans="2:15" ht="12.75">
      <c r="B26" t="str">
        <f t="shared" si="3"/>
        <v>September</v>
      </c>
      <c r="C26">
        <v>77</v>
      </c>
      <c r="D26">
        <v>10</v>
      </c>
      <c r="E26">
        <v>3</v>
      </c>
      <c r="F26">
        <v>1</v>
      </c>
      <c r="G26">
        <v>35</v>
      </c>
      <c r="H26">
        <f t="shared" si="0"/>
        <v>126</v>
      </c>
      <c r="L26">
        <v>22</v>
      </c>
      <c r="M26">
        <v>4</v>
      </c>
      <c r="N26">
        <v>2</v>
      </c>
      <c r="O26">
        <f t="shared" si="2"/>
        <v>28</v>
      </c>
    </row>
    <row r="27" spans="2:15" ht="12.75">
      <c r="B27" t="str">
        <f t="shared" si="3"/>
        <v>October</v>
      </c>
      <c r="C27">
        <v>81</v>
      </c>
      <c r="D27">
        <v>3</v>
      </c>
      <c r="E27">
        <v>10</v>
      </c>
      <c r="F27">
        <v>8</v>
      </c>
      <c r="G27">
        <v>17</v>
      </c>
      <c r="H27">
        <f t="shared" si="0"/>
        <v>119</v>
      </c>
      <c r="L27">
        <v>10</v>
      </c>
      <c r="N27">
        <v>4</v>
      </c>
      <c r="O27">
        <f t="shared" si="2"/>
        <v>14</v>
      </c>
    </row>
    <row r="28" spans="2:15" ht="12.75">
      <c r="B28" t="str">
        <f t="shared" si="3"/>
        <v>November</v>
      </c>
      <c r="C28">
        <v>64</v>
      </c>
      <c r="D28">
        <v>3</v>
      </c>
      <c r="E28">
        <v>9</v>
      </c>
      <c r="F28">
        <v>5</v>
      </c>
      <c r="G28">
        <v>16</v>
      </c>
      <c r="H28">
        <f t="shared" si="0"/>
        <v>97</v>
      </c>
      <c r="L28">
        <v>7</v>
      </c>
      <c r="N28">
        <v>4</v>
      </c>
      <c r="O28">
        <f t="shared" si="2"/>
        <v>11</v>
      </c>
    </row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B8" sqref="B8"/>
    </sheetView>
  </sheetViews>
  <sheetFormatPr defaultColWidth="9.140625" defaultRowHeight="12.75"/>
  <sheetData>
    <row r="1" ht="12.75">
      <c r="A1" s="4" t="s">
        <v>49</v>
      </c>
    </row>
    <row r="3" ht="12.75">
      <c r="A3" s="16" t="s">
        <v>50</v>
      </c>
    </row>
  </sheetData>
  <hyperlinks>
    <hyperlink ref="A3" r:id="rId1" display="Project"/>
    <hyperlink ref="A1" r:id="rId2" display="Monthly Creator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Tables</dc:title>
  <dc:subject>Polar Flights - Overflights and Canadian</dc:subject>
  <dc:creator>J. Paul Cripwell</dc:creator>
  <cp:keywords/>
  <dc:description>With updates for correct UTC Date</dc:description>
  <cp:lastModifiedBy>J. Paul Cripwell</cp:lastModifiedBy>
  <cp:lastPrinted>2008-01-07T16:34:17Z</cp:lastPrinted>
  <dcterms:created xsi:type="dcterms:W3CDTF">2007-03-26T19:12:32Z</dcterms:created>
  <dcterms:modified xsi:type="dcterms:W3CDTF">2008-12-04T15:27:51Z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