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80" tabRatio="889" activeTab="1"/>
  </bookViews>
  <sheets>
    <sheet name="User's Guide" sheetId="1" r:id="rId1"/>
    <sheet name="Activity Description" sheetId="2" r:id="rId2"/>
    <sheet name="ERR &amp; Sensitivity Analysis" sheetId="3" r:id="rId3"/>
    <sheet name="ERR CALCULATION" sheetId="4" r:id="rId4"/>
    <sheet name="Value Added per Tourist" sheetId="5" r:id="rId5"/>
    <sheet name="CB_DATA_" sheetId="6" state="very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ddgrow">#REF!</definedName>
    <definedName name="annwage">#REF!</definedName>
    <definedName name="asset_life">#REF!</definedName>
    <definedName name="avgwage">'[1]Key Assumptions'!$G$9</definedName>
    <definedName name="billing_hydro">#REF!</definedName>
    <definedName name="billing_subsea" localSheetId="2">'[9]Assumptions'!#REF!</definedName>
    <definedName name="billing_subsea">#REF!</definedName>
    <definedName name="billing_td" localSheetId="2">'[9]Assumptions'!#REF!</definedName>
    <definedName name="billing_td">#REF!</definedName>
    <definedName name="c_tax">'[7]Assumptions'!$D$129</definedName>
    <definedName name="cablife">'[5]Assumptions'!$H$29</definedName>
    <definedName name="CB_3365d6c8376f44b5b00df3ac8621bfed" localSheetId="2" hidden="1">'ERR &amp; Sensitivity Analysis'!$D$30</definedName>
    <definedName name="CB_44965b27b67b4285aded23ba15345ebd" localSheetId="2" hidden="1">'ERR &amp; Sensitivity Analysis'!$D$32</definedName>
    <definedName name="CB_553dc9b1f42741569fc9b48bbffe9473" localSheetId="2" hidden="1">'ERR &amp; Sensitivity Analysis'!$D$31</definedName>
    <definedName name="CB_de1d28b50d4b43e985be0031e3d63777" localSheetId="2" hidden="1">'ERR &amp; Sensitivity Analysis'!$D$36</definedName>
    <definedName name="CB_ec1e7cc435464f7ca4e45371369da5e3" localSheetId="3" hidden="1">'ERR CALCULATION'!$D$43</definedName>
    <definedName name="CB_effc519c0e304820a4f39a2fa561d1bc" localSheetId="2" hidden="1">'ERR &amp; Sensitivity Analysis'!$D$29</definedName>
    <definedName name="CBWorkbookPriority" localSheetId="3" hidden="1">-290197251</definedName>
    <definedName name="CBWorkbookPriority" localSheetId="4" hidden="1">-290197251</definedName>
    <definedName name="CBWorkbookPriority" hidden="1">-1802552942</definedName>
    <definedName name="CBx_4e867520307c43a496bbe8a15c7e392b" localSheetId="5" hidden="1">"'CB_DATA_'!$A$1"</definedName>
    <definedName name="CBx_7988d893f426428d8958ae23bfa5fba7" localSheetId="5" hidden="1">"'Value Added per Tourist'!$A$1"</definedName>
    <definedName name="CBx_e87bbabad58f4dd281d5accea7a5e598" localSheetId="5" hidden="1">"'ERR CALCULATION'!$A$1"</definedName>
    <definedName name="CBx_efb6a8180e6b440197211dfc6d35eb9e" localSheetId="5" hidden="1">"'ERR &amp; Sensitivity Analysis'!$A$1"</definedName>
    <definedName name="CBx_Sheet_Guid" localSheetId="5" hidden="1">"'4e867520-307c-43a4-96bb-e8a15c7e392b"</definedName>
    <definedName name="CBx_Sheet_Guid" localSheetId="2" hidden="1">"'efb6a818-0e6b-4401-9721-1dfc6d35eb9e"</definedName>
    <definedName name="CBx_Sheet_Guid" localSheetId="3" hidden="1">"'e87bbaba-d58f-4dd2-81d5-accea7a5e598"</definedName>
    <definedName name="CBx_Sheet_Guid" localSheetId="4" hidden="1">"'7988d893-f426-428d-8958-ae23bfa5fba7"</definedName>
    <definedName name="CBx_StorageType" localSheetId="5" hidden="1">1</definedName>
    <definedName name="CBx_StorageType" localSheetId="2" hidden="1">1</definedName>
    <definedName name="CBx_StorageType" localSheetId="3" hidden="1">1</definedName>
    <definedName name="CBx_StorageType" localSheetId="4" hidden="1">1</definedName>
    <definedName name="Costs">#REF!</definedName>
    <definedName name="Costs2">'[5]Assumptions'!$W$7:$AB$15</definedName>
    <definedName name="debt">#REF!</definedName>
    <definedName name="debt_cost" localSheetId="2">'[9]Assumptions'!#REF!</definedName>
    <definedName name="debt_cost">#REF!</definedName>
    <definedName name="DEP">#REF!</definedName>
    <definedName name="diesel_price">#REF!</definedName>
    <definedName name="disc">'[3]Assumptions'!#REF!</definedName>
    <definedName name="discount">#REF!</definedName>
    <definedName name="disease_cases">'[3]Assumptions'!#REF!</definedName>
    <definedName name="DPY">'[1]Key Assumptions'!$G$24</definedName>
    <definedName name="ECF">'[2]LU'!$AF$8</definedName>
    <definedName name="ECON">#REF!</definedName>
    <definedName name="eduwageadd">'[3]Morogoro'!$K$31</definedName>
    <definedName name="eduwagenr">'[3]Morogoro'!$K$29</definedName>
    <definedName name="equity" localSheetId="2">'[9]Assumptions'!#REF!</definedName>
    <definedName name="equity">#REF!</definedName>
    <definedName name="ex_rate">#REF!</definedName>
    <definedName name="exch">'[6]Assumptions'!$F$7</definedName>
    <definedName name="exch2">'[8]Basics'!$G$8</definedName>
    <definedName name="gasswitch">'[5]Assumptions'!$H$47</definedName>
    <definedName name="grow">#REF!</definedName>
    <definedName name="hydro_cap">#REF!</definedName>
    <definedName name="hydro_opex">#REF!</definedName>
    <definedName name="income_comm" localSheetId="2">'[9]Assumptions'!#REF!</definedName>
    <definedName name="income_comm">#REF!</definedName>
    <definedName name="income_dom" localSheetId="2">'[9]Assumptions'!#REF!</definedName>
    <definedName name="income_dom">#REF!</definedName>
    <definedName name="income_ind" localSheetId="2">'[9]Assumptions'!#REF!</definedName>
    <definedName name="income_ind">#REF!</definedName>
    <definedName name="income_street" localSheetId="2">'[9]Assumptions'!#REF!</definedName>
    <definedName name="income_street">#REF!</definedName>
    <definedName name="infl">'[1]Key Assumptions'!$G$38</definedName>
    <definedName name="inflation" localSheetId="2">'[9]Assumptions'!#REF!</definedName>
    <definedName name="inflation">#REF!</definedName>
    <definedName name="LCC">'[1]Key Assumptions'!$G$38</definedName>
    <definedName name="Lessgrow">#REF!</definedName>
    <definedName name="LF0913">'[5]Assumptions'!$G$12</definedName>
    <definedName name="LF1423">'[5]Assumptions'!$H$12</definedName>
    <definedName name="LF2433">'[5]Assumptions'!$I$12</definedName>
    <definedName name="LF2434">'[5]Assumptions'!$I$12</definedName>
    <definedName name="list">'[3]Assumptions'!#REF!</definedName>
    <definedName name="loadshed">'[5]Assumptions'!#REF!</definedName>
    <definedName name="LOAN">#REF!</definedName>
    <definedName name="loan_period" localSheetId="2">'[9]Assumptions'!#REF!</definedName>
    <definedName name="loan_period">#REF!</definedName>
    <definedName name="lpb">'[3]Assumptions'!$F$6</definedName>
    <definedName name="LU1">'[2]LU'!$A$3:$V$57</definedName>
    <definedName name="LUsum">'[2]Summary'!$A$6:$S$16</definedName>
    <definedName name="lva">'[1]Key Assumptions'!$G$37</definedName>
    <definedName name="mat_rate">'[7]Assumptions'!$D$125</definedName>
    <definedName name="mat_years">'[7]Assumptions'!$D$127</definedName>
    <definedName name="miniprojrange">#REF!</definedName>
    <definedName name="model_start">#REF!</definedName>
    <definedName name="mvacap">'[5]Assumptions'!$H$31</definedName>
    <definedName name="nmarkup">'[3]Assumptions'!#REF!</definedName>
    <definedName name="omcost">'[3]Assumptions'!$F$9</definedName>
    <definedName name="ops_end">#REF!</definedName>
    <definedName name="ops_start">#REF!</definedName>
    <definedName name="pfactor">'[5]Assumptions'!$H$13</definedName>
    <definedName name="Phasing">#REF!</definedName>
    <definedName name="Phasing2">'[5]Planting'!$F$4:$S$10</definedName>
    <definedName name="pow_importprice">'[5]Assumptions'!$M$8:$O$35</definedName>
    <definedName name="ppatable">'[5]Assumptions'!$L$9:$P$35</definedName>
    <definedName name="price_comm" localSheetId="2">'[9]Assumptions'!#REF!</definedName>
    <definedName name="price_comm">#REF!</definedName>
    <definedName name="price_dom" localSheetId="2">'[9]Assumptions'!#REF!</definedName>
    <definedName name="price_dom">#REF!</definedName>
    <definedName name="price_ind" localSheetId="2">'[9]Assumptions'!#REF!+'[9]Assumptions'!#REF!</definedName>
    <definedName name="price_ind">#REF!+#REF!</definedName>
    <definedName name="price_street" localSheetId="2">'[9]Assumptions'!#REF!</definedName>
    <definedName name="price_street">#REF!</definedName>
    <definedName name="_xlnm.Print_Area" localSheetId="1">'Activity Description'!$A$1:$D$35</definedName>
    <definedName name="_xlnm.Print_Area" localSheetId="2">'ERR &amp; Sensitivity Analysis'!$A$1:$H$83</definedName>
    <definedName name="_xlnm.Print_Area" localSheetId="3">'ERR CALCULATION'!$A$1:$K$78</definedName>
    <definedName name="_xlnm.Print_Area" localSheetId="0">'User''s Guide'!$A$1:$D$64</definedName>
    <definedName name="_xlnm.Print_Area" localSheetId="4">'Value Added per Tourist'!$A$1:$G$31</definedName>
    <definedName name="prod">'[4]Key Assumptions'!$H$41</definedName>
    <definedName name="proj_life">#REF!</definedName>
    <definedName name="PROJECT_NAME" localSheetId="1">CONCATENATE('Activity Description'!$C$9," (",'Activity Description'!$C$12,")")</definedName>
    <definedName name="PROJECT_NAME" localSheetId="2">CONCATENATE('[10]User's Guide'!$C$8," (",'[10]User's Guide'!$C$9,")")</definedName>
    <definedName name="PROJECT_NAME">CONCATENATE('User's Guide'!$C$11," (",'User's Guide'!$C$12,")")</definedName>
    <definedName name="project_switch">#REF!</definedName>
    <definedName name="real_disc_rate" localSheetId="2">'[9]Assumptions'!#REF!</definedName>
    <definedName name="real_disc_rate">#REF!</definedName>
    <definedName name="req_ret">'[7]Assumptions'!$D$129</definedName>
    <definedName name="residcapex">'[5]Assumptions'!$H$49</definedName>
    <definedName name="selected_cap">#REF!</definedName>
    <definedName name="startyear">'[5]Assumptions'!$H$36</definedName>
    <definedName name="STAT">$A$1:$N$401</definedName>
    <definedName name="sub_cap" localSheetId="2">'[9]Assumptions'!#REF!</definedName>
    <definedName name="sub_cap">#REF!</definedName>
    <definedName name="SUM">#REF!</definedName>
    <definedName name="tariff_case">#REF!</definedName>
    <definedName name="tax_dep" localSheetId="2">'[9]Assumptions'!#REF!</definedName>
    <definedName name="tax_dep">#REF!</definedName>
    <definedName name="tax_rate" localSheetId="2">'[9]Assumptions'!#REF!</definedName>
    <definedName name="tax_rate">#REF!</definedName>
    <definedName name="td_cap">#REF!</definedName>
    <definedName name="td_opex">#REF!</definedName>
    <definedName name="unserved">'[5]Assumptions'!$H$35</definedName>
    <definedName name="UWSSA">'[3]Assumptions'!$E$14:$E$16</definedName>
    <definedName name="voll">'[5]Assumptions'!$H$30</definedName>
    <definedName name="Year1">'[6]Assumptions'!$F$5</definedName>
  </definedNames>
  <calcPr fullCalcOnLoad="1"/>
</workbook>
</file>

<file path=xl/comments5.xml><?xml version="1.0" encoding="utf-8"?>
<comments xmlns="http://schemas.openxmlformats.org/spreadsheetml/2006/main">
  <authors>
    <author>berningcc</author>
  </authors>
  <commentList>
    <comment ref="AF29" authorId="0">
      <text>
        <r>
          <rPr>
            <b/>
            <sz val="8"/>
            <rFont val="Tahoma"/>
            <family val="0"/>
          </rPr>
          <t>berningcc:</t>
        </r>
        <r>
          <rPr>
            <sz val="8"/>
            <rFont val="Tahoma"/>
            <family val="0"/>
          </rPr>
          <t xml:space="preserve">
I took this number from the LB RD&amp;M sheet.  </t>
        </r>
      </text>
    </comment>
  </commentList>
</comments>
</file>

<file path=xl/sharedStrings.xml><?xml version="1.0" encoding="utf-8"?>
<sst xmlns="http://schemas.openxmlformats.org/spreadsheetml/2006/main" count="156" uniqueCount="118">
  <si>
    <t>Activity Description</t>
  </si>
  <si>
    <t>One should read this sheet first, as it offers a summary of the project, a list of components, and states the economic rationale for the project.</t>
  </si>
  <si>
    <t>A brief summary of the project's key parameters and ERR calculations.</t>
  </si>
  <si>
    <t>PROJECT NAME</t>
  </si>
  <si>
    <t>SPREADSHEET VERSION</t>
  </si>
  <si>
    <t>AMOUNT OF MCC FUNDS</t>
  </si>
  <si>
    <t>PROJECT DESCRIPTION</t>
  </si>
  <si>
    <t>BENEFIT STREAMS INCLUDED IN ERR</t>
  </si>
  <si>
    <t>ESTIMATED ERR AND TIMELINE</t>
  </si>
  <si>
    <t>Specifically, MCC Funding will support:</t>
  </si>
  <si>
    <t>SUMMARY</t>
  </si>
  <si>
    <t>COMPONENTS</t>
  </si>
  <si>
    <t>1.</t>
  </si>
  <si>
    <t>ECONOMIC RATIONALE</t>
  </si>
  <si>
    <t>WORKSHEETS IN THIS FILE</t>
  </si>
  <si>
    <r>
      <t xml:space="preserve">COSTS INCLUDED IN ERR </t>
    </r>
    <r>
      <rPr>
        <sz val="14"/>
        <rFont val="Arial"/>
        <family val="2"/>
      </rPr>
      <t>(OTHER THAN COSTS BOURNE BY MCC)</t>
    </r>
  </si>
  <si>
    <t>Tourism Sector Project</t>
  </si>
  <si>
    <t>Sources</t>
  </si>
  <si>
    <t>ERR CALCULATION FOR DESTINATION MARKETING, NAMIBIA</t>
  </si>
  <si>
    <t xml:space="preserve">Ratio of new tourists by origin </t>
  </si>
  <si>
    <t>Overseas:</t>
  </si>
  <si>
    <t xml:space="preserve">Namibian: </t>
  </si>
  <si>
    <t>N$ - US$ exchange rate</t>
  </si>
  <si>
    <t>Expenditures per trip (US$)</t>
  </si>
  <si>
    <t>Value added ratio</t>
  </si>
  <si>
    <t>Direct value added per trip (US$)</t>
  </si>
  <si>
    <t>Blended direct value added per new trip, foreign tourists NAD:</t>
  </si>
  <si>
    <t>Factor to reduce estimated impact: (endogeneity and diminishing returns)</t>
  </si>
  <si>
    <t>Residual effect of additional visitors post compact (spillovers, word of mouth)</t>
  </si>
  <si>
    <t>Year</t>
  </si>
  <si>
    <t>Direct value added from additional trips</t>
  </si>
  <si>
    <t>TOTAL BENEFITS</t>
  </si>
  <si>
    <t>Direct Overseas Marketing Expenditures</t>
  </si>
  <si>
    <t>Other marketing expenditures (not overseas tourists)</t>
  </si>
  <si>
    <t>Staffing costs, NTB</t>
  </si>
  <si>
    <t>MCC/MCA implementation costs</t>
  </si>
  <si>
    <t>Total Costs</t>
  </si>
  <si>
    <t>TOTAL NET BENEFITS</t>
  </si>
  <si>
    <t>ERR Calculation</t>
  </si>
  <si>
    <t>Income multiplier</t>
  </si>
  <si>
    <t>Total value added per trip (US$)</t>
  </si>
  <si>
    <t>Consumer surplus per trip (US$)</t>
  </si>
  <si>
    <t>Blended direct value added per new trip (US$)</t>
  </si>
  <si>
    <t>Blended total value added per new trip (US$)</t>
  </si>
  <si>
    <t>Blended total economic value per new trip (US$)</t>
  </si>
  <si>
    <t>Value Added per Tourist</t>
  </si>
  <si>
    <t>-</t>
  </si>
  <si>
    <t xml:space="preserve">Value added of new tourists by origin </t>
  </si>
  <si>
    <t>MCC funding will be used to enhance the revenue production possibilities of the Namibian tourism sector by focusing on marketing, management and investment capacities of communal conservancies.</t>
  </si>
  <si>
    <t>MCC funding will be used to increase tourist arrivals to Namibia.</t>
  </si>
  <si>
    <t>Namibia: Tourists by Origin</t>
  </si>
  <si>
    <t>Notes:</t>
  </si>
  <si>
    <t>*Economic benefits from Namibian tourists are excluded to focus on the attractiveness to foreigners.</t>
  </si>
  <si>
    <t>*All values are Namibian dollars unless otherwise specified.</t>
  </si>
  <si>
    <r>
      <t>2</t>
    </r>
    <r>
      <rPr>
        <sz val="12"/>
        <rFont val="Arial"/>
        <family val="2"/>
      </rPr>
      <t>Turpie et al. Economic Value and Financing of Namibia's Protected Areas. Anchor Environmental Consultants CC. 2004. p.10</t>
    </r>
  </si>
  <si>
    <r>
      <t>3</t>
    </r>
    <r>
      <rPr>
        <sz val="12"/>
        <rFont val="Arial"/>
        <family val="2"/>
      </rPr>
      <t>Turpie et al. Economic Value and Financing of Namibia's Protected Areas. Anchor Environmental Consultants CC. 2004. p.38</t>
    </r>
  </si>
  <si>
    <r>
      <t>Ratio of new tourists by origin</t>
    </r>
    <r>
      <rPr>
        <vertAlign val="superscript"/>
        <sz val="14"/>
        <rFont val="Arial"/>
        <family val="2"/>
      </rPr>
      <t xml:space="preserve">1 </t>
    </r>
  </si>
  <si>
    <t>South Afr.:</t>
  </si>
  <si>
    <t>Economic rate of return (ERR):</t>
  </si>
  <si>
    <r>
      <t>Additional visitors per Namibian dollars spent on marketing</t>
    </r>
    <r>
      <rPr>
        <vertAlign val="superscript"/>
        <sz val="14"/>
        <rFont val="Arial"/>
        <family val="2"/>
      </rPr>
      <t>4</t>
    </r>
  </si>
  <si>
    <r>
      <t>Added Value per Namibian dollar spent on NTB tourism marketing</t>
    </r>
    <r>
      <rPr>
        <vertAlign val="superscript"/>
        <sz val="14"/>
        <rFont val="Arial"/>
        <family val="2"/>
      </rPr>
      <t>5</t>
    </r>
  </si>
  <si>
    <r>
      <t>Added Value per Namibia dollar spent on route and website</t>
    </r>
    <r>
      <rPr>
        <vertAlign val="superscript"/>
        <sz val="14"/>
        <rFont val="Arial"/>
        <family val="2"/>
      </rPr>
      <t>6</t>
    </r>
  </si>
  <si>
    <r>
      <t>1</t>
    </r>
    <r>
      <rPr>
        <sz val="12"/>
        <rFont val="Arial"/>
        <family val="2"/>
      </rPr>
      <t>World Travel and Tourism Council: Namibia, the impact of travel and tourism on jobs and the economy.  London, 2004 p.26</t>
    </r>
  </si>
  <si>
    <r>
      <t>4</t>
    </r>
    <r>
      <rPr>
        <sz val="12"/>
        <rFont val="Arial"/>
        <family val="2"/>
      </rPr>
      <t>Regression analysis of arrivals to Namibia on country dummies, a trend, and annual NTB marketing expenditures by country.  Statistically significant coefficient shows $N1 of marketing expenditure produces .0009 additional arrivals.  Here I have assumed some diminishing returns to this marketing.</t>
    </r>
  </si>
  <si>
    <r>
      <t>5</t>
    </r>
    <r>
      <rPr>
        <sz val="12"/>
        <rFont val="Arial"/>
        <family val="2"/>
      </rPr>
      <t>Product of regression coefficient and blended direct value added per new trip, foreign tourists</t>
    </r>
  </si>
  <si>
    <r>
      <t>6</t>
    </r>
    <r>
      <rPr>
        <sz val="12"/>
        <rFont val="Arial"/>
        <family val="2"/>
      </rPr>
      <t>Evidence is not available on the effectiveness of these activities.</t>
    </r>
  </si>
  <si>
    <t>Overseas</t>
  </si>
  <si>
    <t>South African</t>
  </si>
  <si>
    <t>Namibian</t>
  </si>
  <si>
    <t>Last updated:  8/24/2007</t>
  </si>
  <si>
    <t>All summary parameters set to initial values?</t>
  </si>
  <si>
    <t>Parameter type</t>
  </si>
  <si>
    <t>User Input</t>
  </si>
  <si>
    <t>MCC Estimate</t>
  </si>
  <si>
    <t>Plausible range</t>
  </si>
  <si>
    <t>Values used in ERR computation</t>
  </si>
  <si>
    <t>Summary</t>
  </si>
  <si>
    <t>Specific</t>
  </si>
  <si>
    <t>ERR &amp; Sensitivity Analysis</t>
  </si>
  <si>
    <t>Increased tourism visits, value added from overseas tourists.</t>
  </si>
  <si>
    <t>Actual costs as a percentage of estimated costs</t>
  </si>
  <si>
    <t>Actual benefits as a percentage of estimated benefits</t>
  </si>
  <si>
    <t>0.29 - 0.48</t>
  </si>
  <si>
    <t>5.6 - 8.4</t>
  </si>
  <si>
    <t>0.4 - 0.6</t>
  </si>
  <si>
    <t>MCC Estimated ERR:</t>
  </si>
  <si>
    <t>Description of Key Parameters</t>
  </si>
  <si>
    <t>Parameter Values</t>
  </si>
  <si>
    <r>
      <t>Value added ratio</t>
    </r>
    <r>
      <rPr>
        <vertAlign val="superscript"/>
        <sz val="14"/>
        <rFont val="Arial"/>
        <family val="2"/>
      </rPr>
      <t>1</t>
    </r>
  </si>
  <si>
    <r>
      <t>Factor to reduce estimated impact: (endogeneity and diminishing returns)</t>
    </r>
    <r>
      <rPr>
        <vertAlign val="superscript"/>
        <sz val="14"/>
        <rFont val="Arial"/>
        <family val="2"/>
      </rPr>
      <t>2</t>
    </r>
  </si>
  <si>
    <t>NOTES:</t>
  </si>
  <si>
    <r>
      <t>1</t>
    </r>
    <r>
      <rPr>
        <sz val="12"/>
        <rFont val="Arial"/>
        <family val="2"/>
      </rPr>
      <t>Fraction of expenditures per trip that constitute value added by participants.</t>
    </r>
  </si>
  <si>
    <t>$8.3 million for marketing activity project.</t>
  </si>
  <si>
    <t>2.</t>
  </si>
  <si>
    <t>3.</t>
  </si>
  <si>
    <t>4.</t>
  </si>
  <si>
    <t>Destination marketing to North America</t>
  </si>
  <si>
    <t>Development and marketing of local and regional tourism routes</t>
  </si>
  <si>
    <t>Implementing entity support</t>
  </si>
  <si>
    <t xml:space="preserve"> </t>
  </si>
  <si>
    <t>ERR and Sensitivity Analysis</t>
  </si>
  <si>
    <t>MILLENNIUM CHALLENGE CORPORATION</t>
  </si>
  <si>
    <r>
      <t>Value added ratio</t>
    </r>
    <r>
      <rPr>
        <b/>
        <vertAlign val="superscript"/>
        <sz val="14"/>
        <color indexed="12"/>
        <rFont val="Arial"/>
        <family val="2"/>
      </rPr>
      <t>3</t>
    </r>
  </si>
  <si>
    <t>COSTS Totals</t>
  </si>
  <si>
    <t>1808 - 2712</t>
  </si>
  <si>
    <r>
      <t>Expenditures per trip (US$)</t>
    </r>
    <r>
      <rPr>
        <b/>
        <vertAlign val="superscript"/>
        <sz val="14"/>
        <color indexed="12"/>
        <rFont val="Arial"/>
        <family val="2"/>
      </rPr>
      <t>2</t>
    </r>
  </si>
  <si>
    <t>More Info</t>
  </si>
  <si>
    <t>User's Guide</t>
  </si>
  <si>
    <t>Change the "User Input" cells in the table below to see the effect on the compact's Economic Rate of Return (ERR) and net benefits (see chart below).  To reset all values to the default MCC estimates, click the "Reset Parameters" button.  Be sure to reset all summary parameters to their original values ("MCC Estimate" values) before changing specific parameters.</t>
  </si>
  <si>
    <t>17.8% over 6 years*</t>
  </si>
  <si>
    <t>Interactive website</t>
  </si>
  <si>
    <t>* The ERR was calculated over a six year time horizon because the MCC-funded marketing expenditures are expected to generate benefits over this time frame.</t>
  </si>
  <si>
    <t>Direct foreign and domestic marketing expenditures</t>
  </si>
  <si>
    <t>LAST UPDATED:6/5/2008</t>
  </si>
  <si>
    <t>LAST UPDATED: 6/5/2008</t>
  </si>
  <si>
    <t>The Namibia tourism sector has grown at a steady rate since independence in 1990. However, it has underperformed relative to regional competitors and it remains especially susceptible to seasonal fluctuations. Diversification of source markets for tourists is a key element to increasing tourist arrivals and reducing seasonal fluctuations.  The primary objective of this activity is to increase tourist arrivals to Namibia by ramping up marketing to North American tourists, developing and marketing local and regional tourism route packages, and developing a fully interactive website for Namibia's Tourism Board.   In modeling the impact of MCC’s tourism investments on economic growth and incomes, we include the expenditure on trips due to increase of arrivals, which is estimated at an average of 4,000 additional tourists per year and incremental (present) value added by overseas tourists of approximately 7 million USD as a result of the project. Based on a recent study, the benefits will be shared in proportions similar to the wider tourism economy, in which approximately 24% of the benefits will accrue to the poor or near poor.</t>
  </si>
  <si>
    <t>Namibia: Tourism Marketing Activity</t>
  </si>
  <si>
    <t>Marketing Activity</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</si>
</sst>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0"/>
    <numFmt numFmtId="171" formatCode="0.00000"/>
    <numFmt numFmtId="172" formatCode="#,##0_ ;\-#,##0\ "/>
    <numFmt numFmtId="173" formatCode="0_ ;\-0\ "/>
    <numFmt numFmtId="174" formatCode="[$NAD]\ #,##0"/>
    <numFmt numFmtId="175" formatCode="[$€-2]\ #,##0.00"/>
    <numFmt numFmtId="176" formatCode="[$€-2]\ #,##0"/>
    <numFmt numFmtId="177" formatCode="&quot;£&quot;#,##0;\-&quot;£&quot;#,##0"/>
    <numFmt numFmtId="178" formatCode="&quot;£&quot;#,##0;[Red]\-&quot;£&quot;#,##0"/>
    <numFmt numFmtId="179" formatCode="&quot;£&quot;#,##0.00;\-&quot;£&quot;#,##0.00"/>
    <numFmt numFmtId="180" formatCode="&quot;£&quot;#,##0.00;[Red]\-&quot;£&quot;#,##0.00"/>
    <numFmt numFmtId="181" formatCode="#,##0.0_ ;[Red]\-#,##0.0\ "/>
    <numFmt numFmtId="182" formatCode="dd/mm/yy;@"/>
    <numFmt numFmtId="183" formatCode="#,##0.00_ ;[Red]\-#,##0.00\ "/>
    <numFmt numFmtId="184" formatCode="&quot;£&quot;#,##0.000;[Red]\-&quot;£&quot;#,##0.000"/>
    <numFmt numFmtId="185" formatCode="&quot;£&quot;#,##0.0;[Red]\-&quot;£&quot;#,##0.0"/>
    <numFmt numFmtId="186" formatCode="0.000"/>
    <numFmt numFmtId="187" formatCode="0.0000"/>
    <numFmt numFmtId="188" formatCode="#,##0.0000_ ;[Red]\-#,##0.0000\ "/>
    <numFmt numFmtId="189" formatCode="_(* #,##0_);_(* \(#,##0\);_(* &quot;-&quot;??_);_(@_)"/>
    <numFmt numFmtId="190" formatCode="0.000%"/>
    <numFmt numFmtId="191" formatCode="0.000000000"/>
    <numFmt numFmtId="192" formatCode="0.00000000"/>
    <numFmt numFmtId="193" formatCode="0.0000000"/>
    <numFmt numFmtId="194" formatCode="0.000000"/>
    <numFmt numFmtId="195" formatCode="#,##0.000"/>
    <numFmt numFmtId="196" formatCode="_-* #,##0.0_-;\-* #,##0.0_-;_-* &quot;-&quot;??_-;_-@_-"/>
    <numFmt numFmtId="197" formatCode="_-* #,##0_-;\-* #,##0_-;_-* &quot;-&quot;??_-;_-@_-"/>
    <numFmt numFmtId="198" formatCode="_(* #,##0.0_);_(* \(#,##0.0\);_(* &quot;-&quot;??_);_(@_)"/>
    <numFmt numFmtId="199" formatCode="_-* #,##0.000_-;\-* #,##0.000_-;_-* &quot;-&quot;???_-;_-@_-"/>
    <numFmt numFmtId="200" formatCode="_-* #,##0.000_-;\-* #,##0.000_-;_-* &quot;-&quot;??_-;_-@_-"/>
    <numFmt numFmtId="201" formatCode="0.0000000000"/>
    <numFmt numFmtId="202" formatCode="#,##0.0000"/>
    <numFmt numFmtId="203" formatCode="0.00000000000"/>
    <numFmt numFmtId="204" formatCode="0.000000000000"/>
    <numFmt numFmtId="205" formatCode="_-* #,##0.0000_-;\-* #,##0.0000_-;_-* &quot;-&quot;??_-;_-@_-"/>
    <numFmt numFmtId="206" formatCode="#,##0.000;[Red]\-#,##0.000"/>
    <numFmt numFmtId="207" formatCode="#,##0.0;[Red]\-#,##0.0"/>
    <numFmt numFmtId="208" formatCode="_-* #,##0.0_-;\-* #,##0.0_-;_-* &quot;-&quot;?_-;_-@_-"/>
    <numFmt numFmtId="209" formatCode="#,##0_ ;[Red]\-#,##0\ "/>
    <numFmt numFmtId="210" formatCode="_(* #,##0.000_);_(* \(#,##0.000\);_(* &quot;-&quot;???_);_(@_)"/>
    <numFmt numFmtId="211" formatCode="_(* #,##0.00_);_(* \(#,##0.00\);_(* &quot;-&quot;???_);_(@_)"/>
    <numFmt numFmtId="212" formatCode="_(* #,##0.0_);_(* \(#,##0.0\);_(* &quot;-&quot;???_);_(@_)"/>
    <numFmt numFmtId="213" formatCode="_(* #,##0_);_(* \(#,##0\);_(* &quot;-&quot;???_);_(@_)"/>
    <numFmt numFmtId="214" formatCode="&quot;Yes&quot;;&quot;Yes&quot;;&quot;No&quot;"/>
    <numFmt numFmtId="215" formatCode="&quot;True&quot;;&quot;True&quot;;&quot;False&quot;"/>
    <numFmt numFmtId="216" formatCode="&quot;On&quot;;&quot;On&quot;;&quot;Off&quot;"/>
    <numFmt numFmtId="217" formatCode="[$€-2]\ #,##0.00_);[Red]\([$€-2]\ #,##0.00\)"/>
    <numFmt numFmtId="218" formatCode="_-* #,##0.00000_-;\-* #,##0.00000_-;_-* &quot;-&quot;??_-;_-@_-"/>
    <numFmt numFmtId="219" formatCode="#,##0_ "/>
    <numFmt numFmtId="220" formatCode="0.0\ %"/>
    <numFmt numFmtId="221" formatCode="[$-409]h:mm:ss\ AM/PM"/>
    <numFmt numFmtId="222" formatCode="[$-409]dddd\,\ mmmm\ dd\,\ yyyy"/>
    <numFmt numFmtId="223" formatCode="00000"/>
    <numFmt numFmtId="224" formatCode="&quot;$&quot;#,##0"/>
  </numFmts>
  <fonts count="42">
    <font>
      <sz val="10"/>
      <name val="Arial"/>
      <family val="0"/>
    </font>
    <font>
      <sz val="8"/>
      <name val="Arial"/>
      <family val="0"/>
    </font>
    <font>
      <sz val="10"/>
      <name val="Times New Roman"/>
      <family val="0"/>
    </font>
    <font>
      <b/>
      <sz val="12"/>
      <name val="Arial"/>
      <family val="2"/>
    </font>
    <font>
      <u val="single"/>
      <sz val="10"/>
      <color indexed="12"/>
      <name val="Arial"/>
      <family val="0"/>
    </font>
    <font>
      <u val="single"/>
      <sz val="10"/>
      <color indexed="36"/>
      <name val="Arial"/>
      <family val="0"/>
    </font>
    <font>
      <b/>
      <sz val="16"/>
      <name val="Arial"/>
      <family val="2"/>
    </font>
    <font>
      <sz val="12"/>
      <name val="Arial"/>
      <family val="2"/>
    </font>
    <font>
      <b/>
      <sz val="14"/>
      <name val="Arial"/>
      <family val="2"/>
    </font>
    <font>
      <sz val="14"/>
      <name val="Arial"/>
      <family val="2"/>
    </font>
    <font>
      <u val="single"/>
      <sz val="14"/>
      <color indexed="12"/>
      <name val="Arial"/>
      <family val="2"/>
    </font>
    <font>
      <sz val="18"/>
      <name val="Times New Roman"/>
      <family val="0"/>
    </font>
    <font>
      <sz val="8"/>
      <name val="Times New Roman"/>
      <family val="0"/>
    </font>
    <font>
      <i/>
      <sz val="12"/>
      <name val="Times New Roman"/>
      <family val="0"/>
    </font>
    <font>
      <sz val="18"/>
      <name val="Arial"/>
      <family val="0"/>
    </font>
    <font>
      <i/>
      <sz val="12"/>
      <name val="Arial"/>
      <family val="0"/>
    </font>
    <font>
      <sz val="12"/>
      <name val="Times New Roman"/>
      <family val="0"/>
    </font>
    <font>
      <sz val="12"/>
      <name val="Arial Narrow"/>
      <family val="2"/>
    </font>
    <font>
      <b/>
      <sz val="12"/>
      <name val="Arial Narrow"/>
      <family val="2"/>
    </font>
    <font>
      <b/>
      <sz val="8"/>
      <name val="Tahoma"/>
      <family val="0"/>
    </font>
    <font>
      <sz val="8"/>
      <name val="Tahoma"/>
      <family val="0"/>
    </font>
    <font>
      <vertAlign val="superscript"/>
      <sz val="14"/>
      <name val="Arial"/>
      <family val="2"/>
    </font>
    <font>
      <vertAlign val="superscript"/>
      <sz val="10"/>
      <name val="Arial"/>
      <family val="2"/>
    </font>
    <font>
      <vertAlign val="superscript"/>
      <sz val="12"/>
      <name val="Arial"/>
      <family val="2"/>
    </font>
    <font>
      <sz val="8"/>
      <color indexed="17"/>
      <name val="Arial"/>
      <family val="2"/>
    </font>
    <font>
      <sz val="10"/>
      <color indexed="23"/>
      <name val="Arial"/>
      <family val="2"/>
    </font>
    <font>
      <b/>
      <sz val="10"/>
      <color indexed="55"/>
      <name val="Arial"/>
      <family val="2"/>
    </font>
    <font>
      <b/>
      <sz val="14"/>
      <color indexed="12"/>
      <name val="Arial"/>
      <family val="2"/>
    </font>
    <font>
      <sz val="10"/>
      <color indexed="9"/>
      <name val="Arial"/>
      <family val="2"/>
    </font>
    <font>
      <b/>
      <sz val="10"/>
      <name val="Arial"/>
      <family val="2"/>
    </font>
    <font>
      <b/>
      <sz val="10"/>
      <color indexed="9"/>
      <name val="Arial"/>
      <family val="2"/>
    </font>
    <font>
      <b/>
      <sz val="10"/>
      <color indexed="12"/>
      <name val="Arial"/>
      <family val="2"/>
    </font>
    <font>
      <sz val="15.75"/>
      <name val="Arial"/>
      <family val="0"/>
    </font>
    <font>
      <sz val="11"/>
      <name val="Arial"/>
      <family val="2"/>
    </font>
    <font>
      <b/>
      <sz val="12.75"/>
      <name val="Arial"/>
      <family val="2"/>
    </font>
    <font>
      <b/>
      <sz val="14"/>
      <color indexed="10"/>
      <name val="Arial"/>
      <family val="2"/>
    </font>
    <font>
      <sz val="16"/>
      <name val="Arial"/>
      <family val="2"/>
    </font>
    <font>
      <sz val="14"/>
      <color indexed="10"/>
      <name val="Arial"/>
      <family val="2"/>
    </font>
    <font>
      <sz val="16"/>
      <color indexed="10"/>
      <name val="Arial"/>
      <family val="2"/>
    </font>
    <font>
      <b/>
      <sz val="16"/>
      <color indexed="10"/>
      <name val="Arial"/>
      <family val="2"/>
    </font>
    <font>
      <b/>
      <vertAlign val="superscript"/>
      <sz val="14"/>
      <color indexed="12"/>
      <name val="Arial"/>
      <family val="2"/>
    </font>
    <font>
      <b/>
      <sz val="8"/>
      <name val="Arial"/>
      <family val="2"/>
    </font>
  </fonts>
  <fills count="7">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s>
  <borders count="59">
    <border>
      <left/>
      <right/>
      <top/>
      <bottom/>
      <diagonal/>
    </border>
    <border>
      <left>
        <color indexed="63"/>
      </left>
      <right style="double"/>
      <top style="double"/>
      <bottom>
        <color indexed="63"/>
      </bottom>
    </border>
    <border>
      <left>
        <color indexed="63"/>
      </left>
      <right style="double"/>
      <top>
        <color indexed="63"/>
      </top>
      <bottom style="double"/>
    </border>
    <border>
      <left style="double"/>
      <right style="thin"/>
      <top>
        <color indexed="63"/>
      </top>
      <bottom>
        <color indexed="63"/>
      </bottom>
    </border>
    <border>
      <left>
        <color indexed="63"/>
      </left>
      <right style="double"/>
      <top>
        <color indexed="63"/>
      </top>
      <bottom>
        <color indexed="63"/>
      </bottom>
    </border>
    <border>
      <left style="double"/>
      <right style="thin"/>
      <top style="thin"/>
      <bottom style="thin"/>
    </border>
    <border>
      <left style="double"/>
      <right style="thin"/>
      <top>
        <color indexed="63"/>
      </top>
      <bottom style="thin"/>
    </border>
    <border>
      <left>
        <color indexed="63"/>
      </left>
      <right style="double"/>
      <top>
        <color indexed="63"/>
      </top>
      <bottom style="thin"/>
    </border>
    <border>
      <left style="thin"/>
      <right style="double"/>
      <top style="thin"/>
      <bottom>
        <color indexed="63"/>
      </bottom>
    </border>
    <border>
      <left style="thin"/>
      <right style="double"/>
      <top style="thin"/>
      <bottom style="thin"/>
    </border>
    <border>
      <left style="double"/>
      <right>
        <color indexed="63"/>
      </right>
      <top>
        <color indexed="63"/>
      </top>
      <bottom style="double"/>
    </border>
    <border>
      <left style="double"/>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double"/>
      <right style="thin"/>
      <top style="double"/>
      <bottom style="thin"/>
    </border>
    <border>
      <left>
        <color indexed="63"/>
      </left>
      <right style="double"/>
      <top style="double"/>
      <bottom style="thin"/>
    </border>
    <border>
      <left style="double"/>
      <right>
        <color indexed="63"/>
      </right>
      <top style="double"/>
      <bottom>
        <color indexed="63"/>
      </bottom>
    </border>
    <border>
      <left>
        <color indexed="63"/>
      </left>
      <right>
        <color indexed="63"/>
      </right>
      <top style="double"/>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medium"/>
      <right style="medium"/>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medium"/>
      <bottom style="medium"/>
    </border>
    <border>
      <left>
        <color indexed="63"/>
      </left>
      <right style="thin">
        <color indexed="9"/>
      </right>
      <top style="thin">
        <color indexed="9"/>
      </top>
      <bottom style="thin">
        <color indexed="9"/>
      </bottom>
    </border>
    <border>
      <left style="thin"/>
      <right style="dotted"/>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double"/>
      <right style="thin"/>
      <top style="double"/>
      <bottom>
        <color indexed="63"/>
      </bottom>
    </border>
    <border>
      <left style="double"/>
      <right style="thin"/>
      <top>
        <color indexed="63"/>
      </top>
      <bottom style="double"/>
    </border>
    <border>
      <left style="double"/>
      <right>
        <color indexed="63"/>
      </right>
      <top style="thin"/>
      <bottom style="medium"/>
    </border>
    <border>
      <left>
        <color indexed="63"/>
      </left>
      <right style="double"/>
      <top style="thin"/>
      <bottom style="medium"/>
    </border>
    <border>
      <left>
        <color indexed="63"/>
      </left>
      <right>
        <color indexed="63"/>
      </right>
      <top>
        <color indexed="63"/>
      </top>
      <bottom style="double"/>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32">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 fillId="2" borderId="0" applyNumberFormat="0" applyBorder="0" applyAlignment="0">
      <protection locked="0"/>
    </xf>
    <xf numFmtId="1" fontId="11" fillId="0" borderId="0" applyProtection="0">
      <alignment/>
    </xf>
    <xf numFmtId="1" fontId="12" fillId="0" borderId="0" applyProtection="0">
      <alignment/>
    </xf>
    <xf numFmtId="1" fontId="13" fillId="0" borderId="0" applyProtection="0">
      <alignment/>
    </xf>
    <xf numFmtId="1" fontId="7" fillId="0" borderId="0" applyProtection="0">
      <alignment/>
    </xf>
    <xf numFmtId="1" fontId="14" fillId="0" borderId="0" applyProtection="0">
      <alignment/>
    </xf>
    <xf numFmtId="1" fontId="1" fillId="0" borderId="0" applyProtection="0">
      <alignment/>
    </xf>
    <xf numFmtId="1" fontId="15" fillId="0" borderId="0" applyProtection="0">
      <alignment/>
    </xf>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16" fillId="0" borderId="0">
      <alignment vertical="top"/>
      <protection/>
    </xf>
    <xf numFmtId="9" fontId="0" fillId="0" borderId="0" applyFont="0" applyFill="0" applyBorder="0" applyAlignment="0" applyProtection="0"/>
  </cellStyleXfs>
  <cellXfs count="267">
    <xf numFmtId="0" fontId="0" fillId="0" borderId="0" xfId="0" applyAlignment="1">
      <alignment/>
    </xf>
    <xf numFmtId="0" fontId="0" fillId="0" borderId="0" xfId="0" applyFont="1" applyAlignment="1">
      <alignment vertical="center" wrapText="1"/>
    </xf>
    <xf numFmtId="0" fontId="0" fillId="0" borderId="0" xfId="0" applyFont="1" applyBorder="1" applyAlignment="1">
      <alignment vertical="center" wrapText="1"/>
    </xf>
    <xf numFmtId="0" fontId="4" fillId="0" borderId="0" xfId="28" applyBorder="1" applyAlignment="1">
      <alignment vertical="center" wrapText="1"/>
    </xf>
    <xf numFmtId="49" fontId="7" fillId="0" borderId="0" xfId="0" applyNumberFormat="1" applyFont="1" applyAlignment="1">
      <alignment horizontal="right" vertical="top" wrapText="1"/>
    </xf>
    <xf numFmtId="0" fontId="7" fillId="0" borderId="0" xfId="0" applyFont="1" applyBorder="1" applyAlignment="1">
      <alignment horizontal="left" vertical="center" wrapText="1"/>
    </xf>
    <xf numFmtId="0" fontId="7" fillId="0" borderId="0" xfId="0" applyFont="1" applyBorder="1" applyAlignment="1">
      <alignment horizontal="left" vertical="center" wrapText="1"/>
    </xf>
    <xf numFmtId="49" fontId="7" fillId="0" borderId="0" xfId="0" applyNumberFormat="1" applyFont="1" applyBorder="1" applyAlignment="1">
      <alignment horizontal="left" vertical="center" wrapText="1"/>
    </xf>
    <xf numFmtId="0" fontId="7" fillId="0" borderId="0" xfId="0" applyFont="1" applyAlignment="1">
      <alignment vertical="center" wrapText="1"/>
    </xf>
    <xf numFmtId="0" fontId="8" fillId="0" borderId="1" xfId="0" applyFont="1" applyBorder="1" applyAlignment="1">
      <alignment horizontal="left" vertical="center" wrapText="1"/>
    </xf>
    <xf numFmtId="0" fontId="9" fillId="0" borderId="2" xfId="0" applyFont="1" applyBorder="1" applyAlignment="1">
      <alignment horizontal="left" vertical="center" wrapText="1"/>
    </xf>
    <xf numFmtId="0" fontId="8"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7" fillId="0" borderId="0" xfId="0" applyFont="1" applyAlignment="1">
      <alignment vertical="center" wrapText="1" readingOrder="1"/>
    </xf>
    <xf numFmtId="0" fontId="9" fillId="0" borderId="9" xfId="0" applyFont="1" applyFill="1" applyBorder="1" applyAlignment="1">
      <alignment horizontal="left" vertical="center" wrapText="1"/>
    </xf>
    <xf numFmtId="1" fontId="17" fillId="0" borderId="0" xfId="30" applyFont="1">
      <alignment/>
      <protection/>
    </xf>
    <xf numFmtId="1" fontId="16" fillId="0" borderId="0" xfId="30">
      <alignment/>
      <protection/>
    </xf>
    <xf numFmtId="1" fontId="17" fillId="0" borderId="0" xfId="30" applyFont="1" applyBorder="1">
      <alignment/>
      <protection/>
    </xf>
    <xf numFmtId="1" fontId="16" fillId="0" borderId="0" xfId="30" applyBorder="1">
      <alignment/>
      <protection/>
    </xf>
    <xf numFmtId="1" fontId="17" fillId="0" borderId="0" xfId="30" applyFont="1" applyFill="1" applyBorder="1">
      <alignment/>
      <protection/>
    </xf>
    <xf numFmtId="1" fontId="17" fillId="0" borderId="0" xfId="30" applyFont="1" applyBorder="1" applyAlignment="1">
      <alignment horizontal="right"/>
      <protection/>
    </xf>
    <xf numFmtId="3" fontId="18" fillId="0" borderId="0" xfId="30" applyNumberFormat="1" applyFont="1" applyFill="1" applyBorder="1">
      <alignment/>
      <protection/>
    </xf>
    <xf numFmtId="1" fontId="18" fillId="0" borderId="0" xfId="30" applyFont="1" applyFill="1" applyBorder="1">
      <alignment/>
      <protection/>
    </xf>
    <xf numFmtId="1" fontId="16" fillId="0" borderId="0" xfId="30" applyFill="1" applyBorder="1">
      <alignment/>
      <protection/>
    </xf>
    <xf numFmtId="1" fontId="17" fillId="0" borderId="0" xfId="30" applyFont="1" applyFill="1">
      <alignment/>
      <protection/>
    </xf>
    <xf numFmtId="1" fontId="16" fillId="0" borderId="0" xfId="30" applyFill="1">
      <alignment/>
      <protection/>
    </xf>
    <xf numFmtId="0" fontId="17" fillId="0" borderId="0" xfId="29" applyFont="1" applyFill="1" applyBorder="1">
      <alignment/>
      <protection/>
    </xf>
    <xf numFmtId="1" fontId="17" fillId="0" borderId="0" xfId="30" applyFont="1" applyFill="1" applyBorder="1" applyAlignment="1">
      <alignment horizontal="right"/>
      <protection/>
    </xf>
    <xf numFmtId="1" fontId="17" fillId="0" borderId="0" xfId="30" applyFont="1" applyAlignment="1">
      <alignment horizontal="right"/>
      <protection/>
    </xf>
    <xf numFmtId="173" fontId="16" fillId="0" borderId="0" xfId="30" applyNumberFormat="1">
      <alignment vertical="top"/>
      <protection/>
    </xf>
    <xf numFmtId="172" fontId="16" fillId="0" borderId="0" xfId="30" applyNumberFormat="1">
      <alignment vertical="top"/>
      <protection/>
    </xf>
    <xf numFmtId="0" fontId="0" fillId="0" borderId="10" xfId="0" applyFont="1" applyBorder="1" applyAlignment="1">
      <alignment vertical="center" wrapText="1"/>
    </xf>
    <xf numFmtId="0" fontId="0" fillId="0" borderId="2" xfId="0" applyFont="1" applyBorder="1" applyAlignment="1">
      <alignment vertical="center" wrapText="1"/>
    </xf>
    <xf numFmtId="0" fontId="8" fillId="0" borderId="11" xfId="0" applyFont="1" applyBorder="1" applyAlignment="1">
      <alignment vertical="center" wrapText="1"/>
    </xf>
    <xf numFmtId="0" fontId="0" fillId="0" borderId="0" xfId="0" applyFont="1" applyAlignment="1">
      <alignment horizontal="right" vertical="center" wrapText="1"/>
    </xf>
    <xf numFmtId="1" fontId="9" fillId="0" borderId="0" xfId="30" applyFont="1" applyFill="1" applyBorder="1">
      <alignment/>
      <protection/>
    </xf>
    <xf numFmtId="1" fontId="9" fillId="0" borderId="0" xfId="30" applyFont="1" applyFill="1" applyBorder="1" applyAlignment="1">
      <alignment wrapText="1"/>
      <protection/>
    </xf>
    <xf numFmtId="1" fontId="9" fillId="0" borderId="0" xfId="30" applyNumberFormat="1" applyFont="1" applyFill="1" applyBorder="1" applyAlignment="1">
      <alignment horizontal="center"/>
      <protection/>
    </xf>
    <xf numFmtId="1" fontId="9" fillId="0" borderId="0" xfId="30" applyNumberFormat="1" applyFont="1" applyFill="1" applyBorder="1" applyAlignment="1">
      <alignment horizontal="right"/>
      <protection/>
    </xf>
    <xf numFmtId="2" fontId="9" fillId="0" borderId="0" xfId="30" applyNumberFormat="1" applyFont="1" applyFill="1" applyBorder="1">
      <alignment/>
      <protection/>
    </xf>
    <xf numFmtId="1" fontId="8" fillId="0" borderId="0" xfId="30" applyFont="1" applyFill="1" applyBorder="1" applyAlignment="1">
      <alignment/>
      <protection/>
    </xf>
    <xf numFmtId="3" fontId="9" fillId="0" borderId="0" xfId="30" applyNumberFormat="1" applyFont="1" applyFill="1" applyBorder="1">
      <alignment/>
      <protection/>
    </xf>
    <xf numFmtId="1" fontId="22" fillId="0" borderId="0" xfId="30" applyFont="1" applyFill="1" applyBorder="1" applyAlignment="1">
      <alignment horizontal="left"/>
      <protection/>
    </xf>
    <xf numFmtId="1" fontId="0" fillId="0" borderId="0" xfId="30" applyFont="1" applyFill="1" applyBorder="1" applyAlignment="1">
      <alignment horizontal="left"/>
      <protection/>
    </xf>
    <xf numFmtId="0" fontId="6" fillId="0" borderId="0" xfId="0" applyFont="1" applyAlignment="1">
      <alignment vertical="center" wrapText="1"/>
    </xf>
    <xf numFmtId="0" fontId="9" fillId="3" borderId="0" xfId="29" applyFont="1" applyFill="1" applyAlignment="1">
      <alignment horizontal="center"/>
      <protection/>
    </xf>
    <xf numFmtId="0" fontId="9" fillId="3" borderId="0" xfId="29" applyFont="1" applyFill="1">
      <alignment/>
      <protection/>
    </xf>
    <xf numFmtId="0" fontId="9" fillId="3" borderId="12" xfId="29" applyFont="1" applyFill="1" applyBorder="1">
      <alignment/>
      <protection/>
    </xf>
    <xf numFmtId="0" fontId="9" fillId="3" borderId="13" xfId="29" applyFont="1" applyFill="1" applyBorder="1" applyAlignment="1">
      <alignment wrapText="1"/>
      <protection/>
    </xf>
    <xf numFmtId="0" fontId="9" fillId="3" borderId="13" xfId="29" applyFont="1" applyFill="1" applyBorder="1">
      <alignment/>
      <protection/>
    </xf>
    <xf numFmtId="2" fontId="9" fillId="3" borderId="13" xfId="29" applyNumberFormat="1" applyFont="1" applyFill="1" applyBorder="1" applyAlignment="1">
      <alignment horizontal="center"/>
      <protection/>
    </xf>
    <xf numFmtId="3" fontId="9" fillId="3" borderId="13" xfId="29" applyNumberFormat="1" applyFont="1" applyFill="1" applyBorder="1" applyAlignment="1">
      <alignment horizontal="center"/>
      <protection/>
    </xf>
    <xf numFmtId="1" fontId="9" fillId="3" borderId="13" xfId="29" applyNumberFormat="1" applyFont="1" applyFill="1" applyBorder="1" applyAlignment="1">
      <alignment horizontal="center"/>
      <protection/>
    </xf>
    <xf numFmtId="0" fontId="9" fillId="3" borderId="14" xfId="29" applyFont="1" applyFill="1" applyBorder="1">
      <alignment/>
      <protection/>
    </xf>
    <xf numFmtId="0" fontId="9" fillId="3" borderId="15" xfId="29" applyFont="1" applyFill="1" applyBorder="1">
      <alignment/>
      <protection/>
    </xf>
    <xf numFmtId="3" fontId="9" fillId="0" borderId="0" xfId="30" applyNumberFormat="1" applyFont="1" applyFill="1" applyBorder="1" applyAlignment="1">
      <alignment wrapText="1"/>
      <protection/>
    </xf>
    <xf numFmtId="1" fontId="8" fillId="0" borderId="0" xfId="30" applyFont="1" applyFill="1" applyBorder="1" applyAlignment="1">
      <alignment horizontal="center"/>
      <protection/>
    </xf>
    <xf numFmtId="1" fontId="9" fillId="0" borderId="0" xfId="30" applyFont="1" applyFill="1" applyBorder="1" applyAlignment="1">
      <alignment horizontal="center"/>
      <protection/>
    </xf>
    <xf numFmtId="0" fontId="0" fillId="0" borderId="0" xfId="0" applyFont="1" applyFill="1" applyAlignment="1">
      <alignment vertical="center" wrapText="1"/>
    </xf>
    <xf numFmtId="3" fontId="9" fillId="0" borderId="0" xfId="30" applyNumberFormat="1" applyFont="1" applyFill="1" applyBorder="1" applyAlignment="1">
      <alignment horizontal="right"/>
      <protection/>
    </xf>
    <xf numFmtId="1" fontId="9" fillId="0" borderId="0" xfId="30" applyFont="1" applyFill="1" applyBorder="1" applyAlignment="1">
      <alignment horizontal="right"/>
      <protection/>
    </xf>
    <xf numFmtId="0" fontId="9" fillId="0" borderId="0" xfId="30" applyFont="1" applyFill="1" applyBorder="1" applyAlignment="1">
      <alignment horizontal="center"/>
      <protection/>
    </xf>
    <xf numFmtId="0" fontId="7" fillId="0" borderId="16" xfId="0" applyFont="1" applyBorder="1" applyAlignment="1">
      <alignment horizontal="left" vertical="center" wrapText="1"/>
    </xf>
    <xf numFmtId="0" fontId="7" fillId="0" borderId="4"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horizontal="right" vertical="center"/>
    </xf>
    <xf numFmtId="0" fontId="25"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vertical="center"/>
    </xf>
    <xf numFmtId="0" fontId="9" fillId="0" borderId="20" xfId="0" applyFont="1" applyBorder="1" applyAlignment="1">
      <alignment vertical="center" wrapText="1"/>
    </xf>
    <xf numFmtId="0" fontId="9" fillId="0" borderId="19" xfId="0" applyFont="1" applyFill="1" applyBorder="1" applyAlignment="1">
      <alignment vertical="center"/>
    </xf>
    <xf numFmtId="0" fontId="9" fillId="0" borderId="21" xfId="0" applyFont="1" applyBorder="1" applyAlignment="1">
      <alignment vertical="center" wrapText="1"/>
    </xf>
    <xf numFmtId="0" fontId="28" fillId="0" borderId="0" xfId="0" applyFont="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8" fillId="0" borderId="23" xfId="0" applyFont="1" applyFill="1" applyBorder="1" applyAlignment="1">
      <alignment horizontal="center" vertical="center" wrapText="1"/>
    </xf>
    <xf numFmtId="0" fontId="9" fillId="0" borderId="23" xfId="0" applyFont="1" applyFill="1" applyBorder="1" applyAlignment="1">
      <alignment vertical="center"/>
    </xf>
    <xf numFmtId="0" fontId="9" fillId="0" borderId="24" xfId="0" applyFont="1" applyBorder="1" applyAlignment="1">
      <alignment vertical="center"/>
    </xf>
    <xf numFmtId="0" fontId="9" fillId="0" borderId="24" xfId="0" applyFont="1" applyFill="1" applyBorder="1" applyAlignment="1">
      <alignment vertical="center"/>
    </xf>
    <xf numFmtId="170" fontId="9" fillId="0" borderId="19" xfId="31" applyNumberFormat="1" applyFont="1" applyFill="1" applyBorder="1" applyAlignment="1">
      <alignment horizontal="center" vertical="center"/>
    </xf>
    <xf numFmtId="0" fontId="29" fillId="0" borderId="0" xfId="0" applyFont="1" applyFill="1" applyAlignment="1">
      <alignment horizontal="left" vertical="center" wrapText="1"/>
    </xf>
    <xf numFmtId="169" fontId="30" fillId="0" borderId="0" xfId="0" applyNumberFormat="1" applyFont="1" applyFill="1" applyBorder="1" applyAlignment="1">
      <alignment horizontal="center" vertical="center"/>
    </xf>
    <xf numFmtId="0" fontId="29" fillId="0" borderId="0" xfId="0" applyFont="1" applyAlignment="1">
      <alignment horizontal="right" vertical="center"/>
    </xf>
    <xf numFmtId="10"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169" fontId="29" fillId="0" borderId="0" xfId="0" applyNumberFormat="1" applyFont="1" applyFill="1" applyBorder="1" applyAlignment="1">
      <alignment horizontal="center" vertical="center"/>
    </xf>
    <xf numFmtId="9" fontId="9" fillId="0" borderId="12" xfId="0" applyNumberFormat="1" applyFont="1" applyFill="1" applyBorder="1" applyAlignment="1">
      <alignment horizontal="center" vertical="center" wrapText="1"/>
    </xf>
    <xf numFmtId="9" fontId="9" fillId="0" borderId="25"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xf>
    <xf numFmtId="2" fontId="9" fillId="0" borderId="24" xfId="31" applyNumberFormat="1" applyFont="1" applyFill="1" applyBorder="1" applyAlignment="1">
      <alignment horizontal="center" vertical="center"/>
    </xf>
    <xf numFmtId="2" fontId="9" fillId="0" borderId="14" xfId="0" applyNumberFormat="1" applyFont="1" applyFill="1" applyBorder="1" applyAlignment="1">
      <alignment horizontal="center" vertical="center"/>
    </xf>
    <xf numFmtId="0" fontId="9" fillId="0" borderId="0" xfId="0" applyFont="1" applyAlignment="1">
      <alignment vertical="center"/>
    </xf>
    <xf numFmtId="0" fontId="8" fillId="0" borderId="0" xfId="0" applyFont="1" applyAlignment="1">
      <alignment horizontal="left" vertical="center"/>
    </xf>
    <xf numFmtId="2" fontId="9" fillId="3" borderId="15" xfId="29" applyNumberFormat="1" applyFont="1" applyFill="1" applyBorder="1" applyAlignment="1">
      <alignment horizontal="center"/>
      <protection/>
    </xf>
    <xf numFmtId="0" fontId="9" fillId="3" borderId="13" xfId="29" applyFont="1" applyFill="1" applyBorder="1" applyAlignment="1">
      <alignment horizontal="center"/>
      <protection/>
    </xf>
    <xf numFmtId="169" fontId="8" fillId="0" borderId="13" xfId="0" applyNumberFormat="1" applyFont="1" applyFill="1" applyBorder="1" applyAlignment="1">
      <alignment horizontal="center" vertical="center"/>
    </xf>
    <xf numFmtId="1" fontId="7" fillId="0" borderId="19" xfId="30" applyFont="1" applyFill="1" applyBorder="1" applyAlignment="1">
      <alignment wrapText="1"/>
      <protection/>
    </xf>
    <xf numFmtId="1" fontId="7" fillId="0" borderId="0" xfId="30" applyFont="1" applyFill="1" applyBorder="1" applyAlignment="1">
      <alignment wrapText="1"/>
      <protection/>
    </xf>
    <xf numFmtId="2" fontId="9" fillId="4" borderId="14" xfId="15" applyNumberFormat="1" applyFont="1" applyFill="1" applyBorder="1" applyAlignment="1">
      <alignment horizontal="center" vertical="center"/>
    </xf>
    <xf numFmtId="0" fontId="7" fillId="0" borderId="0" xfId="0" applyFont="1" applyBorder="1" applyAlignment="1">
      <alignment vertical="center" wrapText="1"/>
    </xf>
    <xf numFmtId="0" fontId="8" fillId="0" borderId="26" xfId="0" applyFont="1" applyBorder="1" applyAlignment="1">
      <alignment horizontal="left" vertical="center" wrapText="1"/>
    </xf>
    <xf numFmtId="0" fontId="9" fillId="0" borderId="2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28" xfId="0" applyFont="1" applyBorder="1" applyAlignment="1">
      <alignment vertical="center"/>
    </xf>
    <xf numFmtId="0" fontId="7" fillId="0" borderId="29" xfId="0" applyFont="1" applyBorder="1" applyAlignment="1">
      <alignment vertical="center"/>
    </xf>
    <xf numFmtId="0" fontId="7" fillId="0" borderId="29" xfId="0" applyFont="1" applyBorder="1" applyAlignment="1">
      <alignment horizontal="center" vertical="center"/>
    </xf>
    <xf numFmtId="0" fontId="7" fillId="0" borderId="1" xfId="0" applyFont="1" applyBorder="1" applyAlignment="1">
      <alignment vertical="center"/>
    </xf>
    <xf numFmtId="1" fontId="35" fillId="0" borderId="0" xfId="30" applyFont="1" applyFill="1" applyBorder="1" applyAlignment="1">
      <alignment horizontal="center"/>
      <protection/>
    </xf>
    <xf numFmtId="1" fontId="7" fillId="0" borderId="0" xfId="30" applyFont="1" applyFill="1" applyBorder="1">
      <alignment/>
      <protection/>
    </xf>
    <xf numFmtId="1" fontId="7" fillId="0" borderId="0" xfId="30" applyFont="1" applyFill="1">
      <alignment/>
      <protection/>
    </xf>
    <xf numFmtId="1" fontId="35" fillId="3" borderId="0" xfId="30" applyFont="1" applyFill="1" applyBorder="1" applyAlignment="1">
      <alignment horizontal="center"/>
      <protection/>
    </xf>
    <xf numFmtId="1" fontId="37" fillId="0" borderId="0" xfId="30" applyFont="1" applyFill="1" applyBorder="1">
      <alignment/>
      <protection/>
    </xf>
    <xf numFmtId="1" fontId="37" fillId="0" borderId="0" xfId="30" applyFont="1" applyFill="1">
      <alignment/>
      <protection/>
    </xf>
    <xf numFmtId="1" fontId="3" fillId="0" borderId="0" xfId="30" applyFont="1" applyFill="1" applyBorder="1">
      <alignment/>
      <protection/>
    </xf>
    <xf numFmtId="0" fontId="0" fillId="0" borderId="0" xfId="0" applyFont="1" applyFill="1" applyAlignment="1">
      <alignment/>
    </xf>
    <xf numFmtId="1" fontId="7" fillId="0" borderId="0" xfId="30" applyFont="1" applyFill="1" applyBorder="1" applyAlignment="1">
      <alignment horizontal="right"/>
      <protection/>
    </xf>
    <xf numFmtId="1" fontId="7" fillId="0" borderId="0" xfId="30" applyFont="1" applyFill="1" applyAlignment="1">
      <alignment horizontal="right"/>
      <protection/>
    </xf>
    <xf numFmtId="0" fontId="7" fillId="0" borderId="0" xfId="30" applyFont="1" applyFill="1" applyBorder="1" applyAlignment="1">
      <alignment horizontal="center"/>
      <protection/>
    </xf>
    <xf numFmtId="1" fontId="7" fillId="0" borderId="0" xfId="30" applyNumberFormat="1" applyFont="1" applyFill="1" applyBorder="1" applyAlignment="1">
      <alignment horizontal="center"/>
      <protection/>
    </xf>
    <xf numFmtId="0" fontId="7" fillId="0" borderId="0" xfId="30" applyFont="1" applyFill="1" applyAlignment="1">
      <alignment horizontal="center"/>
      <protection/>
    </xf>
    <xf numFmtId="1" fontId="7" fillId="0" borderId="0" xfId="30" applyFont="1" applyFill="1" applyAlignment="1">
      <alignment horizontal="center"/>
      <protection/>
    </xf>
    <xf numFmtId="173" fontId="7" fillId="0" borderId="0" xfId="30" applyNumberFormat="1" applyFont="1" applyFill="1">
      <alignment vertical="top"/>
      <protection/>
    </xf>
    <xf numFmtId="172" fontId="7" fillId="0" borderId="0" xfId="30" applyNumberFormat="1" applyFont="1" applyFill="1">
      <alignment vertical="top"/>
      <protection/>
    </xf>
    <xf numFmtId="0" fontId="36" fillId="0" borderId="0" xfId="0" applyFont="1" applyAlignment="1">
      <alignment vertical="center"/>
    </xf>
    <xf numFmtId="9" fontId="9" fillId="4" borderId="25" xfId="0" applyNumberFormat="1" applyFont="1" applyFill="1" applyBorder="1" applyAlignment="1">
      <alignment horizontal="center" vertical="center"/>
    </xf>
    <xf numFmtId="170" fontId="9" fillId="4" borderId="12" xfId="15" applyNumberFormat="1" applyFont="1" applyFill="1" applyBorder="1" applyAlignment="1">
      <alignment horizontal="center" vertical="center"/>
    </xf>
    <xf numFmtId="1" fontId="38" fillId="0" borderId="0" xfId="30" applyFont="1" applyFill="1" applyBorder="1">
      <alignment/>
      <protection/>
    </xf>
    <xf numFmtId="1" fontId="38" fillId="0" borderId="0" xfId="30" applyFont="1" applyFill="1">
      <alignment/>
      <protection/>
    </xf>
    <xf numFmtId="1" fontId="39" fillId="3" borderId="0" xfId="30" applyFont="1" applyFill="1" applyBorder="1" applyAlignment="1">
      <alignment/>
      <protection/>
    </xf>
    <xf numFmtId="0" fontId="4" fillId="0" borderId="0" xfId="28" applyFont="1" applyBorder="1" applyAlignment="1">
      <alignment vertical="center" wrapText="1"/>
    </xf>
    <xf numFmtId="1" fontId="9" fillId="0" borderId="30" xfId="30" applyFont="1" applyFill="1" applyBorder="1" applyAlignment="1">
      <alignment wrapText="1"/>
      <protection/>
    </xf>
    <xf numFmtId="1" fontId="9" fillId="0" borderId="31" xfId="30" applyFont="1" applyFill="1" applyBorder="1">
      <alignment/>
      <protection/>
    </xf>
    <xf numFmtId="2" fontId="9" fillId="0" borderId="31" xfId="30" applyNumberFormat="1" applyFont="1" applyFill="1" applyBorder="1" applyAlignment="1">
      <alignment horizontal="center"/>
      <protection/>
    </xf>
    <xf numFmtId="2" fontId="9" fillId="0" borderId="32" xfId="30" applyNumberFormat="1" applyFont="1" applyFill="1" applyBorder="1" applyAlignment="1">
      <alignment horizontal="right"/>
      <protection/>
    </xf>
    <xf numFmtId="1" fontId="27" fillId="0" borderId="33" xfId="30" applyFont="1" applyFill="1" applyBorder="1" applyAlignment="1">
      <alignment wrapText="1"/>
      <protection/>
    </xf>
    <xf numFmtId="2" fontId="27" fillId="5" borderId="34" xfId="30" applyNumberFormat="1" applyFont="1" applyFill="1" applyBorder="1" applyAlignment="1">
      <alignment horizontal="center"/>
      <protection/>
    </xf>
    <xf numFmtId="1" fontId="9" fillId="0" borderId="34" xfId="30" applyFont="1" applyFill="1" applyBorder="1">
      <alignment/>
      <protection/>
    </xf>
    <xf numFmtId="1" fontId="9" fillId="0" borderId="35" xfId="30" applyFont="1" applyFill="1" applyBorder="1">
      <alignment/>
      <protection/>
    </xf>
    <xf numFmtId="1" fontId="9" fillId="0" borderId="33" xfId="30" applyFont="1" applyFill="1" applyBorder="1" applyAlignment="1">
      <alignment wrapText="1"/>
      <protection/>
    </xf>
    <xf numFmtId="3" fontId="9" fillId="0" borderId="34" xfId="30" applyNumberFormat="1" applyFont="1" applyFill="1" applyBorder="1" applyAlignment="1">
      <alignment horizontal="center"/>
      <protection/>
    </xf>
    <xf numFmtId="3" fontId="9" fillId="0" borderId="35" xfId="30" applyNumberFormat="1" applyFont="1" applyFill="1" applyBorder="1" applyAlignment="1">
      <alignment horizontal="right"/>
      <protection/>
    </xf>
    <xf numFmtId="2" fontId="8" fillId="0" borderId="34" xfId="30" applyNumberFormat="1" applyFont="1" applyFill="1" applyBorder="1" applyAlignment="1">
      <alignment horizontal="center"/>
      <protection/>
    </xf>
    <xf numFmtId="2" fontId="8" fillId="0" borderId="35" xfId="30" applyNumberFormat="1" applyFont="1" applyFill="1" applyBorder="1">
      <alignment/>
      <protection/>
    </xf>
    <xf numFmtId="1" fontId="9" fillId="0" borderId="36" xfId="30" applyFont="1" applyFill="1" applyBorder="1">
      <alignment/>
      <protection/>
    </xf>
    <xf numFmtId="1" fontId="9" fillId="0" borderId="36" xfId="30" applyNumberFormat="1" applyFont="1" applyFill="1" applyBorder="1" applyAlignment="1">
      <alignment horizontal="center"/>
      <protection/>
    </xf>
    <xf numFmtId="1" fontId="9" fillId="0" borderId="37" xfId="30" applyNumberFormat="1" applyFont="1" applyFill="1" applyBorder="1" applyAlignment="1">
      <alignment horizontal="right"/>
      <protection/>
    </xf>
    <xf numFmtId="1" fontId="9" fillId="0" borderId="32" xfId="30" applyFont="1" applyFill="1" applyBorder="1" applyAlignment="1">
      <alignment horizontal="center"/>
      <protection/>
    </xf>
    <xf numFmtId="170" fontId="27" fillId="5" borderId="35" xfId="30" applyNumberFormat="1" applyFont="1" applyFill="1" applyBorder="1" applyAlignment="1">
      <alignment horizontal="center"/>
      <protection/>
    </xf>
    <xf numFmtId="171" fontId="9" fillId="0" borderId="35" xfId="30" applyNumberFormat="1" applyFont="1" applyFill="1" applyBorder="1" applyAlignment="1">
      <alignment horizontal="center"/>
      <protection/>
    </xf>
    <xf numFmtId="4" fontId="9" fillId="0" borderId="35" xfId="30" applyNumberFormat="1" applyFont="1" applyFill="1" applyBorder="1" applyAlignment="1">
      <alignment horizontal="center"/>
      <protection/>
    </xf>
    <xf numFmtId="170" fontId="9" fillId="0" borderId="35" xfId="30" applyNumberFormat="1" applyFont="1" applyFill="1" applyBorder="1" applyAlignment="1">
      <alignment horizontal="center"/>
      <protection/>
    </xf>
    <xf numFmtId="1" fontId="9" fillId="0" borderId="38" xfId="30" applyFont="1" applyFill="1" applyBorder="1" applyAlignment="1">
      <alignment wrapText="1"/>
      <protection/>
    </xf>
    <xf numFmtId="1" fontId="27" fillId="0" borderId="39" xfId="30" applyFont="1" applyFill="1" applyBorder="1" applyAlignment="1">
      <alignment wrapText="1"/>
      <protection/>
    </xf>
    <xf numFmtId="1" fontId="9" fillId="0" borderId="39" xfId="30" applyFont="1" applyFill="1" applyBorder="1" applyAlignment="1">
      <alignment wrapText="1"/>
      <protection/>
    </xf>
    <xf numFmtId="1" fontId="7" fillId="0" borderId="25" xfId="30" applyFont="1" applyFill="1" applyBorder="1">
      <alignment/>
      <protection/>
    </xf>
    <xf numFmtId="1" fontId="9" fillId="0" borderId="0" xfId="30" applyFont="1" applyFill="1">
      <alignment/>
      <protection/>
    </xf>
    <xf numFmtId="169" fontId="9" fillId="2" borderId="40" xfId="30" applyNumberFormat="1" applyFont="1" applyFill="1" applyBorder="1" applyAlignment="1">
      <alignment horizontal="center" vertical="center"/>
      <protection/>
    </xf>
    <xf numFmtId="0" fontId="8" fillId="0" borderId="0" xfId="0" applyFont="1" applyFill="1" applyAlignment="1">
      <alignment horizontal="left" vertical="center"/>
    </xf>
    <xf numFmtId="1" fontId="8" fillId="0" borderId="0" xfId="30" applyFont="1" applyFill="1" applyAlignment="1">
      <alignment horizontal="center"/>
      <protection/>
    </xf>
    <xf numFmtId="1" fontId="8" fillId="0" borderId="41" xfId="30" applyFont="1" applyFill="1" applyBorder="1" applyAlignment="1">
      <alignment horizontal="center"/>
      <protection/>
    </xf>
    <xf numFmtId="1" fontId="8" fillId="0" borderId="42" xfId="30" applyFont="1" applyFill="1" applyBorder="1" applyAlignment="1">
      <alignment horizontal="center"/>
      <protection/>
    </xf>
    <xf numFmtId="1" fontId="8" fillId="0" borderId="43" xfId="30" applyFont="1" applyFill="1" applyBorder="1" applyAlignment="1">
      <alignment horizontal="center"/>
      <protection/>
    </xf>
    <xf numFmtId="0" fontId="9" fillId="0" borderId="0" xfId="0" applyFont="1" applyAlignment="1">
      <alignment horizontal="right" vertical="center" wrapText="1"/>
    </xf>
    <xf numFmtId="0" fontId="9" fillId="3" borderId="44" xfId="29" applyFont="1" applyFill="1" applyBorder="1" applyAlignment="1">
      <alignment horizontal="center"/>
      <protection/>
    </xf>
    <xf numFmtId="169" fontId="8" fillId="6" borderId="13" xfId="0" applyNumberFormat="1" applyFont="1" applyFill="1" applyBorder="1" applyAlignment="1">
      <alignment horizontal="center" vertical="center"/>
    </xf>
    <xf numFmtId="0" fontId="9" fillId="0" borderId="0" xfId="29" applyFont="1" applyFill="1">
      <alignment/>
      <protection/>
    </xf>
    <xf numFmtId="1" fontId="9" fillId="0" borderId="13" xfId="29" applyNumberFormat="1" applyFont="1" applyFill="1" applyBorder="1" applyAlignment="1">
      <alignment horizontal="center"/>
      <protection/>
    </xf>
    <xf numFmtId="0" fontId="9" fillId="0" borderId="19" xfId="0" applyFont="1" applyFill="1" applyBorder="1" applyAlignment="1">
      <alignment vertical="center" wrapText="1"/>
    </xf>
    <xf numFmtId="170" fontId="9" fillId="0" borderId="19" xfId="0" applyNumberFormat="1" applyFont="1" applyFill="1" applyBorder="1" applyAlignment="1">
      <alignment horizontal="center" vertical="center"/>
    </xf>
    <xf numFmtId="170" fontId="9" fillId="0" borderId="12" xfId="0" applyNumberFormat="1" applyFont="1" applyFill="1" applyBorder="1" applyAlignment="1">
      <alignment horizontal="center" vertical="center"/>
    </xf>
    <xf numFmtId="0" fontId="9" fillId="0" borderId="15" xfId="0" applyFont="1" applyBorder="1" applyAlignment="1">
      <alignment horizontal="left" vertical="center"/>
    </xf>
    <xf numFmtId="0" fontId="9" fillId="0" borderId="15" xfId="0" applyFont="1" applyBorder="1" applyAlignment="1">
      <alignment horizontal="center" vertical="center"/>
    </xf>
    <xf numFmtId="3" fontId="27" fillId="5" borderId="34" xfId="30" applyNumberFormat="1" applyFont="1" applyFill="1" applyBorder="1" applyAlignment="1">
      <alignment horizontal="center"/>
      <protection/>
    </xf>
    <xf numFmtId="0" fontId="3" fillId="0" borderId="13" xfId="0" applyFont="1" applyBorder="1" applyAlignment="1">
      <alignment horizontal="center" vertical="center"/>
    </xf>
    <xf numFmtId="0" fontId="4" fillId="0" borderId="12" xfId="28" applyFont="1" applyBorder="1" applyAlignment="1">
      <alignment horizontal="center" vertical="center"/>
    </xf>
    <xf numFmtId="0" fontId="4" fillId="0" borderId="15" xfId="28" applyFont="1" applyBorder="1" applyAlignment="1">
      <alignment horizontal="center" vertical="center"/>
    </xf>
    <xf numFmtId="1" fontId="9" fillId="4" borderId="15" xfId="15" applyNumberFormat="1" applyFont="1" applyFill="1" applyBorder="1" applyAlignment="1">
      <alignment horizontal="center" vertical="center"/>
    </xf>
    <xf numFmtId="0" fontId="30" fillId="3" borderId="45" xfId="0" applyFont="1" applyFill="1" applyBorder="1" applyAlignment="1">
      <alignment horizontal="center" vertical="center" wrapText="1"/>
    </xf>
    <xf numFmtId="0" fontId="26" fillId="0" borderId="17" xfId="0" applyFont="1" applyFill="1" applyBorder="1" applyAlignment="1">
      <alignment horizontal="center" vertical="center" wrapText="1"/>
    </xf>
    <xf numFmtId="1" fontId="9" fillId="0" borderId="31" xfId="30" applyFont="1" applyFill="1" applyBorder="1" applyAlignment="1">
      <alignment wrapText="1"/>
      <protection/>
    </xf>
    <xf numFmtId="3" fontId="9" fillId="0" borderId="31" xfId="30" applyNumberFormat="1" applyFont="1" applyFill="1" applyBorder="1" applyAlignment="1">
      <alignment wrapText="1"/>
      <protection/>
    </xf>
    <xf numFmtId="3" fontId="9" fillId="0" borderId="32" xfId="30" applyNumberFormat="1" applyFont="1" applyFill="1" applyBorder="1" applyAlignment="1">
      <alignment wrapText="1"/>
      <protection/>
    </xf>
    <xf numFmtId="1" fontId="9" fillId="0" borderId="33" xfId="30" applyFont="1" applyFill="1" applyBorder="1">
      <alignment/>
      <protection/>
    </xf>
    <xf numFmtId="3" fontId="9" fillId="0" borderId="34" xfId="30" applyNumberFormat="1" applyFont="1" applyFill="1" applyBorder="1" applyAlignment="1">
      <alignment wrapText="1"/>
      <protection/>
    </xf>
    <xf numFmtId="3" fontId="9" fillId="0" borderId="35" xfId="30" applyNumberFormat="1" applyFont="1" applyFill="1" applyBorder="1" applyAlignment="1">
      <alignment wrapText="1"/>
      <protection/>
    </xf>
    <xf numFmtId="1" fontId="9" fillId="0" borderId="34" xfId="30" applyFont="1" applyFill="1" applyBorder="1" applyAlignment="1">
      <alignment horizontal="center" wrapText="1"/>
      <protection/>
    </xf>
    <xf numFmtId="1" fontId="9" fillId="0" borderId="34" xfId="30" applyFont="1" applyFill="1" applyBorder="1" applyAlignment="1">
      <alignment wrapText="1"/>
      <protection/>
    </xf>
    <xf numFmtId="1" fontId="9" fillId="0" borderId="35" xfId="30" applyFont="1" applyFill="1" applyBorder="1" applyAlignment="1">
      <alignment wrapText="1"/>
      <protection/>
    </xf>
    <xf numFmtId="9" fontId="9" fillId="0" borderId="34" xfId="31" applyFont="1" applyFill="1" applyBorder="1" applyAlignment="1">
      <alignment wrapText="1"/>
    </xf>
    <xf numFmtId="1" fontId="9" fillId="0" borderId="46" xfId="30" applyFont="1" applyFill="1" applyBorder="1">
      <alignment/>
      <protection/>
    </xf>
    <xf numFmtId="1" fontId="9" fillId="0" borderId="36" xfId="30" applyNumberFormat="1" applyFont="1" applyFill="1" applyBorder="1">
      <alignment/>
      <protection/>
    </xf>
    <xf numFmtId="1" fontId="9" fillId="0" borderId="37" xfId="30" applyNumberFormat="1" applyFont="1" applyFill="1" applyBorder="1">
      <alignment/>
      <protection/>
    </xf>
    <xf numFmtId="9" fontId="35" fillId="5" borderId="47" xfId="31" applyNumberFormat="1" applyFont="1" applyFill="1" applyBorder="1" applyAlignment="1">
      <alignment horizontal="center" vertical="center"/>
    </xf>
    <xf numFmtId="9" fontId="35" fillId="5" borderId="12" xfId="31" applyNumberFormat="1" applyFont="1" applyFill="1" applyBorder="1" applyAlignment="1">
      <alignment horizontal="center" vertical="center"/>
    </xf>
    <xf numFmtId="0" fontId="35" fillId="0" borderId="23" xfId="0" applyFont="1" applyFill="1" applyBorder="1" applyAlignment="1">
      <alignment horizontal="center" vertical="center" wrapText="1"/>
    </xf>
    <xf numFmtId="2" fontId="35" fillId="5" borderId="14" xfId="31" applyNumberFormat="1" applyFont="1" applyFill="1" applyBorder="1" applyAlignment="1">
      <alignment horizontal="center" vertical="center"/>
    </xf>
    <xf numFmtId="170" fontId="35" fillId="5" borderId="12" xfId="31" applyNumberFormat="1" applyFont="1" applyFill="1" applyBorder="1" applyAlignment="1">
      <alignment horizontal="center" vertical="center"/>
    </xf>
    <xf numFmtId="170" fontId="35" fillId="5" borderId="12" xfId="0" applyNumberFormat="1" applyFont="1" applyFill="1" applyBorder="1" applyAlignment="1">
      <alignment horizontal="center" vertical="center"/>
    </xf>
    <xf numFmtId="1" fontId="35" fillId="5" borderId="15" xfId="0" applyNumberFormat="1" applyFont="1" applyFill="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1" fontId="23" fillId="4" borderId="50" xfId="30" applyFont="1" applyFill="1" applyBorder="1" applyAlignment="1">
      <alignment horizontal="left" wrapText="1"/>
      <protection/>
    </xf>
    <xf numFmtId="0" fontId="8" fillId="0" borderId="0" xfId="0" applyFont="1" applyBorder="1" applyAlignment="1">
      <alignment horizontal="left" vertical="center" wrapText="1"/>
    </xf>
    <xf numFmtId="0" fontId="8" fillId="0" borderId="14" xfId="0" applyFont="1" applyBorder="1" applyAlignment="1">
      <alignment horizontal="center" vertical="center"/>
    </xf>
    <xf numFmtId="0" fontId="0" fillId="0" borderId="0" xfId="0" applyFont="1" applyAlignment="1">
      <alignment horizontal="left" vertical="center" wrapText="1"/>
    </xf>
    <xf numFmtId="0" fontId="7" fillId="0" borderId="16" xfId="0" applyFont="1" applyBorder="1" applyAlignment="1">
      <alignment horizontal="left" vertical="center" wrapText="1"/>
    </xf>
    <xf numFmtId="0" fontId="7" fillId="0" borderId="4" xfId="0" applyFont="1" applyBorder="1" applyAlignment="1">
      <alignment horizontal="left" vertical="center" wrapText="1"/>
    </xf>
    <xf numFmtId="0" fontId="36" fillId="0" borderId="0" xfId="0" applyFont="1" applyAlignment="1">
      <alignment horizontal="center" vertical="center"/>
    </xf>
    <xf numFmtId="0" fontId="8" fillId="0" borderId="16" xfId="0" applyFont="1" applyFill="1" applyBorder="1" applyAlignment="1">
      <alignment horizontal="left" vertical="top" wrapText="1"/>
    </xf>
    <xf numFmtId="0" fontId="8" fillId="0" borderId="4" xfId="0" applyFont="1" applyFill="1" applyBorder="1" applyAlignment="1">
      <alignment horizontal="left" vertical="top" wrapText="1"/>
    </xf>
    <xf numFmtId="0" fontId="10" fillId="0" borderId="16" xfId="28" applyFont="1" applyBorder="1" applyAlignment="1">
      <alignment horizontal="left" vertical="center" wrapText="1"/>
    </xf>
    <xf numFmtId="0" fontId="10" fillId="0" borderId="4" xfId="28" applyFont="1" applyBorder="1" applyAlignment="1">
      <alignment horizontal="left" vertical="center" wrapText="1"/>
    </xf>
    <xf numFmtId="0" fontId="8" fillId="0" borderId="16" xfId="0" applyFont="1" applyFill="1" applyBorder="1" applyAlignment="1">
      <alignment horizontal="center" vertical="top" wrapText="1"/>
    </xf>
    <xf numFmtId="0" fontId="8" fillId="0" borderId="4" xfId="0" applyFont="1" applyFill="1" applyBorder="1" applyAlignment="1">
      <alignment horizontal="center" vertical="top" wrapText="1"/>
    </xf>
    <xf numFmtId="0" fontId="10" fillId="0" borderId="16" xfId="28" applyFont="1" applyBorder="1" applyAlignment="1">
      <alignment vertical="center" wrapText="1"/>
    </xf>
    <xf numFmtId="0" fontId="10" fillId="0" borderId="4" xfId="28" applyFont="1" applyBorder="1" applyAlignment="1">
      <alignment vertical="center" wrapText="1"/>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6" fillId="0" borderId="0" xfId="0" applyFont="1" applyAlignment="1">
      <alignment horizontal="center"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0" fillId="0" borderId="0" xfId="0" applyFont="1" applyAlignment="1">
      <alignment horizontal="right" vertical="center" wrapText="1"/>
    </xf>
    <xf numFmtId="0" fontId="7" fillId="0" borderId="0" xfId="0" applyFont="1" applyBorder="1" applyAlignment="1">
      <alignment horizontal="left" vertical="center" wrapText="1"/>
    </xf>
    <xf numFmtId="49" fontId="7" fillId="0" borderId="0" xfId="0" applyNumberFormat="1" applyFont="1" applyAlignment="1">
      <alignment horizontal="left" vertical="top" wrapText="1"/>
    </xf>
    <xf numFmtId="0" fontId="7" fillId="0" borderId="0" xfId="0" applyFont="1" applyBorder="1" applyAlignment="1">
      <alignment horizontal="left" vertical="center" wrapText="1"/>
    </xf>
    <xf numFmtId="1" fontId="23" fillId="4" borderId="49" xfId="30" applyFont="1" applyFill="1" applyBorder="1" applyAlignment="1">
      <alignment horizontal="left" wrapText="1"/>
      <protection/>
    </xf>
    <xf numFmtId="1" fontId="23" fillId="4" borderId="22" xfId="30" applyFont="1" applyFill="1" applyBorder="1" applyAlignment="1">
      <alignment horizontal="left" wrapText="1"/>
      <protection/>
    </xf>
    <xf numFmtId="0" fontId="8" fillId="0" borderId="22" xfId="0" applyFont="1" applyBorder="1" applyAlignment="1">
      <alignment horizontal="center" vertical="center"/>
    </xf>
    <xf numFmtId="0" fontId="8" fillId="0" borderId="50" xfId="0" applyFont="1" applyBorder="1" applyAlignment="1">
      <alignment horizontal="center" vertical="center"/>
    </xf>
    <xf numFmtId="0" fontId="7" fillId="3" borderId="16"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55" xfId="0" applyFont="1" applyFill="1" applyBorder="1" applyAlignment="1">
      <alignment horizontal="left" vertical="center" wrapText="1"/>
    </xf>
    <xf numFmtId="0" fontId="7" fillId="3" borderId="2" xfId="0" applyFont="1" applyFill="1" applyBorder="1" applyAlignment="1">
      <alignment horizontal="left" vertical="center" wrapText="1"/>
    </xf>
    <xf numFmtId="1" fontId="35" fillId="3" borderId="0" xfId="30" applyFont="1" applyFill="1" applyBorder="1" applyAlignment="1">
      <alignment horizontal="center"/>
      <protection/>
    </xf>
    <xf numFmtId="1" fontId="23" fillId="4" borderId="19" xfId="30" applyFont="1" applyFill="1" applyBorder="1" applyAlignment="1">
      <alignment horizontal="left" wrapText="1"/>
      <protection/>
    </xf>
    <xf numFmtId="1" fontId="7" fillId="4" borderId="0" xfId="30" applyFont="1" applyFill="1" applyBorder="1" applyAlignment="1">
      <alignment horizontal="left" wrapText="1"/>
      <protection/>
    </xf>
    <xf numFmtId="1" fontId="7" fillId="4" borderId="25" xfId="30" applyFont="1" applyFill="1" applyBorder="1" applyAlignment="1">
      <alignment horizontal="left" wrapText="1"/>
      <protection/>
    </xf>
    <xf numFmtId="0" fontId="6" fillId="0" borderId="0" xfId="0" applyFont="1" applyFill="1" applyAlignment="1">
      <alignment horizontal="center" vertical="center" wrapText="1"/>
    </xf>
    <xf numFmtId="0" fontId="0" fillId="0" borderId="0" xfId="0" applyFont="1" applyFill="1" applyAlignment="1">
      <alignment horizontal="right" vertical="center" wrapText="1"/>
    </xf>
    <xf numFmtId="0" fontId="8" fillId="0" borderId="0" xfId="0" applyFont="1" applyFill="1" applyBorder="1" applyAlignment="1">
      <alignment horizontal="left" vertical="center" wrapText="1"/>
    </xf>
    <xf numFmtId="1" fontId="7" fillId="0" borderId="24" xfId="30" applyFont="1" applyFill="1" applyBorder="1" applyAlignment="1">
      <alignment horizontal="left" wrapText="1"/>
      <protection/>
    </xf>
    <xf numFmtId="1" fontId="7" fillId="0" borderId="23" xfId="30" applyFont="1" applyFill="1" applyBorder="1" applyAlignment="1">
      <alignment horizontal="left" wrapText="1"/>
      <protection/>
    </xf>
    <xf numFmtId="1" fontId="7" fillId="0" borderId="56" xfId="30" applyFont="1" applyFill="1" applyBorder="1" applyAlignment="1">
      <alignment horizontal="left" wrapText="1"/>
      <protection/>
    </xf>
    <xf numFmtId="1" fontId="23" fillId="4" borderId="19" xfId="30" applyFont="1" applyFill="1" applyBorder="1" applyAlignment="1">
      <alignment horizontal="left"/>
      <protection/>
    </xf>
    <xf numFmtId="1" fontId="7" fillId="4" borderId="0" xfId="30" applyFont="1" applyFill="1" applyBorder="1" applyAlignment="1">
      <alignment horizontal="left"/>
      <protection/>
    </xf>
    <xf numFmtId="1" fontId="7" fillId="4" borderId="25" xfId="30" applyFont="1" applyFill="1" applyBorder="1" applyAlignment="1">
      <alignment horizontal="left"/>
      <protection/>
    </xf>
    <xf numFmtId="1" fontId="23" fillId="4" borderId="21" xfId="30" applyFont="1" applyFill="1" applyBorder="1" applyAlignment="1">
      <alignment horizontal="left"/>
      <protection/>
    </xf>
    <xf numFmtId="1" fontId="7" fillId="4" borderId="57" xfId="30" applyFont="1" applyFill="1" applyBorder="1" applyAlignment="1">
      <alignment horizontal="left"/>
      <protection/>
    </xf>
    <xf numFmtId="1" fontId="7" fillId="4" borderId="58" xfId="30" applyFont="1" applyFill="1" applyBorder="1" applyAlignment="1">
      <alignment horizontal="left"/>
      <protection/>
    </xf>
    <xf numFmtId="1" fontId="7" fillId="0" borderId="19" xfId="30" applyFont="1" applyFill="1" applyBorder="1" applyAlignment="1">
      <alignment horizontal="left" wrapText="1"/>
      <protection/>
    </xf>
    <xf numFmtId="1" fontId="7" fillId="0" borderId="0" xfId="30" applyFont="1" applyFill="1" applyBorder="1" applyAlignment="1">
      <alignment horizontal="left" wrapText="1"/>
      <protection/>
    </xf>
    <xf numFmtId="1" fontId="7" fillId="0" borderId="25" xfId="30" applyFont="1" applyFill="1" applyBorder="1" applyAlignment="1">
      <alignment horizontal="left" wrapText="1"/>
      <protection/>
    </xf>
    <xf numFmtId="1" fontId="7" fillId="0" borderId="21" xfId="30" applyFont="1" applyFill="1" applyBorder="1" applyAlignment="1">
      <alignment horizontal="left" wrapText="1"/>
      <protection/>
    </xf>
    <xf numFmtId="1" fontId="7" fillId="0" borderId="57" xfId="30" applyFont="1" applyFill="1" applyBorder="1" applyAlignment="1">
      <alignment horizontal="left" wrapText="1"/>
      <protection/>
    </xf>
    <xf numFmtId="1" fontId="7" fillId="0" borderId="58" xfId="30" applyFont="1" applyFill="1" applyBorder="1" applyAlignment="1">
      <alignment horizontal="left" wrapText="1"/>
      <protection/>
    </xf>
    <xf numFmtId="1" fontId="23" fillId="4" borderId="24" xfId="30" applyFont="1" applyFill="1" applyBorder="1" applyAlignment="1">
      <alignment horizontal="left" wrapText="1"/>
      <protection/>
    </xf>
    <xf numFmtId="1" fontId="7" fillId="4" borderId="23" xfId="30" applyFont="1" applyFill="1" applyBorder="1" applyAlignment="1">
      <alignment horizontal="left" wrapText="1"/>
      <protection/>
    </xf>
    <xf numFmtId="1" fontId="7" fillId="4" borderId="56" xfId="30" applyFont="1" applyFill="1" applyBorder="1" applyAlignment="1">
      <alignment horizontal="left" wrapText="1"/>
      <protection/>
    </xf>
    <xf numFmtId="1" fontId="9" fillId="0" borderId="0" xfId="30" applyFont="1" applyFill="1" applyBorder="1" applyAlignment="1">
      <alignment horizontal="left" wrapText="1"/>
      <protection/>
    </xf>
  </cellXfs>
  <cellStyles count="18">
    <cellStyle name="Normal" xfId="0"/>
    <cellStyle name="Comma" xfId="15"/>
    <cellStyle name="Comma [0]" xfId="16"/>
    <cellStyle name="Currency" xfId="17"/>
    <cellStyle name="Currency [0]" xfId="18"/>
    <cellStyle name="Data" xfId="19"/>
    <cellStyle name="F2" xfId="20"/>
    <cellStyle name="F3" xfId="21"/>
    <cellStyle name="F4" xfId="22"/>
    <cellStyle name="F5" xfId="23"/>
    <cellStyle name="F6" xfId="24"/>
    <cellStyle name="F7" xfId="25"/>
    <cellStyle name="F8" xfId="26"/>
    <cellStyle name="Followed Hyperlink" xfId="27"/>
    <cellStyle name="Hyperlink" xfId="28"/>
    <cellStyle name="Normal_ERR Namibia marketing" xfId="29"/>
    <cellStyle name="Normal_jwwREPMCA ERR Model Tourism Component DRAFT FINAL V3 JB July 2007" xfId="30"/>
    <cellStyle name="Percent" xfId="3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75" b="1" i="0" u="none" baseline="0">
                <a:latin typeface="Arial"/>
                <a:ea typeface="Arial"/>
                <a:cs typeface="Arial"/>
              </a:rPr>
              <a:t>Total Net Benefits</a:t>
            </a:r>
          </a:p>
        </c:rich>
      </c:tx>
      <c:layout/>
      <c:spPr>
        <a:noFill/>
        <a:ln>
          <a:noFill/>
        </a:ln>
      </c:spPr>
    </c:title>
    <c:plotArea>
      <c:layout/>
      <c:areaChart>
        <c:grouping val="standard"/>
        <c:varyColors val="0"/>
        <c:ser>
          <c:idx val="0"/>
          <c:order val="0"/>
          <c:tx>
            <c:strRef>
              <c:f>'ERR CALCULATION'!$D$41:$J$41</c:f>
              <c:strCache>
                <c:ptCount val="1"/>
                <c:pt idx="0">
                  <c:v>0 -9806167 -44299 1217134 1506898 9926994 6518181</c:v>
                </c:pt>
              </c:strCache>
            </c:strRef>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'ERR CALCULATION'!$C$32:$I$32</c:f>
              <c:numCache>
                <c:ptCount val="7"/>
                <c:pt idx="0">
                  <c:v>0</c:v>
                </c:pt>
                <c:pt idx="1">
                  <c:v>1</c:v>
                </c:pt>
                <c:pt idx="2">
                  <c:v>2</c:v>
                </c:pt>
                <c:pt idx="3">
                  <c:v>3</c:v>
                </c:pt>
                <c:pt idx="4">
                  <c:v>4</c:v>
                </c:pt>
                <c:pt idx="5">
                  <c:v>5</c:v>
                </c:pt>
                <c:pt idx="6">
                  <c:v>6</c:v>
                </c:pt>
              </c:numCache>
            </c:numRef>
          </c:cat>
          <c:val>
            <c:numRef>
              <c:f>'ERR CALCULATION'!$D$41:$J$41</c:f>
              <c:numCache>
                <c:ptCount val="7"/>
                <c:pt idx="0">
                  <c:v>0</c:v>
                </c:pt>
                <c:pt idx="1">
                  <c:v>-9806166.813333333</c:v>
                </c:pt>
                <c:pt idx="2">
                  <c:v>-44298.74400000274</c:v>
                </c:pt>
                <c:pt idx="3">
                  <c:v>1217134.0962666683</c:v>
                </c:pt>
                <c:pt idx="4">
                  <c:v>1506897.8405599967</c:v>
                </c:pt>
                <c:pt idx="5">
                  <c:v>9926994.279999997</c:v>
                </c:pt>
                <c:pt idx="6">
                  <c:v>6518180.675999999</c:v>
                </c:pt>
              </c:numCache>
            </c:numRef>
          </c:val>
        </c:ser>
        <c:axId val="6927171"/>
        <c:axId val="62344540"/>
      </c:areaChart>
      <c:catAx>
        <c:axId val="6927171"/>
        <c:scaling>
          <c:orientation val="minMax"/>
        </c:scaling>
        <c:axPos val="b"/>
        <c:title>
          <c:tx>
            <c:rich>
              <a:bodyPr vert="horz" rot="0" anchor="ctr"/>
              <a:lstStyle/>
              <a:p>
                <a:pPr algn="ctr">
                  <a:defRPr/>
                </a:pPr>
                <a:r>
                  <a:rPr lang="en-US" cap="none" sz="12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2344540"/>
        <c:crosses val="autoZero"/>
        <c:auto val="1"/>
        <c:lblOffset val="100"/>
        <c:noMultiLvlLbl val="0"/>
      </c:catAx>
      <c:valAx>
        <c:axId val="62344540"/>
        <c:scaling>
          <c:orientation val="minMax"/>
        </c:scaling>
        <c:axPos val="l"/>
        <c:title>
          <c:tx>
            <c:rich>
              <a:bodyPr vert="horz" rot="-5400000" anchor="ctr"/>
              <a:lstStyle/>
              <a:p>
                <a:pPr algn="ctr">
                  <a:defRPr/>
                </a:pPr>
                <a:r>
                  <a:rPr lang="en-US" cap="none" sz="1275"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927171"/>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Distribution of ERR Given Uncertainty in Key Parameters
(as of 7/15/2008)</a:t>
            </a:r>
          </a:p>
        </c:rich>
      </c:tx>
      <c:layout/>
      <c:spPr>
        <a:noFill/>
        <a:ln>
          <a:noFill/>
        </a:ln>
      </c:spPr>
    </c:title>
    <c:plotArea>
      <c:layout>
        <c:manualLayout>
          <c:xMode val="edge"/>
          <c:yMode val="edge"/>
          <c:x val="0.0285"/>
          <c:y val="0.10325"/>
          <c:w val="0.96275"/>
          <c:h val="0.878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0.025684069141663806</c:v>
              </c:pt>
              <c:pt idx="10">
                <c:v>0.08861747475776473</c:v>
              </c:pt>
              <c:pt idx="20">
                <c:v>0.15155088037386566</c:v>
              </c:pt>
              <c:pt idx="30">
                <c:v>0.21448428598996658</c:v>
              </c:pt>
              <c:pt idx="40">
                <c:v>0.2774176916060675</c:v>
              </c:pt>
              <c:pt idx="49">
                <c:v>0.3340577566605583</c:v>
              </c:pt>
            </c:strLit>
          </c:cat>
          <c:val>
            <c:numLit>
              <c:ptCount val="50"/>
              <c:pt idx="0">
                <c:v>9</c:v>
              </c:pt>
              <c:pt idx="1">
                <c:v>5</c:v>
              </c:pt>
              <c:pt idx="2">
                <c:v>9</c:v>
              </c:pt>
              <c:pt idx="3">
                <c:v>16</c:v>
              </c:pt>
              <c:pt idx="4">
                <c:v>23</c:v>
              </c:pt>
              <c:pt idx="5">
                <c:v>42</c:v>
              </c:pt>
              <c:pt idx="6">
                <c:v>48</c:v>
              </c:pt>
              <c:pt idx="7">
                <c:v>68</c:v>
              </c:pt>
              <c:pt idx="8">
                <c:v>78</c:v>
              </c:pt>
              <c:pt idx="9">
                <c:v>87</c:v>
              </c:pt>
              <c:pt idx="10">
                <c:v>136</c:v>
              </c:pt>
              <c:pt idx="11">
                <c:v>152</c:v>
              </c:pt>
              <c:pt idx="12">
                <c:v>153</c:v>
              </c:pt>
              <c:pt idx="13">
                <c:v>187</c:v>
              </c:pt>
              <c:pt idx="14">
                <c:v>234</c:v>
              </c:pt>
              <c:pt idx="15">
                <c:v>264</c:v>
              </c:pt>
              <c:pt idx="16">
                <c:v>326</c:v>
              </c:pt>
              <c:pt idx="17">
                <c:v>343</c:v>
              </c:pt>
              <c:pt idx="18">
                <c:v>385</c:v>
              </c:pt>
              <c:pt idx="19">
                <c:v>399</c:v>
              </c:pt>
              <c:pt idx="20">
                <c:v>395</c:v>
              </c:pt>
              <c:pt idx="21">
                <c:v>421</c:v>
              </c:pt>
              <c:pt idx="22">
                <c:v>446</c:v>
              </c:pt>
              <c:pt idx="23">
                <c:v>476</c:v>
              </c:pt>
              <c:pt idx="24">
                <c:v>459</c:v>
              </c:pt>
              <c:pt idx="25">
                <c:v>429</c:v>
              </c:pt>
              <c:pt idx="26">
                <c:v>420</c:v>
              </c:pt>
              <c:pt idx="27">
                <c:v>410</c:v>
              </c:pt>
              <c:pt idx="28">
                <c:v>375</c:v>
              </c:pt>
              <c:pt idx="29">
                <c:v>351</c:v>
              </c:pt>
              <c:pt idx="30">
                <c:v>402</c:v>
              </c:pt>
              <c:pt idx="31">
                <c:v>325</c:v>
              </c:pt>
              <c:pt idx="32">
                <c:v>295</c:v>
              </c:pt>
              <c:pt idx="33">
                <c:v>268</c:v>
              </c:pt>
              <c:pt idx="34">
                <c:v>230</c:v>
              </c:pt>
              <c:pt idx="35">
                <c:v>206</c:v>
              </c:pt>
              <c:pt idx="36">
                <c:v>198</c:v>
              </c:pt>
              <c:pt idx="37">
                <c:v>147</c:v>
              </c:pt>
              <c:pt idx="38">
                <c:v>144</c:v>
              </c:pt>
              <c:pt idx="39">
                <c:v>125</c:v>
              </c:pt>
              <c:pt idx="40">
                <c:v>94</c:v>
              </c:pt>
              <c:pt idx="41">
                <c:v>76</c:v>
              </c:pt>
              <c:pt idx="42">
                <c:v>69</c:v>
              </c:pt>
              <c:pt idx="43">
                <c:v>49</c:v>
              </c:pt>
              <c:pt idx="44">
                <c:v>41</c:v>
              </c:pt>
              <c:pt idx="45">
                <c:v>36</c:v>
              </c:pt>
              <c:pt idx="46">
                <c:v>31</c:v>
              </c:pt>
              <c:pt idx="47">
                <c:v>24</c:v>
              </c:pt>
              <c:pt idx="48">
                <c:v>22</c:v>
              </c:pt>
              <c:pt idx="49">
                <c:v>7</c:v>
              </c:pt>
            </c:numLit>
          </c:val>
        </c:ser>
        <c:overlap val="100"/>
        <c:gapWidth val="10"/>
        <c:axId val="24229949"/>
        <c:axId val="16742950"/>
      </c:barChart>
      <c:catAx>
        <c:axId val="24229949"/>
        <c:scaling>
          <c:orientation val="minMax"/>
        </c:scaling>
        <c:axPos val="b"/>
        <c:delete val="0"/>
        <c:numFmt formatCode="0.00%" sourceLinked="0"/>
        <c:majorTickMark val="out"/>
        <c:minorTickMark val="none"/>
        <c:tickLblPos val="nextTo"/>
        <c:crossAx val="16742950"/>
        <c:crosses val="autoZero"/>
        <c:auto val="0"/>
        <c:lblOffset val="100"/>
        <c:tickLblSkip val="1"/>
        <c:tickMarkSkip val="5"/>
        <c:noMultiLvlLbl val="0"/>
      </c:catAx>
      <c:valAx>
        <c:axId val="16742950"/>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24229949"/>
        <c:crossesAt val="1"/>
        <c:crossBetween val="between"/>
        <c:dispUnits/>
      </c:valAx>
      <c:spPr>
        <a:solidFill>
          <a:srgbClr val="FFFFFF"/>
        </a:solidFill>
      </c:spPr>
    </c:plotArea>
    <c:plotVisOnly val="1"/>
    <c:dispBlanksAs val="gap"/>
    <c:showDLblsOverMax val="0"/>
  </c:chart>
  <c:spPr>
    <a:solidFill>
      <a:srgbClr val="FFFFFF"/>
    </a:solidFill>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2038350"/>
          <a:ext cx="9525" cy="9525"/>
        </a:xfrm>
        <a:prstGeom prst="rect">
          <a:avLst/>
        </a:prstGeom>
        <a:noFill/>
        <a:ln w="9525" cmpd="sng">
          <a:noFill/>
        </a:ln>
      </xdr:spPr>
    </xdr:pic>
    <xdr:clientData/>
  </xdr:twoCellAnchor>
  <xdr:twoCellAnchor editAs="oneCell">
    <xdr:from>
      <xdr:col>0</xdr:col>
      <xdr:colOff>0</xdr:colOff>
      <xdr:row>12</xdr:row>
      <xdr:rowOff>0</xdr:rowOff>
    </xdr:from>
    <xdr:to>
      <xdr:col>0</xdr:col>
      <xdr:colOff>9525</xdr:colOff>
      <xdr:row>12</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2038350"/>
          <a:ext cx="9525" cy="9525"/>
        </a:xfrm>
        <a:prstGeom prst="rect">
          <a:avLst/>
        </a:prstGeom>
        <a:noFill/>
        <a:ln w="9525" cmpd="sng">
          <a:noFill/>
        </a:ln>
      </xdr:spPr>
    </xdr:pic>
    <xdr:clientData/>
  </xdr:twoCellAnchor>
  <xdr:twoCellAnchor editAs="oneCell">
    <xdr:from>
      <xdr:col>0</xdr:col>
      <xdr:colOff>0</xdr:colOff>
      <xdr:row>12</xdr:row>
      <xdr:rowOff>0</xdr:rowOff>
    </xdr:from>
    <xdr:to>
      <xdr:col>0</xdr:col>
      <xdr:colOff>9525</xdr:colOff>
      <xdr:row>12</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2038350"/>
          <a:ext cx="9525" cy="9525"/>
        </a:xfrm>
        <a:prstGeom prst="rect">
          <a:avLst/>
        </a:prstGeom>
        <a:noFill/>
        <a:ln w="9525" cmpd="sng">
          <a:noFill/>
        </a:ln>
      </xdr:spPr>
    </xdr:pic>
    <xdr:clientData/>
  </xdr:twoCellAnchor>
  <xdr:twoCellAnchor editAs="oneCell">
    <xdr:from>
      <xdr:col>0</xdr:col>
      <xdr:colOff>0</xdr:colOff>
      <xdr:row>12</xdr:row>
      <xdr:rowOff>0</xdr:rowOff>
    </xdr:from>
    <xdr:to>
      <xdr:col>0</xdr:col>
      <xdr:colOff>9525</xdr:colOff>
      <xdr:row>12</xdr:row>
      <xdr:rowOff>9525</xdr:rowOff>
    </xdr:to>
    <xdr:pic>
      <xdr:nvPicPr>
        <xdr:cNvPr id="4" name="CB_Block_0" hidden="1"/>
        <xdr:cNvPicPr preferRelativeResize="1">
          <a:picLocks noChangeAspect="1"/>
        </xdr:cNvPicPr>
      </xdr:nvPicPr>
      <xdr:blipFill>
        <a:blip r:embed="rId1"/>
        <a:stretch>
          <a:fillRect/>
        </a:stretch>
      </xdr:blipFill>
      <xdr:spPr>
        <a:xfrm>
          <a:off x="0" y="2038350"/>
          <a:ext cx="9525" cy="9525"/>
        </a:xfrm>
        <a:prstGeom prst="rect">
          <a:avLst/>
        </a:prstGeom>
        <a:noFill/>
        <a:ln w="9525" cmpd="sng">
          <a:noFill/>
        </a:ln>
      </xdr:spPr>
    </xdr:pic>
    <xdr:clientData/>
  </xdr:twoCellAnchor>
  <xdr:twoCellAnchor>
    <xdr:from>
      <xdr:col>0</xdr:col>
      <xdr:colOff>333375</xdr:colOff>
      <xdr:row>41</xdr:row>
      <xdr:rowOff>104775</xdr:rowOff>
    </xdr:from>
    <xdr:to>
      <xdr:col>6</xdr:col>
      <xdr:colOff>1171575</xdr:colOff>
      <xdr:row>78</xdr:row>
      <xdr:rowOff>38100</xdr:rowOff>
    </xdr:to>
    <xdr:graphicFrame>
      <xdr:nvGraphicFramePr>
        <xdr:cNvPr id="5" name="Chart 12"/>
        <xdr:cNvGraphicFramePr/>
      </xdr:nvGraphicFramePr>
      <xdr:xfrm>
        <a:off x="333375" y="9906000"/>
        <a:ext cx="10944225" cy="59245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79</xdr:row>
      <xdr:rowOff>0</xdr:rowOff>
    </xdr:from>
    <xdr:to>
      <xdr:col>6</xdr:col>
      <xdr:colOff>1066800</xdr:colOff>
      <xdr:row>112</xdr:row>
      <xdr:rowOff>28575</xdr:rowOff>
    </xdr:to>
    <xdr:graphicFrame>
      <xdr:nvGraphicFramePr>
        <xdr:cNvPr id="6" name="Chart 34"/>
        <xdr:cNvGraphicFramePr/>
      </xdr:nvGraphicFramePr>
      <xdr:xfrm>
        <a:off x="381000" y="15954375"/>
        <a:ext cx="10791825" cy="53721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0</xdr:col>
      <xdr:colOff>19050</xdr:colOff>
      <xdr:row>11</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0" y="2209800"/>
          <a:ext cx="19050" cy="19050"/>
        </a:xfrm>
        <a:prstGeom prst="rect">
          <a:avLst/>
        </a:prstGeom>
        <a:noFill/>
        <a:ln w="9525" cmpd="sng">
          <a:noFill/>
        </a:ln>
      </xdr:spPr>
    </xdr:pic>
    <xdr:clientData/>
  </xdr:twoCellAnchor>
  <xdr:twoCellAnchor editAs="oneCell">
    <xdr:from>
      <xdr:col>0</xdr:col>
      <xdr:colOff>0</xdr:colOff>
      <xdr:row>11</xdr:row>
      <xdr:rowOff>0</xdr:rowOff>
    </xdr:from>
    <xdr:to>
      <xdr:col>0</xdr:col>
      <xdr:colOff>19050</xdr:colOff>
      <xdr:row>11</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0" y="2209800"/>
          <a:ext cx="19050" cy="19050"/>
        </a:xfrm>
        <a:prstGeom prst="rect">
          <a:avLst/>
        </a:prstGeom>
        <a:noFill/>
        <a:ln w="9525" cmpd="sng">
          <a:noFill/>
        </a:ln>
      </xdr:spPr>
    </xdr:pic>
    <xdr:clientData/>
  </xdr:twoCellAnchor>
  <xdr:twoCellAnchor editAs="oneCell">
    <xdr:from>
      <xdr:col>0</xdr:col>
      <xdr:colOff>0</xdr:colOff>
      <xdr:row>11</xdr:row>
      <xdr:rowOff>0</xdr:rowOff>
    </xdr:from>
    <xdr:to>
      <xdr:col>0</xdr:col>
      <xdr:colOff>19050</xdr:colOff>
      <xdr:row>11</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0" y="2209800"/>
          <a:ext cx="19050" cy="19050"/>
        </a:xfrm>
        <a:prstGeom prst="rect">
          <a:avLst/>
        </a:prstGeom>
        <a:noFill/>
        <a:ln w="9525" cmpd="sng">
          <a:noFill/>
        </a:ln>
      </xdr:spPr>
    </xdr:pic>
    <xdr:clientData/>
  </xdr:twoCellAnchor>
  <xdr:twoCellAnchor editAs="oneCell">
    <xdr:from>
      <xdr:col>0</xdr:col>
      <xdr:colOff>0</xdr:colOff>
      <xdr:row>11</xdr:row>
      <xdr:rowOff>0</xdr:rowOff>
    </xdr:from>
    <xdr:to>
      <xdr:col>0</xdr:col>
      <xdr:colOff>19050</xdr:colOff>
      <xdr:row>11</xdr:row>
      <xdr:rowOff>19050</xdr:rowOff>
    </xdr:to>
    <xdr:pic>
      <xdr:nvPicPr>
        <xdr:cNvPr id="4" name="CB_Block_0" hidden="1"/>
        <xdr:cNvPicPr preferRelativeResize="1">
          <a:picLocks noChangeAspect="1"/>
        </xdr:cNvPicPr>
      </xdr:nvPicPr>
      <xdr:blipFill>
        <a:blip r:embed="rId1"/>
        <a:stretch>
          <a:fillRect/>
        </a:stretch>
      </xdr:blipFill>
      <xdr:spPr>
        <a:xfrm>
          <a:off x="0" y="2209800"/>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2495550"/>
          <a:ext cx="9525" cy="9525"/>
        </a:xfrm>
        <a:prstGeom prst="rect">
          <a:avLst/>
        </a:prstGeom>
        <a:noFill/>
        <a:ln w="9525" cmpd="sng">
          <a:noFill/>
        </a:ln>
      </xdr:spPr>
    </xdr:pic>
    <xdr:clientData/>
  </xdr:twoCellAnchor>
  <xdr:twoCellAnchor editAs="oneCell">
    <xdr:from>
      <xdr:col>0</xdr:col>
      <xdr:colOff>0</xdr:colOff>
      <xdr:row>12</xdr:row>
      <xdr:rowOff>0</xdr:rowOff>
    </xdr:from>
    <xdr:to>
      <xdr:col>0</xdr:col>
      <xdr:colOff>9525</xdr:colOff>
      <xdr:row>12</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2495550"/>
          <a:ext cx="9525" cy="9525"/>
        </a:xfrm>
        <a:prstGeom prst="rect">
          <a:avLst/>
        </a:prstGeom>
        <a:noFill/>
        <a:ln w="9525" cmpd="sng">
          <a:noFill/>
        </a:ln>
      </xdr:spPr>
    </xdr:pic>
    <xdr:clientData/>
  </xdr:twoCellAnchor>
  <xdr:twoCellAnchor editAs="oneCell">
    <xdr:from>
      <xdr:col>0</xdr:col>
      <xdr:colOff>0</xdr:colOff>
      <xdr:row>12</xdr:row>
      <xdr:rowOff>0</xdr:rowOff>
    </xdr:from>
    <xdr:to>
      <xdr:col>0</xdr:col>
      <xdr:colOff>9525</xdr:colOff>
      <xdr:row>12</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249555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mcc-err-tanza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Water%20&amp;%20Sanitation%20-%20v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cc.gov/Tanzania\Economic%20Analysis\Roads\Roads-Transport%20ERR%20Tanga_Horohoro%20ED%20AR%20BND%20final%20report%20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Energy%20Zanziba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cc.gov/DOCUME~1\BREITB~1\LOCALS~1\Temp\Temporary%20Directory%203%20for%20Tanzania%20Compact%20ERR.zip\Water-Sanitation%20Zanzibar%20Rural%20v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PROJECTS\234171%20CLP%20Gasification\Work\Model\CLP%20model%20-%20Draft%20v5%2023.03.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Copy%20of%20mcc-err-tanzania-energydistribution_Tues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B_DATA_"/>
    </sheetNames>
    <sheetDataSet>
      <sheetData sheetId="0">
        <row r="8">
          <cell r="C8" t="str">
            <v>Energy Sector Project</v>
          </cell>
        </row>
        <row r="9">
          <cell r="C9" t="str">
            <v>Distribution Systems Rehabilitation and Extension Activity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Dar Ruvu"/>
      <sheetName val="Dar NRW"/>
      <sheetName val="Morogoro"/>
      <sheetName val="Annex III"/>
    </sheetNames>
    <sheetDataSet>
      <sheetData sheetId="4">
        <row r="6">
          <cell r="F6">
            <v>20</v>
          </cell>
        </row>
        <row r="9">
          <cell r="F9">
            <v>0.07</v>
          </cell>
        </row>
        <row r="14">
          <cell r="E14" t="str">
            <v>A</v>
          </cell>
        </row>
        <row r="15">
          <cell r="E15" t="str">
            <v>B</v>
          </cell>
        </row>
        <row r="16">
          <cell r="E16" t="str">
            <v>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0.006</v>
          </cell>
        </row>
        <row r="11">
          <cell r="L11">
            <v>2009</v>
          </cell>
          <cell r="M11">
            <v>10</v>
          </cell>
          <cell r="N11">
            <v>20</v>
          </cell>
          <cell r="O11">
            <v>80</v>
          </cell>
          <cell r="P11">
            <v>10</v>
          </cell>
          <cell r="W11" t="str">
            <v>fuel $/kWh</v>
          </cell>
          <cell r="X11">
            <v>0.03</v>
          </cell>
          <cell r="Y11">
            <v>0.03</v>
          </cell>
          <cell r="Z11">
            <v>0.04</v>
          </cell>
          <cell r="AA11">
            <v>0</v>
          </cell>
          <cell r="AB11">
            <v>0.09932250000000001</v>
          </cell>
        </row>
        <row r="12">
          <cell r="G12">
            <v>0.56</v>
          </cell>
          <cell r="H12">
            <v>0.58</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v>
          </cell>
          <cell r="Y13">
            <v>0.8</v>
          </cell>
          <cell r="Z13">
            <v>0.61</v>
          </cell>
          <cell r="AA13">
            <v>0.34</v>
          </cell>
          <cell r="AB13">
            <v>0</v>
          </cell>
        </row>
        <row r="14">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2">
        <row r="5">
          <cell r="F5">
            <v>2007</v>
          </cell>
        </row>
        <row r="7">
          <cell r="F7">
            <v>1353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le"/>
      <sheetName val="Results"/>
      <sheetName val="Assumptions"/>
      <sheetName val="Outages"/>
      <sheetName val="Cash Flow"/>
      <sheetName val="Taxation"/>
      <sheetName val="Debt Repay"/>
      <sheetName val="Drawdown"/>
      <sheetName val="Fin Calcs"/>
      <sheetName val="Escalation"/>
      <sheetName val="Work Area"/>
    </sheetNames>
    <sheetDataSet>
      <sheetData sheetId="2">
        <row r="125">
          <cell r="D125">
            <v>0.1122</v>
          </cell>
        </row>
        <row r="127">
          <cell r="D127">
            <v>10</v>
          </cell>
        </row>
        <row r="129">
          <cell r="D129">
            <v>0.3366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2">
        <row r="8">
          <cell r="G8">
            <v>1300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er's Guide"/>
      <sheetName val="CB_DATA_"/>
      <sheetName val="Activity Description"/>
      <sheetName val="ERR &amp; Sensitivity Analysis"/>
      <sheetName val="Summary"/>
      <sheetName val="Tanga"/>
      <sheetName val="Dodoma"/>
      <sheetName val="Morogoro"/>
      <sheetName val="Iringa"/>
      <sheetName val="Mwanza"/>
      <sheetName val="Mbeya"/>
      <sheetName val="Assumptions"/>
      <sheetName val="Tariffs"/>
      <sheetName val="WTP"/>
      <sheetName val="Quality improvement"/>
      <sheetName val="Social &amp; environmental"/>
      <sheetName val="notes"/>
      <sheetName val="ERR cal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vmlDrawing" Target="../drawings/vmlDrawing7.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B4:G44"/>
  <sheetViews>
    <sheetView showGridLines="0" zoomScale="70" zoomScaleNormal="70" zoomScaleSheetLayoutView="35" workbookViewId="0" topLeftCell="A1">
      <selection activeCell="B5" sqref="B5:C9"/>
    </sheetView>
  </sheetViews>
  <sheetFormatPr defaultColWidth="9.140625" defaultRowHeight="12.75"/>
  <cols>
    <col min="1" max="1" width="15.7109375" style="1" customWidth="1"/>
    <col min="2" max="2" width="51.8515625" style="1" customWidth="1"/>
    <col min="3" max="3" width="117.57421875" style="1" customWidth="1"/>
    <col min="4" max="4" width="5.7109375" style="1" customWidth="1"/>
    <col min="5" max="5" width="23.8515625" style="1" customWidth="1"/>
    <col min="6" max="16384" width="9.140625" style="1" customWidth="1"/>
  </cols>
  <sheetData>
    <row r="4" spans="2:7" ht="18.75" customHeight="1">
      <c r="B4" s="213" t="s">
        <v>101</v>
      </c>
      <c r="C4" s="213"/>
      <c r="D4" s="129"/>
      <c r="E4" s="129"/>
      <c r="F4" s="129"/>
      <c r="G4" s="129"/>
    </row>
    <row r="5" spans="2:3" ht="12.75">
      <c r="B5" s="224" t="s">
        <v>116</v>
      </c>
      <c r="C5" s="224"/>
    </row>
    <row r="6" spans="2:3" ht="12.75">
      <c r="B6" s="224"/>
      <c r="C6" s="224"/>
    </row>
    <row r="7" spans="2:3" ht="12.75">
      <c r="B7" s="224"/>
      <c r="C7" s="224"/>
    </row>
    <row r="8" spans="2:3" ht="20.25" customHeight="1">
      <c r="B8" s="224"/>
      <c r="C8" s="224"/>
    </row>
    <row r="9" spans="2:3" ht="12.75">
      <c r="B9" s="224"/>
      <c r="C9" s="224"/>
    </row>
    <row r="10" spans="2:3" ht="13.5" thickBot="1">
      <c r="B10" s="227" t="s">
        <v>113</v>
      </c>
      <c r="C10" s="227"/>
    </row>
    <row r="11" spans="2:3" ht="18.75" thickTop="1">
      <c r="B11" s="222" t="s">
        <v>3</v>
      </c>
      <c r="C11" s="9" t="s">
        <v>16</v>
      </c>
    </row>
    <row r="12" spans="2:3" ht="18.75" thickBot="1">
      <c r="B12" s="223"/>
      <c r="C12" s="10" t="s">
        <v>117</v>
      </c>
    </row>
    <row r="13" spans="2:3" ht="18.75" thickTop="1">
      <c r="B13" s="106" t="s">
        <v>4</v>
      </c>
      <c r="C13" s="107" t="s">
        <v>46</v>
      </c>
    </row>
    <row r="14" spans="2:3" ht="18">
      <c r="B14" s="14" t="s">
        <v>5</v>
      </c>
      <c r="C14" s="15" t="s">
        <v>92</v>
      </c>
    </row>
    <row r="15" spans="2:3" ht="18">
      <c r="B15" s="11" t="s">
        <v>6</v>
      </c>
      <c r="C15" s="12" t="s">
        <v>49</v>
      </c>
    </row>
    <row r="16" spans="2:3" ht="36">
      <c r="B16" s="37" t="s">
        <v>7</v>
      </c>
      <c r="C16" s="16" t="s">
        <v>79</v>
      </c>
    </row>
    <row r="17" spans="2:3" ht="36">
      <c r="B17" s="13" t="s">
        <v>15</v>
      </c>
      <c r="C17" s="18" t="s">
        <v>112</v>
      </c>
    </row>
    <row r="18" spans="2:3" ht="18">
      <c r="B18" s="13" t="s">
        <v>8</v>
      </c>
      <c r="C18" s="18" t="s">
        <v>109</v>
      </c>
    </row>
    <row r="19" spans="2:3" ht="18.75" thickBot="1">
      <c r="B19" s="225" t="s">
        <v>14</v>
      </c>
      <c r="C19" s="226"/>
    </row>
    <row r="20" spans="2:3" ht="18">
      <c r="B20" s="216" t="s">
        <v>0</v>
      </c>
      <c r="C20" s="217"/>
    </row>
    <row r="21" spans="2:3" ht="15">
      <c r="B21" s="211" t="s">
        <v>1</v>
      </c>
      <c r="C21" s="212"/>
    </row>
    <row r="22" spans="2:3" ht="18">
      <c r="B22" s="218"/>
      <c r="C22" s="219"/>
    </row>
    <row r="23" spans="2:3" ht="18">
      <c r="B23" s="220" t="s">
        <v>78</v>
      </c>
      <c r="C23" s="221"/>
    </row>
    <row r="24" spans="2:3" ht="15">
      <c r="B24" s="211" t="s">
        <v>2</v>
      </c>
      <c r="C24" s="212"/>
    </row>
    <row r="25" spans="2:3" ht="15">
      <c r="B25" s="66"/>
      <c r="C25" s="67"/>
    </row>
    <row r="26" spans="2:3" ht="18">
      <c r="B26" s="216" t="s">
        <v>38</v>
      </c>
      <c r="C26" s="217"/>
    </row>
    <row r="27" spans="2:3" ht="15">
      <c r="B27" s="211" t="s">
        <v>2</v>
      </c>
      <c r="C27" s="212"/>
    </row>
    <row r="28" spans="2:3" ht="18">
      <c r="B28" s="214"/>
      <c r="C28" s="215"/>
    </row>
    <row r="29" spans="2:3" ht="18">
      <c r="B29" s="216" t="s">
        <v>45</v>
      </c>
      <c r="C29" s="217"/>
    </row>
    <row r="30" spans="2:3" ht="15">
      <c r="B30" s="211" t="s">
        <v>47</v>
      </c>
      <c r="C30" s="212"/>
    </row>
    <row r="31" spans="2:3" ht="12.75" customHeight="1" thickBot="1">
      <c r="B31" s="35"/>
      <c r="C31" s="36"/>
    </row>
    <row r="32" ht="12.75" customHeight="1" thickTop="1">
      <c r="C32" s="2"/>
    </row>
    <row r="33" spans="2:3" ht="15" customHeight="1">
      <c r="B33" s="210" t="s">
        <v>111</v>
      </c>
      <c r="C33" s="210"/>
    </row>
    <row r="34" ht="12.75" customHeight="1">
      <c r="C34" s="2"/>
    </row>
    <row r="35" ht="12.75" customHeight="1">
      <c r="C35" s="2"/>
    </row>
    <row r="36" ht="12.75">
      <c r="C36" s="2"/>
    </row>
    <row r="37" ht="12.75" customHeight="1">
      <c r="C37" s="2"/>
    </row>
    <row r="38" ht="12.75" customHeight="1">
      <c r="C38" s="135"/>
    </row>
    <row r="39" ht="12.75">
      <c r="C39" s="2"/>
    </row>
    <row r="40" ht="12.75" customHeight="1">
      <c r="C40" s="2"/>
    </row>
    <row r="41" ht="15" customHeight="1">
      <c r="C41" s="2"/>
    </row>
    <row r="42" ht="12.75">
      <c r="C42" s="2"/>
    </row>
    <row r="43" ht="12.75" customHeight="1">
      <c r="C43" s="2"/>
    </row>
    <row r="44" ht="12.75" customHeight="1">
      <c r="C44" s="2"/>
    </row>
    <row r="46" ht="12.75" customHeight="1"/>
    <row r="47" ht="15" customHeight="1"/>
    <row r="49" ht="12.75" customHeight="1"/>
    <row r="50" ht="15" customHeight="1"/>
    <row r="52" ht="12.75" customHeight="1"/>
    <row r="53" ht="15" customHeight="1"/>
    <row r="55" ht="12.75" customHeight="1"/>
    <row r="56" ht="15" customHeight="1"/>
    <row r="58" ht="12.75" customHeight="1"/>
    <row r="60" ht="12.75" customHeight="1"/>
    <row r="61" ht="12.75" customHeight="1"/>
  </sheetData>
  <sheetProtection formatCells="0" insertColumns="0" insertRows="0" insertHyperlinks="0" deleteColumns="0" deleteRows="0" sort="0" autoFilter="0" pivotTables="0"/>
  <mergeCells count="16">
    <mergeCell ref="B23:C23"/>
    <mergeCell ref="B24:C24"/>
    <mergeCell ref="B11:B12"/>
    <mergeCell ref="B5:C9"/>
    <mergeCell ref="B19:C19"/>
    <mergeCell ref="B10:C10"/>
    <mergeCell ref="B33:C33"/>
    <mergeCell ref="B30:C30"/>
    <mergeCell ref="B4:C4"/>
    <mergeCell ref="B27:C27"/>
    <mergeCell ref="B28:C28"/>
    <mergeCell ref="B29:C29"/>
    <mergeCell ref="B20:C20"/>
    <mergeCell ref="B21:C21"/>
    <mergeCell ref="B22:C22"/>
    <mergeCell ref="B26:C26"/>
  </mergeCells>
  <hyperlinks>
    <hyperlink ref="B26" location="'ERR &amp; Sensitivity Analysis'!A1" display="ERR &amp; Sensitivity Analysis"/>
    <hyperlink ref="B20" location="'Activity Description'!A1" display="Activity Description"/>
    <hyperlink ref="B29" location="Summary!A1" display="Summary"/>
    <hyperlink ref="B26:C26" location="'ERR CALCULATION'!A1" display="ERR Calculation"/>
    <hyperlink ref="B29:C29" location="'Value Added per Tourist'!A1" display="Value Added per Tourist"/>
    <hyperlink ref="B23" location="'ERR &amp; Sensitivity Analysis'!A1" display="ERR &amp; Sensitivity Analysis"/>
  </hyperlink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2.xml><?xml version="1.0" encoding="utf-8"?>
<worksheet xmlns="http://schemas.openxmlformats.org/spreadsheetml/2006/main" xmlns:r="http://schemas.openxmlformats.org/officeDocument/2006/relationships">
  <sheetPr codeName="Sheet3"/>
  <dimension ref="A4:D94"/>
  <sheetViews>
    <sheetView showGridLines="0" tabSelected="1" zoomScale="75" zoomScaleNormal="75" zoomScaleSheetLayoutView="45" workbookViewId="0" topLeftCell="A1">
      <selection activeCell="B5" sqref="B5:C9"/>
    </sheetView>
  </sheetViews>
  <sheetFormatPr defaultColWidth="9.140625" defaultRowHeight="12.75"/>
  <cols>
    <col min="1" max="1" width="5.7109375" style="1" customWidth="1"/>
    <col min="2" max="2" width="17.8515625" style="1" customWidth="1"/>
    <col min="3" max="3" width="119.140625" style="1" customWidth="1"/>
    <col min="4" max="4" width="5.7109375" style="1" customWidth="1"/>
    <col min="5" max="5" width="23.8515625" style="1" customWidth="1"/>
    <col min="6" max="16384" width="9.140625" style="1" customWidth="1"/>
  </cols>
  <sheetData>
    <row r="4" spans="2:4" ht="20.25">
      <c r="B4" s="213" t="s">
        <v>101</v>
      </c>
      <c r="C4" s="213"/>
      <c r="D4" s="213"/>
    </row>
    <row r="5" spans="2:3" ht="12.75" customHeight="1">
      <c r="B5" s="224" t="s">
        <v>116</v>
      </c>
      <c r="C5" s="224"/>
    </row>
    <row r="6" spans="2:3" ht="12.75" customHeight="1">
      <c r="B6" s="224"/>
      <c r="C6" s="224"/>
    </row>
    <row r="7" spans="2:3" ht="20.25" customHeight="1">
      <c r="B7" s="224"/>
      <c r="C7" s="224"/>
    </row>
    <row r="8" spans="2:3" ht="12.75" customHeight="1">
      <c r="B8" s="224"/>
      <c r="C8" s="224"/>
    </row>
    <row r="9" spans="2:3" ht="12.75">
      <c r="B9" s="224"/>
      <c r="C9" s="224"/>
    </row>
    <row r="10" spans="2:3" ht="12.75" customHeight="1">
      <c r="B10" s="227" t="s">
        <v>114</v>
      </c>
      <c r="C10" s="227"/>
    </row>
    <row r="11" spans="2:3" ht="20.25" customHeight="1">
      <c r="B11" s="228" t="s">
        <v>10</v>
      </c>
      <c r="C11" s="228"/>
    </row>
    <row r="12" spans="2:3" ht="15">
      <c r="B12" s="6"/>
      <c r="C12" s="6"/>
    </row>
    <row r="13" spans="2:3" ht="40.5" customHeight="1">
      <c r="B13" s="228" t="s">
        <v>48</v>
      </c>
      <c r="C13" s="228"/>
    </row>
    <row r="14" spans="2:3" ht="15">
      <c r="B14" s="6"/>
      <c r="C14" s="6"/>
    </row>
    <row r="15" spans="2:3" ht="15">
      <c r="B15" s="6" t="s">
        <v>11</v>
      </c>
      <c r="C15" s="6"/>
    </row>
    <row r="16" spans="2:3" ht="15">
      <c r="B16" s="6"/>
      <c r="C16" s="6"/>
    </row>
    <row r="17" spans="2:3" ht="15">
      <c r="B17" s="230" t="s">
        <v>9</v>
      </c>
      <c r="C17" s="230"/>
    </row>
    <row r="18" spans="2:3" ht="15">
      <c r="B18" s="5"/>
      <c r="C18" s="5"/>
    </row>
    <row r="19" spans="2:3" ht="15">
      <c r="B19" s="4" t="s">
        <v>12</v>
      </c>
      <c r="C19" s="17" t="s">
        <v>96</v>
      </c>
    </row>
    <row r="20" spans="2:3" ht="15">
      <c r="B20" s="4" t="s">
        <v>93</v>
      </c>
      <c r="C20" s="17" t="s">
        <v>97</v>
      </c>
    </row>
    <row r="21" spans="2:3" ht="15">
      <c r="B21" s="4" t="s">
        <v>94</v>
      </c>
      <c r="C21" s="17" t="s">
        <v>110</v>
      </c>
    </row>
    <row r="22" spans="2:3" ht="15">
      <c r="B22" s="4" t="s">
        <v>95</v>
      </c>
      <c r="C22" s="17" t="s">
        <v>98</v>
      </c>
    </row>
    <row r="23" spans="2:3" ht="15">
      <c r="B23" s="4"/>
      <c r="C23" s="17"/>
    </row>
    <row r="24" spans="1:3" ht="15" customHeight="1">
      <c r="A24" s="105"/>
      <c r="B24" s="229" t="s">
        <v>13</v>
      </c>
      <c r="C24" s="229"/>
    </row>
    <row r="25" spans="2:3" s="8" customFormat="1" ht="15">
      <c r="B25" s="7"/>
      <c r="C25" s="7"/>
    </row>
    <row r="26" spans="2:3" s="8" customFormat="1" ht="15">
      <c r="B26" s="228" t="s">
        <v>115</v>
      </c>
      <c r="C26" s="228"/>
    </row>
    <row r="27" spans="2:3" s="8" customFormat="1" ht="15">
      <c r="B27" s="228"/>
      <c r="C27" s="228"/>
    </row>
    <row r="28" spans="2:3" s="8" customFormat="1" ht="15">
      <c r="B28" s="228"/>
      <c r="C28" s="228"/>
    </row>
    <row r="29" spans="2:3" s="8" customFormat="1" ht="15">
      <c r="B29" s="228"/>
      <c r="C29" s="228"/>
    </row>
    <row r="30" spans="2:3" s="8" customFormat="1" ht="15">
      <c r="B30" s="228"/>
      <c r="C30" s="228"/>
    </row>
    <row r="31" spans="2:3" s="8" customFormat="1" ht="12.75" customHeight="1">
      <c r="B31" s="228"/>
      <c r="C31" s="228"/>
    </row>
    <row r="32" spans="2:3" s="8" customFormat="1" ht="12.75" customHeight="1">
      <c r="B32" s="228"/>
      <c r="C32" s="228"/>
    </row>
    <row r="33" spans="1:3" ht="12.75">
      <c r="A33"/>
      <c r="B33" s="228"/>
      <c r="C33" s="228"/>
    </row>
    <row r="34" spans="1:3" ht="20.25" customHeight="1">
      <c r="A34"/>
      <c r="B34" s="228"/>
      <c r="C34" s="228"/>
    </row>
    <row r="35" spans="1:3" ht="12.75">
      <c r="A35"/>
      <c r="B35"/>
      <c r="C35"/>
    </row>
    <row r="36" spans="1:3" ht="12.75">
      <c r="A36"/>
      <c r="B36"/>
      <c r="C36"/>
    </row>
    <row r="37" spans="1:3" ht="12.75">
      <c r="A37"/>
      <c r="B37"/>
      <c r="C37"/>
    </row>
    <row r="38" spans="1:3" ht="12.75">
      <c r="A38"/>
      <c r="B38"/>
      <c r="C38"/>
    </row>
    <row r="39" spans="1:3" ht="12.75">
      <c r="A39"/>
      <c r="B39"/>
      <c r="C39"/>
    </row>
    <row r="40" spans="1:3" ht="12.75">
      <c r="A40"/>
      <c r="B40"/>
      <c r="C40"/>
    </row>
    <row r="41" spans="1:3" ht="12.75">
      <c r="A41"/>
      <c r="B41"/>
      <c r="C41"/>
    </row>
    <row r="42" spans="1:3" ht="12.75">
      <c r="A42"/>
      <c r="B42"/>
      <c r="C42"/>
    </row>
    <row r="43" spans="1:3" ht="12.75">
      <c r="A43"/>
      <c r="B43"/>
      <c r="C43"/>
    </row>
    <row r="44" spans="1:3" ht="12.75">
      <c r="A44"/>
      <c r="B44"/>
      <c r="C44"/>
    </row>
    <row r="45" spans="1:3" ht="12.75">
      <c r="A45"/>
      <c r="B45"/>
      <c r="C45"/>
    </row>
    <row r="46" spans="1:3" ht="12.75">
      <c r="A46"/>
      <c r="B46"/>
      <c r="C46"/>
    </row>
    <row r="47" spans="1:3" ht="12.75">
      <c r="A47"/>
      <c r="B47"/>
      <c r="C47"/>
    </row>
    <row r="48" spans="1:3" ht="12.75">
      <c r="A48"/>
      <c r="B48"/>
      <c r="C48"/>
    </row>
    <row r="49" spans="1:3" ht="12.75">
      <c r="A49"/>
      <c r="B49"/>
      <c r="C49"/>
    </row>
    <row r="50" spans="1:3" ht="12.75">
      <c r="A50"/>
      <c r="B50"/>
      <c r="C50"/>
    </row>
    <row r="51" spans="1:3" ht="12.75">
      <c r="A51"/>
      <c r="B51"/>
      <c r="C51"/>
    </row>
    <row r="52" spans="1:3" ht="12.75">
      <c r="A52"/>
      <c r="B52"/>
      <c r="C52"/>
    </row>
    <row r="53" spans="1:3" ht="12.75">
      <c r="A53"/>
      <c r="B53"/>
      <c r="C53"/>
    </row>
    <row r="54" spans="1:3" ht="12.75">
      <c r="A54"/>
      <c r="B54"/>
      <c r="C54"/>
    </row>
    <row r="55" spans="1:3" ht="12.75">
      <c r="A55"/>
      <c r="B55"/>
      <c r="C55"/>
    </row>
    <row r="56" spans="1:3" ht="12.75">
      <c r="A56"/>
      <c r="B56"/>
      <c r="C56"/>
    </row>
    <row r="57" spans="1:3" ht="12.75">
      <c r="A57"/>
      <c r="B57"/>
      <c r="C57"/>
    </row>
    <row r="58" spans="1:3" ht="12.75">
      <c r="A58"/>
      <c r="B58"/>
      <c r="C58"/>
    </row>
    <row r="59" spans="1:3" ht="12.75">
      <c r="A59"/>
      <c r="B59"/>
      <c r="C59"/>
    </row>
    <row r="60" spans="1:3" ht="12.75">
      <c r="A60"/>
      <c r="B60"/>
      <c r="C60"/>
    </row>
    <row r="61" spans="1:3" ht="12.75">
      <c r="A61"/>
      <c r="B61"/>
      <c r="C61"/>
    </row>
    <row r="62" spans="1:3" ht="12.75">
      <c r="A62"/>
      <c r="B62"/>
      <c r="C62"/>
    </row>
    <row r="63" spans="1:3" ht="12.75">
      <c r="A63"/>
      <c r="B63"/>
      <c r="C63"/>
    </row>
    <row r="64" spans="1:3" ht="12.75">
      <c r="A64"/>
      <c r="B64"/>
      <c r="C64"/>
    </row>
    <row r="65" spans="1:3" ht="12.75">
      <c r="A65"/>
      <c r="B65"/>
      <c r="C65"/>
    </row>
    <row r="66" spans="1:3" ht="12.75">
      <c r="A66"/>
      <c r="B66"/>
      <c r="C66"/>
    </row>
    <row r="67" spans="1:3" ht="12.75">
      <c r="A67"/>
      <c r="B67"/>
      <c r="C67"/>
    </row>
    <row r="68" spans="1:3" ht="12.75">
      <c r="A68"/>
      <c r="B68"/>
      <c r="C68"/>
    </row>
    <row r="69" spans="1:3" ht="12.75">
      <c r="A69"/>
      <c r="B69"/>
      <c r="C69"/>
    </row>
    <row r="70" spans="1:3" ht="12.75">
      <c r="A70"/>
      <c r="B70"/>
      <c r="C70"/>
    </row>
    <row r="71" spans="1:3" ht="12.75">
      <c r="A71"/>
      <c r="B71"/>
      <c r="C71"/>
    </row>
    <row r="72" spans="1:3" ht="12.75">
      <c r="A72"/>
      <c r="B72"/>
      <c r="C72"/>
    </row>
    <row r="73" spans="1:3" ht="12.75">
      <c r="A73"/>
      <c r="B73"/>
      <c r="C73"/>
    </row>
    <row r="74" spans="1:3" ht="12.75">
      <c r="A74"/>
      <c r="B74"/>
      <c r="C74"/>
    </row>
    <row r="75" spans="1:3" ht="12.75">
      <c r="A75"/>
      <c r="B75"/>
      <c r="C75"/>
    </row>
    <row r="76" spans="1:3" ht="12.75">
      <c r="A76"/>
      <c r="B76"/>
      <c r="C76"/>
    </row>
    <row r="77" spans="1:3" ht="12.75">
      <c r="A77"/>
      <c r="B77"/>
      <c r="C77"/>
    </row>
    <row r="78" spans="1:3" ht="12.75">
      <c r="A78"/>
      <c r="B78"/>
      <c r="C78"/>
    </row>
    <row r="79" spans="1:3" ht="12.75">
      <c r="A79"/>
      <c r="B79"/>
      <c r="C79"/>
    </row>
    <row r="80" spans="1:3" ht="12.75">
      <c r="A80"/>
      <c r="B80"/>
      <c r="C80"/>
    </row>
    <row r="81" spans="1:3" ht="12.75">
      <c r="A81"/>
      <c r="B81"/>
      <c r="C81"/>
    </row>
    <row r="82" spans="1:3" ht="12.75">
      <c r="A82"/>
      <c r="C82" s="2"/>
    </row>
    <row r="83" spans="1:3" ht="12.75">
      <c r="A83"/>
      <c r="C83" s="2"/>
    </row>
    <row r="84" spans="1:3" ht="15.75" customHeight="1">
      <c r="A84"/>
      <c r="C84" s="2"/>
    </row>
    <row r="85" spans="1:3" ht="15.75" customHeight="1">
      <c r="A85"/>
      <c r="C85" s="2"/>
    </row>
    <row r="86" spans="1:3" ht="12.75">
      <c r="A86"/>
      <c r="C86" s="2"/>
    </row>
    <row r="87" spans="1:3" ht="12.75">
      <c r="A87"/>
      <c r="C87" s="2"/>
    </row>
    <row r="88" ht="12.75">
      <c r="C88" s="3"/>
    </row>
    <row r="89" ht="12.75">
      <c r="C89" s="2"/>
    </row>
    <row r="90" ht="12.75">
      <c r="C90" s="2"/>
    </row>
    <row r="91" ht="12.75">
      <c r="C91" s="2"/>
    </row>
    <row r="92" ht="12.75">
      <c r="C92" s="2"/>
    </row>
    <row r="93" ht="12.75">
      <c r="C93" s="2"/>
    </row>
    <row r="94" ht="12.75">
      <c r="C94" s="2"/>
    </row>
  </sheetData>
  <sheetProtection formatCells="0" insertColumns="0" insertRows="0" insertHyperlinks="0" deleteColumns="0" deleteRows="0" sort="0" autoFilter="0" pivotTables="0"/>
  <mergeCells count="8">
    <mergeCell ref="B4:D4"/>
    <mergeCell ref="B26:C34"/>
    <mergeCell ref="B5:C9"/>
    <mergeCell ref="B24:C24"/>
    <mergeCell ref="B11:C11"/>
    <mergeCell ref="B13:C13"/>
    <mergeCell ref="B17:C17"/>
    <mergeCell ref="B10:C10"/>
  </mergeCells>
  <printOptions horizontalCentered="1"/>
  <pageMargins left="0.5" right="0.5" top="1" bottom="1" header="0.5" footer="0.36"/>
  <pageSetup horizontalDpi="600" verticalDpi="600" orientation="portrait" scale="60" r:id="rId2"/>
  <headerFooter alignWithMargins="0">
    <oddHeader xml:space="preserve">&amp;L&amp;G&amp;R&amp;27&amp;A  &amp;10
  </oddHeader>
    <oddFooter>&amp;R&amp;P</oddFooter>
  </headerFooter>
  <legacyDrawingHF r:id="rId1"/>
</worksheet>
</file>

<file path=xl/worksheets/sheet3.xml><?xml version="1.0" encoding="utf-8"?>
<worksheet xmlns="http://schemas.openxmlformats.org/spreadsheetml/2006/main" xmlns:r="http://schemas.openxmlformats.org/officeDocument/2006/relationships">
  <sheetPr codeName="Sheet19"/>
  <dimension ref="B6:J40"/>
  <sheetViews>
    <sheetView showGridLines="0" zoomScale="65" zoomScaleNormal="65" workbookViewId="0" topLeftCell="A1">
      <selection activeCell="B7" sqref="B7:G11"/>
    </sheetView>
  </sheetViews>
  <sheetFormatPr defaultColWidth="9.140625" defaultRowHeight="12.75"/>
  <cols>
    <col min="1" max="1" width="5.7109375" style="68" customWidth="1"/>
    <col min="2" max="2" width="26.421875" style="68" customWidth="1"/>
    <col min="3" max="3" width="55.57421875" style="68" customWidth="1"/>
    <col min="4" max="4" width="21.421875" style="68" customWidth="1"/>
    <col min="5" max="5" width="17.140625" style="69" customWidth="1"/>
    <col min="6" max="6" width="25.28125" style="68" customWidth="1"/>
    <col min="7" max="7" width="18.28125" style="68" customWidth="1"/>
    <col min="8" max="8" width="5.7109375" style="68" customWidth="1"/>
    <col min="9" max="9" width="5.8515625" style="68" customWidth="1"/>
    <col min="10" max="16384" width="9.140625" style="68" customWidth="1"/>
  </cols>
  <sheetData>
    <row r="1" ht="12.75"/>
    <row r="6" spans="2:7" s="129" customFormat="1" ht="20.25">
      <c r="B6" s="213" t="s">
        <v>101</v>
      </c>
      <c r="C6" s="213"/>
      <c r="D6" s="213"/>
      <c r="E6" s="213"/>
      <c r="F6" s="213"/>
      <c r="G6" s="213"/>
    </row>
    <row r="7" spans="2:7" ht="12.75">
      <c r="B7" s="224" t="s">
        <v>116</v>
      </c>
      <c r="C7" s="224"/>
      <c r="D7" s="224"/>
      <c r="E7" s="224"/>
      <c r="F7" s="224"/>
      <c r="G7" s="224"/>
    </row>
    <row r="8" spans="2:7" ht="12.75">
      <c r="B8" s="224"/>
      <c r="C8" s="224"/>
      <c r="D8" s="224"/>
      <c r="E8" s="224"/>
      <c r="F8" s="224"/>
      <c r="G8" s="224"/>
    </row>
    <row r="9" spans="2:7" ht="12.75">
      <c r="B9" s="224"/>
      <c r="C9" s="224"/>
      <c r="D9" s="224"/>
      <c r="E9" s="224"/>
      <c r="F9" s="224"/>
      <c r="G9" s="224"/>
    </row>
    <row r="10" spans="2:7" ht="12.75">
      <c r="B10" s="224"/>
      <c r="C10" s="224"/>
      <c r="D10" s="224"/>
      <c r="E10" s="224"/>
      <c r="F10" s="224"/>
      <c r="G10" s="224"/>
    </row>
    <row r="11" spans="2:7" ht="12.75">
      <c r="B11" s="224"/>
      <c r="C11" s="224"/>
      <c r="D11" s="224"/>
      <c r="E11" s="224"/>
      <c r="F11" s="224"/>
      <c r="G11" s="224"/>
    </row>
    <row r="12" spans="2:7" ht="12.75" customHeight="1">
      <c r="B12" s="227" t="s">
        <v>114</v>
      </c>
      <c r="C12" s="227"/>
      <c r="D12" s="227"/>
      <c r="E12" s="227"/>
      <c r="F12" s="227"/>
      <c r="G12" s="227"/>
    </row>
    <row r="13" ht="12.75"/>
    <row r="14" ht="12.75">
      <c r="F14" s="70"/>
    </row>
    <row r="15" spans="2:7" ht="18" customHeight="1">
      <c r="B15" s="208" t="s">
        <v>100</v>
      </c>
      <c r="C15" s="208"/>
      <c r="D15" s="208"/>
      <c r="E15" s="208"/>
      <c r="F15" s="208"/>
      <c r="G15" s="208" t="s">
        <v>69</v>
      </c>
    </row>
    <row r="16" ht="13.5" thickBot="1"/>
    <row r="17" spans="2:7" ht="15.75" thickTop="1">
      <c r="B17" s="109" t="s">
        <v>90</v>
      </c>
      <c r="C17" s="110"/>
      <c r="D17" s="110"/>
      <c r="E17" s="111"/>
      <c r="F17" s="110"/>
      <c r="G17" s="112"/>
    </row>
    <row r="18" spans="2:7" ht="12.75">
      <c r="B18" s="235" t="s">
        <v>108</v>
      </c>
      <c r="C18" s="236"/>
      <c r="D18" s="236"/>
      <c r="E18" s="236"/>
      <c r="F18" s="236"/>
      <c r="G18" s="237"/>
    </row>
    <row r="19" spans="2:7" ht="12.75">
      <c r="B19" s="235"/>
      <c r="C19" s="236"/>
      <c r="D19" s="236"/>
      <c r="E19" s="236"/>
      <c r="F19" s="236"/>
      <c r="G19" s="237"/>
    </row>
    <row r="20" spans="2:7" ht="27" customHeight="1" thickBot="1">
      <c r="B20" s="238"/>
      <c r="C20" s="239"/>
      <c r="D20" s="239"/>
      <c r="E20" s="239"/>
      <c r="F20" s="239"/>
      <c r="G20" s="240"/>
    </row>
    <row r="21" ht="13.5" thickTop="1"/>
    <row r="22" spans="2:7" ht="39" customHeight="1">
      <c r="B22"/>
      <c r="C22" s="71" t="s">
        <v>70</v>
      </c>
      <c r="D22" s="184" t="str">
        <f>IF(D26=E26,IF(D27=E27,"Y","N"),"N")</f>
        <v>Y</v>
      </c>
      <c r="E22" s="183" t="str">
        <f>IF(D29=E29,IF(D30=E30,IF(D31=E31,IF(D32=E32,"Y","N"),"N"),"N"),"N")</f>
        <v>Y</v>
      </c>
      <c r="F22"/>
      <c r="G22"/>
    </row>
    <row r="23" spans="2:7" ht="12.75" customHeight="1">
      <c r="B23"/>
      <c r="C23"/>
      <c r="D23"/>
      <c r="E23"/>
      <c r="F23"/>
      <c r="G23"/>
    </row>
    <row r="24" spans="2:7" ht="18">
      <c r="B24" s="209" t="s">
        <v>71</v>
      </c>
      <c r="C24" s="209" t="s">
        <v>86</v>
      </c>
      <c r="D24" s="206" t="s">
        <v>87</v>
      </c>
      <c r="E24" s="233"/>
      <c r="F24" s="233"/>
      <c r="G24" s="234"/>
    </row>
    <row r="25" spans="2:9" ht="54.75" thickBot="1">
      <c r="B25" s="205"/>
      <c r="C25" s="205"/>
      <c r="D25" s="72" t="s">
        <v>72</v>
      </c>
      <c r="E25" s="73" t="s">
        <v>73</v>
      </c>
      <c r="F25" s="73" t="s">
        <v>74</v>
      </c>
      <c r="G25" s="73" t="s">
        <v>75</v>
      </c>
      <c r="I25"/>
    </row>
    <row r="26" spans="2:7" ht="36">
      <c r="B26" s="74" t="s">
        <v>76</v>
      </c>
      <c r="C26" s="75" t="s">
        <v>80</v>
      </c>
      <c r="D26" s="198">
        <v>1</v>
      </c>
      <c r="E26" s="92">
        <v>1</v>
      </c>
      <c r="F26" s="93">
        <v>1</v>
      </c>
      <c r="G26" s="130">
        <f>D26</f>
        <v>1</v>
      </c>
    </row>
    <row r="27" spans="2:9" ht="36">
      <c r="B27" s="76" t="s">
        <v>76</v>
      </c>
      <c r="C27" s="77" t="s">
        <v>81</v>
      </c>
      <c r="D27" s="199">
        <v>1</v>
      </c>
      <c r="E27" s="92">
        <v>1</v>
      </c>
      <c r="F27" s="93">
        <v>1</v>
      </c>
      <c r="G27" s="130">
        <f>D27</f>
        <v>1</v>
      </c>
      <c r="I27" s="78"/>
    </row>
    <row r="28" spans="2:7" ht="18">
      <c r="B28" s="79"/>
      <c r="C28" s="80"/>
      <c r="D28" s="200"/>
      <c r="E28" s="81"/>
      <c r="F28" s="81"/>
      <c r="G28" s="82"/>
    </row>
    <row r="29" spans="2:7" ht="33" customHeight="1">
      <c r="B29" s="83" t="s">
        <v>77</v>
      </c>
      <c r="C29" s="84" t="s">
        <v>88</v>
      </c>
      <c r="D29" s="201">
        <v>0.38</v>
      </c>
      <c r="E29" s="95">
        <v>0.38</v>
      </c>
      <c r="F29" s="96" t="s">
        <v>82</v>
      </c>
      <c r="G29" s="104">
        <f>IF($D$22="Y",D29,E29)</f>
        <v>0.38</v>
      </c>
    </row>
    <row r="30" spans="2:7" ht="33" customHeight="1">
      <c r="B30" s="74" t="s">
        <v>77</v>
      </c>
      <c r="C30" s="76" t="s">
        <v>22</v>
      </c>
      <c r="D30" s="202">
        <v>7</v>
      </c>
      <c r="E30" s="85">
        <v>7</v>
      </c>
      <c r="F30" s="94" t="s">
        <v>83</v>
      </c>
      <c r="G30" s="131">
        <f>IF($D$22="Y",D30,E30)</f>
        <v>7</v>
      </c>
    </row>
    <row r="31" spans="2:7" ht="39">
      <c r="B31" s="74" t="s">
        <v>77</v>
      </c>
      <c r="C31" s="173" t="s">
        <v>89</v>
      </c>
      <c r="D31" s="203">
        <v>0.5</v>
      </c>
      <c r="E31" s="174">
        <v>0.5</v>
      </c>
      <c r="F31" s="175" t="s">
        <v>84</v>
      </c>
      <c r="G31" s="131">
        <f>IF($D$22="Y",D31,E31)</f>
        <v>0.5</v>
      </c>
    </row>
    <row r="32" spans="2:7" ht="18">
      <c r="B32" s="176" t="s">
        <v>77</v>
      </c>
      <c r="C32" s="176" t="s">
        <v>23</v>
      </c>
      <c r="D32" s="204">
        <v>2260</v>
      </c>
      <c r="E32" s="177">
        <v>2260</v>
      </c>
      <c r="F32" s="177" t="s">
        <v>104</v>
      </c>
      <c r="G32" s="182">
        <f>IF($D$22="Y",D32,E32)</f>
        <v>2260</v>
      </c>
    </row>
    <row r="33" ht="12.75">
      <c r="E33" s="68"/>
    </row>
    <row r="34" spans="2:10" ht="20.25">
      <c r="B34" s="241">
        <f>IF('ERR &amp; Sensitivity Analysis'!D22="N","NOTE: Current calculations are based on USER INPUT and are not the original MCC estimates.",IF('ERR &amp; Sensitivity Analysis'!E22="N","NOTE: Current calculations are based on USER INPUT and are not the original MCC estimates.",""))</f>
      </c>
      <c r="C34" s="241"/>
      <c r="D34" s="241"/>
      <c r="E34" s="241"/>
      <c r="F34" s="241"/>
      <c r="G34" s="241"/>
      <c r="H34" s="134"/>
      <c r="I34" s="134"/>
      <c r="J34" s="134"/>
    </row>
    <row r="35" spans="2:7" ht="12.75">
      <c r="B35" s="86"/>
      <c r="C35" s="86"/>
      <c r="D35" s="86"/>
      <c r="E35" s="86"/>
      <c r="F35" s="86"/>
      <c r="G35" s="86"/>
    </row>
    <row r="36" spans="2:7" ht="18">
      <c r="B36" s="97"/>
      <c r="C36" s="98" t="s">
        <v>58</v>
      </c>
      <c r="D36" s="170">
        <f>'ERR CALCULATION'!$D$43</f>
        <v>0.17751311872274977</v>
      </c>
      <c r="E36" s="87"/>
      <c r="F36" s="179" t="s">
        <v>106</v>
      </c>
      <c r="G36" s="87"/>
    </row>
    <row r="37" spans="3:7" ht="12.75">
      <c r="C37" s="88"/>
      <c r="D37" s="87"/>
      <c r="E37" s="89"/>
      <c r="F37" s="180" t="s">
        <v>0</v>
      </c>
      <c r="G37" s="90"/>
    </row>
    <row r="38" spans="3:7" ht="18">
      <c r="C38" s="98" t="s">
        <v>85</v>
      </c>
      <c r="D38" s="101">
        <v>0.17751311872274977</v>
      </c>
      <c r="F38" s="181" t="s">
        <v>107</v>
      </c>
      <c r="G38" s="91"/>
    </row>
    <row r="40" spans="2:9" ht="15" customHeight="1">
      <c r="B40" s="231" t="s">
        <v>91</v>
      </c>
      <c r="C40" s="232"/>
      <c r="D40" s="232"/>
      <c r="E40" s="232"/>
      <c r="F40" s="232"/>
      <c r="G40" s="207"/>
      <c r="H40" s="102"/>
      <c r="I40" s="103"/>
    </row>
  </sheetData>
  <mergeCells count="10">
    <mergeCell ref="B6:G6"/>
    <mergeCell ref="B40:G40"/>
    <mergeCell ref="B7:G11"/>
    <mergeCell ref="B12:G12"/>
    <mergeCell ref="B15:G15"/>
    <mergeCell ref="B24:B25"/>
    <mergeCell ref="D24:G24"/>
    <mergeCell ref="C24:C25"/>
    <mergeCell ref="B18:G20"/>
    <mergeCell ref="B34:G34"/>
  </mergeCells>
  <conditionalFormatting sqref="B35:C35">
    <cfRule type="cellIs" priority="1" dxfId="0" operator="equal" stopIfTrue="1">
      <formula>0</formula>
    </cfRule>
    <cfRule type="cellIs" priority="2" dxfId="1" operator="notEqual" stopIfTrue="1">
      <formula>0</formula>
    </cfRule>
  </conditionalFormatting>
  <hyperlinks>
    <hyperlink ref="F37" location="'Activity Description'!A1" display="   Activity Description"/>
    <hyperlink ref="F38" location="'User''s Guide'!A1" display="User's Guide"/>
  </hyperlinks>
  <printOptions horizontalCentered="1"/>
  <pageMargins left="0.25" right="0.25" top="1" bottom="1" header="0.5" footer="0.36"/>
  <pageSetup horizontalDpi="600" verticalDpi="600" orientation="portrait" scale="49" r:id="rId4"/>
  <headerFooter alignWithMargins="0">
    <oddHeader xml:space="preserve">&amp;L&amp;G&amp;R&amp;27&amp;A  &amp;10
  </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codeName="Sheet2">
    <pageSetUpPr fitToPage="1"/>
  </sheetPr>
  <dimension ref="A1:AH76"/>
  <sheetViews>
    <sheetView showGridLines="0" zoomScale="65" zoomScaleNormal="65" workbookViewId="0" topLeftCell="A1">
      <selection activeCell="B6" sqref="B6:I10"/>
    </sheetView>
  </sheetViews>
  <sheetFormatPr defaultColWidth="9.140625" defaultRowHeight="12.75"/>
  <cols>
    <col min="1" max="1" width="5.7109375" style="115" customWidth="1"/>
    <col min="2" max="2" width="40.00390625" style="115" customWidth="1"/>
    <col min="3" max="3" width="14.7109375" style="115" customWidth="1"/>
    <col min="4" max="4" width="12.8515625" style="115" customWidth="1"/>
    <col min="5" max="6" width="17.57421875" style="115" customWidth="1"/>
    <col min="7" max="7" width="17.28125" style="115" customWidth="1"/>
    <col min="8" max="8" width="16.7109375" style="115" customWidth="1"/>
    <col min="9" max="9" width="15.00390625" style="115" customWidth="1"/>
    <col min="10" max="10" width="13.7109375" style="115" customWidth="1"/>
    <col min="11" max="11" width="11.421875" style="115" customWidth="1"/>
    <col min="12" max="12" width="13.00390625" style="115" customWidth="1"/>
    <col min="13" max="13" width="11.7109375" style="115" customWidth="1"/>
    <col min="14" max="14" width="10.00390625" style="115" customWidth="1"/>
    <col min="15" max="16384" width="11.421875" style="115" customWidth="1"/>
  </cols>
  <sheetData>
    <row r="1" spans="1:7" ht="15">
      <c r="A1" s="62"/>
      <c r="B1" s="62"/>
      <c r="C1" s="62"/>
      <c r="D1" s="62"/>
      <c r="E1" s="62"/>
      <c r="F1" s="62"/>
      <c r="G1" s="62"/>
    </row>
    <row r="2" spans="1:7" ht="15">
      <c r="A2" s="62"/>
      <c r="B2" s="62"/>
      <c r="C2" s="62"/>
      <c r="D2" s="62"/>
      <c r="E2" s="62"/>
      <c r="F2" s="62"/>
      <c r="G2" s="62"/>
    </row>
    <row r="3" spans="1:7" ht="15">
      <c r="A3" s="62"/>
      <c r="B3" s="62"/>
      <c r="C3" s="62"/>
      <c r="D3" s="62"/>
      <c r="E3" s="62"/>
      <c r="F3" s="62"/>
      <c r="G3" s="62"/>
    </row>
    <row r="4" spans="1:7" ht="15">
      <c r="A4" s="62"/>
      <c r="B4" s="62"/>
      <c r="C4" s="62"/>
      <c r="D4" s="62"/>
      <c r="E4" s="62"/>
      <c r="F4" s="62"/>
      <c r="G4" s="62"/>
    </row>
    <row r="5" spans="1:9" ht="20.25">
      <c r="A5" s="62"/>
      <c r="B5" s="213" t="s">
        <v>101</v>
      </c>
      <c r="C5" s="213"/>
      <c r="D5" s="213"/>
      <c r="E5" s="213"/>
      <c r="F5" s="213"/>
      <c r="G5" s="213"/>
      <c r="H5" s="213"/>
      <c r="I5" s="213"/>
    </row>
    <row r="6" spans="1:9" ht="15.75" customHeight="1">
      <c r="A6" s="62"/>
      <c r="B6" s="245" t="s">
        <v>116</v>
      </c>
      <c r="C6" s="245"/>
      <c r="D6" s="245"/>
      <c r="E6" s="245"/>
      <c r="F6" s="245"/>
      <c r="G6" s="245"/>
      <c r="H6" s="245"/>
      <c r="I6" s="245"/>
    </row>
    <row r="7" spans="1:9" ht="15.75" customHeight="1">
      <c r="A7" s="62"/>
      <c r="B7" s="245"/>
      <c r="C7" s="245"/>
      <c r="D7" s="245"/>
      <c r="E7" s="245"/>
      <c r="F7" s="245"/>
      <c r="G7" s="245"/>
      <c r="H7" s="245"/>
      <c r="I7" s="245"/>
    </row>
    <row r="8" spans="1:9" ht="15.75" customHeight="1">
      <c r="A8" s="62"/>
      <c r="B8" s="245"/>
      <c r="C8" s="245"/>
      <c r="D8" s="245"/>
      <c r="E8" s="245"/>
      <c r="F8" s="245"/>
      <c r="G8" s="245"/>
      <c r="H8" s="245"/>
      <c r="I8" s="245"/>
    </row>
    <row r="9" spans="1:9" ht="15.75" customHeight="1">
      <c r="A9" s="62"/>
      <c r="B9" s="245"/>
      <c r="C9" s="245"/>
      <c r="D9" s="245"/>
      <c r="E9" s="245"/>
      <c r="F9" s="245"/>
      <c r="G9" s="245"/>
      <c r="H9" s="245"/>
      <c r="I9" s="245"/>
    </row>
    <row r="10" spans="1:9" ht="15.75" customHeight="1">
      <c r="A10" s="62"/>
      <c r="B10" s="245"/>
      <c r="C10" s="245"/>
      <c r="D10" s="245"/>
      <c r="E10" s="245"/>
      <c r="F10" s="245"/>
      <c r="G10" s="245"/>
      <c r="H10" s="245"/>
      <c r="I10" s="245"/>
    </row>
    <row r="11" spans="1:9" ht="15">
      <c r="A11" s="62"/>
      <c r="B11" s="246" t="s">
        <v>113</v>
      </c>
      <c r="C11" s="246"/>
      <c r="D11" s="246"/>
      <c r="E11" s="246"/>
      <c r="F11" s="246"/>
      <c r="G11" s="246"/>
      <c r="H11" s="246"/>
      <c r="I11" s="246"/>
    </row>
    <row r="12" spans="2:9" ht="18" customHeight="1">
      <c r="B12" s="108"/>
      <c r="C12" s="108"/>
      <c r="D12" s="108"/>
      <c r="E12" s="108"/>
      <c r="F12" s="108"/>
      <c r="G12" s="108"/>
      <c r="H12" s="108"/>
      <c r="I12" s="108"/>
    </row>
    <row r="13" spans="1:29" s="133" customFormat="1" ht="20.25">
      <c r="A13" s="132"/>
      <c r="B13" s="241">
        <f>IF('ERR &amp; Sensitivity Analysis'!D22="N","NOTE: Current calculations are based on USER INPUT and are not the original MCC estimates.",IF('ERR &amp; Sensitivity Analysis'!E22="N","NOTE: Current calculations are based on USER INPUT and are not the original MCC estimates.",""))</f>
      </c>
      <c r="C13" s="241"/>
      <c r="D13" s="241"/>
      <c r="E13" s="241"/>
      <c r="F13" s="241"/>
      <c r="G13" s="241"/>
      <c r="H13" s="241"/>
      <c r="I13" s="241"/>
      <c r="J13" s="241"/>
      <c r="K13" s="132"/>
      <c r="L13" s="132"/>
      <c r="M13" s="132"/>
      <c r="N13" s="132"/>
      <c r="O13" s="132"/>
      <c r="P13" s="132"/>
      <c r="Q13" s="132"/>
      <c r="R13" s="132"/>
      <c r="S13" s="132"/>
      <c r="T13" s="132"/>
      <c r="U13" s="132"/>
      <c r="V13" s="132"/>
      <c r="W13" s="132"/>
      <c r="X13" s="132"/>
      <c r="Y13" s="132"/>
      <c r="Z13" s="132"/>
      <c r="AA13" s="132"/>
      <c r="AB13" s="132"/>
      <c r="AC13" s="132"/>
    </row>
    <row r="14" spans="1:29" s="118" customFormat="1" ht="18">
      <c r="A14" s="117"/>
      <c r="B14" s="116"/>
      <c r="C14" s="116"/>
      <c r="D14" s="116"/>
      <c r="E14" s="116"/>
      <c r="F14" s="116"/>
      <c r="G14" s="116"/>
      <c r="H14" s="116"/>
      <c r="I14" s="116"/>
      <c r="J14" s="116"/>
      <c r="K14" s="117"/>
      <c r="L14" s="117"/>
      <c r="M14" s="117"/>
      <c r="N14" s="117"/>
      <c r="O14" s="117"/>
      <c r="P14" s="117"/>
      <c r="Q14" s="117"/>
      <c r="R14" s="117"/>
      <c r="S14" s="117"/>
      <c r="T14" s="117"/>
      <c r="U14" s="117"/>
      <c r="V14" s="117"/>
      <c r="W14" s="117"/>
      <c r="X14" s="117"/>
      <c r="Y14" s="117"/>
      <c r="Z14" s="117"/>
      <c r="AA14" s="117"/>
      <c r="AB14" s="117"/>
      <c r="AC14" s="117"/>
    </row>
    <row r="15" spans="1:29" ht="18">
      <c r="A15" s="114"/>
      <c r="B15" s="247" t="s">
        <v>18</v>
      </c>
      <c r="C15" s="247"/>
      <c r="D15" s="247"/>
      <c r="E15" s="247"/>
      <c r="F15" s="247"/>
      <c r="G15" s="247"/>
      <c r="H15" s="247"/>
      <c r="I15" s="247"/>
      <c r="J15" s="113"/>
      <c r="K15" s="114"/>
      <c r="L15" s="114"/>
      <c r="M15" s="114"/>
      <c r="N15" s="114"/>
      <c r="O15" s="114"/>
      <c r="P15" s="114"/>
      <c r="Q15" s="114"/>
      <c r="R15" s="114"/>
      <c r="S15" s="114"/>
      <c r="T15" s="114"/>
      <c r="U15" s="114"/>
      <c r="V15" s="114"/>
      <c r="W15" s="114"/>
      <c r="X15" s="114"/>
      <c r="Y15" s="114"/>
      <c r="Z15" s="114"/>
      <c r="AA15" s="114"/>
      <c r="AB15" s="114"/>
      <c r="AC15" s="114"/>
    </row>
    <row r="16" spans="1:29" ht="18">
      <c r="A16" s="114"/>
      <c r="B16" s="108"/>
      <c r="C16" s="108"/>
      <c r="D16" s="108"/>
      <c r="E16" s="108"/>
      <c r="F16" s="108"/>
      <c r="G16" s="108"/>
      <c r="H16" s="108"/>
      <c r="I16" s="108"/>
      <c r="J16" s="113"/>
      <c r="K16" s="114"/>
      <c r="L16" s="114"/>
      <c r="M16" s="114"/>
      <c r="N16" s="114"/>
      <c r="O16" s="114"/>
      <c r="P16" s="114"/>
      <c r="Q16" s="114"/>
      <c r="R16" s="114"/>
      <c r="S16" s="114"/>
      <c r="T16" s="114"/>
      <c r="U16" s="114"/>
      <c r="V16" s="114"/>
      <c r="W16" s="114"/>
      <c r="X16" s="114"/>
      <c r="Y16" s="114"/>
      <c r="Z16" s="114"/>
      <c r="AA16" s="114"/>
      <c r="AB16" s="114"/>
      <c r="AC16" s="114"/>
    </row>
    <row r="17" spans="1:29" ht="15">
      <c r="A17" s="114"/>
      <c r="B17" s="248" t="s">
        <v>51</v>
      </c>
      <c r="C17" s="249"/>
      <c r="D17" s="249"/>
      <c r="E17" s="249"/>
      <c r="F17" s="249"/>
      <c r="G17" s="249"/>
      <c r="H17" s="249"/>
      <c r="I17" s="250"/>
      <c r="J17" s="114"/>
      <c r="K17" s="114"/>
      <c r="L17" s="114"/>
      <c r="M17" s="114"/>
      <c r="N17" s="114"/>
      <c r="O17" s="114"/>
      <c r="P17" s="114"/>
      <c r="Q17" s="114"/>
      <c r="R17" s="114"/>
      <c r="S17" s="114"/>
      <c r="T17" s="114"/>
      <c r="U17" s="114"/>
      <c r="V17" s="114"/>
      <c r="W17" s="114"/>
      <c r="X17" s="114"/>
      <c r="Y17" s="114"/>
      <c r="Z17" s="114"/>
      <c r="AA17" s="114"/>
      <c r="AB17" s="114"/>
      <c r="AC17" s="114"/>
    </row>
    <row r="18" spans="1:29" ht="15">
      <c r="A18" s="114"/>
      <c r="B18" s="257" t="s">
        <v>53</v>
      </c>
      <c r="C18" s="258"/>
      <c r="D18" s="258"/>
      <c r="E18" s="258"/>
      <c r="F18" s="258"/>
      <c r="G18" s="258"/>
      <c r="H18" s="258"/>
      <c r="I18" s="259"/>
      <c r="J18" s="114"/>
      <c r="K18" s="114"/>
      <c r="L18" s="114"/>
      <c r="M18" s="114"/>
      <c r="N18" s="114"/>
      <c r="O18" s="114"/>
      <c r="P18" s="114"/>
      <c r="Q18" s="114"/>
      <c r="R18" s="114"/>
      <c r="S18" s="114"/>
      <c r="T18" s="114"/>
      <c r="U18" s="114"/>
      <c r="V18" s="114"/>
      <c r="W18" s="114"/>
      <c r="X18" s="114"/>
      <c r="Y18" s="114"/>
      <c r="Z18" s="114"/>
      <c r="AA18" s="114"/>
      <c r="AB18" s="114"/>
      <c r="AC18" s="114"/>
    </row>
    <row r="19" spans="1:29" ht="15">
      <c r="A19" s="114"/>
      <c r="B19" s="260" t="s">
        <v>52</v>
      </c>
      <c r="C19" s="261"/>
      <c r="D19" s="261"/>
      <c r="E19" s="261"/>
      <c r="F19" s="261"/>
      <c r="G19" s="261"/>
      <c r="H19" s="261"/>
      <c r="I19" s="262"/>
      <c r="J19" s="114"/>
      <c r="K19" s="114"/>
      <c r="L19" s="114"/>
      <c r="M19" s="114"/>
      <c r="N19" s="114"/>
      <c r="O19" s="114"/>
      <c r="P19" s="114"/>
      <c r="Q19" s="114"/>
      <c r="R19" s="114"/>
      <c r="S19" s="114"/>
      <c r="T19" s="114"/>
      <c r="U19" s="114"/>
      <c r="V19" s="114"/>
      <c r="W19" s="114"/>
      <c r="X19" s="114"/>
      <c r="Y19" s="114"/>
      <c r="Z19" s="114"/>
      <c r="AA19" s="114"/>
      <c r="AB19" s="114"/>
      <c r="AC19" s="114"/>
    </row>
    <row r="20" spans="1:29" ht="15.75">
      <c r="A20" s="114"/>
      <c r="B20" s="119"/>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row>
    <row r="21" spans="1:15" ht="21">
      <c r="A21" s="114"/>
      <c r="B21" s="136" t="s">
        <v>56</v>
      </c>
      <c r="C21" s="137"/>
      <c r="D21" s="137" t="s">
        <v>20</v>
      </c>
      <c r="E21" s="138">
        <v>0.22</v>
      </c>
      <c r="F21" s="137" t="s">
        <v>57</v>
      </c>
      <c r="G21" s="138">
        <v>0.48</v>
      </c>
      <c r="H21" s="137" t="s">
        <v>21</v>
      </c>
      <c r="I21" s="139">
        <v>0.3</v>
      </c>
      <c r="J21" s="114"/>
      <c r="K21" s="114"/>
      <c r="L21" s="114"/>
      <c r="M21" s="114"/>
      <c r="N21" s="114"/>
      <c r="O21" s="114"/>
    </row>
    <row r="22" spans="1:13" ht="18">
      <c r="A22" s="114"/>
      <c r="B22" s="140" t="s">
        <v>22</v>
      </c>
      <c r="C22" s="141">
        <f>'ERR &amp; Sensitivity Analysis'!G30</f>
        <v>7</v>
      </c>
      <c r="D22" s="142"/>
      <c r="E22" s="142"/>
      <c r="F22" s="142"/>
      <c r="G22" s="142"/>
      <c r="H22" s="142"/>
      <c r="I22" s="143"/>
      <c r="J22" s="114"/>
      <c r="K22" s="114"/>
      <c r="L22" s="114"/>
      <c r="M22" s="114"/>
    </row>
    <row r="23" spans="1:15" ht="21">
      <c r="A23" s="114"/>
      <c r="B23" s="140" t="s">
        <v>105</v>
      </c>
      <c r="C23" s="142"/>
      <c r="D23" s="142" t="s">
        <v>20</v>
      </c>
      <c r="E23" s="178">
        <f>'ERR &amp; Sensitivity Analysis'!G32</f>
        <v>2260</v>
      </c>
      <c r="F23" s="142" t="s">
        <v>57</v>
      </c>
      <c r="G23" s="145">
        <v>600</v>
      </c>
      <c r="H23" s="142" t="s">
        <v>21</v>
      </c>
      <c r="I23" s="146">
        <f>3500/$C22</f>
        <v>500</v>
      </c>
      <c r="J23" s="39"/>
      <c r="K23" s="39"/>
      <c r="L23" s="114"/>
      <c r="M23" s="114"/>
      <c r="N23" s="114"/>
      <c r="O23" s="114"/>
    </row>
    <row r="24" spans="1:15" ht="21">
      <c r="A24" s="114"/>
      <c r="B24" s="140" t="s">
        <v>102</v>
      </c>
      <c r="C24" s="141">
        <f>'ERR &amp; Sensitivity Analysis'!G29</f>
        <v>0.38</v>
      </c>
      <c r="D24" s="142" t="s">
        <v>20</v>
      </c>
      <c r="E24" s="147">
        <f>C24</f>
        <v>0.38</v>
      </c>
      <c r="F24" s="142" t="s">
        <v>57</v>
      </c>
      <c r="G24" s="147">
        <f>C24</f>
        <v>0.38</v>
      </c>
      <c r="H24" s="142" t="s">
        <v>21</v>
      </c>
      <c r="I24" s="148">
        <f>C24</f>
        <v>0.38</v>
      </c>
      <c r="J24" s="39"/>
      <c r="K24" s="39"/>
      <c r="L24" s="114"/>
      <c r="M24" s="114"/>
      <c r="N24" s="114"/>
      <c r="O24" s="114"/>
    </row>
    <row r="25" spans="1:15" ht="18" customHeight="1">
      <c r="A25" s="114" t="s">
        <v>99</v>
      </c>
      <c r="B25" s="144" t="s">
        <v>25</v>
      </c>
      <c r="C25" s="142"/>
      <c r="D25" s="149" t="s">
        <v>20</v>
      </c>
      <c r="E25" s="150">
        <f>E23*E24</f>
        <v>858.8</v>
      </c>
      <c r="F25" s="149" t="s">
        <v>57</v>
      </c>
      <c r="G25" s="150">
        <f>G23*G24</f>
        <v>228</v>
      </c>
      <c r="H25" s="149" t="s">
        <v>21</v>
      </c>
      <c r="I25" s="151">
        <f>I23*I24</f>
        <v>190</v>
      </c>
      <c r="J25" s="43"/>
      <c r="K25" s="39"/>
      <c r="L25" s="114"/>
      <c r="M25" s="114"/>
      <c r="N25" s="114"/>
      <c r="O25" s="114"/>
    </row>
    <row r="26" spans="1:27" ht="36.75" customHeight="1">
      <c r="A26" s="160"/>
      <c r="B26" s="157" t="s">
        <v>26</v>
      </c>
      <c r="C26" s="152">
        <f>C22*((E25*E21)+(G25*G21))/(E21+G21)</f>
        <v>2983.7599999999998</v>
      </c>
      <c r="D26" s="39"/>
      <c r="E26" s="39"/>
      <c r="F26" s="41"/>
      <c r="G26" s="39"/>
      <c r="H26" s="42"/>
      <c r="I26" s="43"/>
      <c r="J26" s="114"/>
      <c r="K26" s="114"/>
      <c r="L26" s="114"/>
      <c r="M26" s="114"/>
      <c r="N26" s="114"/>
      <c r="O26" s="114"/>
      <c r="P26" s="114"/>
      <c r="Q26" s="114"/>
      <c r="R26" s="114"/>
      <c r="S26" s="114"/>
      <c r="T26" s="114"/>
      <c r="U26" s="114"/>
      <c r="V26" s="114"/>
      <c r="W26" s="114"/>
      <c r="X26" s="114"/>
      <c r="Y26" s="114"/>
      <c r="Z26" s="114"/>
      <c r="AA26" s="114"/>
    </row>
    <row r="27" spans="1:27" ht="54">
      <c r="A27" s="160"/>
      <c r="B27" s="158" t="s">
        <v>27</v>
      </c>
      <c r="C27" s="153">
        <f>'ERR &amp; Sensitivity Analysis'!G31</f>
        <v>0.5</v>
      </c>
      <c r="D27" s="39"/>
      <c r="E27" s="39"/>
      <c r="F27" s="41"/>
      <c r="G27" s="39"/>
      <c r="H27" s="42"/>
      <c r="I27" s="43"/>
      <c r="J27" s="114"/>
      <c r="K27" s="114"/>
      <c r="L27" s="114"/>
      <c r="M27" s="114"/>
      <c r="N27" s="114"/>
      <c r="O27" s="114"/>
      <c r="P27" s="114"/>
      <c r="Q27" s="114"/>
      <c r="R27" s="114"/>
      <c r="S27" s="114"/>
      <c r="T27" s="114"/>
      <c r="U27" s="114"/>
      <c r="V27" s="114"/>
      <c r="W27" s="114"/>
      <c r="X27" s="114"/>
      <c r="Y27" s="114"/>
      <c r="Z27" s="114"/>
      <c r="AA27" s="114"/>
    </row>
    <row r="28" spans="1:27" ht="40.5" customHeight="1">
      <c r="A28" s="160"/>
      <c r="B28" s="159" t="s">
        <v>59</v>
      </c>
      <c r="C28" s="154">
        <f>0.0009*C27</f>
        <v>0.00045</v>
      </c>
      <c r="D28" s="120"/>
      <c r="E28" s="120"/>
      <c r="F28" s="120"/>
      <c r="G28" s="120"/>
      <c r="H28" s="42"/>
      <c r="I28" s="43"/>
      <c r="J28" s="114"/>
      <c r="K28" s="114"/>
      <c r="L28" s="114"/>
      <c r="M28" s="114"/>
      <c r="N28" s="114"/>
      <c r="O28" s="114"/>
      <c r="P28" s="114"/>
      <c r="Q28" s="114"/>
      <c r="R28" s="114"/>
      <c r="S28" s="114"/>
      <c r="T28" s="114"/>
      <c r="U28" s="114"/>
      <c r="V28" s="114"/>
      <c r="W28" s="114"/>
      <c r="X28" s="114"/>
      <c r="Y28" s="114"/>
      <c r="Z28" s="114"/>
      <c r="AA28" s="114"/>
    </row>
    <row r="29" spans="1:27" ht="36" customHeight="1">
      <c r="A29" s="160"/>
      <c r="B29" s="159" t="s">
        <v>60</v>
      </c>
      <c r="C29" s="155">
        <f>+C28*C26</f>
        <v>1.3426919999999998</v>
      </c>
      <c r="D29" s="266"/>
      <c r="E29" s="266"/>
      <c r="F29" s="266"/>
      <c r="G29" s="266"/>
      <c r="H29" s="42"/>
      <c r="I29" s="43"/>
      <c r="J29" s="114"/>
      <c r="K29" s="114"/>
      <c r="L29" s="114"/>
      <c r="M29" s="114"/>
      <c r="N29" s="114"/>
      <c r="O29" s="114"/>
      <c r="P29" s="114"/>
      <c r="Q29" s="114"/>
      <c r="R29" s="114"/>
      <c r="S29" s="114"/>
      <c r="T29" s="114"/>
      <c r="U29" s="114"/>
      <c r="V29" s="114"/>
      <c r="W29" s="114"/>
      <c r="X29" s="114"/>
      <c r="Y29" s="114"/>
      <c r="Z29" s="114"/>
      <c r="AA29" s="114"/>
    </row>
    <row r="30" spans="1:27" ht="37.5" customHeight="1">
      <c r="A30" s="160"/>
      <c r="B30" s="159" t="s">
        <v>61</v>
      </c>
      <c r="C30" s="156">
        <v>0.5</v>
      </c>
      <c r="D30" s="266"/>
      <c r="E30" s="266"/>
      <c r="F30" s="266"/>
      <c r="G30" s="266"/>
      <c r="H30" s="42"/>
      <c r="I30" s="43"/>
      <c r="J30" s="114"/>
      <c r="K30" s="114"/>
      <c r="L30" s="114"/>
      <c r="M30" s="114"/>
      <c r="N30" s="114"/>
      <c r="O30" s="114"/>
      <c r="P30" s="114"/>
      <c r="Q30" s="114"/>
      <c r="R30" s="114"/>
      <c r="S30" s="114"/>
      <c r="T30" s="114"/>
      <c r="U30" s="114"/>
      <c r="V30" s="114"/>
      <c r="W30" s="114"/>
      <c r="X30" s="114"/>
      <c r="Y30" s="114"/>
      <c r="Z30" s="114"/>
      <c r="AA30" s="114"/>
    </row>
    <row r="31" spans="1:32" ht="54">
      <c r="A31" s="160"/>
      <c r="B31" s="159" t="s">
        <v>28</v>
      </c>
      <c r="C31" s="156">
        <v>0.1</v>
      </c>
      <c r="D31" s="44"/>
      <c r="E31" s="44"/>
      <c r="F31" s="44"/>
      <c r="G31" s="44"/>
      <c r="H31" s="44"/>
      <c r="I31" s="43"/>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4" s="164" customFormat="1" ht="18">
      <c r="A32" s="60"/>
      <c r="B32" s="165" t="s">
        <v>29</v>
      </c>
      <c r="C32" s="166">
        <v>0</v>
      </c>
      <c r="D32" s="166">
        <v>1</v>
      </c>
      <c r="E32" s="166">
        <f>1+D32</f>
        <v>2</v>
      </c>
      <c r="F32" s="166">
        <f>1+E32</f>
        <v>3</v>
      </c>
      <c r="G32" s="166">
        <f>1+F32</f>
        <v>4</v>
      </c>
      <c r="H32" s="166">
        <f>1+G32</f>
        <v>5</v>
      </c>
      <c r="I32" s="166">
        <f>1+H32</f>
        <v>6</v>
      </c>
      <c r="J32" s="167"/>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s="161" customFormat="1" ht="36">
      <c r="A33" s="39"/>
      <c r="B33" s="136" t="s">
        <v>30</v>
      </c>
      <c r="C33" s="185"/>
      <c r="D33" s="186"/>
      <c r="E33" s="186">
        <f>+D36*$C$29</f>
        <v>0</v>
      </c>
      <c r="F33" s="186">
        <f>+E36*$C$29</f>
        <v>14850173.519999998</v>
      </c>
      <c r="G33" s="186">
        <f>+F36*$C$29</f>
        <v>13440346.919999998</v>
      </c>
      <c r="H33" s="186">
        <f>+G36*$C$29</f>
        <v>10526705.279999997</v>
      </c>
      <c r="I33" s="186">
        <f>+H36*$C$29</f>
        <v>8176994.279999998</v>
      </c>
      <c r="J33" s="187"/>
      <c r="K33" s="59"/>
      <c r="L33" s="45"/>
      <c r="M33" s="45"/>
      <c r="N33" s="45"/>
      <c r="O33" s="45"/>
      <c r="P33" s="45"/>
      <c r="Q33" s="45"/>
      <c r="R33" s="45"/>
      <c r="S33" s="45"/>
      <c r="T33" s="45"/>
      <c r="U33" s="45"/>
      <c r="V33" s="45"/>
      <c r="W33" s="45"/>
      <c r="X33" s="45"/>
      <c r="Y33" s="45"/>
      <c r="Z33" s="45"/>
      <c r="AA33" s="45"/>
      <c r="AB33" s="45"/>
      <c r="AC33" s="45"/>
      <c r="AD33" s="45"/>
      <c r="AE33" s="45"/>
      <c r="AF33" s="45"/>
      <c r="AG33" s="45"/>
      <c r="AH33" s="39"/>
    </row>
    <row r="34" spans="1:34" s="161" customFormat="1" ht="18">
      <c r="A34" s="39"/>
      <c r="B34" s="188" t="s">
        <v>31</v>
      </c>
      <c r="C34" s="189">
        <f>SUM(E34:J34)</f>
        <v>71699987.43599999</v>
      </c>
      <c r="D34" s="189">
        <v>0</v>
      </c>
      <c r="E34" s="189">
        <f>(+E36/2*$C$29+E37/2*$C$30+D36/2*$C$29+D37/2*$C$30)*'ERR &amp; Sensitivity Analysis'!G27</f>
        <v>8737586.759999998</v>
      </c>
      <c r="F34" s="189">
        <f>(+E36*$C$29+E37*$C$30)*'ERR &amp; Sensitivity Analysis'!G27</f>
        <v>17475173.519999996</v>
      </c>
      <c r="G34" s="189">
        <f>(+F36*$C$29+F37*$C$30)*'ERR &amp; Sensitivity Analysis'!G27</f>
        <v>16065346.919999998</v>
      </c>
      <c r="H34" s="189">
        <f>(+G36*$C$29+G37*$C$30)*'ERR &amp; Sensitivity Analysis'!G27</f>
        <v>12976705.279999997</v>
      </c>
      <c r="I34" s="189">
        <f>(+H36*$C$29+H37*$C$30)*'ERR &amp; Sensitivity Analysis'!G27</f>
        <v>9926994.279999997</v>
      </c>
      <c r="J34" s="190">
        <f>SUM(E34:I34)*C31</f>
        <v>6518180.675999999</v>
      </c>
      <c r="K34" s="40"/>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34" s="161" customFormat="1" ht="18">
      <c r="A35" s="39"/>
      <c r="B35" s="188" t="s">
        <v>103</v>
      </c>
      <c r="C35" s="191"/>
      <c r="D35" s="192"/>
      <c r="E35" s="192"/>
      <c r="F35" s="192"/>
      <c r="G35" s="192"/>
      <c r="H35" s="192"/>
      <c r="I35" s="192"/>
      <c r="J35" s="193"/>
      <c r="K35" s="40"/>
      <c r="L35" s="39"/>
      <c r="M35" s="39"/>
      <c r="N35" s="39"/>
      <c r="O35" s="39"/>
      <c r="P35" s="39"/>
      <c r="Q35" s="39"/>
      <c r="R35" s="39"/>
      <c r="S35" s="39"/>
      <c r="T35" s="39"/>
      <c r="U35" s="39"/>
      <c r="V35" s="39"/>
      <c r="W35" s="39"/>
      <c r="X35" s="39"/>
      <c r="Y35" s="39"/>
      <c r="Z35" s="39"/>
      <c r="AA35" s="39"/>
      <c r="AB35" s="39"/>
      <c r="AC35" s="39"/>
      <c r="AD35" s="39"/>
      <c r="AE35" s="39"/>
      <c r="AF35" s="39"/>
      <c r="AG35" s="39"/>
      <c r="AH35" s="39"/>
    </row>
    <row r="36" spans="1:34" s="161" customFormat="1" ht="36">
      <c r="A36" s="39"/>
      <c r="B36" s="144" t="s">
        <v>32</v>
      </c>
      <c r="C36" s="192"/>
      <c r="D36" s="189">
        <v>0</v>
      </c>
      <c r="E36" s="189">
        <v>11060000</v>
      </c>
      <c r="F36" s="189">
        <v>10010000</v>
      </c>
      <c r="G36" s="189">
        <v>7840000</v>
      </c>
      <c r="H36" s="189">
        <v>6090000</v>
      </c>
      <c r="I36" s="192"/>
      <c r="J36" s="193"/>
      <c r="K36" s="40"/>
      <c r="L36" s="39"/>
      <c r="M36" s="39"/>
      <c r="N36" s="39"/>
      <c r="O36" s="39"/>
      <c r="P36" s="39"/>
      <c r="Q36" s="39"/>
      <c r="R36" s="39"/>
      <c r="S36" s="39"/>
      <c r="T36" s="39"/>
      <c r="U36" s="39"/>
      <c r="V36" s="39"/>
      <c r="W36" s="39"/>
      <c r="X36" s="39"/>
      <c r="Y36" s="39"/>
      <c r="Z36" s="39"/>
      <c r="AA36" s="39"/>
      <c r="AB36" s="39"/>
      <c r="AC36" s="39"/>
      <c r="AD36" s="39"/>
      <c r="AE36" s="39"/>
      <c r="AF36" s="39"/>
      <c r="AG36" s="39"/>
      <c r="AH36" s="39"/>
    </row>
    <row r="37" spans="1:34" s="161" customFormat="1" ht="36">
      <c r="A37" s="39"/>
      <c r="B37" s="144" t="s">
        <v>33</v>
      </c>
      <c r="C37" s="192"/>
      <c r="D37" s="189">
        <f>0*C22</f>
        <v>0</v>
      </c>
      <c r="E37" s="189">
        <f>750000*C22</f>
        <v>5250000</v>
      </c>
      <c r="F37" s="189">
        <f>750000*C22</f>
        <v>5250000</v>
      </c>
      <c r="G37" s="189">
        <f>700000*C22</f>
        <v>4900000</v>
      </c>
      <c r="H37" s="189">
        <f>500000*C22</f>
        <v>3500000</v>
      </c>
      <c r="I37" s="192"/>
      <c r="J37" s="193"/>
      <c r="K37" s="40"/>
      <c r="L37" s="39"/>
      <c r="M37" s="39"/>
      <c r="N37" s="39"/>
      <c r="O37" s="39"/>
      <c r="P37" s="39"/>
      <c r="Q37" s="39"/>
      <c r="R37" s="39"/>
      <c r="S37" s="39"/>
      <c r="T37" s="39"/>
      <c r="U37" s="39"/>
      <c r="V37" s="39"/>
      <c r="W37" s="39"/>
      <c r="X37" s="39"/>
      <c r="Y37" s="39"/>
      <c r="Z37" s="39"/>
      <c r="AA37" s="39"/>
      <c r="AB37" s="39"/>
      <c r="AC37" s="39"/>
      <c r="AD37" s="39"/>
      <c r="AE37" s="39"/>
      <c r="AF37" s="39"/>
      <c r="AG37" s="39"/>
      <c r="AH37" s="39"/>
    </row>
    <row r="38" spans="1:34" s="161" customFormat="1" ht="18">
      <c r="A38" s="39"/>
      <c r="B38" s="188" t="s">
        <v>34</v>
      </c>
      <c r="C38" s="194"/>
      <c r="D38" s="189">
        <v>0</v>
      </c>
      <c r="E38" s="189">
        <f>109407.653333333*C22</f>
        <v>765853.573333331</v>
      </c>
      <c r="F38" s="189">
        <f>126581.752*C22</f>
        <v>886072.264</v>
      </c>
      <c r="G38" s="189">
        <f>137373.260533333*C22</f>
        <v>961612.8237333309</v>
      </c>
      <c r="H38" s="189">
        <f>145243.91992*C22</f>
        <v>1016707.4394399999</v>
      </c>
      <c r="I38" s="192"/>
      <c r="J38" s="193"/>
      <c r="K38" s="40"/>
      <c r="L38" s="39"/>
      <c r="M38" s="39"/>
      <c r="N38" s="39"/>
      <c r="O38" s="39"/>
      <c r="P38" s="39"/>
      <c r="Q38" s="39"/>
      <c r="R38" s="39"/>
      <c r="S38" s="39"/>
      <c r="T38" s="39"/>
      <c r="U38" s="39"/>
      <c r="V38" s="39"/>
      <c r="W38" s="39"/>
      <c r="X38" s="39"/>
      <c r="Y38" s="39"/>
      <c r="Z38" s="39"/>
      <c r="AA38" s="39"/>
      <c r="AB38" s="39"/>
      <c r="AC38" s="39"/>
      <c r="AD38" s="39"/>
      <c r="AE38" s="39"/>
      <c r="AF38" s="39"/>
      <c r="AG38" s="39"/>
      <c r="AH38" s="39"/>
    </row>
    <row r="39" spans="1:34" s="161" customFormat="1" ht="36">
      <c r="A39" s="39"/>
      <c r="B39" s="144" t="s">
        <v>35</v>
      </c>
      <c r="C39" s="192"/>
      <c r="D39" s="189">
        <f>+(D36+D37)*0.09</f>
        <v>0</v>
      </c>
      <c r="E39" s="189">
        <f>+(E36+E37)*0.09</f>
        <v>1467900</v>
      </c>
      <c r="F39" s="189">
        <f>+(F36+F37)*0.09</f>
        <v>1373400</v>
      </c>
      <c r="G39" s="189">
        <f>+(G36+G37)*0.09</f>
        <v>1146600</v>
      </c>
      <c r="H39" s="189">
        <f>+(H36+H37)*0.09</f>
        <v>863100</v>
      </c>
      <c r="I39" s="192"/>
      <c r="J39" s="193"/>
      <c r="K39" s="40"/>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34" s="161" customFormat="1" ht="18">
      <c r="A40" s="39"/>
      <c r="B40" s="188" t="s">
        <v>36</v>
      </c>
      <c r="C40" s="192"/>
      <c r="D40" s="189">
        <f>+D39+D38+D36</f>
        <v>0</v>
      </c>
      <c r="E40" s="189">
        <f>+E39+E38+E36+E37*'ERR &amp; Sensitivity Analysis'!G26</f>
        <v>18543753.57333333</v>
      </c>
      <c r="F40" s="189">
        <f>+F39+F38+F36+F37*'ERR &amp; Sensitivity Analysis'!G26</f>
        <v>17519472.264</v>
      </c>
      <c r="G40" s="189">
        <f>+G39+G38+G36+G37*'ERR &amp; Sensitivity Analysis'!G26</f>
        <v>14848212.82373333</v>
      </c>
      <c r="H40" s="189">
        <f>+H39+H38+H36+H37*'ERR &amp; Sensitivity Analysis'!G26</f>
        <v>11469807.43944</v>
      </c>
      <c r="I40" s="192">
        <v>0</v>
      </c>
      <c r="J40" s="193"/>
      <c r="K40" s="40"/>
      <c r="L40" s="39"/>
      <c r="M40" s="39"/>
      <c r="N40" s="39"/>
      <c r="O40" s="39"/>
      <c r="P40" s="39"/>
      <c r="Q40" s="39"/>
      <c r="R40" s="39"/>
      <c r="S40" s="39"/>
      <c r="T40" s="39"/>
      <c r="U40" s="39"/>
      <c r="V40" s="39"/>
      <c r="W40" s="39"/>
      <c r="X40" s="39"/>
      <c r="Y40" s="39"/>
      <c r="Z40" s="39"/>
      <c r="AA40" s="39"/>
      <c r="AB40" s="39"/>
      <c r="AC40" s="39"/>
      <c r="AD40" s="39"/>
      <c r="AE40" s="39"/>
      <c r="AF40" s="39"/>
      <c r="AG40" s="39"/>
      <c r="AH40" s="39"/>
    </row>
    <row r="41" spans="1:34" s="161" customFormat="1" ht="18">
      <c r="A41" s="39"/>
      <c r="B41" s="195" t="s">
        <v>37</v>
      </c>
      <c r="C41" s="149"/>
      <c r="D41" s="196">
        <f aca="true" t="shared" si="0" ref="D41:J41">+D34-D40</f>
        <v>0</v>
      </c>
      <c r="E41" s="196">
        <f t="shared" si="0"/>
        <v>-9806166.813333333</v>
      </c>
      <c r="F41" s="196">
        <f t="shared" si="0"/>
        <v>-44298.74400000274</v>
      </c>
      <c r="G41" s="196">
        <f t="shared" si="0"/>
        <v>1217134.0962666683</v>
      </c>
      <c r="H41" s="196">
        <f t="shared" si="0"/>
        <v>1506897.8405599967</v>
      </c>
      <c r="I41" s="196">
        <f t="shared" si="0"/>
        <v>9926994.279999997</v>
      </c>
      <c r="J41" s="197">
        <f t="shared" si="0"/>
        <v>6518180.675999999</v>
      </c>
      <c r="K41" s="39"/>
      <c r="L41" s="39"/>
      <c r="M41" s="39"/>
      <c r="N41" s="39"/>
      <c r="O41" s="39"/>
      <c r="P41" s="39"/>
      <c r="Q41" s="39"/>
      <c r="R41" s="39"/>
      <c r="S41" s="39"/>
      <c r="T41" s="39"/>
      <c r="U41" s="39"/>
      <c r="V41" s="39"/>
      <c r="W41" s="39"/>
      <c r="X41" s="39"/>
      <c r="Y41" s="39"/>
      <c r="Z41" s="39"/>
      <c r="AA41" s="39"/>
      <c r="AB41" s="39"/>
      <c r="AC41" s="39"/>
      <c r="AD41" s="39"/>
      <c r="AE41" s="39"/>
      <c r="AF41" s="39"/>
      <c r="AG41" s="39"/>
      <c r="AH41" s="39"/>
    </row>
    <row r="42" spans="1:34" ht="18.75" thickBot="1">
      <c r="A42" s="114"/>
      <c r="B42" s="39"/>
      <c r="C42" s="39"/>
      <c r="D42" s="45"/>
      <c r="E42" s="45"/>
      <c r="F42" s="45"/>
      <c r="G42" s="45"/>
      <c r="H42" s="45"/>
      <c r="I42" s="45"/>
      <c r="J42" s="45"/>
      <c r="K42" s="39"/>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row>
    <row r="43" spans="1:34" ht="27" customHeight="1" thickBot="1">
      <c r="A43" s="114"/>
      <c r="B43" s="163" t="s">
        <v>58</v>
      </c>
      <c r="D43" s="162">
        <f>+IRR(D41:J41)</f>
        <v>0.17751311872274977</v>
      </c>
      <c r="E43" s="63"/>
      <c r="F43" s="63"/>
      <c r="G43" s="63"/>
      <c r="H43" s="63"/>
      <c r="I43" s="64"/>
      <c r="J43" s="64"/>
      <c r="K43" s="64"/>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row>
    <row r="44" spans="1:33" ht="18">
      <c r="A44" s="114"/>
      <c r="B44" s="39"/>
      <c r="C44" s="61"/>
      <c r="D44" s="64"/>
      <c r="E44" s="64"/>
      <c r="F44" s="64"/>
      <c r="G44" s="64"/>
      <c r="H44" s="64"/>
      <c r="I44" s="64"/>
      <c r="J44" s="64"/>
      <c r="K44" s="64"/>
      <c r="L44" s="121"/>
      <c r="M44" s="121"/>
      <c r="N44" s="121"/>
      <c r="O44" s="114"/>
      <c r="P44" s="121"/>
      <c r="Q44" s="121"/>
      <c r="R44" s="121"/>
      <c r="S44" s="121"/>
      <c r="T44" s="121"/>
      <c r="U44" s="121"/>
      <c r="V44" s="121"/>
      <c r="W44" s="121"/>
      <c r="X44" s="121"/>
      <c r="Y44" s="121"/>
      <c r="Z44" s="121"/>
      <c r="AA44" s="121"/>
      <c r="AB44" s="121"/>
      <c r="AC44" s="121"/>
      <c r="AD44" s="122"/>
      <c r="AE44" s="122"/>
      <c r="AF44" s="122"/>
      <c r="AG44" s="122"/>
    </row>
    <row r="45" spans="1:29" ht="15">
      <c r="A45" s="114"/>
      <c r="B45" s="263" t="s">
        <v>62</v>
      </c>
      <c r="C45" s="264"/>
      <c r="D45" s="264"/>
      <c r="E45" s="264"/>
      <c r="F45" s="264"/>
      <c r="G45" s="264"/>
      <c r="H45" s="264"/>
      <c r="I45" s="265"/>
      <c r="J45" s="114"/>
      <c r="K45" s="114"/>
      <c r="L45" s="114"/>
      <c r="M45" s="114"/>
      <c r="N45" s="114"/>
      <c r="O45" s="114"/>
      <c r="P45" s="114"/>
      <c r="Q45" s="114"/>
      <c r="R45" s="114"/>
      <c r="S45" s="114"/>
      <c r="T45" s="114"/>
      <c r="U45" s="114"/>
      <c r="V45" s="114"/>
      <c r="W45" s="114"/>
      <c r="X45" s="114"/>
      <c r="Y45" s="114"/>
      <c r="Z45" s="114"/>
      <c r="AA45" s="114"/>
      <c r="AB45" s="114"/>
      <c r="AC45" s="114"/>
    </row>
    <row r="46" spans="1:29" ht="15">
      <c r="A46" s="114"/>
      <c r="B46" s="242" t="s">
        <v>54</v>
      </c>
      <c r="C46" s="243"/>
      <c r="D46" s="243"/>
      <c r="E46" s="243"/>
      <c r="F46" s="243"/>
      <c r="G46" s="243"/>
      <c r="H46" s="243"/>
      <c r="I46" s="244"/>
      <c r="J46" s="114"/>
      <c r="K46" s="114"/>
      <c r="L46" s="114"/>
      <c r="M46" s="114"/>
      <c r="N46" s="114"/>
      <c r="O46" s="114"/>
      <c r="P46" s="114"/>
      <c r="Q46" s="114"/>
      <c r="R46" s="114"/>
      <c r="S46" s="114"/>
      <c r="T46" s="114"/>
      <c r="U46" s="114"/>
      <c r="V46" s="114"/>
      <c r="W46" s="114"/>
      <c r="X46" s="114"/>
      <c r="Y46" s="114"/>
      <c r="Z46" s="114"/>
      <c r="AA46" s="114"/>
      <c r="AB46" s="114"/>
      <c r="AC46" s="114"/>
    </row>
    <row r="47" spans="1:29" ht="15">
      <c r="A47" s="114"/>
      <c r="B47" s="242" t="s">
        <v>55</v>
      </c>
      <c r="C47" s="243"/>
      <c r="D47" s="243"/>
      <c r="E47" s="243"/>
      <c r="F47" s="243"/>
      <c r="G47" s="243"/>
      <c r="H47" s="243"/>
      <c r="I47" s="244"/>
      <c r="J47" s="114"/>
      <c r="K47" s="114"/>
      <c r="L47" s="114"/>
      <c r="M47" s="114"/>
      <c r="N47" s="114"/>
      <c r="O47" s="114"/>
      <c r="P47" s="114"/>
      <c r="Q47" s="114"/>
      <c r="R47" s="114"/>
      <c r="S47" s="114"/>
      <c r="T47" s="114"/>
      <c r="U47" s="114"/>
      <c r="V47" s="114"/>
      <c r="W47" s="114"/>
      <c r="X47" s="114"/>
      <c r="Y47" s="114"/>
      <c r="Z47" s="114"/>
      <c r="AA47" s="114"/>
      <c r="AB47" s="114"/>
      <c r="AC47" s="114"/>
    </row>
    <row r="48" spans="1:33" ht="29.25" customHeight="1">
      <c r="A48" s="114"/>
      <c r="B48" s="242" t="s">
        <v>63</v>
      </c>
      <c r="C48" s="243"/>
      <c r="D48" s="243"/>
      <c r="E48" s="243"/>
      <c r="F48" s="243"/>
      <c r="G48" s="243"/>
      <c r="H48" s="243"/>
      <c r="I48" s="244"/>
      <c r="J48" s="64"/>
      <c r="K48" s="64"/>
      <c r="L48" s="121"/>
      <c r="M48" s="121"/>
      <c r="N48" s="121"/>
      <c r="O48" s="114"/>
      <c r="P48" s="121"/>
      <c r="Q48" s="121"/>
      <c r="R48" s="121"/>
      <c r="S48" s="121"/>
      <c r="T48" s="121"/>
      <c r="U48" s="121"/>
      <c r="V48" s="121"/>
      <c r="W48" s="121"/>
      <c r="X48" s="121"/>
      <c r="Y48" s="121"/>
      <c r="Z48" s="121"/>
      <c r="AA48" s="121"/>
      <c r="AB48" s="121"/>
      <c r="AC48" s="121"/>
      <c r="AD48" s="122"/>
      <c r="AE48" s="122"/>
      <c r="AF48" s="122"/>
      <c r="AG48" s="122"/>
    </row>
    <row r="49" spans="1:29" ht="18.75">
      <c r="A49" s="114"/>
      <c r="B49" s="251" t="s">
        <v>64</v>
      </c>
      <c r="C49" s="252"/>
      <c r="D49" s="252"/>
      <c r="E49" s="252"/>
      <c r="F49" s="252"/>
      <c r="G49" s="252"/>
      <c r="H49" s="252"/>
      <c r="I49" s="253"/>
      <c r="J49" s="39"/>
      <c r="K49" s="39"/>
      <c r="L49" s="114"/>
      <c r="M49" s="114"/>
      <c r="N49" s="114"/>
      <c r="O49" s="114"/>
      <c r="P49" s="114"/>
      <c r="Q49" s="114"/>
      <c r="R49" s="114"/>
      <c r="S49" s="114"/>
      <c r="T49" s="114"/>
      <c r="U49" s="114"/>
      <c r="V49" s="114"/>
      <c r="W49" s="114"/>
      <c r="X49" s="114"/>
      <c r="Y49" s="114"/>
      <c r="Z49" s="114"/>
      <c r="AA49" s="114"/>
      <c r="AB49" s="114"/>
      <c r="AC49" s="114"/>
    </row>
    <row r="50" spans="1:29" ht="18.75">
      <c r="A50" s="114"/>
      <c r="B50" s="254" t="s">
        <v>65</v>
      </c>
      <c r="C50" s="255"/>
      <c r="D50" s="255"/>
      <c r="E50" s="255"/>
      <c r="F50" s="255"/>
      <c r="G50" s="255"/>
      <c r="H50" s="255"/>
      <c r="I50" s="256"/>
      <c r="J50" s="39"/>
      <c r="K50" s="39"/>
      <c r="L50" s="114"/>
      <c r="M50" s="114"/>
      <c r="N50" s="114"/>
      <c r="O50" s="114"/>
      <c r="P50" s="114"/>
      <c r="Q50" s="114"/>
      <c r="R50" s="114"/>
      <c r="S50" s="114"/>
      <c r="T50" s="114"/>
      <c r="U50" s="114"/>
      <c r="V50" s="114"/>
      <c r="W50" s="114"/>
      <c r="X50" s="114"/>
      <c r="Y50" s="114"/>
      <c r="Z50" s="114"/>
      <c r="AA50" s="114"/>
      <c r="AB50" s="114"/>
      <c r="AC50" s="114"/>
    </row>
    <row r="51" spans="1:29" ht="18">
      <c r="A51" s="114"/>
      <c r="B51" s="46"/>
      <c r="C51" s="47"/>
      <c r="D51" s="47"/>
      <c r="E51" s="47"/>
      <c r="F51" s="47"/>
      <c r="G51" s="47"/>
      <c r="H51" s="47"/>
      <c r="I51" s="47"/>
      <c r="J51" s="39"/>
      <c r="K51" s="39"/>
      <c r="L51" s="114"/>
      <c r="M51" s="114"/>
      <c r="N51" s="114"/>
      <c r="O51" s="114"/>
      <c r="P51" s="114"/>
      <c r="Q51" s="114"/>
      <c r="R51" s="114"/>
      <c r="S51" s="114"/>
      <c r="T51" s="114"/>
      <c r="U51" s="114"/>
      <c r="V51" s="114"/>
      <c r="W51" s="114"/>
      <c r="X51" s="114"/>
      <c r="Y51" s="114"/>
      <c r="Z51" s="114"/>
      <c r="AA51" s="114"/>
      <c r="AB51" s="114"/>
      <c r="AC51" s="114"/>
    </row>
    <row r="52" spans="1:29" ht="18">
      <c r="A52" s="114"/>
      <c r="B52" s="39"/>
      <c r="C52" s="65"/>
      <c r="D52" s="39"/>
      <c r="E52" s="39"/>
      <c r="F52" s="39"/>
      <c r="G52" s="39"/>
      <c r="H52" s="39"/>
      <c r="I52" s="39"/>
      <c r="J52" s="39"/>
      <c r="K52" s="39"/>
      <c r="L52" s="114"/>
      <c r="M52" s="114"/>
      <c r="N52" s="114"/>
      <c r="O52" s="114"/>
      <c r="P52" s="114"/>
      <c r="Q52" s="114"/>
      <c r="R52" s="114"/>
      <c r="S52" s="114"/>
      <c r="T52" s="114"/>
      <c r="U52" s="114"/>
      <c r="V52" s="114"/>
      <c r="W52" s="114"/>
      <c r="X52" s="114"/>
      <c r="Y52" s="114"/>
      <c r="Z52" s="114"/>
      <c r="AA52" s="114"/>
      <c r="AB52" s="114"/>
      <c r="AC52" s="114"/>
    </row>
    <row r="53" spans="1:29" ht="15">
      <c r="A53" s="114"/>
      <c r="B53" s="114"/>
      <c r="C53" s="123"/>
      <c r="D53" s="114"/>
      <c r="E53" s="114"/>
      <c r="F53" s="114"/>
      <c r="G53" s="114"/>
      <c r="H53" s="114"/>
      <c r="I53" s="114"/>
      <c r="J53" s="114"/>
      <c r="K53" s="114"/>
      <c r="L53" s="114"/>
      <c r="M53" s="114"/>
      <c r="N53" s="114"/>
      <c r="O53" s="121"/>
      <c r="P53" s="114"/>
      <c r="Q53" s="114"/>
      <c r="R53" s="114"/>
      <c r="S53" s="114"/>
      <c r="T53" s="114"/>
      <c r="U53" s="114"/>
      <c r="V53" s="114"/>
      <c r="W53" s="114"/>
      <c r="X53" s="114"/>
      <c r="Y53" s="114"/>
      <c r="Z53" s="114"/>
      <c r="AA53" s="114"/>
      <c r="AB53" s="114"/>
      <c r="AC53" s="114"/>
    </row>
    <row r="54" spans="1:29" ht="15">
      <c r="A54" s="114"/>
      <c r="B54" s="114"/>
      <c r="C54" s="114"/>
      <c r="D54" s="114"/>
      <c r="E54" s="114"/>
      <c r="F54" s="114"/>
      <c r="G54" s="114"/>
      <c r="H54" s="114"/>
      <c r="I54" s="114"/>
      <c r="J54" s="114"/>
      <c r="K54" s="114"/>
      <c r="L54" s="114"/>
      <c r="M54" s="114"/>
      <c r="N54" s="114"/>
      <c r="O54" s="121"/>
      <c r="P54" s="114"/>
      <c r="Q54" s="114"/>
      <c r="R54" s="114"/>
      <c r="S54" s="114"/>
      <c r="T54" s="114"/>
      <c r="U54" s="114"/>
      <c r="V54" s="114"/>
      <c r="W54" s="114"/>
      <c r="X54" s="114"/>
      <c r="Y54" s="114"/>
      <c r="Z54" s="114"/>
      <c r="AA54" s="114"/>
      <c r="AB54" s="114"/>
      <c r="AC54" s="114"/>
    </row>
    <row r="55" spans="1:29" ht="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row>
    <row r="56" spans="1:29" ht="15">
      <c r="A56" s="114"/>
      <c r="B56" s="114"/>
      <c r="C56" s="12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row>
    <row r="57" spans="1:29" ht="15">
      <c r="A57" s="114"/>
      <c r="B57" s="114"/>
      <c r="C57" s="123"/>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row>
    <row r="58" spans="1:29" ht="15">
      <c r="A58" s="114"/>
      <c r="B58" s="114"/>
      <c r="C58" s="123"/>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row>
    <row r="61" ht="15">
      <c r="C61" s="125"/>
    </row>
    <row r="62" ht="15">
      <c r="C62" s="125"/>
    </row>
    <row r="63" ht="15">
      <c r="C63" s="125"/>
    </row>
    <row r="67" spans="3:33" ht="15">
      <c r="C67" s="126"/>
      <c r="D67" s="127"/>
      <c r="E67" s="127"/>
      <c r="F67" s="127"/>
      <c r="G67" s="127"/>
      <c r="H67" s="127"/>
      <c r="I67" s="127"/>
      <c r="J67" s="127"/>
      <c r="K67" s="127"/>
      <c r="L67" s="127"/>
      <c r="M67" s="127"/>
      <c r="N67" s="127"/>
      <c r="P67" s="127"/>
      <c r="Q67" s="127"/>
      <c r="R67" s="127"/>
      <c r="S67" s="127"/>
      <c r="T67" s="127"/>
      <c r="U67" s="127"/>
      <c r="V67" s="127"/>
      <c r="W67" s="127"/>
      <c r="X67" s="127"/>
      <c r="Y67" s="127"/>
      <c r="Z67" s="127"/>
      <c r="AA67" s="127"/>
      <c r="AB67" s="127"/>
      <c r="AC67" s="127"/>
      <c r="AD67" s="127"/>
      <c r="AE67" s="127"/>
      <c r="AF67" s="127"/>
      <c r="AG67" s="127"/>
    </row>
    <row r="71" spans="3:34" ht="15">
      <c r="C71" s="126"/>
      <c r="D71" s="128"/>
      <c r="E71" s="128"/>
      <c r="F71" s="128"/>
      <c r="G71" s="128"/>
      <c r="H71" s="128"/>
      <c r="I71" s="128"/>
      <c r="J71" s="128"/>
      <c r="K71" s="128"/>
      <c r="L71" s="128"/>
      <c r="M71" s="128"/>
      <c r="N71" s="128"/>
      <c r="P71" s="128"/>
      <c r="Q71" s="128"/>
      <c r="R71" s="128"/>
      <c r="S71" s="128"/>
      <c r="T71" s="128"/>
      <c r="U71" s="128"/>
      <c r="V71" s="128"/>
      <c r="W71" s="128"/>
      <c r="X71" s="128"/>
      <c r="Y71" s="128"/>
      <c r="Z71" s="128"/>
      <c r="AA71" s="128"/>
      <c r="AB71" s="128"/>
      <c r="AC71" s="128"/>
      <c r="AD71" s="128"/>
      <c r="AE71" s="128"/>
      <c r="AF71" s="128"/>
      <c r="AG71" s="128"/>
      <c r="AH71" s="128"/>
    </row>
    <row r="72" ht="15">
      <c r="O72" s="127"/>
    </row>
    <row r="76" ht="15">
      <c r="O76" s="128"/>
    </row>
  </sheetData>
  <mergeCells count="16">
    <mergeCell ref="B5:I5"/>
    <mergeCell ref="B48:I48"/>
    <mergeCell ref="B49:I49"/>
    <mergeCell ref="B50:I50"/>
    <mergeCell ref="B18:I18"/>
    <mergeCell ref="B19:I19"/>
    <mergeCell ref="B45:I45"/>
    <mergeCell ref="B46:I46"/>
    <mergeCell ref="D29:G29"/>
    <mergeCell ref="D30:G30"/>
    <mergeCell ref="B47:I47"/>
    <mergeCell ref="B6:I10"/>
    <mergeCell ref="B11:I11"/>
    <mergeCell ref="B15:I15"/>
    <mergeCell ref="B17:I17"/>
    <mergeCell ref="B13:J13"/>
  </mergeCells>
  <printOptions horizontalCentered="1"/>
  <pageMargins left="0.25" right="0.25" top="1" bottom="1" header="0.5" footer="0.36"/>
  <pageSetup fitToHeight="1" fitToWidth="1" horizontalDpi="600" verticalDpi="600" orientation="portrait" paperSize="9" scale="40" r:id="rId3"/>
  <headerFooter alignWithMargins="0">
    <oddHeader>&amp;L&amp;G&amp;R&amp;27&amp;A &amp;28 &amp;10
</oddHeader>
    <oddFooter>&amp;R&amp;P</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Sheet9">
    <pageSetUpPr fitToPage="1"/>
  </sheetPr>
  <dimension ref="A1:AW76"/>
  <sheetViews>
    <sheetView showGridLines="0" zoomScale="65" zoomScaleNormal="65" zoomScaleSheetLayoutView="55" workbookViewId="0" topLeftCell="A1">
      <selection activeCell="B6" sqref="B6:F10"/>
    </sheetView>
  </sheetViews>
  <sheetFormatPr defaultColWidth="9.140625" defaultRowHeight="12.75"/>
  <cols>
    <col min="1" max="1" width="5.7109375" style="20" customWidth="1"/>
    <col min="2" max="2" width="69.00390625" style="20" bestFit="1" customWidth="1"/>
    <col min="3" max="3" width="6.7109375" style="20" customWidth="1"/>
    <col min="4" max="4" width="16.57421875" style="20" customWidth="1"/>
    <col min="5" max="5" width="18.140625" style="20" customWidth="1"/>
    <col min="6" max="6" width="12.7109375" style="20" customWidth="1"/>
    <col min="7" max="7" width="14.7109375" style="20" customWidth="1"/>
    <col min="8" max="8" width="15.00390625" style="20" customWidth="1"/>
    <col min="9" max="9" width="13.7109375" style="20" customWidth="1"/>
    <col min="10" max="10" width="11.421875" style="20" customWidth="1"/>
    <col min="11" max="11" width="13.00390625" style="20" customWidth="1"/>
    <col min="12" max="12" width="11.7109375" style="20" customWidth="1"/>
    <col min="13" max="13" width="10.00390625" style="20" customWidth="1"/>
    <col min="14" max="16384" width="11.421875" style="20" customWidth="1"/>
  </cols>
  <sheetData>
    <row r="1" spans="1:6" ht="15.75">
      <c r="A1" s="1"/>
      <c r="B1" s="1"/>
      <c r="C1" s="1"/>
      <c r="D1" s="1"/>
      <c r="E1" s="1"/>
      <c r="F1" s="1"/>
    </row>
    <row r="2" spans="1:6" ht="15.75">
      <c r="A2" s="1"/>
      <c r="B2" s="1"/>
      <c r="C2" s="1"/>
      <c r="D2" s="1"/>
      <c r="E2" s="1"/>
      <c r="F2" s="1"/>
    </row>
    <row r="3" spans="1:6" ht="15.75">
      <c r="A3" s="1"/>
      <c r="B3" s="1"/>
      <c r="C3" s="1"/>
      <c r="D3" s="1"/>
      <c r="E3" s="1"/>
      <c r="F3" s="1"/>
    </row>
    <row r="4" spans="1:6" ht="15.75">
      <c r="A4" s="1"/>
      <c r="B4" s="1"/>
      <c r="C4" s="1"/>
      <c r="D4" s="1"/>
      <c r="E4" s="1"/>
      <c r="F4" s="1"/>
    </row>
    <row r="5" spans="1:9" ht="20.25">
      <c r="A5" s="1"/>
      <c r="B5" s="213" t="s">
        <v>101</v>
      </c>
      <c r="C5" s="213"/>
      <c r="D5" s="213"/>
      <c r="E5" s="213"/>
      <c r="F5" s="213"/>
      <c r="G5" s="129"/>
      <c r="H5" s="129"/>
      <c r="I5" s="129"/>
    </row>
    <row r="6" spans="1:8" ht="15.75" customHeight="1">
      <c r="A6" s="48"/>
      <c r="B6" s="224" t="s">
        <v>50</v>
      </c>
      <c r="C6" s="224"/>
      <c r="D6" s="224"/>
      <c r="E6" s="224"/>
      <c r="F6" s="224"/>
      <c r="G6" s="48"/>
      <c r="H6" s="48"/>
    </row>
    <row r="7" spans="1:8" ht="15.75" customHeight="1">
      <c r="A7" s="48"/>
      <c r="B7" s="224"/>
      <c r="C7" s="224"/>
      <c r="D7" s="224"/>
      <c r="E7" s="224"/>
      <c r="F7" s="224"/>
      <c r="G7" s="48"/>
      <c r="H7" s="48"/>
    </row>
    <row r="8" spans="1:8" ht="15.75" customHeight="1">
      <c r="A8" s="48"/>
      <c r="B8" s="224"/>
      <c r="C8" s="224"/>
      <c r="D8" s="224"/>
      <c r="E8" s="224"/>
      <c r="F8" s="224"/>
      <c r="G8" s="48"/>
      <c r="H8" s="48"/>
    </row>
    <row r="9" spans="1:8" ht="15.75" customHeight="1">
      <c r="A9" s="48"/>
      <c r="B9" s="224"/>
      <c r="C9" s="224"/>
      <c r="D9" s="224"/>
      <c r="E9" s="224"/>
      <c r="F9" s="224"/>
      <c r="G9" s="48"/>
      <c r="H9" s="48"/>
    </row>
    <row r="10" spans="1:8" ht="15.75" customHeight="1">
      <c r="A10" s="48"/>
      <c r="B10" s="224"/>
      <c r="C10" s="224"/>
      <c r="D10" s="224"/>
      <c r="E10" s="224"/>
      <c r="F10" s="224"/>
      <c r="G10" s="48"/>
      <c r="H10" s="48"/>
    </row>
    <row r="11" spans="1:8" ht="15.75" customHeight="1">
      <c r="A11" s="227" t="s">
        <v>113</v>
      </c>
      <c r="B11" s="227"/>
      <c r="C11" s="227"/>
      <c r="D11" s="227"/>
      <c r="E11" s="227"/>
      <c r="F11" s="227"/>
      <c r="G11" s="1"/>
      <c r="H11" s="1"/>
    </row>
    <row r="12" spans="1:6" ht="18.75" thickBot="1">
      <c r="A12" s="38"/>
      <c r="B12" s="168"/>
      <c r="C12" s="168"/>
      <c r="D12" s="168"/>
      <c r="E12" s="168"/>
      <c r="F12" s="168"/>
    </row>
    <row r="13" spans="1:49" ht="18.75" thickBot="1">
      <c r="A13" s="49"/>
      <c r="B13" s="49"/>
      <c r="C13" s="49"/>
      <c r="D13" s="169" t="s">
        <v>66</v>
      </c>
      <c r="E13" s="169" t="s">
        <v>67</v>
      </c>
      <c r="F13" s="169" t="s">
        <v>68</v>
      </c>
      <c r="G13" s="49"/>
      <c r="H13"/>
      <c r="I13"/>
      <c r="J13"/>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t="s">
        <v>17</v>
      </c>
      <c r="AM13" s="19"/>
      <c r="AN13" s="19"/>
      <c r="AO13" s="19"/>
      <c r="AP13" s="19"/>
      <c r="AQ13" s="19"/>
      <c r="AR13" s="19"/>
      <c r="AS13" s="19"/>
      <c r="AT13" s="19"/>
      <c r="AU13" s="19"/>
      <c r="AV13" s="19"/>
      <c r="AW13" s="19"/>
    </row>
    <row r="14" spans="1:49" ht="18">
      <c r="A14" s="50"/>
      <c r="B14" s="52" t="s">
        <v>19</v>
      </c>
      <c r="C14" s="51"/>
      <c r="D14" s="99">
        <v>0.22</v>
      </c>
      <c r="E14" s="99">
        <v>0.48</v>
      </c>
      <c r="F14" s="99">
        <v>0.3</v>
      </c>
      <c r="G14" s="50"/>
      <c r="H14"/>
      <c r="I14"/>
      <c r="J14"/>
      <c r="K14" s="21"/>
      <c r="L14" s="21"/>
      <c r="M14" s="21"/>
      <c r="N14" s="21"/>
      <c r="O14" s="21"/>
      <c r="P14" s="21"/>
      <c r="Q14" s="21"/>
      <c r="R14" s="21"/>
      <c r="S14" s="21"/>
      <c r="T14" s="21"/>
      <c r="U14" s="21"/>
      <c r="V14" s="21"/>
      <c r="W14" s="21"/>
      <c r="X14" s="21"/>
      <c r="Y14" s="21"/>
      <c r="Z14" s="21"/>
      <c r="AA14" s="21"/>
      <c r="AB14" s="21"/>
      <c r="AC14" s="19"/>
      <c r="AD14" s="19"/>
      <c r="AE14" s="19"/>
      <c r="AF14" s="19"/>
      <c r="AG14" s="19"/>
      <c r="AH14" s="19"/>
      <c r="AI14" s="19"/>
      <c r="AJ14" s="19"/>
      <c r="AK14" s="19"/>
      <c r="AL14" s="19"/>
      <c r="AM14" s="19"/>
      <c r="AN14" s="19"/>
      <c r="AO14" s="19"/>
      <c r="AP14" s="19"/>
      <c r="AQ14" s="19"/>
      <c r="AR14" s="19"/>
      <c r="AS14" s="19"/>
      <c r="AT14" s="19"/>
      <c r="AU14" s="19"/>
      <c r="AV14" s="19"/>
      <c r="AW14" s="19"/>
    </row>
    <row r="15" spans="1:49" ht="18">
      <c r="A15" s="50"/>
      <c r="B15" s="52" t="s">
        <v>22</v>
      </c>
      <c r="C15" s="51"/>
      <c r="D15" s="54">
        <v>6.87</v>
      </c>
      <c r="E15" s="100" t="s">
        <v>46</v>
      </c>
      <c r="F15" s="100" t="s">
        <v>46</v>
      </c>
      <c r="G15" s="50"/>
      <c r="H15"/>
      <c r="I15"/>
      <c r="J15"/>
      <c r="K15" s="21"/>
      <c r="L15" s="21"/>
      <c r="M15" s="21"/>
      <c r="N15" s="21"/>
      <c r="O15" s="21"/>
      <c r="P15" s="21"/>
      <c r="Q15" s="21"/>
      <c r="R15" s="21"/>
      <c r="S15" s="21"/>
      <c r="T15" s="21"/>
      <c r="U15" s="21"/>
      <c r="V15" s="21"/>
      <c r="W15" s="21"/>
      <c r="X15" s="21"/>
      <c r="Y15" s="21"/>
      <c r="Z15" s="21"/>
      <c r="AA15" s="21"/>
      <c r="AB15" s="21"/>
      <c r="AC15" s="19"/>
      <c r="AD15" s="19"/>
      <c r="AE15" s="19"/>
      <c r="AF15" s="19"/>
      <c r="AG15" s="19"/>
      <c r="AH15" s="19"/>
      <c r="AI15" s="19"/>
      <c r="AJ15" s="19"/>
      <c r="AK15" s="19"/>
      <c r="AL15" s="19"/>
      <c r="AM15" s="19"/>
      <c r="AN15" s="19"/>
      <c r="AO15" s="19"/>
      <c r="AP15" s="19"/>
      <c r="AQ15" s="19"/>
      <c r="AR15" s="19"/>
      <c r="AS15" s="19"/>
      <c r="AT15" s="19"/>
      <c r="AU15" s="19"/>
      <c r="AV15" s="19"/>
      <c r="AW15" s="19"/>
    </row>
    <row r="16" spans="1:49" ht="18">
      <c r="A16" s="50"/>
      <c r="B16" s="52" t="s">
        <v>23</v>
      </c>
      <c r="C16" s="58"/>
      <c r="D16" s="55">
        <v>3130</v>
      </c>
      <c r="E16" s="55">
        <v>873</v>
      </c>
      <c r="F16" s="55">
        <v>509</v>
      </c>
      <c r="G16" s="50"/>
      <c r="H16"/>
      <c r="I16"/>
      <c r="J16"/>
      <c r="K16" s="21"/>
      <c r="L16" s="21"/>
      <c r="M16" s="21"/>
      <c r="N16" s="21"/>
      <c r="O16" s="21"/>
      <c r="P16" s="21"/>
      <c r="Q16" s="21"/>
      <c r="R16" s="21"/>
      <c r="S16" s="21"/>
      <c r="T16" s="21"/>
      <c r="U16" s="21"/>
      <c r="V16" s="21"/>
      <c r="W16" s="21"/>
      <c r="X16" s="21"/>
      <c r="Y16" s="21"/>
      <c r="Z16" s="21"/>
      <c r="AA16" s="21"/>
      <c r="AB16" s="21"/>
      <c r="AC16" s="19"/>
      <c r="AD16" s="19"/>
      <c r="AE16" s="19"/>
      <c r="AF16" s="19"/>
      <c r="AG16" s="19"/>
      <c r="AH16" s="19"/>
      <c r="AI16" s="19"/>
      <c r="AJ16" s="19"/>
      <c r="AK16" s="19"/>
      <c r="AL16" s="19"/>
      <c r="AM16" s="19"/>
      <c r="AN16" s="19"/>
      <c r="AO16" s="19"/>
      <c r="AP16" s="19"/>
      <c r="AQ16" s="19"/>
      <c r="AR16" s="19"/>
      <c r="AS16" s="19"/>
      <c r="AT16" s="19"/>
      <c r="AU16" s="19"/>
      <c r="AV16" s="19"/>
      <c r="AW16" s="19"/>
    </row>
    <row r="17" spans="1:49" ht="18">
      <c r="A17" s="50"/>
      <c r="B17" s="52" t="s">
        <v>24</v>
      </c>
      <c r="C17" s="54">
        <v>0.48</v>
      </c>
      <c r="D17" s="54">
        <f>C17</f>
        <v>0.48</v>
      </c>
      <c r="E17" s="54">
        <f>C17</f>
        <v>0.48</v>
      </c>
      <c r="F17" s="54">
        <f>C17</f>
        <v>0.48</v>
      </c>
      <c r="G17" s="50"/>
      <c r="H17"/>
      <c r="I17"/>
      <c r="J17"/>
      <c r="K17" s="21"/>
      <c r="L17" s="21"/>
      <c r="M17" s="21"/>
      <c r="N17" s="21"/>
      <c r="O17" s="21"/>
      <c r="P17" s="21"/>
      <c r="Q17" s="21"/>
      <c r="R17" s="21"/>
      <c r="S17" s="21"/>
      <c r="T17" s="21"/>
      <c r="U17" s="21"/>
      <c r="V17" s="21"/>
      <c r="W17" s="21"/>
      <c r="X17" s="21"/>
      <c r="Y17" s="21"/>
      <c r="Z17" s="21"/>
      <c r="AA17" s="21"/>
      <c r="AB17" s="21"/>
      <c r="AC17" s="19"/>
      <c r="AD17" s="19"/>
      <c r="AE17" s="19"/>
      <c r="AF17" s="19"/>
      <c r="AG17" s="19"/>
      <c r="AH17" s="19"/>
      <c r="AI17" s="19"/>
      <c r="AJ17" s="19"/>
      <c r="AK17" s="19"/>
      <c r="AL17" s="19"/>
      <c r="AM17" s="19"/>
      <c r="AN17" s="19"/>
      <c r="AO17" s="19"/>
      <c r="AP17" s="19"/>
      <c r="AQ17" s="19"/>
      <c r="AR17" s="19"/>
      <c r="AS17" s="19"/>
      <c r="AT17" s="19"/>
      <c r="AU17" s="19"/>
      <c r="AV17" s="19"/>
      <c r="AW17" s="19"/>
    </row>
    <row r="18" spans="1:49" ht="18">
      <c r="A18" s="50"/>
      <c r="B18" s="52" t="s">
        <v>25</v>
      </c>
      <c r="C18" s="53"/>
      <c r="D18" s="56">
        <f>D16*D17</f>
        <v>1502.3999999999999</v>
      </c>
      <c r="E18" s="56">
        <f>E16*E17</f>
        <v>419.03999999999996</v>
      </c>
      <c r="F18" s="56">
        <f>F16*F17</f>
        <v>244.32</v>
      </c>
      <c r="G18" s="50"/>
      <c r="H18"/>
      <c r="I18"/>
      <c r="J18"/>
      <c r="K18" s="21"/>
      <c r="L18" s="21"/>
      <c r="M18" s="21"/>
      <c r="N18" s="21"/>
      <c r="O18" s="21"/>
      <c r="P18" s="21"/>
      <c r="Q18" s="21"/>
      <c r="R18" s="21"/>
      <c r="S18" s="21"/>
      <c r="T18" s="21"/>
      <c r="U18" s="21"/>
      <c r="V18" s="21"/>
      <c r="W18" s="21"/>
      <c r="X18" s="21"/>
      <c r="Y18" s="21"/>
      <c r="Z18" s="21"/>
      <c r="AA18" s="21"/>
      <c r="AB18" s="21"/>
      <c r="AC18" s="19"/>
      <c r="AD18" s="19"/>
      <c r="AE18" s="19"/>
      <c r="AF18" s="19"/>
      <c r="AG18" s="19"/>
      <c r="AH18" s="19"/>
      <c r="AI18" s="19"/>
      <c r="AJ18" s="19"/>
      <c r="AK18" s="19"/>
      <c r="AL18" s="19"/>
      <c r="AM18" s="19"/>
      <c r="AN18" s="19"/>
      <c r="AO18" s="19"/>
      <c r="AP18" s="19"/>
      <c r="AQ18" s="19"/>
      <c r="AR18" s="19"/>
      <c r="AS18" s="19"/>
      <c r="AT18" s="19"/>
      <c r="AU18" s="19"/>
      <c r="AV18" s="19"/>
      <c r="AW18" s="19"/>
    </row>
    <row r="19" spans="1:35" ht="18">
      <c r="A19" s="50"/>
      <c r="B19" s="52" t="s">
        <v>39</v>
      </c>
      <c r="C19" s="54">
        <v>1</v>
      </c>
      <c r="D19" s="54">
        <f>C19</f>
        <v>1</v>
      </c>
      <c r="E19" s="54">
        <f>C19</f>
        <v>1</v>
      </c>
      <c r="F19" s="54">
        <v>2.21</v>
      </c>
      <c r="G19" s="50"/>
      <c r="H19"/>
      <c r="I19"/>
      <c r="J19"/>
      <c r="K19" s="21"/>
      <c r="L19" s="21"/>
      <c r="M19" s="21"/>
      <c r="N19" s="21"/>
      <c r="O19" s="19"/>
      <c r="P19" s="19"/>
      <c r="Q19" s="19"/>
      <c r="R19" s="19"/>
      <c r="S19" s="19"/>
      <c r="T19" s="19"/>
      <c r="U19" s="19"/>
      <c r="V19" s="19"/>
      <c r="W19" s="19"/>
      <c r="Y19" s="19"/>
      <c r="Z19" s="19"/>
      <c r="AA19" s="19"/>
      <c r="AB19" s="19"/>
      <c r="AC19" s="19"/>
      <c r="AD19" s="19"/>
      <c r="AE19" s="19"/>
      <c r="AF19" s="19"/>
      <c r="AG19" s="19"/>
      <c r="AH19" s="19"/>
      <c r="AI19" s="19"/>
    </row>
    <row r="20" spans="1:35" ht="18">
      <c r="A20" s="50"/>
      <c r="B20" s="52" t="s">
        <v>40</v>
      </c>
      <c r="C20" s="57"/>
      <c r="D20" s="56">
        <f>(D18*D19)</f>
        <v>1502.3999999999999</v>
      </c>
      <c r="E20" s="56">
        <f>(E18*E19)</f>
        <v>419.03999999999996</v>
      </c>
      <c r="F20" s="56">
        <f>(F18*F19)</f>
        <v>539.9472</v>
      </c>
      <c r="G20" s="50"/>
      <c r="H20"/>
      <c r="I20"/>
      <c r="J20"/>
      <c r="K20" s="21"/>
      <c r="L20" s="21"/>
      <c r="M20" s="21"/>
      <c r="N20" s="21"/>
      <c r="O20" s="19"/>
      <c r="P20" s="19"/>
      <c r="Q20" s="19"/>
      <c r="R20" s="19"/>
      <c r="S20" s="19"/>
      <c r="T20" s="19"/>
      <c r="U20" s="19"/>
      <c r="V20" s="19"/>
      <c r="W20" s="19"/>
      <c r="Y20" s="19"/>
      <c r="Z20" s="19"/>
      <c r="AA20" s="19"/>
      <c r="AB20" s="19"/>
      <c r="AC20" s="19"/>
      <c r="AD20" s="19"/>
      <c r="AE20" s="19"/>
      <c r="AF20" s="19"/>
      <c r="AG20" s="19"/>
      <c r="AH20" s="19"/>
      <c r="AI20" s="19"/>
    </row>
    <row r="21" spans="1:35" ht="18">
      <c r="A21" s="50"/>
      <c r="B21" s="52" t="s">
        <v>41</v>
      </c>
      <c r="C21" s="51"/>
      <c r="D21" s="172">
        <v>0</v>
      </c>
      <c r="E21" s="56">
        <f>0.28*0</f>
        <v>0</v>
      </c>
      <c r="F21" s="56">
        <f>F16*0.28</f>
        <v>142.52</v>
      </c>
      <c r="G21" s="50"/>
      <c r="H21"/>
      <c r="I21"/>
      <c r="J21"/>
      <c r="K21" s="21"/>
      <c r="L21" s="21"/>
      <c r="M21" s="21"/>
      <c r="N21" s="21"/>
      <c r="O21" s="19"/>
      <c r="P21" s="19"/>
      <c r="Q21" s="19"/>
      <c r="R21" s="19"/>
      <c r="S21" s="19"/>
      <c r="T21" s="19"/>
      <c r="U21" s="19"/>
      <c r="V21" s="19"/>
      <c r="W21" s="19"/>
      <c r="Y21" s="19"/>
      <c r="Z21" s="19"/>
      <c r="AA21" s="19"/>
      <c r="AB21" s="19"/>
      <c r="AC21" s="19"/>
      <c r="AD21" s="19"/>
      <c r="AE21" s="19"/>
      <c r="AF21" s="19"/>
      <c r="AG21" s="19"/>
      <c r="AH21" s="19"/>
      <c r="AI21" s="19"/>
    </row>
    <row r="22" spans="1:35" ht="18">
      <c r="A22" s="50"/>
      <c r="B22" s="52" t="s">
        <v>42</v>
      </c>
      <c r="C22" s="51"/>
      <c r="D22" s="100">
        <f>(D18*D14)+(E18*E14)+(F18*F14)</f>
        <v>604.9631999999999</v>
      </c>
      <c r="E22" s="56" t="s">
        <v>46</v>
      </c>
      <c r="F22" s="56" t="s">
        <v>46</v>
      </c>
      <c r="G22" s="50"/>
      <c r="H22"/>
      <c r="I22"/>
      <c r="J22"/>
      <c r="K22" s="21"/>
      <c r="L22" s="21"/>
      <c r="M22" s="21"/>
      <c r="N22" s="21"/>
      <c r="O22" s="19"/>
      <c r="P22" s="19"/>
      <c r="Q22" s="19"/>
      <c r="R22" s="19"/>
      <c r="S22" s="19"/>
      <c r="T22" s="19"/>
      <c r="U22" s="19"/>
      <c r="V22" s="19"/>
      <c r="W22" s="19"/>
      <c r="Y22" s="19"/>
      <c r="Z22" s="19"/>
      <c r="AA22" s="19"/>
      <c r="AB22" s="19"/>
      <c r="AC22" s="19"/>
      <c r="AD22" s="19"/>
      <c r="AE22" s="19"/>
      <c r="AF22" s="19"/>
      <c r="AG22" s="19"/>
      <c r="AH22" s="19"/>
      <c r="AI22" s="19"/>
    </row>
    <row r="23" spans="1:35" ht="18">
      <c r="A23" s="50"/>
      <c r="B23" s="52" t="s">
        <v>43</v>
      </c>
      <c r="C23" s="51"/>
      <c r="D23" s="100">
        <f>(D20*D14)+(E20*E14)+(F20*F14)</f>
        <v>693.65136</v>
      </c>
      <c r="E23" s="56" t="s">
        <v>46</v>
      </c>
      <c r="F23" s="56" t="s">
        <v>46</v>
      </c>
      <c r="G23" s="50"/>
      <c r="H23"/>
      <c r="I23"/>
      <c r="J23"/>
      <c r="K23" s="21"/>
      <c r="L23" s="21"/>
      <c r="M23" s="21"/>
      <c r="N23" s="21"/>
      <c r="O23" s="19"/>
      <c r="P23" s="19"/>
      <c r="Q23" s="19"/>
      <c r="R23" s="19"/>
      <c r="S23" s="19"/>
      <c r="T23" s="19"/>
      <c r="U23" s="19"/>
      <c r="V23" s="19"/>
      <c r="W23" s="19"/>
      <c r="X23" s="19"/>
      <c r="Y23" s="19"/>
      <c r="Z23" s="19"/>
      <c r="AA23" s="19"/>
      <c r="AB23" s="19"/>
      <c r="AC23" s="19"/>
      <c r="AD23" s="19"/>
      <c r="AE23" s="19"/>
      <c r="AF23" s="19"/>
      <c r="AG23" s="19"/>
      <c r="AH23" s="19"/>
      <c r="AI23" s="19"/>
    </row>
    <row r="24" spans="1:49" ht="18">
      <c r="A24" s="50"/>
      <c r="B24" s="52" t="s">
        <v>44</v>
      </c>
      <c r="C24" s="51"/>
      <c r="D24" s="100">
        <f>D23</f>
        <v>693.65136</v>
      </c>
      <c r="E24" s="56" t="s">
        <v>46</v>
      </c>
      <c r="F24" s="56" t="s">
        <v>46</v>
      </c>
      <c r="G24" s="50"/>
      <c r="H24"/>
      <c r="I24"/>
      <c r="J24"/>
      <c r="K24" s="21"/>
      <c r="L24" s="21"/>
      <c r="M24" s="21"/>
      <c r="N24" s="21"/>
      <c r="O24" s="21"/>
      <c r="P24" s="21"/>
      <c r="Q24" s="21"/>
      <c r="R24" s="21"/>
      <c r="S24" s="21"/>
      <c r="T24" s="21"/>
      <c r="U24" s="21"/>
      <c r="V24" s="21"/>
      <c r="W24" s="21"/>
      <c r="X24" s="21"/>
      <c r="Y24" s="21"/>
      <c r="Z24" s="21"/>
      <c r="AA24" s="21"/>
      <c r="AB24" s="21"/>
      <c r="AC24" s="19"/>
      <c r="AD24" s="19"/>
      <c r="AE24" s="19"/>
      <c r="AF24" s="19"/>
      <c r="AG24" s="19"/>
      <c r="AH24" s="19"/>
      <c r="AI24" s="19"/>
      <c r="AJ24" s="19"/>
      <c r="AK24" s="19"/>
      <c r="AL24" s="19"/>
      <c r="AM24" s="19"/>
      <c r="AN24" s="19"/>
      <c r="AO24" s="19"/>
      <c r="AP24" s="19"/>
      <c r="AQ24" s="19"/>
      <c r="AR24" s="19"/>
      <c r="AS24" s="19"/>
      <c r="AT24" s="19"/>
      <c r="AU24" s="19"/>
      <c r="AV24" s="19"/>
      <c r="AW24" s="19"/>
    </row>
    <row r="25" spans="1:49" ht="18">
      <c r="A25" s="50"/>
      <c r="B25" s="50"/>
      <c r="C25" s="50"/>
      <c r="D25" s="50"/>
      <c r="E25" s="50"/>
      <c r="F25" s="50"/>
      <c r="G25" s="50"/>
      <c r="H25"/>
      <c r="I25"/>
      <c r="J25"/>
      <c r="K25" s="21"/>
      <c r="L25" s="21"/>
      <c r="M25" s="21"/>
      <c r="N25" s="21"/>
      <c r="O25" s="21"/>
      <c r="P25" s="21"/>
      <c r="Q25" s="21"/>
      <c r="R25" s="21"/>
      <c r="S25" s="21"/>
      <c r="T25" s="21"/>
      <c r="U25" s="21"/>
      <c r="V25" s="21"/>
      <c r="W25" s="21"/>
      <c r="X25" s="21"/>
      <c r="Y25" s="21"/>
      <c r="Z25" s="21"/>
      <c r="AA25" s="21"/>
      <c r="AB25" s="21"/>
      <c r="AC25" s="19"/>
      <c r="AD25" s="19"/>
      <c r="AE25" s="19"/>
      <c r="AF25" s="19"/>
      <c r="AG25" s="19"/>
      <c r="AH25" s="19"/>
      <c r="AI25" s="19"/>
      <c r="AJ25" s="19"/>
      <c r="AK25" s="19"/>
      <c r="AL25" s="19"/>
      <c r="AM25" s="19"/>
      <c r="AN25" s="19"/>
      <c r="AO25" s="19"/>
      <c r="AP25" s="19"/>
      <c r="AQ25" s="19"/>
      <c r="AR25" s="19"/>
      <c r="AS25" s="19"/>
      <c r="AT25" s="19"/>
      <c r="AU25" s="19"/>
      <c r="AV25" s="19"/>
      <c r="AW25" s="19"/>
    </row>
    <row r="26" spans="1:49" ht="18">
      <c r="A26" s="50"/>
      <c r="B26" s="50"/>
      <c r="C26" s="50"/>
      <c r="D26" s="50"/>
      <c r="E26" s="50"/>
      <c r="F26" s="50"/>
      <c r="G26" s="50"/>
      <c r="H26"/>
      <c r="I26"/>
      <c r="J26"/>
      <c r="K26" s="21"/>
      <c r="L26" s="21"/>
      <c r="M26" s="21"/>
      <c r="N26" s="21"/>
      <c r="O26" s="21"/>
      <c r="P26" s="21"/>
      <c r="Q26" s="21"/>
      <c r="R26" s="21"/>
      <c r="S26" s="21"/>
      <c r="T26" s="21"/>
      <c r="U26" s="21"/>
      <c r="V26" s="21"/>
      <c r="W26" s="21"/>
      <c r="X26" s="21"/>
      <c r="Y26" s="21"/>
      <c r="Z26" s="21"/>
      <c r="AA26" s="21"/>
      <c r="AB26" s="21"/>
      <c r="AC26" s="19"/>
      <c r="AD26" s="19"/>
      <c r="AE26" s="19"/>
      <c r="AF26" s="19"/>
      <c r="AG26" s="19"/>
      <c r="AH26" s="19"/>
      <c r="AI26" s="19"/>
      <c r="AJ26" s="19"/>
      <c r="AK26" s="19"/>
      <c r="AL26" s="19"/>
      <c r="AM26" s="19"/>
      <c r="AN26" s="19"/>
      <c r="AO26" s="19"/>
      <c r="AP26" s="19"/>
      <c r="AQ26" s="19"/>
      <c r="AR26" s="19"/>
      <c r="AS26" s="19"/>
      <c r="AT26" s="19"/>
      <c r="AU26" s="19"/>
      <c r="AV26" s="19"/>
      <c r="AW26" s="19"/>
    </row>
    <row r="27" spans="1:49" ht="18">
      <c r="A27" s="50"/>
      <c r="B27" s="50"/>
      <c r="C27" s="50"/>
      <c r="D27" s="171"/>
      <c r="E27" s="50"/>
      <c r="F27" s="50"/>
      <c r="G27" s="50"/>
      <c r="H27"/>
      <c r="I27"/>
      <c r="J27"/>
      <c r="K27" s="21"/>
      <c r="L27" s="21"/>
      <c r="M27" s="21"/>
      <c r="N27" s="21"/>
      <c r="O27" s="21"/>
      <c r="P27" s="21"/>
      <c r="Q27" s="21"/>
      <c r="R27" s="21"/>
      <c r="S27" s="21"/>
      <c r="T27" s="21"/>
      <c r="U27" s="21"/>
      <c r="V27" s="21"/>
      <c r="W27" s="21"/>
      <c r="X27" s="21"/>
      <c r="Y27" s="21"/>
      <c r="Z27" s="21"/>
      <c r="AA27" s="21"/>
      <c r="AB27" s="21"/>
      <c r="AC27" s="19"/>
      <c r="AD27" s="19"/>
      <c r="AE27" s="19"/>
      <c r="AF27" s="19"/>
      <c r="AG27" s="19"/>
      <c r="AH27" s="19"/>
      <c r="AI27" s="19"/>
      <c r="AJ27" s="19"/>
      <c r="AK27" s="19"/>
      <c r="AL27" s="19"/>
      <c r="AM27" s="19"/>
      <c r="AN27" s="19"/>
      <c r="AO27" s="19"/>
      <c r="AP27" s="19"/>
      <c r="AQ27" s="19"/>
      <c r="AR27" s="19"/>
      <c r="AS27" s="19"/>
      <c r="AT27" s="19"/>
      <c r="AU27" s="19"/>
      <c r="AV27" s="19"/>
      <c r="AW27" s="19"/>
    </row>
    <row r="28" spans="1:49" s="29" customFormat="1" ht="18">
      <c r="A28" s="50"/>
      <c r="B28" s="50"/>
      <c r="C28" s="50"/>
      <c r="D28" s="50"/>
      <c r="E28" s="50"/>
      <c r="F28" s="50"/>
      <c r="G28" s="50"/>
      <c r="H28"/>
      <c r="I28"/>
      <c r="J28"/>
      <c r="K28" s="23"/>
      <c r="L28" s="23"/>
      <c r="M28" s="23"/>
      <c r="N28" s="23"/>
      <c r="O28" s="23"/>
      <c r="P28" s="23"/>
      <c r="Q28" s="23"/>
      <c r="R28" s="23"/>
      <c r="S28" s="23"/>
      <c r="T28" s="23"/>
      <c r="U28" s="23"/>
      <c r="V28" s="23"/>
      <c r="W28" s="23"/>
      <c r="X28" s="23"/>
      <c r="Y28" s="23"/>
      <c r="Z28" s="23"/>
      <c r="AA28" s="23"/>
      <c r="AB28" s="23"/>
      <c r="AC28" s="28"/>
      <c r="AD28" s="28"/>
      <c r="AE28" s="28"/>
      <c r="AF28" s="28"/>
      <c r="AG28" s="28"/>
      <c r="AH28" s="28"/>
      <c r="AI28" s="28"/>
      <c r="AJ28" s="28"/>
      <c r="AK28" s="28"/>
      <c r="AL28" s="28"/>
      <c r="AM28" s="28"/>
      <c r="AN28" s="28"/>
      <c r="AO28" s="28"/>
      <c r="AP28" s="28"/>
      <c r="AQ28" s="28"/>
      <c r="AR28" s="28"/>
      <c r="AS28" s="28"/>
      <c r="AT28" s="28"/>
      <c r="AU28" s="28"/>
      <c r="AV28" s="28"/>
      <c r="AW28" s="28"/>
    </row>
    <row r="29" spans="1:49" ht="15.75">
      <c r="A29"/>
      <c r="B29"/>
      <c r="C29"/>
      <c r="D29"/>
      <c r="E29"/>
      <c r="F29"/>
      <c r="G29"/>
      <c r="H29"/>
      <c r="I29"/>
      <c r="J29"/>
      <c r="K29" s="25"/>
      <c r="L29" s="25"/>
      <c r="M29" s="25"/>
      <c r="N29" s="25"/>
      <c r="O29" s="25"/>
      <c r="P29" s="25"/>
      <c r="Q29" s="25"/>
      <c r="R29" s="25"/>
      <c r="S29" s="25"/>
      <c r="T29" s="25"/>
      <c r="U29" s="25"/>
      <c r="V29" s="25"/>
      <c r="W29" s="25"/>
      <c r="X29" s="25"/>
      <c r="Y29" s="25"/>
      <c r="Z29" s="25"/>
      <c r="AA29" s="25"/>
      <c r="AB29" s="25"/>
      <c r="AC29" s="25"/>
      <c r="AD29" s="25"/>
      <c r="AE29" s="25"/>
      <c r="AF29" s="26"/>
      <c r="AG29" s="21"/>
      <c r="AH29" s="19"/>
      <c r="AI29" s="19"/>
      <c r="AJ29" s="19"/>
      <c r="AK29" s="19"/>
      <c r="AL29" s="19"/>
      <c r="AM29" s="19"/>
      <c r="AN29" s="19"/>
      <c r="AO29" s="19"/>
      <c r="AP29" s="19"/>
      <c r="AQ29" s="19"/>
      <c r="AR29" s="19"/>
      <c r="AS29" s="19"/>
      <c r="AT29" s="19"/>
      <c r="AU29" s="19"/>
      <c r="AV29" s="19"/>
      <c r="AW29" s="19"/>
    </row>
    <row r="30" spans="1:33" ht="15.75">
      <c r="A30"/>
      <c r="B30"/>
      <c r="C30"/>
      <c r="D30"/>
      <c r="E30"/>
      <c r="F30"/>
      <c r="G30"/>
      <c r="H30"/>
      <c r="I30"/>
      <c r="J30"/>
      <c r="K30" s="22"/>
      <c r="L30" s="22"/>
      <c r="M30" s="22"/>
      <c r="N30" s="22"/>
      <c r="O30" s="22"/>
      <c r="P30" s="22"/>
      <c r="Q30" s="22"/>
      <c r="R30" s="22"/>
      <c r="S30" s="22"/>
      <c r="T30" s="22"/>
      <c r="U30" s="22"/>
      <c r="V30" s="22"/>
      <c r="W30" s="22"/>
      <c r="X30" s="22"/>
      <c r="Y30" s="22"/>
      <c r="Z30" s="22"/>
      <c r="AA30" s="22"/>
      <c r="AB30" s="22"/>
      <c r="AC30" s="22"/>
      <c r="AD30" s="22"/>
      <c r="AE30" s="22"/>
      <c r="AF30" s="22"/>
      <c r="AG30" s="22"/>
    </row>
    <row r="31" spans="1:49" ht="15.75">
      <c r="A31"/>
      <c r="B31"/>
      <c r="C31"/>
      <c r="D31"/>
      <c r="E31"/>
      <c r="F31"/>
      <c r="G31"/>
      <c r="H31"/>
      <c r="I31"/>
      <c r="J31"/>
      <c r="K31" s="23"/>
      <c r="L31" s="23"/>
      <c r="M31" s="23"/>
      <c r="N31" s="22"/>
      <c r="O31" s="23"/>
      <c r="P31" s="23"/>
      <c r="Q31" s="23"/>
      <c r="R31" s="23"/>
      <c r="S31" s="23"/>
      <c r="T31" s="23"/>
      <c r="U31" s="23"/>
      <c r="V31" s="23"/>
      <c r="W31" s="23"/>
      <c r="X31" s="23"/>
      <c r="Y31" s="23"/>
      <c r="Z31" s="23"/>
      <c r="AA31" s="23"/>
      <c r="AB31" s="23"/>
      <c r="AC31" s="23"/>
      <c r="AD31" s="23"/>
      <c r="AE31" s="23"/>
      <c r="AF31" s="23"/>
      <c r="AG31" s="21"/>
      <c r="AH31" s="19"/>
      <c r="AI31" s="19"/>
      <c r="AJ31" s="19"/>
      <c r="AK31" s="19"/>
      <c r="AL31" s="19"/>
      <c r="AM31" s="19"/>
      <c r="AN31" s="19"/>
      <c r="AO31" s="19"/>
      <c r="AP31" s="19"/>
      <c r="AQ31" s="19"/>
      <c r="AR31" s="19"/>
      <c r="AS31" s="19"/>
      <c r="AT31" s="19"/>
      <c r="AU31" s="19"/>
      <c r="AV31" s="19"/>
      <c r="AW31" s="19"/>
    </row>
    <row r="32" spans="1:49" s="29" customFormat="1" ht="15.75">
      <c r="A32"/>
      <c r="B32"/>
      <c r="C32"/>
      <c r="D32"/>
      <c r="E32"/>
      <c r="F32"/>
      <c r="G32"/>
      <c r="H32"/>
      <c r="I32"/>
      <c r="J32"/>
      <c r="K32" s="23"/>
      <c r="L32" s="23"/>
      <c r="M32" s="23"/>
      <c r="N32" s="27"/>
      <c r="O32" s="23"/>
      <c r="P32" s="23"/>
      <c r="Q32" s="23"/>
      <c r="R32" s="23"/>
      <c r="S32" s="23"/>
      <c r="T32" s="23"/>
      <c r="U32" s="23"/>
      <c r="V32" s="23"/>
      <c r="W32" s="23"/>
      <c r="X32" s="23"/>
      <c r="Y32" s="23"/>
      <c r="Z32" s="23"/>
      <c r="AA32" s="23"/>
      <c r="AB32" s="23"/>
      <c r="AC32" s="23"/>
      <c r="AD32" s="23"/>
      <c r="AE32" s="23"/>
      <c r="AF32" s="23"/>
      <c r="AG32" s="23"/>
      <c r="AH32" s="28"/>
      <c r="AI32" s="28"/>
      <c r="AJ32" s="28"/>
      <c r="AK32" s="28"/>
      <c r="AL32" s="28"/>
      <c r="AM32" s="28"/>
      <c r="AN32" s="28"/>
      <c r="AO32" s="28"/>
      <c r="AP32" s="28"/>
      <c r="AQ32" s="28"/>
      <c r="AR32" s="28"/>
      <c r="AS32" s="28"/>
      <c r="AT32" s="28"/>
      <c r="AU32" s="28"/>
      <c r="AV32" s="28"/>
      <c r="AW32" s="28"/>
    </row>
    <row r="33" spans="1:49" s="29" customFormat="1" ht="15.75">
      <c r="A33"/>
      <c r="B33"/>
      <c r="C33"/>
      <c r="D33"/>
      <c r="E33"/>
      <c r="F33"/>
      <c r="G33"/>
      <c r="H33"/>
      <c r="I33"/>
      <c r="J33"/>
      <c r="K33" s="23"/>
      <c r="L33" s="23"/>
      <c r="M33" s="23"/>
      <c r="N33" s="23"/>
      <c r="O33" s="23"/>
      <c r="P33" s="23"/>
      <c r="Q33" s="23"/>
      <c r="R33" s="23"/>
      <c r="S33" s="23"/>
      <c r="T33" s="23"/>
      <c r="U33" s="23"/>
      <c r="V33" s="23"/>
      <c r="W33" s="23"/>
      <c r="X33" s="23"/>
      <c r="Y33" s="23"/>
      <c r="Z33" s="23"/>
      <c r="AA33" s="23"/>
      <c r="AB33" s="23"/>
      <c r="AC33" s="23"/>
      <c r="AD33" s="23"/>
      <c r="AE33" s="23"/>
      <c r="AF33" s="23"/>
      <c r="AG33" s="23"/>
      <c r="AH33" s="28"/>
      <c r="AI33" s="28"/>
      <c r="AJ33" s="28"/>
      <c r="AK33" s="28"/>
      <c r="AL33" s="28"/>
      <c r="AM33" s="28"/>
      <c r="AN33" s="28"/>
      <c r="AO33" s="28"/>
      <c r="AP33" s="28"/>
      <c r="AQ33" s="28"/>
      <c r="AR33" s="28"/>
      <c r="AS33" s="28"/>
      <c r="AT33" s="28"/>
      <c r="AU33" s="28"/>
      <c r="AV33" s="28"/>
      <c r="AW33" s="28"/>
    </row>
    <row r="34" spans="1:49" s="29" customFormat="1" ht="15.75">
      <c r="A34"/>
      <c r="B34"/>
      <c r="C34"/>
      <c r="D34"/>
      <c r="E34"/>
      <c r="F34"/>
      <c r="G34"/>
      <c r="H34"/>
      <c r="I34"/>
      <c r="J34"/>
      <c r="K34" s="23"/>
      <c r="L34" s="23"/>
      <c r="M34" s="23"/>
      <c r="N34" s="23"/>
      <c r="O34" s="23"/>
      <c r="P34" s="23"/>
      <c r="Q34" s="23"/>
      <c r="R34" s="23"/>
      <c r="S34" s="23"/>
      <c r="T34" s="23"/>
      <c r="U34" s="23"/>
      <c r="V34" s="23"/>
      <c r="W34" s="23"/>
      <c r="X34" s="23"/>
      <c r="Y34" s="23"/>
      <c r="Z34" s="23"/>
      <c r="AA34" s="23"/>
      <c r="AB34" s="23"/>
      <c r="AC34" s="23"/>
      <c r="AD34" s="23"/>
      <c r="AE34" s="23"/>
      <c r="AF34" s="23"/>
      <c r="AG34" s="23"/>
      <c r="AH34" s="28"/>
      <c r="AI34" s="28"/>
      <c r="AJ34" s="28"/>
      <c r="AK34" s="28"/>
      <c r="AL34" s="28"/>
      <c r="AM34" s="28"/>
      <c r="AN34" s="28"/>
      <c r="AO34" s="28"/>
      <c r="AP34" s="28"/>
      <c r="AQ34" s="28"/>
      <c r="AR34" s="28"/>
      <c r="AS34" s="28"/>
      <c r="AT34" s="28"/>
      <c r="AU34" s="28"/>
      <c r="AV34" s="28"/>
      <c r="AW34" s="28"/>
    </row>
    <row r="35" spans="1:49" s="29" customFormat="1" ht="15.75">
      <c r="A35"/>
      <c r="B35"/>
      <c r="C35"/>
      <c r="D35"/>
      <c r="E35"/>
      <c r="F35"/>
      <c r="G35"/>
      <c r="H35"/>
      <c r="I35"/>
      <c r="J35"/>
      <c r="K35" s="23"/>
      <c r="L35" s="23"/>
      <c r="M35" s="23"/>
      <c r="N35" s="23"/>
      <c r="O35" s="23"/>
      <c r="P35" s="23"/>
      <c r="Q35" s="23"/>
      <c r="R35" s="23"/>
      <c r="S35" s="23"/>
      <c r="T35" s="23"/>
      <c r="U35" s="23"/>
      <c r="V35" s="23"/>
      <c r="W35" s="23"/>
      <c r="X35" s="23"/>
      <c r="Y35" s="23"/>
      <c r="Z35" s="23"/>
      <c r="AA35" s="23"/>
      <c r="AB35" s="23"/>
      <c r="AC35" s="23"/>
      <c r="AD35" s="23"/>
      <c r="AE35" s="23"/>
      <c r="AF35" s="23"/>
      <c r="AG35" s="23"/>
      <c r="AH35" s="28"/>
      <c r="AI35" s="28"/>
      <c r="AJ35" s="28"/>
      <c r="AK35" s="28"/>
      <c r="AL35" s="28"/>
      <c r="AM35" s="28"/>
      <c r="AN35" s="28"/>
      <c r="AO35" s="28"/>
      <c r="AP35" s="28"/>
      <c r="AQ35" s="28"/>
      <c r="AR35" s="28"/>
      <c r="AS35" s="28"/>
      <c r="AT35" s="28"/>
      <c r="AU35" s="28"/>
      <c r="AV35" s="28"/>
      <c r="AW35" s="28"/>
    </row>
    <row r="36" spans="1:49" ht="15.75">
      <c r="A36"/>
      <c r="B36"/>
      <c r="C36"/>
      <c r="D36"/>
      <c r="E36"/>
      <c r="F36"/>
      <c r="G36"/>
      <c r="H36"/>
      <c r="I36"/>
      <c r="J36"/>
      <c r="K36" s="21"/>
      <c r="L36" s="21"/>
      <c r="M36" s="21"/>
      <c r="N36" s="21"/>
      <c r="O36" s="21"/>
      <c r="P36" s="21"/>
      <c r="Q36" s="21"/>
      <c r="R36" s="21"/>
      <c r="S36" s="21"/>
      <c r="T36" s="21"/>
      <c r="U36" s="21"/>
      <c r="V36" s="21"/>
      <c r="W36" s="21"/>
      <c r="X36" s="21"/>
      <c r="Y36" s="21"/>
      <c r="Z36" s="21"/>
      <c r="AA36" s="21"/>
      <c r="AB36" s="21"/>
      <c r="AC36" s="21"/>
      <c r="AD36" s="21"/>
      <c r="AE36" s="21"/>
      <c r="AF36" s="21"/>
      <c r="AG36" s="21"/>
      <c r="AH36" s="19"/>
      <c r="AI36" s="19"/>
      <c r="AJ36" s="19"/>
      <c r="AK36" s="19"/>
      <c r="AL36" s="19"/>
      <c r="AM36" s="19"/>
      <c r="AN36" s="19"/>
      <c r="AO36" s="19"/>
      <c r="AP36" s="19"/>
      <c r="AQ36" s="19"/>
      <c r="AR36" s="19"/>
      <c r="AS36" s="19"/>
      <c r="AT36" s="19"/>
      <c r="AU36" s="19"/>
      <c r="AV36" s="19"/>
      <c r="AW36" s="19"/>
    </row>
    <row r="37" spans="1:49" ht="15.75">
      <c r="A37"/>
      <c r="B37"/>
      <c r="C37"/>
      <c r="D37"/>
      <c r="E37"/>
      <c r="F37"/>
      <c r="G37"/>
      <c r="H37"/>
      <c r="I37"/>
      <c r="J37"/>
      <c r="K37" s="21"/>
      <c r="L37" s="21"/>
      <c r="M37" s="21"/>
      <c r="N37" s="21"/>
      <c r="O37" s="21"/>
      <c r="P37" s="21"/>
      <c r="Q37" s="21"/>
      <c r="R37" s="21"/>
      <c r="S37" s="21"/>
      <c r="T37" s="21"/>
      <c r="U37" s="21"/>
      <c r="V37" s="21"/>
      <c r="W37" s="21"/>
      <c r="X37" s="21"/>
      <c r="Y37" s="21"/>
      <c r="Z37" s="21"/>
      <c r="AA37" s="21"/>
      <c r="AB37" s="21"/>
      <c r="AC37" s="21"/>
      <c r="AD37" s="21"/>
      <c r="AE37" s="21"/>
      <c r="AF37" s="21"/>
      <c r="AG37" s="21"/>
      <c r="AH37" s="19"/>
      <c r="AI37" s="19"/>
      <c r="AJ37" s="19"/>
      <c r="AK37" s="19"/>
      <c r="AL37" s="19"/>
      <c r="AM37" s="19"/>
      <c r="AN37" s="19"/>
      <c r="AO37" s="19"/>
      <c r="AP37" s="19"/>
      <c r="AQ37" s="19"/>
      <c r="AR37" s="19"/>
      <c r="AS37" s="19"/>
      <c r="AT37" s="19"/>
      <c r="AU37" s="19"/>
      <c r="AV37" s="19"/>
      <c r="AW37" s="19"/>
    </row>
    <row r="38" spans="1:49" ht="15.75">
      <c r="A38"/>
      <c r="B38"/>
      <c r="C38"/>
      <c r="D38"/>
      <c r="E38"/>
      <c r="F38"/>
      <c r="G38"/>
      <c r="H38"/>
      <c r="I38"/>
      <c r="J38"/>
      <c r="K38" s="21"/>
      <c r="L38" s="21"/>
      <c r="M38" s="21"/>
      <c r="N38" s="21"/>
      <c r="O38" s="21"/>
      <c r="P38" s="21"/>
      <c r="Q38" s="21"/>
      <c r="R38" s="21"/>
      <c r="S38" s="21"/>
      <c r="T38" s="21"/>
      <c r="U38" s="21"/>
      <c r="V38" s="21"/>
      <c r="W38" s="21"/>
      <c r="X38" s="21"/>
      <c r="Y38" s="21"/>
      <c r="Z38" s="21"/>
      <c r="AA38" s="21"/>
      <c r="AB38" s="21"/>
      <c r="AC38" s="21"/>
      <c r="AD38" s="21"/>
      <c r="AE38" s="21"/>
      <c r="AF38" s="21"/>
      <c r="AG38" s="21"/>
      <c r="AH38" s="19"/>
      <c r="AI38" s="19"/>
      <c r="AJ38" s="19"/>
      <c r="AK38" s="19"/>
      <c r="AL38" s="19"/>
      <c r="AM38" s="19"/>
      <c r="AN38" s="19"/>
      <c r="AO38" s="19"/>
      <c r="AP38" s="19"/>
      <c r="AQ38" s="19"/>
      <c r="AR38" s="19"/>
      <c r="AS38" s="19"/>
      <c r="AT38" s="19"/>
      <c r="AU38" s="19"/>
      <c r="AV38" s="19"/>
      <c r="AW38" s="19"/>
    </row>
    <row r="39" spans="1:49" ht="15.75">
      <c r="A39"/>
      <c r="B39"/>
      <c r="C39"/>
      <c r="D39"/>
      <c r="E39"/>
      <c r="F39"/>
      <c r="G39"/>
      <c r="H39"/>
      <c r="I39"/>
      <c r="J39"/>
      <c r="K39" s="21"/>
      <c r="L39" s="21"/>
      <c r="M39" s="21"/>
      <c r="N39" s="30"/>
      <c r="O39" s="21"/>
      <c r="P39" s="21"/>
      <c r="Q39" s="21"/>
      <c r="R39" s="21"/>
      <c r="S39" s="21"/>
      <c r="T39" s="21"/>
      <c r="U39" s="21"/>
      <c r="V39" s="21"/>
      <c r="W39" s="21"/>
      <c r="X39" s="21"/>
      <c r="Y39" s="21"/>
      <c r="Z39" s="21"/>
      <c r="AA39" s="21"/>
      <c r="AB39" s="21"/>
      <c r="AC39" s="21"/>
      <c r="AD39" s="21"/>
      <c r="AE39" s="21"/>
      <c r="AF39" s="21"/>
      <c r="AG39" s="21"/>
      <c r="AH39" s="19"/>
      <c r="AI39" s="19"/>
      <c r="AJ39" s="19"/>
      <c r="AK39" s="19"/>
      <c r="AL39" s="19"/>
      <c r="AM39" s="19"/>
      <c r="AN39" s="19"/>
      <c r="AO39" s="19"/>
      <c r="AP39" s="19"/>
      <c r="AQ39" s="19"/>
      <c r="AR39" s="19"/>
      <c r="AS39" s="19"/>
      <c r="AT39" s="19"/>
      <c r="AU39" s="19"/>
      <c r="AV39" s="19"/>
      <c r="AW39" s="19"/>
    </row>
    <row r="40" spans="1:49" ht="15.75">
      <c r="A40"/>
      <c r="B40"/>
      <c r="C40"/>
      <c r="D40"/>
      <c r="E40"/>
      <c r="F40"/>
      <c r="G40"/>
      <c r="H40"/>
      <c r="I40"/>
      <c r="J40"/>
      <c r="K40" s="21"/>
      <c r="L40" s="21"/>
      <c r="M40" s="21"/>
      <c r="N40" s="21"/>
      <c r="O40" s="21"/>
      <c r="P40" s="21"/>
      <c r="Q40" s="21"/>
      <c r="R40" s="21"/>
      <c r="S40" s="21"/>
      <c r="T40" s="21"/>
      <c r="U40" s="21"/>
      <c r="V40" s="21"/>
      <c r="W40" s="21"/>
      <c r="X40" s="21"/>
      <c r="Y40" s="21"/>
      <c r="Z40" s="21"/>
      <c r="AA40" s="21"/>
      <c r="AB40" s="21"/>
      <c r="AC40" s="21"/>
      <c r="AD40" s="21"/>
      <c r="AE40" s="21"/>
      <c r="AF40" s="21"/>
      <c r="AG40" s="21"/>
      <c r="AH40" s="19"/>
      <c r="AI40" s="19"/>
      <c r="AJ40" s="19"/>
      <c r="AK40" s="19"/>
      <c r="AL40" s="19"/>
      <c r="AM40" s="19"/>
      <c r="AN40" s="19"/>
      <c r="AO40" s="19"/>
      <c r="AP40" s="19"/>
      <c r="AQ40" s="19"/>
      <c r="AR40" s="19"/>
      <c r="AS40" s="19"/>
      <c r="AT40" s="19"/>
      <c r="AU40" s="19"/>
      <c r="AV40" s="19"/>
      <c r="AW40" s="19"/>
    </row>
    <row r="41" spans="1:49" s="29" customFormat="1" ht="15.75">
      <c r="A41"/>
      <c r="B41"/>
      <c r="C41"/>
      <c r="D41"/>
      <c r="E41"/>
      <c r="F41"/>
      <c r="G41"/>
      <c r="H41"/>
      <c r="I41"/>
      <c r="J41"/>
      <c r="K41" s="23"/>
      <c r="L41" s="23"/>
      <c r="M41" s="23"/>
      <c r="N41" s="23"/>
      <c r="O41" s="23"/>
      <c r="P41" s="23"/>
      <c r="Q41" s="23"/>
      <c r="R41" s="23"/>
      <c r="S41" s="23"/>
      <c r="T41" s="23"/>
      <c r="U41" s="23"/>
      <c r="V41" s="23"/>
      <c r="W41" s="23"/>
      <c r="X41" s="23"/>
      <c r="Y41" s="23"/>
      <c r="Z41" s="23"/>
      <c r="AA41" s="23"/>
      <c r="AB41" s="23"/>
      <c r="AC41" s="23"/>
      <c r="AD41" s="23"/>
      <c r="AE41" s="23"/>
      <c r="AF41" s="23"/>
      <c r="AG41" s="23"/>
      <c r="AH41" s="28"/>
      <c r="AI41" s="28"/>
      <c r="AJ41" s="28"/>
      <c r="AK41" s="28"/>
      <c r="AL41" s="28"/>
      <c r="AM41" s="28"/>
      <c r="AN41" s="28"/>
      <c r="AO41" s="28"/>
      <c r="AP41" s="28"/>
      <c r="AQ41" s="28"/>
      <c r="AR41" s="28"/>
      <c r="AS41" s="28"/>
      <c r="AT41" s="28"/>
      <c r="AU41" s="28"/>
      <c r="AV41" s="28"/>
      <c r="AW41" s="28"/>
    </row>
    <row r="42" spans="1:49" ht="27" customHeight="1">
      <c r="A42"/>
      <c r="B42"/>
      <c r="C42"/>
      <c r="D42"/>
      <c r="E42"/>
      <c r="F42"/>
      <c r="G42"/>
      <c r="H42"/>
      <c r="I42"/>
      <c r="J42"/>
      <c r="K42" s="24"/>
      <c r="L42" s="24"/>
      <c r="M42" s="24"/>
      <c r="N42" s="31"/>
      <c r="O42" s="24"/>
      <c r="P42" s="24"/>
      <c r="Q42" s="24"/>
      <c r="R42" s="24"/>
      <c r="S42" s="24"/>
      <c r="T42" s="24"/>
      <c r="U42" s="24"/>
      <c r="V42" s="24"/>
      <c r="W42" s="24"/>
      <c r="X42" s="24"/>
      <c r="Y42" s="24"/>
      <c r="Z42" s="24"/>
      <c r="AA42" s="24"/>
      <c r="AB42" s="24"/>
      <c r="AC42" s="24"/>
      <c r="AD42" s="24"/>
      <c r="AE42" s="24"/>
      <c r="AF42" s="24"/>
      <c r="AG42" s="24"/>
      <c r="AH42" s="19"/>
      <c r="AI42" s="19"/>
      <c r="AJ42" s="19"/>
      <c r="AK42" s="19"/>
      <c r="AL42" s="19"/>
      <c r="AM42" s="19"/>
      <c r="AN42" s="19"/>
      <c r="AO42" s="19"/>
      <c r="AP42" s="19"/>
      <c r="AQ42" s="19"/>
      <c r="AR42" s="19"/>
      <c r="AS42" s="19"/>
      <c r="AT42" s="19"/>
      <c r="AU42" s="19"/>
      <c r="AV42" s="19"/>
      <c r="AW42" s="19"/>
    </row>
    <row r="43" spans="1:49" ht="15.75">
      <c r="A43"/>
      <c r="B43"/>
      <c r="C43"/>
      <c r="D43"/>
      <c r="E43"/>
      <c r="F43"/>
      <c r="G43"/>
      <c r="H43"/>
      <c r="I43"/>
      <c r="J43"/>
      <c r="K43" s="24"/>
      <c r="L43" s="24"/>
      <c r="M43" s="24"/>
      <c r="N43" s="22"/>
      <c r="O43" s="24"/>
      <c r="P43" s="24"/>
      <c r="Q43" s="24"/>
      <c r="R43" s="24"/>
      <c r="S43" s="24"/>
      <c r="T43" s="24"/>
      <c r="U43" s="24"/>
      <c r="V43" s="24"/>
      <c r="W43" s="24"/>
      <c r="X43" s="24"/>
      <c r="Y43" s="24"/>
      <c r="Z43" s="24"/>
      <c r="AA43" s="24"/>
      <c r="AB43" s="24"/>
      <c r="AC43" s="32"/>
      <c r="AD43" s="32"/>
      <c r="AE43" s="32"/>
      <c r="AF43" s="32"/>
      <c r="AG43" s="19"/>
      <c r="AH43" s="19"/>
      <c r="AI43" s="19"/>
      <c r="AJ43" s="19"/>
      <c r="AK43" s="19"/>
      <c r="AL43" s="19"/>
      <c r="AM43" s="19"/>
      <c r="AN43" s="19"/>
      <c r="AO43" s="19"/>
      <c r="AP43" s="19"/>
      <c r="AQ43" s="19"/>
      <c r="AR43" s="19"/>
      <c r="AS43" s="19"/>
      <c r="AT43" s="19"/>
      <c r="AU43" s="19"/>
      <c r="AV43" s="19"/>
      <c r="AW43" s="19"/>
    </row>
    <row r="44" spans="1:49" ht="15.75">
      <c r="A44"/>
      <c r="B44"/>
      <c r="C44"/>
      <c r="D44"/>
      <c r="E44"/>
      <c r="F44"/>
      <c r="G44"/>
      <c r="H44"/>
      <c r="I44"/>
      <c r="J44"/>
      <c r="K44" s="21"/>
      <c r="L44" s="21"/>
      <c r="M44" s="21"/>
      <c r="N44" s="21"/>
      <c r="O44" s="21"/>
      <c r="P44" s="21"/>
      <c r="Q44" s="21"/>
      <c r="R44" s="21"/>
      <c r="S44" s="21"/>
      <c r="T44" s="21"/>
      <c r="U44" s="21"/>
      <c r="V44" s="21"/>
      <c r="W44" s="21"/>
      <c r="X44" s="21"/>
      <c r="Y44" s="21"/>
      <c r="Z44" s="21"/>
      <c r="AA44" s="21"/>
      <c r="AB44" s="21"/>
      <c r="AC44" s="19"/>
      <c r="AD44" s="19"/>
      <c r="AE44" s="19"/>
      <c r="AF44" s="19"/>
      <c r="AG44" s="19"/>
      <c r="AH44" s="19"/>
      <c r="AI44" s="19"/>
      <c r="AJ44" s="19"/>
      <c r="AK44" s="19"/>
      <c r="AL44" s="19"/>
      <c r="AM44" s="19"/>
      <c r="AN44" s="19"/>
      <c r="AO44" s="19"/>
      <c r="AP44" s="19"/>
      <c r="AQ44" s="19"/>
      <c r="AR44" s="19"/>
      <c r="AS44" s="19"/>
      <c r="AT44" s="19"/>
      <c r="AU44" s="19"/>
      <c r="AV44" s="19"/>
      <c r="AW44" s="19"/>
    </row>
    <row r="45" spans="1:49" ht="15.75">
      <c r="A45"/>
      <c r="B45"/>
      <c r="C45"/>
      <c r="D45"/>
      <c r="E45"/>
      <c r="F45"/>
      <c r="G45"/>
      <c r="H45"/>
      <c r="I45"/>
      <c r="J45"/>
      <c r="K45" s="21"/>
      <c r="L45" s="21"/>
      <c r="M45" s="21"/>
      <c r="N45" s="21"/>
      <c r="O45" s="21"/>
      <c r="P45" s="21"/>
      <c r="Q45" s="21"/>
      <c r="R45" s="21"/>
      <c r="S45" s="21"/>
      <c r="T45" s="21"/>
      <c r="U45" s="21"/>
      <c r="V45" s="21"/>
      <c r="W45" s="21"/>
      <c r="X45" s="21"/>
      <c r="Y45" s="21"/>
      <c r="Z45" s="21"/>
      <c r="AA45" s="21"/>
      <c r="AB45" s="21"/>
      <c r="AC45" s="19"/>
      <c r="AD45" s="19"/>
      <c r="AE45" s="19"/>
      <c r="AF45" s="19"/>
      <c r="AG45" s="19"/>
      <c r="AH45" s="19"/>
      <c r="AI45" s="19"/>
      <c r="AJ45" s="19"/>
      <c r="AK45" s="19"/>
      <c r="AL45" s="19"/>
      <c r="AM45" s="19"/>
      <c r="AN45" s="19"/>
      <c r="AO45" s="19"/>
      <c r="AP45" s="19"/>
      <c r="AQ45" s="19"/>
      <c r="AR45" s="19"/>
      <c r="AS45" s="19"/>
      <c r="AT45" s="19"/>
      <c r="AU45" s="19"/>
      <c r="AV45" s="19"/>
      <c r="AW45" s="19"/>
    </row>
    <row r="46" spans="1:49" ht="15.75">
      <c r="A46"/>
      <c r="B46"/>
      <c r="C46"/>
      <c r="D46"/>
      <c r="E46"/>
      <c r="F46"/>
      <c r="G46"/>
      <c r="H46"/>
      <c r="I46"/>
      <c r="J46"/>
      <c r="K46" s="21"/>
      <c r="L46" s="21"/>
      <c r="M46" s="21"/>
      <c r="N46" s="21"/>
      <c r="O46" s="21"/>
      <c r="P46" s="21"/>
      <c r="Q46" s="21"/>
      <c r="R46" s="21"/>
      <c r="S46" s="21"/>
      <c r="T46" s="21"/>
      <c r="U46" s="21"/>
      <c r="V46" s="21"/>
      <c r="W46" s="21"/>
      <c r="X46" s="21"/>
      <c r="Y46" s="21"/>
      <c r="Z46" s="21"/>
      <c r="AA46" s="21"/>
      <c r="AB46" s="21"/>
      <c r="AC46" s="19"/>
      <c r="AD46" s="19"/>
      <c r="AE46" s="19"/>
      <c r="AF46" s="19"/>
      <c r="AG46" s="19"/>
      <c r="AH46" s="19"/>
      <c r="AI46" s="19"/>
      <c r="AJ46" s="19"/>
      <c r="AK46" s="19"/>
      <c r="AL46" s="19"/>
      <c r="AM46" s="19"/>
      <c r="AN46" s="19"/>
      <c r="AO46" s="19"/>
      <c r="AP46" s="19"/>
      <c r="AQ46" s="19"/>
      <c r="AR46" s="19"/>
      <c r="AS46" s="19"/>
      <c r="AT46" s="19"/>
      <c r="AU46" s="19"/>
      <c r="AV46" s="19"/>
      <c r="AW46" s="19"/>
    </row>
    <row r="47" spans="1:49" ht="29.25" customHeight="1">
      <c r="A47"/>
      <c r="B47"/>
      <c r="C47"/>
      <c r="D47"/>
      <c r="E47"/>
      <c r="F47"/>
      <c r="G47"/>
      <c r="H47"/>
      <c r="I47"/>
      <c r="J47"/>
      <c r="K47" s="24"/>
      <c r="L47" s="24"/>
      <c r="M47" s="24"/>
      <c r="N47" s="22"/>
      <c r="O47" s="24"/>
      <c r="P47" s="24"/>
      <c r="Q47" s="24"/>
      <c r="R47" s="24"/>
      <c r="S47" s="24"/>
      <c r="T47" s="24"/>
      <c r="U47" s="24"/>
      <c r="V47" s="24"/>
      <c r="W47" s="24"/>
      <c r="X47" s="24"/>
      <c r="Y47" s="24"/>
      <c r="Z47" s="24"/>
      <c r="AA47" s="24"/>
      <c r="AB47" s="24"/>
      <c r="AC47" s="32"/>
      <c r="AD47" s="32"/>
      <c r="AE47" s="32"/>
      <c r="AF47" s="32"/>
      <c r="AG47" s="19"/>
      <c r="AH47" s="19"/>
      <c r="AI47" s="19"/>
      <c r="AJ47" s="19"/>
      <c r="AK47" s="19"/>
      <c r="AL47" s="19"/>
      <c r="AM47" s="19"/>
      <c r="AN47" s="19"/>
      <c r="AO47" s="19"/>
      <c r="AP47" s="19"/>
      <c r="AQ47" s="19"/>
      <c r="AR47" s="19"/>
      <c r="AS47" s="19"/>
      <c r="AT47" s="19"/>
      <c r="AU47" s="19"/>
      <c r="AV47" s="19"/>
      <c r="AW47" s="19"/>
    </row>
    <row r="48" spans="1:49" ht="15.75">
      <c r="A48"/>
      <c r="B48"/>
      <c r="C48"/>
      <c r="D48"/>
      <c r="E48"/>
      <c r="F48"/>
      <c r="G48"/>
      <c r="H48"/>
      <c r="I48"/>
      <c r="J48"/>
      <c r="K48" s="21"/>
      <c r="L48" s="21"/>
      <c r="M48" s="21"/>
      <c r="N48" s="21"/>
      <c r="O48" s="21"/>
      <c r="P48" s="21"/>
      <c r="Q48" s="21"/>
      <c r="R48" s="21"/>
      <c r="S48" s="21"/>
      <c r="T48" s="21"/>
      <c r="U48" s="21"/>
      <c r="V48" s="21"/>
      <c r="W48" s="21"/>
      <c r="X48" s="21"/>
      <c r="Y48" s="21"/>
      <c r="Z48" s="21"/>
      <c r="AA48" s="21"/>
      <c r="AB48" s="21"/>
      <c r="AC48" s="19"/>
      <c r="AD48" s="19"/>
      <c r="AE48" s="19"/>
      <c r="AF48" s="19"/>
      <c r="AG48" s="19"/>
      <c r="AH48" s="19"/>
      <c r="AI48" s="19"/>
      <c r="AJ48" s="19"/>
      <c r="AK48" s="19"/>
      <c r="AL48" s="19"/>
      <c r="AM48" s="19"/>
      <c r="AN48" s="19"/>
      <c r="AO48" s="19"/>
      <c r="AP48" s="19"/>
      <c r="AQ48" s="19"/>
      <c r="AR48" s="19"/>
      <c r="AS48" s="19"/>
      <c r="AT48" s="19"/>
      <c r="AU48" s="19"/>
      <c r="AV48" s="19"/>
      <c r="AW48" s="19"/>
    </row>
    <row r="49" spans="1:49" ht="15.75">
      <c r="A49"/>
      <c r="B49"/>
      <c r="C49"/>
      <c r="D49"/>
      <c r="E49"/>
      <c r="F49"/>
      <c r="G49"/>
      <c r="H49"/>
      <c r="I49"/>
      <c r="J49"/>
      <c r="K49" s="21"/>
      <c r="L49" s="21"/>
      <c r="M49" s="21"/>
      <c r="N49" s="21"/>
      <c r="O49" s="21"/>
      <c r="P49" s="21"/>
      <c r="Q49" s="21"/>
      <c r="R49" s="21"/>
      <c r="S49" s="21"/>
      <c r="T49" s="21"/>
      <c r="U49" s="21"/>
      <c r="V49" s="21"/>
      <c r="W49" s="21"/>
      <c r="X49" s="21"/>
      <c r="Y49" s="21"/>
      <c r="Z49" s="21"/>
      <c r="AA49" s="21"/>
      <c r="AB49" s="21"/>
      <c r="AC49" s="19"/>
      <c r="AD49" s="19"/>
      <c r="AE49" s="19"/>
      <c r="AF49" s="19"/>
      <c r="AG49" s="19"/>
      <c r="AH49" s="19"/>
      <c r="AI49" s="19"/>
      <c r="AJ49" s="19"/>
      <c r="AK49" s="19"/>
      <c r="AL49" s="19"/>
      <c r="AM49" s="19"/>
      <c r="AN49" s="19"/>
      <c r="AO49" s="19"/>
      <c r="AP49" s="19"/>
      <c r="AQ49" s="19"/>
      <c r="AR49" s="19"/>
      <c r="AS49" s="19"/>
      <c r="AT49" s="19"/>
      <c r="AU49" s="19"/>
      <c r="AV49" s="19"/>
      <c r="AW49" s="19"/>
    </row>
    <row r="50" spans="1:49" ht="15.75">
      <c r="A50"/>
      <c r="B50"/>
      <c r="C50"/>
      <c r="D50"/>
      <c r="E50"/>
      <c r="F50"/>
      <c r="G50"/>
      <c r="H50"/>
      <c r="I50"/>
      <c r="J50"/>
      <c r="K50" s="21"/>
      <c r="L50" s="21"/>
      <c r="M50" s="21"/>
      <c r="N50" s="21"/>
      <c r="O50" s="21"/>
      <c r="P50" s="21"/>
      <c r="Q50" s="21"/>
      <c r="R50" s="21"/>
      <c r="S50" s="21"/>
      <c r="T50" s="21"/>
      <c r="U50" s="21"/>
      <c r="V50" s="21"/>
      <c r="W50" s="21"/>
      <c r="X50" s="21"/>
      <c r="Y50" s="21"/>
      <c r="Z50" s="21"/>
      <c r="AA50" s="21"/>
      <c r="AB50" s="21"/>
      <c r="AC50" s="19"/>
      <c r="AD50" s="19"/>
      <c r="AE50" s="19"/>
      <c r="AF50" s="19"/>
      <c r="AG50" s="19"/>
      <c r="AH50" s="19"/>
      <c r="AI50" s="19"/>
      <c r="AJ50" s="19"/>
      <c r="AK50" s="19"/>
      <c r="AL50" s="19"/>
      <c r="AM50" s="19"/>
      <c r="AN50" s="19"/>
      <c r="AO50" s="19"/>
      <c r="AP50" s="19"/>
      <c r="AQ50" s="19"/>
      <c r="AR50" s="19"/>
      <c r="AS50" s="19"/>
      <c r="AT50" s="19"/>
      <c r="AU50" s="19"/>
      <c r="AV50" s="19"/>
      <c r="AW50" s="19"/>
    </row>
    <row r="51" spans="1:49" ht="15.75">
      <c r="A51"/>
      <c r="B51"/>
      <c r="C51"/>
      <c r="D51"/>
      <c r="E51"/>
      <c r="F51"/>
      <c r="G51"/>
      <c r="H51"/>
      <c r="I51"/>
      <c r="J51"/>
      <c r="K51" s="21"/>
      <c r="L51" s="21"/>
      <c r="M51" s="21"/>
      <c r="N51" s="21"/>
      <c r="O51" s="21"/>
      <c r="P51" s="21"/>
      <c r="Q51" s="21"/>
      <c r="R51" s="21"/>
      <c r="S51" s="21"/>
      <c r="T51" s="21"/>
      <c r="U51" s="21"/>
      <c r="V51" s="21"/>
      <c r="W51" s="21"/>
      <c r="X51" s="21"/>
      <c r="Y51" s="21"/>
      <c r="Z51" s="21"/>
      <c r="AA51" s="21"/>
      <c r="AB51" s="21"/>
      <c r="AC51" s="19"/>
      <c r="AD51" s="19"/>
      <c r="AE51" s="19"/>
      <c r="AF51" s="19"/>
      <c r="AG51" s="19"/>
      <c r="AH51" s="19"/>
      <c r="AI51" s="19"/>
      <c r="AJ51" s="19"/>
      <c r="AK51" s="19"/>
      <c r="AL51" s="19"/>
      <c r="AM51" s="19"/>
      <c r="AN51" s="19"/>
      <c r="AO51" s="19"/>
      <c r="AP51" s="19"/>
      <c r="AQ51" s="19"/>
      <c r="AR51" s="19"/>
      <c r="AS51" s="19"/>
      <c r="AT51" s="19"/>
      <c r="AU51" s="19"/>
      <c r="AV51" s="19"/>
      <c r="AW51" s="19"/>
    </row>
    <row r="52" spans="1:49" ht="15.75">
      <c r="A52"/>
      <c r="B52"/>
      <c r="C52"/>
      <c r="D52"/>
      <c r="E52"/>
      <c r="F52"/>
      <c r="G52"/>
      <c r="H52"/>
      <c r="I52"/>
      <c r="J52"/>
      <c r="K52" s="21"/>
      <c r="L52" s="21"/>
      <c r="M52" s="21"/>
      <c r="N52" s="21"/>
      <c r="O52" s="21"/>
      <c r="P52" s="21"/>
      <c r="Q52" s="21"/>
      <c r="R52" s="21"/>
      <c r="S52" s="21"/>
      <c r="T52" s="21"/>
      <c r="U52" s="21"/>
      <c r="V52" s="21"/>
      <c r="W52" s="21"/>
      <c r="X52" s="21"/>
      <c r="Y52" s="21"/>
      <c r="Z52" s="21"/>
      <c r="AA52" s="21"/>
      <c r="AB52" s="21"/>
      <c r="AC52" s="19"/>
      <c r="AD52" s="19"/>
      <c r="AE52" s="19"/>
      <c r="AF52" s="19"/>
      <c r="AG52" s="19"/>
      <c r="AH52" s="19"/>
      <c r="AI52" s="19"/>
      <c r="AJ52" s="19"/>
      <c r="AK52" s="19"/>
      <c r="AL52" s="19"/>
      <c r="AM52" s="19"/>
      <c r="AN52" s="19"/>
      <c r="AO52" s="19"/>
      <c r="AP52" s="19"/>
      <c r="AQ52" s="19"/>
      <c r="AR52" s="19"/>
      <c r="AS52" s="19"/>
      <c r="AT52" s="19"/>
      <c r="AU52" s="19"/>
      <c r="AV52" s="19"/>
      <c r="AW52" s="19"/>
    </row>
    <row r="53" spans="1:49" ht="15.75">
      <c r="A53"/>
      <c r="B53"/>
      <c r="C53"/>
      <c r="D53"/>
      <c r="E53"/>
      <c r="F53"/>
      <c r="G53"/>
      <c r="H53"/>
      <c r="I53"/>
      <c r="J53"/>
      <c r="K53" s="21"/>
      <c r="L53" s="21"/>
      <c r="M53" s="21"/>
      <c r="N53" s="24"/>
      <c r="O53" s="21"/>
      <c r="P53" s="21"/>
      <c r="Q53" s="21"/>
      <c r="R53" s="21"/>
      <c r="S53" s="21"/>
      <c r="T53" s="21"/>
      <c r="U53" s="21"/>
      <c r="V53" s="21"/>
      <c r="W53" s="21"/>
      <c r="X53" s="21"/>
      <c r="Y53" s="21"/>
      <c r="Z53" s="21"/>
      <c r="AA53" s="21"/>
      <c r="AB53" s="21"/>
      <c r="AC53" s="19"/>
      <c r="AD53" s="19"/>
      <c r="AE53" s="19"/>
      <c r="AF53" s="19"/>
      <c r="AG53" s="19"/>
      <c r="AH53" s="19"/>
      <c r="AI53" s="19"/>
      <c r="AJ53" s="19"/>
      <c r="AK53" s="19"/>
      <c r="AL53" s="19"/>
      <c r="AM53" s="19"/>
      <c r="AN53" s="19"/>
      <c r="AO53" s="19"/>
      <c r="AP53" s="19"/>
      <c r="AQ53" s="19"/>
      <c r="AR53" s="19"/>
      <c r="AS53" s="19"/>
      <c r="AT53" s="19"/>
      <c r="AU53" s="19"/>
      <c r="AV53" s="19"/>
      <c r="AW53" s="19"/>
    </row>
    <row r="54" spans="1:49" ht="15.75">
      <c r="A54"/>
      <c r="B54"/>
      <c r="C54"/>
      <c r="D54"/>
      <c r="E54"/>
      <c r="F54"/>
      <c r="G54"/>
      <c r="H54"/>
      <c r="I54"/>
      <c r="J54"/>
      <c r="K54" s="21"/>
      <c r="L54" s="21"/>
      <c r="M54" s="21"/>
      <c r="N54" s="24"/>
      <c r="O54" s="21"/>
      <c r="P54" s="21"/>
      <c r="Q54" s="21"/>
      <c r="R54" s="21"/>
      <c r="S54" s="21"/>
      <c r="T54" s="21"/>
      <c r="U54" s="21"/>
      <c r="V54" s="21"/>
      <c r="W54" s="21"/>
      <c r="X54" s="21"/>
      <c r="Y54" s="21"/>
      <c r="Z54" s="21"/>
      <c r="AA54" s="21"/>
      <c r="AB54" s="21"/>
      <c r="AC54" s="19"/>
      <c r="AD54" s="19"/>
      <c r="AE54" s="19"/>
      <c r="AF54" s="19"/>
      <c r="AG54" s="19"/>
      <c r="AH54" s="19"/>
      <c r="AI54" s="19"/>
      <c r="AJ54" s="19"/>
      <c r="AK54" s="19"/>
      <c r="AL54" s="19"/>
      <c r="AM54" s="19"/>
      <c r="AN54" s="19"/>
      <c r="AO54" s="19"/>
      <c r="AP54" s="19"/>
      <c r="AQ54" s="19"/>
      <c r="AR54" s="19"/>
      <c r="AS54" s="19"/>
      <c r="AT54" s="19"/>
      <c r="AU54" s="19"/>
      <c r="AV54" s="19"/>
      <c r="AW54" s="19"/>
    </row>
    <row r="55" spans="1:49" ht="15.75">
      <c r="A55"/>
      <c r="B55"/>
      <c r="C55"/>
      <c r="D55"/>
      <c r="E55"/>
      <c r="F55"/>
      <c r="G55"/>
      <c r="H55"/>
      <c r="I55"/>
      <c r="J55"/>
      <c r="K55" s="21"/>
      <c r="L55" s="21"/>
      <c r="M55" s="21"/>
      <c r="N55" s="21"/>
      <c r="O55" s="21"/>
      <c r="P55" s="21"/>
      <c r="Q55" s="21"/>
      <c r="R55" s="21"/>
      <c r="S55" s="21"/>
      <c r="T55" s="21"/>
      <c r="U55" s="21"/>
      <c r="V55" s="21"/>
      <c r="W55" s="21"/>
      <c r="X55" s="21"/>
      <c r="Y55" s="21"/>
      <c r="Z55" s="21"/>
      <c r="AA55" s="21"/>
      <c r="AB55" s="21"/>
      <c r="AC55" s="19"/>
      <c r="AD55" s="19"/>
      <c r="AE55" s="19"/>
      <c r="AF55" s="19"/>
      <c r="AG55" s="19"/>
      <c r="AH55" s="19"/>
      <c r="AI55" s="19"/>
      <c r="AJ55" s="19"/>
      <c r="AK55" s="19"/>
      <c r="AL55" s="19"/>
      <c r="AM55" s="19"/>
      <c r="AN55" s="19"/>
      <c r="AO55" s="19"/>
      <c r="AP55" s="19"/>
      <c r="AQ55" s="19"/>
      <c r="AR55" s="19"/>
      <c r="AS55" s="19"/>
      <c r="AT55" s="19"/>
      <c r="AU55" s="19"/>
      <c r="AV55" s="19"/>
      <c r="AW55" s="19"/>
    </row>
    <row r="56" spans="1:49" ht="15.75">
      <c r="A56"/>
      <c r="B56"/>
      <c r="C56"/>
      <c r="D56"/>
      <c r="E56"/>
      <c r="F56"/>
      <c r="G56"/>
      <c r="H56"/>
      <c r="I56"/>
      <c r="J56"/>
      <c r="K56" s="21"/>
      <c r="L56" s="21"/>
      <c r="M56" s="21"/>
      <c r="N56" s="21"/>
      <c r="O56" s="21"/>
      <c r="P56" s="21"/>
      <c r="Q56" s="21"/>
      <c r="R56" s="21"/>
      <c r="S56" s="21"/>
      <c r="T56" s="21"/>
      <c r="U56" s="21"/>
      <c r="V56" s="21"/>
      <c r="W56" s="21"/>
      <c r="X56" s="21"/>
      <c r="Y56" s="21"/>
      <c r="Z56" s="21"/>
      <c r="AA56" s="21"/>
      <c r="AB56" s="21"/>
      <c r="AC56" s="19"/>
      <c r="AD56" s="19"/>
      <c r="AE56" s="19"/>
      <c r="AF56" s="19"/>
      <c r="AG56" s="19"/>
      <c r="AH56" s="19"/>
      <c r="AI56" s="19"/>
      <c r="AJ56" s="19"/>
      <c r="AK56" s="19"/>
      <c r="AL56" s="19"/>
      <c r="AM56" s="19"/>
      <c r="AN56" s="19"/>
      <c r="AO56" s="19"/>
      <c r="AP56" s="19"/>
      <c r="AQ56" s="19"/>
      <c r="AR56" s="19"/>
      <c r="AS56" s="19"/>
      <c r="AT56" s="19"/>
      <c r="AU56" s="19"/>
      <c r="AV56" s="19"/>
      <c r="AW56" s="19"/>
    </row>
    <row r="57" spans="1:49" ht="15.75">
      <c r="A57"/>
      <c r="B57"/>
      <c r="C57"/>
      <c r="D57"/>
      <c r="E57"/>
      <c r="F57"/>
      <c r="G57"/>
      <c r="H57"/>
      <c r="I57"/>
      <c r="J57"/>
      <c r="K57" s="21"/>
      <c r="L57" s="21"/>
      <c r="M57" s="21"/>
      <c r="N57" s="21"/>
      <c r="O57" s="21"/>
      <c r="P57" s="21"/>
      <c r="Q57" s="21"/>
      <c r="R57" s="21"/>
      <c r="S57" s="21"/>
      <c r="T57" s="21"/>
      <c r="U57" s="21"/>
      <c r="V57" s="21"/>
      <c r="W57" s="21"/>
      <c r="X57" s="21"/>
      <c r="Y57" s="21"/>
      <c r="Z57" s="21"/>
      <c r="AA57" s="21"/>
      <c r="AB57" s="21"/>
      <c r="AC57" s="19"/>
      <c r="AD57" s="19"/>
      <c r="AE57" s="19"/>
      <c r="AF57" s="19"/>
      <c r="AG57" s="19"/>
      <c r="AH57" s="19"/>
      <c r="AI57" s="19"/>
      <c r="AJ57" s="19"/>
      <c r="AK57" s="19"/>
      <c r="AL57" s="19"/>
      <c r="AM57" s="19"/>
      <c r="AN57" s="19"/>
      <c r="AO57" s="19"/>
      <c r="AP57" s="19"/>
      <c r="AQ57" s="19"/>
      <c r="AR57" s="19"/>
      <c r="AS57" s="19"/>
      <c r="AT57" s="19"/>
      <c r="AU57" s="19"/>
      <c r="AV57" s="19"/>
      <c r="AW57" s="19"/>
    </row>
    <row r="58" spans="1:49" ht="15.75">
      <c r="A58"/>
      <c r="B58"/>
      <c r="C58"/>
      <c r="D58"/>
      <c r="E58"/>
      <c r="F58"/>
      <c r="G58"/>
      <c r="H58"/>
      <c r="I58"/>
      <c r="J58"/>
      <c r="K58" s="21"/>
      <c r="L58" s="21"/>
      <c r="M58" s="21"/>
      <c r="N58" s="21"/>
      <c r="O58" s="21"/>
      <c r="P58" s="21"/>
      <c r="Q58" s="21"/>
      <c r="R58" s="21"/>
      <c r="S58" s="21"/>
      <c r="T58" s="21"/>
      <c r="U58" s="21"/>
      <c r="V58" s="21"/>
      <c r="W58" s="21"/>
      <c r="X58" s="21"/>
      <c r="Y58" s="21"/>
      <c r="Z58" s="21"/>
      <c r="AA58" s="21"/>
      <c r="AB58" s="21"/>
      <c r="AC58" s="19"/>
      <c r="AD58" s="19"/>
      <c r="AE58" s="19"/>
      <c r="AF58" s="19"/>
      <c r="AG58" s="19"/>
      <c r="AH58" s="19"/>
      <c r="AI58" s="19"/>
      <c r="AJ58" s="19"/>
      <c r="AK58" s="19"/>
      <c r="AL58" s="19"/>
      <c r="AM58" s="19"/>
      <c r="AN58" s="19"/>
      <c r="AO58" s="19"/>
      <c r="AP58" s="19"/>
      <c r="AQ58" s="19"/>
      <c r="AR58" s="19"/>
      <c r="AS58" s="19"/>
      <c r="AT58" s="19"/>
      <c r="AU58" s="19"/>
      <c r="AV58" s="19"/>
      <c r="AW58" s="19"/>
    </row>
    <row r="59" spans="1:49" ht="15.75">
      <c r="A59"/>
      <c r="B59"/>
      <c r="C59"/>
      <c r="D59"/>
      <c r="E59"/>
      <c r="F59"/>
      <c r="G59"/>
      <c r="H59"/>
      <c r="I59"/>
      <c r="J5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ht="15.75">
      <c r="A60"/>
      <c r="B60"/>
      <c r="C60"/>
      <c r="D60"/>
      <c r="E60"/>
      <c r="F60"/>
      <c r="G60"/>
      <c r="H60"/>
      <c r="I60"/>
      <c r="J60"/>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ht="15.75">
      <c r="A61"/>
      <c r="B61"/>
      <c r="C61"/>
      <c r="D61"/>
      <c r="E61"/>
      <c r="F61"/>
      <c r="G61"/>
      <c r="H61"/>
      <c r="I61"/>
      <c r="J61"/>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ht="15.75">
      <c r="A62"/>
      <c r="B62"/>
      <c r="C62"/>
      <c r="D62"/>
      <c r="E62"/>
      <c r="F62"/>
      <c r="G62"/>
      <c r="H62"/>
      <c r="I62"/>
      <c r="J62"/>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row>
    <row r="63" spans="1:49" ht="15.75">
      <c r="A63"/>
      <c r="B63"/>
      <c r="C63"/>
      <c r="D63"/>
      <c r="E63"/>
      <c r="F63"/>
      <c r="G63"/>
      <c r="H63"/>
      <c r="I63"/>
      <c r="J63"/>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row>
    <row r="64" spans="1:49" ht="15.75">
      <c r="A64"/>
      <c r="B64"/>
      <c r="C64"/>
      <c r="D64"/>
      <c r="E64"/>
      <c r="F64"/>
      <c r="G64"/>
      <c r="H64"/>
      <c r="I64"/>
      <c r="J64"/>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row>
    <row r="65" spans="1:49" ht="15.75">
      <c r="A65"/>
      <c r="B65"/>
      <c r="C65"/>
      <c r="D65"/>
      <c r="E65"/>
      <c r="F65"/>
      <c r="G65"/>
      <c r="H65"/>
      <c r="I65"/>
      <c r="J65"/>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row>
    <row r="66" spans="1:14" ht="15.75">
      <c r="A66"/>
      <c r="B66"/>
      <c r="C66"/>
      <c r="D66"/>
      <c r="E66"/>
      <c r="F66"/>
      <c r="G66"/>
      <c r="H66"/>
      <c r="I66"/>
      <c r="J66"/>
      <c r="N66" s="19"/>
    </row>
    <row r="67" spans="1:32" ht="15.75">
      <c r="A67"/>
      <c r="B67"/>
      <c r="C67"/>
      <c r="D67"/>
      <c r="E67"/>
      <c r="F67"/>
      <c r="G67"/>
      <c r="H67"/>
      <c r="I67"/>
      <c r="J67"/>
      <c r="K67" s="33"/>
      <c r="L67" s="33"/>
      <c r="M67" s="33"/>
      <c r="N67" s="19"/>
      <c r="O67" s="33"/>
      <c r="P67" s="33"/>
      <c r="Q67" s="33"/>
      <c r="R67" s="33"/>
      <c r="S67" s="33"/>
      <c r="T67" s="33"/>
      <c r="U67" s="33"/>
      <c r="V67" s="33"/>
      <c r="W67" s="33"/>
      <c r="X67" s="33"/>
      <c r="Y67" s="33"/>
      <c r="Z67" s="33"/>
      <c r="AA67" s="33"/>
      <c r="AB67" s="33"/>
      <c r="AC67" s="33"/>
      <c r="AD67" s="33"/>
      <c r="AE67" s="33"/>
      <c r="AF67" s="33"/>
    </row>
    <row r="68" spans="1:14" ht="15.75">
      <c r="A68"/>
      <c r="B68"/>
      <c r="C68"/>
      <c r="D68"/>
      <c r="E68"/>
      <c r="F68"/>
      <c r="G68"/>
      <c r="H68"/>
      <c r="I68"/>
      <c r="J68"/>
      <c r="N68" s="19"/>
    </row>
    <row r="69" spans="1:14" ht="15.75">
      <c r="A69"/>
      <c r="B69"/>
      <c r="C69"/>
      <c r="D69"/>
      <c r="E69"/>
      <c r="F69"/>
      <c r="G69"/>
      <c r="H69"/>
      <c r="I69"/>
      <c r="J69"/>
      <c r="N69" s="19"/>
    </row>
    <row r="70" spans="1:14" ht="15.75">
      <c r="A70"/>
      <c r="B70"/>
      <c r="C70"/>
      <c r="D70"/>
      <c r="E70"/>
      <c r="F70"/>
      <c r="G70"/>
      <c r="H70"/>
      <c r="I70"/>
      <c r="J70"/>
      <c r="N70" s="19"/>
    </row>
    <row r="71" spans="1:33" ht="15.75">
      <c r="A71"/>
      <c r="B71"/>
      <c r="C71"/>
      <c r="D71"/>
      <c r="E71"/>
      <c r="F71"/>
      <c r="G71"/>
      <c r="H71"/>
      <c r="I71"/>
      <c r="J71"/>
      <c r="K71" s="34"/>
      <c r="L71" s="34"/>
      <c r="M71" s="34"/>
      <c r="O71" s="34"/>
      <c r="P71" s="34"/>
      <c r="Q71" s="34"/>
      <c r="R71" s="34"/>
      <c r="S71" s="34"/>
      <c r="T71" s="34"/>
      <c r="U71" s="34"/>
      <c r="V71" s="34"/>
      <c r="W71" s="34"/>
      <c r="X71" s="34"/>
      <c r="Y71" s="34"/>
      <c r="Z71" s="34"/>
      <c r="AA71" s="34"/>
      <c r="AB71" s="34"/>
      <c r="AC71" s="34"/>
      <c r="AD71" s="34"/>
      <c r="AE71" s="34"/>
      <c r="AF71" s="34"/>
      <c r="AG71" s="34"/>
    </row>
    <row r="72" spans="1:14" ht="15.75">
      <c r="A72"/>
      <c r="B72"/>
      <c r="C72"/>
      <c r="D72"/>
      <c r="E72"/>
      <c r="F72"/>
      <c r="G72"/>
      <c r="H72"/>
      <c r="I72"/>
      <c r="J72"/>
      <c r="N72" s="33"/>
    </row>
    <row r="76" ht="15.75">
      <c r="N76" s="34"/>
    </row>
  </sheetData>
  <mergeCells count="3">
    <mergeCell ref="A11:F11"/>
    <mergeCell ref="B6:F10"/>
    <mergeCell ref="B5:F5"/>
  </mergeCells>
  <printOptions horizontalCentered="1"/>
  <pageMargins left="0.25" right="0.25" top="1" bottom="1" header="0.5" footer="0.36"/>
  <pageSetup fitToHeight="1" fitToWidth="1" horizontalDpi="600" verticalDpi="600" orientation="portrait" paperSize="9" scale="70" r:id="rId5"/>
  <headerFooter alignWithMargins="0">
    <oddHeader>&amp;L&amp;G&amp;R&amp;27&amp;A  &amp;10
</oddHeader>
    <oddFooter>&amp;R&amp;P</oddFooter>
  </headerFooter>
  <ignoredErrors>
    <ignoredError sqref="D18:E18" formula="1"/>
  </ignoredErrors>
  <drawing r:id="rId3"/>
  <legacyDrawing r:id="rId2"/>
  <legacyDrawingHF r:id="rId4"/>
</worksheet>
</file>

<file path=xl/worksheets/sheet6.xml><?xml version="1.0" encoding="utf-8"?>
<worksheet xmlns="http://schemas.openxmlformats.org/spreadsheetml/2006/main" xmlns:r="http://schemas.openxmlformats.org/officeDocument/2006/relationships">
  <sheetPr codeName="Sheet8"/>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Mott MacDonald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hol23481</dc:creator>
  <cp:keywords/>
  <dc:description/>
  <cp:lastModifiedBy>benyishaya</cp:lastModifiedBy>
  <cp:lastPrinted>2008-09-29T14:11:02Z</cp:lastPrinted>
  <dcterms:created xsi:type="dcterms:W3CDTF">2007-03-21T01:43:29Z</dcterms:created>
  <dcterms:modified xsi:type="dcterms:W3CDTF">2008-12-22T14:58:01Z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