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4440" windowWidth="4635" windowHeight="4875" activeTab="0"/>
  </bookViews>
  <sheets>
    <sheet name="s1295012" sheetId="1" r:id="rId1"/>
  </sheets>
  <definedNames>
    <definedName name="_Regression_Int" localSheetId="0" hidden="1">1</definedName>
    <definedName name="_xlnm.Print_Area" localSheetId="0">'s1295012'!$A$2:$I$79</definedName>
    <definedName name="Print_Area_MI" localSheetId="0">'s1295012'!$A$2:$I$79</definedName>
  </definedNames>
  <calcPr fullCalcOnLoad="1" iterate="1" iterateCount="5" iterateDelta="0.001"/>
</workbook>
</file>

<file path=xl/sharedStrings.xml><?xml version="1.0" encoding="utf-8"?>
<sst xmlns="http://schemas.openxmlformats.org/spreadsheetml/2006/main" count="320" uniqueCount="121">
  <si>
    <t>PRINTS</t>
  </si>
  <si>
    <t>DOES NOT</t>
  </si>
  <si>
    <t xml:space="preserve">                        Table 12.  R&amp;D budget authority for energy (270)</t>
  </si>
  <si>
    <t>WORKSHEET</t>
  </si>
  <si>
    <t>PRINT</t>
  </si>
  <si>
    <t>\K</t>
  </si>
  <si>
    <t xml:space="preserve">                                    [In millions of dollars]</t>
  </si>
  <si>
    <t>_</t>
  </si>
  <si>
    <t>\A</t>
  </si>
  <si>
    <t>|</t>
  </si>
  <si>
    <t xml:space="preserve"> </t>
  </si>
  <si>
    <t xml:space="preserve">  </t>
  </si>
  <si>
    <t/>
  </si>
  <si>
    <t>Percent</t>
  </si>
  <si>
    <t>1993</t>
  </si>
  <si>
    <t xml:space="preserve">   1994</t>
  </si>
  <si>
    <t xml:space="preserve">  1995</t>
  </si>
  <si>
    <t>change</t>
  </si>
  <si>
    <t>/CF6.J9~F38~</t>
  </si>
  <si>
    <t>actual</t>
  </si>
  <si>
    <t>estimated 1/</t>
  </si>
  <si>
    <t>proposed</t>
  </si>
  <si>
    <t>1994-1995</t>
  </si>
  <si>
    <t>/CF6.J9~F84~</t>
  </si>
  <si>
    <t>-</t>
  </si>
  <si>
    <t>/CF6.J9~F122~</t>
  </si>
  <si>
    <t>/CF6.J9~F151~</t>
  </si>
  <si>
    <t xml:space="preserve">  Total....................................</t>
  </si>
  <si>
    <t>=</t>
  </si>
  <si>
    <t>/CF6.J9~F176~</t>
  </si>
  <si>
    <t>/CF6.J9~F207~</t>
  </si>
  <si>
    <t>Department of Energy........................</t>
  </si>
  <si>
    <t xml:space="preserve"> MIKE SALTZMAN </t>
  </si>
  <si>
    <t>/CF6.J9~F257~</t>
  </si>
  <si>
    <t xml:space="preserve"> 301-903-2253</t>
  </si>
  <si>
    <t>Fossil energy (271).............................</t>
  </si>
  <si>
    <t>/CF6.J9~F316~</t>
  </si>
  <si>
    <t xml:space="preserve">  Clean coal technology 2/..................</t>
  </si>
  <si>
    <t>/CF6.J9~F340~</t>
  </si>
  <si>
    <t xml:space="preserve">  Co-operative R&amp;D...........................</t>
  </si>
  <si>
    <t xml:space="preserve">  Petroleum, coal, and gas program................</t>
  </si>
  <si>
    <t>Energy supply (271).............................</t>
  </si>
  <si>
    <t xml:space="preserve">  Nuclear fission..........................</t>
  </si>
  <si>
    <t xml:space="preserve">  Magnetic fusion..........................</t>
  </si>
  <si>
    <t xml:space="preserve">  Solar energy.............................</t>
  </si>
  <si>
    <t xml:space="preserve">  Energy storage systems.........................</t>
  </si>
  <si>
    <t xml:space="preserve">  Electric energy systems....................</t>
  </si>
  <si>
    <t xml:space="preserve">  Hydrogen 3/..................................</t>
  </si>
  <si>
    <t>NA</t>
  </si>
  <si>
    <t xml:space="preserve">  Geothermal energy........................</t>
  </si>
  <si>
    <t xml:space="preserve">  Hydropower...............................</t>
  </si>
  <si>
    <t xml:space="preserve">  Energy research analysis..................</t>
  </si>
  <si>
    <t xml:space="preserve">  Environment, Safety, and Health..........</t>
  </si>
  <si>
    <t xml:space="preserve">  Small business innovative research.........</t>
  </si>
  <si>
    <t xml:space="preserve">  Technology transfer.......................</t>
  </si>
  <si>
    <t xml:space="preserve">  Advanced neutron source......................</t>
  </si>
  <si>
    <t>/CF6.J9~F371~</t>
  </si>
  <si>
    <t xml:space="preserve">  Basic energy sciences....................</t>
  </si>
  <si>
    <t xml:space="preserve">  University and science education 4/.........</t>
  </si>
  <si>
    <t xml:space="preserve">  Multiprogram lab support...................</t>
  </si>
  <si>
    <t xml:space="preserve">  Biological and environmental research.....</t>
  </si>
  <si>
    <t xml:space="preserve">    Human genome..........................</t>
  </si>
  <si>
    <t xml:space="preserve">    All other research...................</t>
  </si>
  <si>
    <t>Uranium enrichment 5/ (271).........................</t>
  </si>
  <si>
    <t>Energy conservation (272).........................</t>
  </si>
  <si>
    <t>PH64~D~G~</t>
  </si>
  <si>
    <t>PH94~D~G~</t>
  </si>
  <si>
    <t>Tennessee Valley Authority (271)...............</t>
  </si>
  <si>
    <t>Nuclear Regulatory Commission................</t>
  </si>
  <si>
    <t>/DSDA94..J95~</t>
  </si>
  <si>
    <t>/DSDA100..J103~</t>
  </si>
  <si>
    <t>Energy information, policy, and</t>
  </si>
  <si>
    <t>/DSDA108..J110~</t>
  </si>
  <si>
    <t xml:space="preserve">  regulation (276)............................</t>
  </si>
  <si>
    <t>1/ Fiscal year 1994 estimates reflect rescissions enacted in P.L. 103-211.</t>
  </si>
  <si>
    <t>2/ For fiscal year 1993, funding for the clean coal technology program was provided out of</t>
  </si>
  <si>
    <t xml:space="preserve">  prior year appropriations.</t>
  </si>
  <si>
    <t>3/ Prior to fiscal year 1994, hydrogen research was funded under Energy Storage Systems.</t>
  </si>
  <si>
    <t>4/ For fiscal year 1993, budget authority for most university and science education activities</t>
  </si>
  <si>
    <t xml:space="preserve">    was provided under the Atomic Energy Defense function (050).</t>
  </si>
  <si>
    <t>5/ DOE's uranium enrichment R&amp;D activities were transferred to the U.S. Enrichment Corporation on July 1, 1993.</t>
  </si>
  <si>
    <t>KEY:     NA = Not applicable</t>
  </si>
  <si>
    <t>SOURCES: Agencies' submissions to Office of Management and Budget Circular No. A-11, Exhibit 44A, "Research and</t>
  </si>
  <si>
    <t xml:space="preserve">         Development Activities;" DOE's budget justifiction documents; and supplemental data obtained from the </t>
  </si>
  <si>
    <t xml:space="preserve">         agencies' budget offices.</t>
  </si>
  <si>
    <t>SOURCE:  National Science Foundation/SRS, "Federal R&amp;D Funding by Budget Function: Fiscal</t>
  </si>
  <si>
    <t xml:space="preserve">         Years 1993-95."</t>
  </si>
  <si>
    <t>+</t>
  </si>
  <si>
    <t>PH113~D~G~</t>
  </si>
  <si>
    <t>PH132~D~G~</t>
  </si>
  <si>
    <t>DOE TOTAL</t>
  </si>
  <si>
    <t>/DSDA132..J137~</t>
  </si>
  <si>
    <t>/DSDA141..J142~</t>
  </si>
  <si>
    <t>Basic research</t>
  </si>
  <si>
    <t>PH141~D~G~</t>
  </si>
  <si>
    <t>Applied research</t>
  </si>
  <si>
    <t>/DSDA159..J164~</t>
  </si>
  <si>
    <t>Development</t>
  </si>
  <si>
    <t>PH159~D~G~</t>
  </si>
  <si>
    <t>DOE-fossil</t>
  </si>
  <si>
    <t>DOE-Clean Coal</t>
  </si>
  <si>
    <t>DOE-supply</t>
  </si>
  <si>
    <t>DOE-Supply adj for resc</t>
  </si>
  <si>
    <t>rigged to round</t>
  </si>
  <si>
    <t>Add in university from weapons (050)</t>
  </si>
  <si>
    <t>DOE-Conservation</t>
  </si>
  <si>
    <t>DOE-enrichment</t>
  </si>
  <si>
    <t>f 271-tva</t>
  </si>
  <si>
    <t>b</t>
  </si>
  <si>
    <t>a</t>
  </si>
  <si>
    <t>d</t>
  </si>
  <si>
    <t>t- conduct</t>
  </si>
  <si>
    <t>NRC</t>
  </si>
  <si>
    <t>TOTAL-270</t>
  </si>
  <si>
    <t>1989</t>
  </si>
  <si>
    <t>1987</t>
  </si>
  <si>
    <t>1988</t>
  </si>
  <si>
    <t>percent</t>
  </si>
  <si>
    <t>estimate</t>
  </si>
  <si>
    <t>------</t>
  </si>
  <si>
    <t>--------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</si>
</sst>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0%"/>
    <numFmt numFmtId="167" formatCode="0.000_)"/>
    <numFmt numFmtId="168" formatCode="0.0%"/>
    <numFmt numFmtId="169" formatCode="#,##0.0_);\(#,##0.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0" fontId="0" fillId="0" borderId="0" xfId="0" applyNumberFormat="1" applyAlignment="1" applyProtection="1">
      <alignment horizontal="fill"/>
      <protection/>
    </xf>
    <xf numFmtId="164" fontId="0" fillId="0" borderId="0" xfId="0" applyAlignment="1" applyProtection="1">
      <alignment horizontal="fill"/>
      <protection/>
    </xf>
    <xf numFmtId="165" fontId="0" fillId="0" borderId="0" xfId="0" applyNumberFormat="1" applyAlignment="1" applyProtection="1" quotePrefix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 quotePrefix="1">
      <alignment horizontal="left"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fill"/>
      <protection/>
    </xf>
    <xf numFmtId="164" fontId="0" fillId="0" borderId="0" xfId="0" applyNumberFormat="1" applyAlignment="1" applyProtection="1">
      <alignment horizontal="fill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212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42.625" style="0" customWidth="1"/>
    <col min="3" max="3" width="1.625" style="0" customWidth="1"/>
    <col min="4" max="7" width="12.625" style="0" customWidth="1"/>
    <col min="8" max="8" width="15.625" style="0" customWidth="1"/>
    <col min="12" max="12" width="8.625" style="0" customWidth="1"/>
  </cols>
  <sheetData>
    <row r="1" spans="4:40" ht="12">
      <c r="D1" s="1"/>
      <c r="E1" s="1"/>
      <c r="F1" s="1"/>
      <c r="G1" s="2"/>
      <c r="H1" s="3"/>
      <c r="AJ1" s="4" t="s">
        <v>0</v>
      </c>
      <c r="AN1" s="4" t="s">
        <v>1</v>
      </c>
    </row>
    <row r="3" spans="2:40" ht="12">
      <c r="B3" s="5" t="s">
        <v>2</v>
      </c>
      <c r="C3" s="1"/>
      <c r="D3" s="1"/>
      <c r="F3" s="1"/>
      <c r="G3" s="2"/>
      <c r="H3" s="3"/>
      <c r="AJ3" s="4" t="s">
        <v>3</v>
      </c>
      <c r="AN3" s="4" t="s">
        <v>4</v>
      </c>
    </row>
    <row r="4" spans="3:40" ht="12">
      <c r="C4" s="1"/>
      <c r="D4" s="1"/>
      <c r="F4" s="1"/>
      <c r="G4" s="2"/>
      <c r="H4" s="3"/>
      <c r="AJ4" s="4" t="s">
        <v>5</v>
      </c>
      <c r="AN4" s="4" t="s">
        <v>3</v>
      </c>
    </row>
    <row r="5" ht="12">
      <c r="B5" s="5" t="s">
        <v>6</v>
      </c>
    </row>
    <row r="6" spans="1:40" ht="12">
      <c r="A6" s="6" t="s">
        <v>7</v>
      </c>
      <c r="B6" s="6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7" t="s">
        <v>7</v>
      </c>
      <c r="H6" s="3"/>
      <c r="AN6" s="4" t="s">
        <v>8</v>
      </c>
    </row>
    <row r="7" spans="3:46" ht="12">
      <c r="C7" s="8" t="s">
        <v>9</v>
      </c>
      <c r="D7" s="9"/>
      <c r="E7" s="9"/>
      <c r="F7" s="9"/>
      <c r="AT7" s="4" t="s">
        <v>10</v>
      </c>
    </row>
    <row r="8" spans="3:7" ht="12">
      <c r="C8" s="8" t="s">
        <v>9</v>
      </c>
      <c r="D8" s="4" t="s">
        <v>11</v>
      </c>
      <c r="E8" s="4" t="s">
        <v>10</v>
      </c>
      <c r="F8" s="4" t="s">
        <v>12</v>
      </c>
      <c r="G8" s="10" t="s">
        <v>13</v>
      </c>
    </row>
    <row r="9" spans="3:40" ht="12">
      <c r="C9" s="8" t="s">
        <v>9</v>
      </c>
      <c r="D9" s="10" t="s">
        <v>14</v>
      </c>
      <c r="E9" s="11" t="s">
        <v>15</v>
      </c>
      <c r="F9" s="11" t="s">
        <v>16</v>
      </c>
      <c r="G9" s="10" t="s">
        <v>17</v>
      </c>
      <c r="H9" s="1"/>
      <c r="AN9" s="4" t="s">
        <v>18</v>
      </c>
    </row>
    <row r="10" spans="3:40" ht="12">
      <c r="C10" s="8" t="s">
        <v>9</v>
      </c>
      <c r="D10" s="10" t="s">
        <v>19</v>
      </c>
      <c r="E10" s="10" t="s">
        <v>20</v>
      </c>
      <c r="F10" s="10" t="s">
        <v>21</v>
      </c>
      <c r="G10" s="10" t="s">
        <v>22</v>
      </c>
      <c r="H10" s="1"/>
      <c r="AJ10" s="4" t="s">
        <v>18</v>
      </c>
      <c r="AL10" s="4" t="s">
        <v>10</v>
      </c>
      <c r="AN10" s="4" t="s">
        <v>23</v>
      </c>
    </row>
    <row r="11" spans="3:40" ht="12">
      <c r="C11" s="8" t="s">
        <v>9</v>
      </c>
      <c r="D11" s="7" t="s">
        <v>24</v>
      </c>
      <c r="E11" s="7" t="s">
        <v>24</v>
      </c>
      <c r="F11" s="7" t="s">
        <v>24</v>
      </c>
      <c r="G11" s="7" t="s">
        <v>24</v>
      </c>
      <c r="AJ11" s="4" t="s">
        <v>23</v>
      </c>
      <c r="AN11" s="4" t="s">
        <v>25</v>
      </c>
    </row>
    <row r="12" spans="3:40" ht="12">
      <c r="C12" s="12" t="s">
        <v>9</v>
      </c>
      <c r="D12" s="13"/>
      <c r="E12" s="13"/>
      <c r="F12" s="13"/>
      <c r="G12" s="14"/>
      <c r="AJ12" s="4" t="s">
        <v>25</v>
      </c>
      <c r="AN12" s="4" t="s">
        <v>26</v>
      </c>
    </row>
    <row r="13" spans="2:8" ht="12">
      <c r="B13" s="5" t="s">
        <v>27</v>
      </c>
      <c r="C13" s="12" t="s">
        <v>9</v>
      </c>
      <c r="D13" s="15">
        <f>D16+D58+D55</f>
        <v>2676.7709999999997</v>
      </c>
      <c r="E13" s="15">
        <f>E16+E58+E55</f>
        <v>2854.3732699999996</v>
      </c>
      <c r="F13" s="15">
        <f>F16+F58+F55</f>
        <v>2943.315</v>
      </c>
      <c r="G13" s="14">
        <f>(F13-E13)/E13</f>
        <v>0.031159810433622957</v>
      </c>
      <c r="H13" s="15"/>
    </row>
    <row r="14" spans="3:40" ht="12">
      <c r="C14" s="12" t="s">
        <v>9</v>
      </c>
      <c r="D14" s="16" t="s">
        <v>28</v>
      </c>
      <c r="E14" s="16" t="s">
        <v>28</v>
      </c>
      <c r="F14" s="16" t="s">
        <v>28</v>
      </c>
      <c r="G14" s="6" t="s">
        <v>28</v>
      </c>
      <c r="H14" s="3"/>
      <c r="AJ14" s="4" t="s">
        <v>26</v>
      </c>
      <c r="AN14" s="4" t="s">
        <v>29</v>
      </c>
    </row>
    <row r="15" spans="3:40" ht="12">
      <c r="C15" s="12" t="s">
        <v>9</v>
      </c>
      <c r="D15" s="17"/>
      <c r="E15" s="17"/>
      <c r="F15" s="17"/>
      <c r="G15" s="1"/>
      <c r="H15" s="18"/>
      <c r="AJ15" s="4" t="s">
        <v>29</v>
      </c>
      <c r="AN15" s="4" t="s">
        <v>30</v>
      </c>
    </row>
    <row r="16" spans="1:40" ht="12">
      <c r="A16" s="5" t="s">
        <v>31</v>
      </c>
      <c r="C16" s="12" t="s">
        <v>9</v>
      </c>
      <c r="D16" s="17">
        <f>D19+D26+D50+D52</f>
        <v>2485.5739999999996</v>
      </c>
      <c r="E16" s="17">
        <f>E19+E26+E50+E52</f>
        <v>2674.5302699999997</v>
      </c>
      <c r="F16" s="17">
        <f>F19+F26+F50+F52</f>
        <v>2758.1150000000002</v>
      </c>
      <c r="G16" s="1">
        <f>(F16-E16)/E16*100</f>
        <v>3.1252115908936973</v>
      </c>
      <c r="H16" s="19" t="s">
        <v>32</v>
      </c>
      <c r="AJ16" s="4" t="s">
        <v>30</v>
      </c>
      <c r="AN16" s="4" t="s">
        <v>33</v>
      </c>
    </row>
    <row r="17" spans="3:8" ht="12">
      <c r="C17" s="12" t="s">
        <v>9</v>
      </c>
      <c r="D17" s="20" t="s">
        <v>24</v>
      </c>
      <c r="E17" s="20" t="s">
        <v>24</v>
      </c>
      <c r="F17" s="20" t="s">
        <v>24</v>
      </c>
      <c r="G17" s="16" t="s">
        <v>24</v>
      </c>
      <c r="H17" s="4" t="s">
        <v>34</v>
      </c>
    </row>
    <row r="18" ht="12">
      <c r="C18" s="12" t="s">
        <v>9</v>
      </c>
    </row>
    <row r="19" spans="2:40" ht="12">
      <c r="B19" s="4" t="s">
        <v>35</v>
      </c>
      <c r="C19" s="12" t="s">
        <v>9</v>
      </c>
      <c r="D19" s="17">
        <f>SUM(D21:D23)</f>
        <v>324.049</v>
      </c>
      <c r="E19" s="17">
        <f>SUM(E21:E23)</f>
        <v>562.196</v>
      </c>
      <c r="F19" s="17">
        <f>SUM(F21:F23)</f>
        <v>421.144</v>
      </c>
      <c r="G19" s="1">
        <f>(F19-E19)/E19*100</f>
        <v>-25.089470576098016</v>
      </c>
      <c r="H19" s="17"/>
      <c r="AJ19" s="4" t="s">
        <v>33</v>
      </c>
      <c r="AN19" s="4" t="s">
        <v>36</v>
      </c>
    </row>
    <row r="20" spans="3:7" ht="12">
      <c r="C20" s="12" t="s">
        <v>9</v>
      </c>
      <c r="D20" s="20" t="s">
        <v>24</v>
      </c>
      <c r="E20" s="20" t="s">
        <v>24</v>
      </c>
      <c r="F20" s="20" t="s">
        <v>24</v>
      </c>
      <c r="G20" s="16" t="s">
        <v>24</v>
      </c>
    </row>
    <row r="21" spans="2:40" ht="12">
      <c r="B21" s="5" t="s">
        <v>37</v>
      </c>
      <c r="C21" s="12" t="s">
        <v>9</v>
      </c>
      <c r="D21" s="9">
        <v>0</v>
      </c>
      <c r="E21" s="9">
        <v>225</v>
      </c>
      <c r="F21" s="9">
        <v>37.121</v>
      </c>
      <c r="G21" s="1">
        <f>(F21-E21)/E21*100</f>
        <v>-83.50177777777778</v>
      </c>
      <c r="AJ21" s="4" t="s">
        <v>36</v>
      </c>
      <c r="AN21" s="4" t="s">
        <v>38</v>
      </c>
    </row>
    <row r="22" spans="2:7" ht="12">
      <c r="B22" s="5" t="s">
        <v>39</v>
      </c>
      <c r="C22" s="12" t="s">
        <v>9</v>
      </c>
      <c r="D22" s="9">
        <v>9.888</v>
      </c>
      <c r="E22" s="9">
        <v>9.571</v>
      </c>
      <c r="F22" s="9">
        <v>6.5</v>
      </c>
      <c r="G22" s="1">
        <f>(F22-E22)/E22*100</f>
        <v>-32.086511336328485</v>
      </c>
    </row>
    <row r="23" spans="2:7" ht="12">
      <c r="B23" s="4" t="s">
        <v>40</v>
      </c>
      <c r="C23" s="12" t="s">
        <v>9</v>
      </c>
      <c r="D23" s="9">
        <v>314.161</v>
      </c>
      <c r="E23" s="9">
        <v>327.625</v>
      </c>
      <c r="F23" s="9">
        <v>377.523</v>
      </c>
      <c r="G23" s="1">
        <f>(F23-E23)/E23*100</f>
        <v>15.23021747424648</v>
      </c>
    </row>
    <row r="24" spans="3:7" ht="12">
      <c r="C24" s="12" t="s">
        <v>9</v>
      </c>
      <c r="D24" s="21" t="s">
        <v>28</v>
      </c>
      <c r="E24" s="21" t="s">
        <v>28</v>
      </c>
      <c r="F24" s="21" t="s">
        <v>28</v>
      </c>
      <c r="G24" s="6" t="s">
        <v>28</v>
      </c>
    </row>
    <row r="25" spans="3:6" ht="12">
      <c r="C25" s="12" t="s">
        <v>9</v>
      </c>
      <c r="D25" s="9"/>
      <c r="E25" s="9"/>
      <c r="F25" s="9"/>
    </row>
    <row r="26" spans="2:7" ht="12">
      <c r="B26" s="4" t="s">
        <v>41</v>
      </c>
      <c r="C26" s="12" t="s">
        <v>9</v>
      </c>
      <c r="D26" s="17">
        <f>SUM(D28:D44)</f>
        <v>1818.1239999999998</v>
      </c>
      <c r="E26" s="17">
        <f>SUM(E28:E44)</f>
        <v>1777.6102699999997</v>
      </c>
      <c r="F26" s="17">
        <f>SUM(F28:F44)</f>
        <v>1871.64</v>
      </c>
      <c r="G26" s="1">
        <f>(F26-E26)/E26*100</f>
        <v>5.2896707218056545</v>
      </c>
    </row>
    <row r="27" spans="3:7" ht="12">
      <c r="C27" s="12" t="s">
        <v>9</v>
      </c>
      <c r="D27" s="20" t="s">
        <v>24</v>
      </c>
      <c r="E27" s="20" t="s">
        <v>24</v>
      </c>
      <c r="F27" s="20" t="s">
        <v>24</v>
      </c>
      <c r="G27" s="16" t="s">
        <v>24</v>
      </c>
    </row>
    <row r="28" spans="2:7" ht="12">
      <c r="B28" s="5" t="s">
        <v>42</v>
      </c>
      <c r="C28" s="12" t="s">
        <v>9</v>
      </c>
      <c r="D28" s="17">
        <v>282.866</v>
      </c>
      <c r="E28" s="17">
        <v>150.647</v>
      </c>
      <c r="F28" s="17">
        <v>133.628</v>
      </c>
      <c r="G28" s="1">
        <f aca="true" t="shared" si="0" ref="G28:G37">(F28-E28)/E28*100</f>
        <v>-11.29727110397154</v>
      </c>
    </row>
    <row r="29" spans="2:7" ht="12">
      <c r="B29" s="5" t="s">
        <v>43</v>
      </c>
      <c r="C29" s="12" t="s">
        <v>9</v>
      </c>
      <c r="D29" s="17">
        <v>299.56</v>
      </c>
      <c r="E29" s="17">
        <v>306.89248000000003</v>
      </c>
      <c r="F29" s="17">
        <v>305.664</v>
      </c>
      <c r="G29" s="1">
        <f t="shared" si="0"/>
        <v>-0.4002965468557741</v>
      </c>
    </row>
    <row r="30" spans="2:7" ht="12">
      <c r="B30" s="4" t="s">
        <v>44</v>
      </c>
      <c r="C30" s="12" t="s">
        <v>9</v>
      </c>
      <c r="D30" s="17">
        <v>155.56</v>
      </c>
      <c r="E30" s="17">
        <v>190.64865</v>
      </c>
      <c r="F30" s="17">
        <v>242.969</v>
      </c>
      <c r="G30" s="1">
        <f t="shared" si="0"/>
        <v>27.443336210353436</v>
      </c>
    </row>
    <row r="31" spans="2:7" ht="12">
      <c r="B31" s="22" t="s">
        <v>45</v>
      </c>
      <c r="C31" s="12" t="s">
        <v>9</v>
      </c>
      <c r="D31" s="17">
        <v>9.172</v>
      </c>
      <c r="E31" s="17">
        <v>16.06778</v>
      </c>
      <c r="F31" s="17">
        <v>11.2</v>
      </c>
      <c r="G31" s="1">
        <f t="shared" si="0"/>
        <v>-30.295286592173902</v>
      </c>
    </row>
    <row r="32" spans="2:7" ht="12">
      <c r="B32" s="4" t="s">
        <v>46</v>
      </c>
      <c r="C32" s="12" t="s">
        <v>9</v>
      </c>
      <c r="D32" s="17">
        <v>29.906000000000002</v>
      </c>
      <c r="E32" s="17">
        <v>26.025100000000005</v>
      </c>
      <c r="F32" s="17">
        <v>35.2</v>
      </c>
      <c r="G32" s="1">
        <f t="shared" si="0"/>
        <v>35.25404321212981</v>
      </c>
    </row>
    <row r="33" spans="2:7" ht="12">
      <c r="B33" s="4" t="s">
        <v>47</v>
      </c>
      <c r="C33" s="12" t="s">
        <v>9</v>
      </c>
      <c r="D33" s="23" t="s">
        <v>48</v>
      </c>
      <c r="E33" s="17">
        <v>9.7</v>
      </c>
      <c r="F33" s="17">
        <v>5.5</v>
      </c>
      <c r="G33" s="1">
        <f t="shared" si="0"/>
        <v>-43.298969072164944</v>
      </c>
    </row>
    <row r="34" spans="2:7" ht="12">
      <c r="B34" s="4" t="s">
        <v>49</v>
      </c>
      <c r="C34" s="12" t="s">
        <v>9</v>
      </c>
      <c r="D34" s="17">
        <v>20.764</v>
      </c>
      <c r="E34" s="17">
        <v>21.40984</v>
      </c>
      <c r="F34" s="17">
        <v>35.277</v>
      </c>
      <c r="G34" s="1">
        <f t="shared" si="0"/>
        <v>64.77003097641085</v>
      </c>
    </row>
    <row r="35" spans="2:7" ht="12">
      <c r="B35" s="4" t="s">
        <v>50</v>
      </c>
      <c r="C35" s="12" t="s">
        <v>9</v>
      </c>
      <c r="D35" s="17">
        <v>1.657</v>
      </c>
      <c r="E35" s="17">
        <v>1.59565</v>
      </c>
      <c r="F35" s="17">
        <v>1.482</v>
      </c>
      <c r="G35" s="1">
        <f t="shared" si="0"/>
        <v>-7.122489267696553</v>
      </c>
    </row>
    <row r="36" spans="2:8" ht="12">
      <c r="B36" s="4" t="s">
        <v>51</v>
      </c>
      <c r="C36" s="12" t="s">
        <v>9</v>
      </c>
      <c r="D36" s="17">
        <v>3.857</v>
      </c>
      <c r="E36" s="17">
        <v>3.7054</v>
      </c>
      <c r="F36" s="17">
        <v>3.531</v>
      </c>
      <c r="G36" s="1">
        <f t="shared" si="0"/>
        <v>-4.706644356884544</v>
      </c>
      <c r="H36" s="17"/>
    </row>
    <row r="37" spans="2:7" ht="12">
      <c r="B37" s="5" t="s">
        <v>52</v>
      </c>
      <c r="C37" s="12" t="s">
        <v>9</v>
      </c>
      <c r="D37" s="17">
        <v>13.884</v>
      </c>
      <c r="E37" s="17">
        <v>16.150499999999997</v>
      </c>
      <c r="F37" s="17">
        <v>16.273</v>
      </c>
      <c r="G37" s="1">
        <f t="shared" si="0"/>
        <v>0.758490449212113</v>
      </c>
    </row>
    <row r="38" spans="2:7" ht="12">
      <c r="B38" s="4" t="s">
        <v>53</v>
      </c>
      <c r="C38" s="12" t="s">
        <v>9</v>
      </c>
      <c r="D38" s="17">
        <v>49.733</v>
      </c>
      <c r="E38" s="17">
        <v>0</v>
      </c>
      <c r="F38" s="17">
        <v>0</v>
      </c>
      <c r="G38" s="1" t="e">
        <f>NA()</f>
        <v>#N/A</v>
      </c>
    </row>
    <row r="39" spans="2:7" ht="12">
      <c r="B39" s="4" t="s">
        <v>54</v>
      </c>
      <c r="C39" s="12" t="s">
        <v>9</v>
      </c>
      <c r="D39" s="17">
        <v>9.674</v>
      </c>
      <c r="E39" s="17">
        <v>37.979380000000006</v>
      </c>
      <c r="F39" s="17">
        <v>53.513</v>
      </c>
      <c r="G39" s="1">
        <f>(F39-E39)/E39*100</f>
        <v>40.900141076552565</v>
      </c>
    </row>
    <row r="40" spans="2:40" ht="12">
      <c r="B40" s="22" t="s">
        <v>55</v>
      </c>
      <c r="C40" s="12" t="s">
        <v>9</v>
      </c>
      <c r="D40" s="17">
        <v>0</v>
      </c>
      <c r="E40" s="17">
        <v>16.49</v>
      </c>
      <c r="F40" s="17">
        <v>12.3</v>
      </c>
      <c r="G40" s="1" t="e">
        <f>NA()</f>
        <v>#N/A</v>
      </c>
      <c r="H40" s="17"/>
      <c r="AJ40" s="4" t="s">
        <v>38</v>
      </c>
      <c r="AN40" s="4" t="s">
        <v>56</v>
      </c>
    </row>
    <row r="41" spans="2:7" ht="12">
      <c r="B41" s="4" t="s">
        <v>57</v>
      </c>
      <c r="C41" s="12" t="s">
        <v>9</v>
      </c>
      <c r="D41" s="17">
        <v>580.324</v>
      </c>
      <c r="E41" s="17">
        <v>598.13595</v>
      </c>
      <c r="F41" s="17">
        <v>619.48</v>
      </c>
      <c r="G41" s="1">
        <f>(F41-E41)/E41*100</f>
        <v>3.56842787998281</v>
      </c>
    </row>
    <row r="42" spans="2:7" ht="12">
      <c r="B42" s="4" t="s">
        <v>58</v>
      </c>
      <c r="C42" s="12" t="s">
        <v>9</v>
      </c>
      <c r="D42" s="17">
        <v>55.773</v>
      </c>
      <c r="E42" s="17">
        <v>56.11256</v>
      </c>
      <c r="F42" s="17">
        <v>57.6</v>
      </c>
      <c r="G42" s="1">
        <f>(F42-E42)/E42*100</f>
        <v>2.6508147195565472</v>
      </c>
    </row>
    <row r="43" spans="2:7" ht="12">
      <c r="B43" s="4" t="s">
        <v>59</v>
      </c>
      <c r="C43" s="12" t="s">
        <v>9</v>
      </c>
      <c r="D43" s="17">
        <v>0</v>
      </c>
      <c r="E43" s="17">
        <v>1.76831</v>
      </c>
      <c r="F43" s="17">
        <v>7.102</v>
      </c>
      <c r="G43" s="1">
        <f>(F43-E43)/E43*100</f>
        <v>301.6264116585893</v>
      </c>
    </row>
    <row r="44" spans="2:7" ht="12">
      <c r="B44" s="5" t="s">
        <v>60</v>
      </c>
      <c r="C44" s="12" t="s">
        <v>9</v>
      </c>
      <c r="D44" s="17">
        <v>305.394</v>
      </c>
      <c r="E44" s="17">
        <v>324.28166999999996</v>
      </c>
      <c r="F44" s="17">
        <v>330.921</v>
      </c>
      <c r="G44" s="1">
        <f>(F44-E44)/E44*100</f>
        <v>2.04739601840586</v>
      </c>
    </row>
    <row r="45" spans="3:7" ht="12">
      <c r="C45" s="12" t="s">
        <v>9</v>
      </c>
      <c r="D45" s="20" t="s">
        <v>24</v>
      </c>
      <c r="E45" s="20" t="s">
        <v>24</v>
      </c>
      <c r="F45" s="20" t="s">
        <v>24</v>
      </c>
      <c r="G45" s="16" t="s">
        <v>24</v>
      </c>
    </row>
    <row r="46" spans="2:7" ht="12">
      <c r="B46" s="4" t="s">
        <v>61</v>
      </c>
      <c r="C46" s="12" t="s">
        <v>9</v>
      </c>
      <c r="D46" s="17">
        <v>60.809</v>
      </c>
      <c r="E46" s="17">
        <v>63.084920000000004</v>
      </c>
      <c r="F46" s="17">
        <v>70.045</v>
      </c>
      <c r="G46" s="1">
        <f>(F46-E46)/E46*100</f>
        <v>11.03287441753116</v>
      </c>
    </row>
    <row r="47" spans="2:7" ht="12">
      <c r="B47" s="4" t="s">
        <v>62</v>
      </c>
      <c r="C47" s="12" t="s">
        <v>9</v>
      </c>
      <c r="D47" s="17">
        <f>D44-D46</f>
        <v>244.585</v>
      </c>
      <c r="E47" s="17">
        <f>E44-E46</f>
        <v>261.19674999999995</v>
      </c>
      <c r="F47" s="17">
        <f>F44-F46</f>
        <v>260.876</v>
      </c>
      <c r="G47" s="1">
        <f>(F47-E47)/E47*100</f>
        <v>-0.12280014969557451</v>
      </c>
    </row>
    <row r="48" spans="3:8" ht="12">
      <c r="C48" s="12" t="s">
        <v>9</v>
      </c>
      <c r="D48" s="20" t="s">
        <v>28</v>
      </c>
      <c r="E48" s="20" t="s">
        <v>28</v>
      </c>
      <c r="F48" s="20" t="s">
        <v>28</v>
      </c>
      <c r="G48" s="6" t="s">
        <v>28</v>
      </c>
      <c r="H48" s="17"/>
    </row>
    <row r="49" spans="3:6" ht="12">
      <c r="C49" s="12" t="s">
        <v>9</v>
      </c>
      <c r="D49" s="17"/>
      <c r="E49" s="17"/>
      <c r="F49" s="17"/>
    </row>
    <row r="50" spans="2:7" ht="12">
      <c r="B50" s="5" t="s">
        <v>63</v>
      </c>
      <c r="C50" s="12" t="s">
        <v>9</v>
      </c>
      <c r="D50" s="9">
        <f>D117</f>
        <v>66.7</v>
      </c>
      <c r="E50" s="17">
        <v>0</v>
      </c>
      <c r="F50" s="17">
        <v>0</v>
      </c>
      <c r="G50" s="24" t="s">
        <v>48</v>
      </c>
    </row>
    <row r="51" spans="2:6" ht="12">
      <c r="B51" s="1"/>
      <c r="C51" s="12" t="s">
        <v>9</v>
      </c>
      <c r="D51" s="17"/>
      <c r="E51" s="17"/>
      <c r="F51" s="17"/>
    </row>
    <row r="52" spans="2:7" ht="12">
      <c r="B52" s="5" t="s">
        <v>64</v>
      </c>
      <c r="C52" s="12" t="s">
        <v>9</v>
      </c>
      <c r="D52" s="17">
        <v>276.70099999999996</v>
      </c>
      <c r="E52" s="17">
        <v>334.724</v>
      </c>
      <c r="F52" s="17">
        <v>465.33099999999996</v>
      </c>
      <c r="G52" s="1">
        <f>(F52-E52)/E52*100</f>
        <v>39.01931143270276</v>
      </c>
    </row>
    <row r="53" spans="3:40" ht="12">
      <c r="C53" s="12" t="s">
        <v>9</v>
      </c>
      <c r="D53" s="20" t="s">
        <v>28</v>
      </c>
      <c r="E53" s="20" t="s">
        <v>28</v>
      </c>
      <c r="F53" s="20" t="s">
        <v>28</v>
      </c>
      <c r="G53" s="16" t="s">
        <v>28</v>
      </c>
      <c r="H53" s="17"/>
      <c r="AJ53" s="4" t="s">
        <v>65</v>
      </c>
      <c r="AN53" s="4" t="s">
        <v>66</v>
      </c>
    </row>
    <row r="54" ht="12">
      <c r="C54" s="12" t="s">
        <v>9</v>
      </c>
    </row>
    <row r="55" spans="1:7" ht="12">
      <c r="A55" s="4" t="s">
        <v>67</v>
      </c>
      <c r="C55" s="12" t="s">
        <v>9</v>
      </c>
      <c r="D55" s="25">
        <v>71.5</v>
      </c>
      <c r="E55" s="25">
        <v>64.7</v>
      </c>
      <c r="F55" s="25">
        <v>66</v>
      </c>
      <c r="G55" s="1">
        <f>(F55-E55)/E55*100</f>
        <v>2.0092735703245705</v>
      </c>
    </row>
    <row r="56" spans="3:7" ht="12">
      <c r="C56" s="12" t="s">
        <v>9</v>
      </c>
      <c r="D56" s="20" t="s">
        <v>28</v>
      </c>
      <c r="E56" s="20" t="s">
        <v>28</v>
      </c>
      <c r="F56" s="20" t="s">
        <v>28</v>
      </c>
      <c r="G56" s="20" t="s">
        <v>28</v>
      </c>
    </row>
    <row r="57" spans="3:6" ht="12">
      <c r="C57" s="12" t="s">
        <v>9</v>
      </c>
      <c r="D57" s="17"/>
      <c r="E57" s="17"/>
      <c r="F57" s="17"/>
    </row>
    <row r="58" spans="1:40" ht="12">
      <c r="A58" s="5" t="s">
        <v>68</v>
      </c>
      <c r="C58" s="12" t="s">
        <v>9</v>
      </c>
      <c r="D58" s="17">
        <v>119.697</v>
      </c>
      <c r="E58" s="9">
        <v>115.143</v>
      </c>
      <c r="F58" s="17">
        <v>119.2</v>
      </c>
      <c r="G58" s="1">
        <f>(F58-E58)/E58*100</f>
        <v>3.523444759994096</v>
      </c>
      <c r="H58" s="17"/>
      <c r="AJ58" s="4" t="s">
        <v>69</v>
      </c>
      <c r="AN58" s="4" t="s">
        <v>70</v>
      </c>
    </row>
    <row r="59" spans="3:7" ht="12">
      <c r="C59" s="12" t="s">
        <v>9</v>
      </c>
      <c r="D59" s="20" t="s">
        <v>24</v>
      </c>
      <c r="E59" s="20" t="s">
        <v>24</v>
      </c>
      <c r="F59" s="20" t="s">
        <v>24</v>
      </c>
      <c r="G59" s="16" t="s">
        <v>24</v>
      </c>
    </row>
    <row r="60" spans="2:40" ht="12">
      <c r="B60" s="4" t="s">
        <v>71</v>
      </c>
      <c r="C60" s="12" t="s">
        <v>9</v>
      </c>
      <c r="D60" s="17"/>
      <c r="E60" s="17"/>
      <c r="F60" s="17"/>
      <c r="G60" s="1"/>
      <c r="H60" s="17"/>
      <c r="AJ60" s="4" t="s">
        <v>70</v>
      </c>
      <c r="AN60" s="4" t="s">
        <v>72</v>
      </c>
    </row>
    <row r="61" spans="2:7" ht="12">
      <c r="B61" s="4" t="s">
        <v>73</v>
      </c>
      <c r="C61" s="12" t="s">
        <v>9</v>
      </c>
      <c r="D61" s="17">
        <f>D58</f>
        <v>119.697</v>
      </c>
      <c r="E61" s="17">
        <f>E58</f>
        <v>115.143</v>
      </c>
      <c r="F61" s="17">
        <f>F58</f>
        <v>119.2</v>
      </c>
      <c r="G61" s="1">
        <f>(F61-E61)/E61*100</f>
        <v>3.523444759994096</v>
      </c>
    </row>
    <row r="62" spans="1:7" ht="12">
      <c r="A62" s="7" t="s">
        <v>7</v>
      </c>
      <c r="B62" s="7" t="s">
        <v>7</v>
      </c>
      <c r="C62" s="12" t="s">
        <v>9</v>
      </c>
      <c r="D62" s="20" t="s">
        <v>7</v>
      </c>
      <c r="E62" s="20" t="s">
        <v>7</v>
      </c>
      <c r="F62" s="20" t="s">
        <v>7</v>
      </c>
      <c r="G62" s="7" t="s">
        <v>7</v>
      </c>
    </row>
    <row r="64" ht="12">
      <c r="A64" s="4" t="s">
        <v>74</v>
      </c>
    </row>
    <row r="65" spans="1:6" ht="12">
      <c r="A65" s="4" t="s">
        <v>75</v>
      </c>
      <c r="D65" s="17"/>
      <c r="E65" s="17"/>
      <c r="F65" s="17"/>
    </row>
    <row r="66" spans="2:6" ht="12">
      <c r="B66" s="4" t="s">
        <v>76</v>
      </c>
      <c r="D66" s="17"/>
      <c r="E66" s="17"/>
      <c r="F66" s="17"/>
    </row>
    <row r="67" spans="1:6" ht="12">
      <c r="A67" s="4" t="s">
        <v>77</v>
      </c>
      <c r="D67" s="17"/>
      <c r="E67" s="17"/>
      <c r="F67" s="17"/>
    </row>
    <row r="68" spans="1:6" ht="12">
      <c r="A68" s="4" t="s">
        <v>78</v>
      </c>
      <c r="D68" s="17"/>
      <c r="E68" s="17"/>
      <c r="F68" s="17"/>
    </row>
    <row r="69" spans="1:6" ht="12">
      <c r="A69" s="4" t="s">
        <v>79</v>
      </c>
      <c r="D69" s="17"/>
      <c r="E69" s="17"/>
      <c r="F69" s="17"/>
    </row>
    <row r="70" spans="1:6" ht="12">
      <c r="A70" s="4" t="s">
        <v>80</v>
      </c>
      <c r="D70" s="17"/>
      <c r="E70" s="17"/>
      <c r="F70" s="17"/>
    </row>
    <row r="72" ht="12">
      <c r="A72" s="4" t="s">
        <v>81</v>
      </c>
    </row>
    <row r="74" ht="12">
      <c r="A74" s="4" t="s">
        <v>82</v>
      </c>
    </row>
    <row r="75" ht="12">
      <c r="A75" s="4" t="s">
        <v>83</v>
      </c>
    </row>
    <row r="76" ht="12">
      <c r="A76" s="4" t="s">
        <v>84</v>
      </c>
    </row>
    <row r="78" ht="12">
      <c r="A78" s="4" t="s">
        <v>85</v>
      </c>
    </row>
    <row r="79" ht="12">
      <c r="A79" s="4" t="s">
        <v>86</v>
      </c>
    </row>
    <row r="80" spans="1:40" ht="12">
      <c r="A80" s="7" t="s">
        <v>87</v>
      </c>
      <c r="B80" s="7" t="s">
        <v>87</v>
      </c>
      <c r="C80" s="7" t="s">
        <v>87</v>
      </c>
      <c r="D80" s="7" t="s">
        <v>87</v>
      </c>
      <c r="E80" s="7" t="s">
        <v>87</v>
      </c>
      <c r="F80" s="7" t="s">
        <v>87</v>
      </c>
      <c r="G80" s="7" t="s">
        <v>87</v>
      </c>
      <c r="H80" s="7" t="s">
        <v>87</v>
      </c>
      <c r="I80" s="7" t="s">
        <v>87</v>
      </c>
      <c r="J80" s="7" t="s">
        <v>87</v>
      </c>
      <c r="K80" s="7" t="s">
        <v>87</v>
      </c>
      <c r="L80" s="7" t="s">
        <v>87</v>
      </c>
      <c r="M80" s="7" t="s">
        <v>87</v>
      </c>
      <c r="N80" s="7" t="s">
        <v>87</v>
      </c>
      <c r="O80" s="7" t="s">
        <v>87</v>
      </c>
      <c r="P80" s="7" t="s">
        <v>87</v>
      </c>
      <c r="Q80" s="7" t="s">
        <v>87</v>
      </c>
      <c r="R80" s="7" t="s">
        <v>87</v>
      </c>
      <c r="S80" s="7" t="s">
        <v>87</v>
      </c>
      <c r="T80" s="7" t="s">
        <v>87</v>
      </c>
      <c r="AJ80" s="4" t="s">
        <v>88</v>
      </c>
      <c r="AN80" s="4" t="s">
        <v>89</v>
      </c>
    </row>
    <row r="81" spans="2:6" ht="12">
      <c r="B81" s="13">
        <f>D88+D98+D113</f>
        <v>911.947</v>
      </c>
      <c r="D81" s="13">
        <f>D82-D16</f>
        <v>0</v>
      </c>
      <c r="E81" s="13">
        <f>E82-E16</f>
        <v>0</v>
      </c>
      <c r="F81" s="13">
        <f>F82-F16</f>
        <v>0</v>
      </c>
    </row>
    <row r="82" spans="2:40" ht="12">
      <c r="B82" s="10" t="s">
        <v>90</v>
      </c>
      <c r="D82" s="9">
        <f>SUM(D83:D85)</f>
        <v>2485.574</v>
      </c>
      <c r="E82" s="9">
        <f>SUM(E83:E85)</f>
        <v>2674.53027</v>
      </c>
      <c r="F82" s="9">
        <f>SUM(F83:F85)</f>
        <v>2758.115</v>
      </c>
      <c r="G82" s="1"/>
      <c r="AJ82" s="4" t="s">
        <v>91</v>
      </c>
      <c r="AN82" s="4" t="s">
        <v>92</v>
      </c>
    </row>
    <row r="83" spans="2:40" ht="12">
      <c r="B83" s="10" t="s">
        <v>93</v>
      </c>
      <c r="D83" s="9">
        <f aca="true" t="shared" si="1" ref="D83:E85">D88+D93+D98+D103+D113+D118+D108</f>
        <v>916.747</v>
      </c>
      <c r="E83" s="9">
        <f t="shared" si="1"/>
        <v>949.67763</v>
      </c>
      <c r="F83" s="9">
        <f>F88+F93+F98+F103+F113+F118</f>
        <v>989.6590000000001</v>
      </c>
      <c r="G83" s="1"/>
      <c r="AJ83" s="4" t="s">
        <v>89</v>
      </c>
      <c r="AN83" s="4" t="s">
        <v>94</v>
      </c>
    </row>
    <row r="84" spans="2:40" ht="12">
      <c r="B84" s="10" t="s">
        <v>95</v>
      </c>
      <c r="D84" s="9">
        <f t="shared" si="1"/>
        <v>791.6210000000001</v>
      </c>
      <c r="E84" s="9">
        <f t="shared" si="1"/>
        <v>868.0967030357142</v>
      </c>
      <c r="F84" s="9">
        <f>F89+F94+F99+F104+F114+F119</f>
        <v>926.955</v>
      </c>
      <c r="G84" s="1"/>
      <c r="AJ84" s="4" t="s">
        <v>92</v>
      </c>
      <c r="AN84" s="4" t="s">
        <v>96</v>
      </c>
    </row>
    <row r="85" spans="2:40" ht="12">
      <c r="B85" s="10" t="s">
        <v>97</v>
      </c>
      <c r="D85" s="9">
        <f t="shared" si="1"/>
        <v>777.206</v>
      </c>
      <c r="E85" s="9">
        <f t="shared" si="1"/>
        <v>856.7559369642858</v>
      </c>
      <c r="F85" s="9">
        <f>F90+F95+F100+F105+F115+F120</f>
        <v>841.501</v>
      </c>
      <c r="G85" s="1"/>
      <c r="AJ85" s="4" t="s">
        <v>94</v>
      </c>
      <c r="AN85" s="4" t="s">
        <v>98</v>
      </c>
    </row>
    <row r="86" spans="4:6" ht="12">
      <c r="D86" s="13">
        <f>D87-D22-D23</f>
        <v>0</v>
      </c>
      <c r="E86" s="13">
        <f>E87-E22-E23</f>
        <v>0</v>
      </c>
      <c r="F86" s="13">
        <f>F87-F22-F23</f>
        <v>0</v>
      </c>
    </row>
    <row r="87" spans="2:6" ht="12">
      <c r="B87" s="10" t="s">
        <v>99</v>
      </c>
      <c r="D87" s="9">
        <f>SUM(D88:D90)</f>
        <v>324.049</v>
      </c>
      <c r="E87" s="9">
        <f>SUM(E88:E90)</f>
        <v>337.19599999999997</v>
      </c>
      <c r="F87" s="9">
        <f>SUM(F88:F90)</f>
        <v>384.023</v>
      </c>
    </row>
    <row r="88" spans="2:6" ht="12">
      <c r="B88" s="10" t="s">
        <v>93</v>
      </c>
      <c r="D88" s="9">
        <v>54.841</v>
      </c>
      <c r="E88" s="9">
        <v>49.782</v>
      </c>
      <c r="F88" s="9">
        <v>53.335</v>
      </c>
    </row>
    <row r="89" spans="2:6" ht="12">
      <c r="B89" s="10" t="s">
        <v>95</v>
      </c>
      <c r="D89" s="9">
        <v>178.718</v>
      </c>
      <c r="E89" s="9">
        <v>218.998</v>
      </c>
      <c r="F89" s="9">
        <v>248.941</v>
      </c>
    </row>
    <row r="90" spans="2:7" ht="12">
      <c r="B90" s="10" t="s">
        <v>97</v>
      </c>
      <c r="D90" s="9">
        <v>90.49</v>
      </c>
      <c r="E90" s="9">
        <v>68.416</v>
      </c>
      <c r="F90" s="9">
        <v>81.747</v>
      </c>
      <c r="G90" s="13"/>
    </row>
    <row r="91" spans="4:7" ht="12">
      <c r="D91" s="9"/>
      <c r="E91" s="9"/>
      <c r="F91" s="9"/>
      <c r="G91" s="13"/>
    </row>
    <row r="92" spans="2:6" ht="12">
      <c r="B92" s="10" t="s">
        <v>100</v>
      </c>
      <c r="D92" s="13">
        <f>SUM(D93:D95)-D21</f>
        <v>0</v>
      </c>
      <c r="E92" s="13">
        <f>SUM(E93:E95)-E21</f>
        <v>0</v>
      </c>
      <c r="F92" s="13">
        <f>SUM(F93:F95)-F21</f>
        <v>0</v>
      </c>
    </row>
    <row r="93" spans="2:6" ht="12">
      <c r="B93" s="10" t="s">
        <v>93</v>
      </c>
      <c r="D93" s="9">
        <v>0</v>
      </c>
      <c r="E93" s="9">
        <v>0</v>
      </c>
      <c r="F93" s="9">
        <v>0</v>
      </c>
    </row>
    <row r="94" spans="2:6" ht="12">
      <c r="B94" s="10" t="s">
        <v>95</v>
      </c>
      <c r="D94" s="9">
        <v>0</v>
      </c>
      <c r="E94" s="9">
        <v>0</v>
      </c>
      <c r="F94" s="9">
        <v>0</v>
      </c>
    </row>
    <row r="95" spans="2:6" ht="12">
      <c r="B95" s="10" t="s">
        <v>97</v>
      </c>
      <c r="D95" s="9">
        <v>0</v>
      </c>
      <c r="E95" s="9">
        <v>225</v>
      </c>
      <c r="F95" s="9">
        <v>37.121</v>
      </c>
    </row>
    <row r="96" spans="4:6" ht="12">
      <c r="D96" s="13">
        <f>D97+D102-D26</f>
        <v>-52.61599999999976</v>
      </c>
      <c r="E96" s="13">
        <f>E97+E102-E26</f>
        <v>0</v>
      </c>
      <c r="F96" s="13">
        <f>F97+F102-F26</f>
        <v>0</v>
      </c>
    </row>
    <row r="97" spans="2:6" ht="12">
      <c r="B97" s="10" t="s">
        <v>101</v>
      </c>
      <c r="D97" s="9">
        <f>SUM(D98:D100)</f>
        <v>1765.508</v>
      </c>
      <c r="E97" s="9">
        <f>SUM(E98:E100)</f>
        <v>1838.2379999999998</v>
      </c>
      <c r="F97" s="9">
        <f>SUM(F98:F100)</f>
        <v>1866.14</v>
      </c>
    </row>
    <row r="98" spans="2:6" ht="12">
      <c r="B98" s="10" t="s">
        <v>93</v>
      </c>
      <c r="D98" s="9">
        <v>855.582</v>
      </c>
      <c r="E98" s="9">
        <v>925.879</v>
      </c>
      <c r="F98" s="9">
        <v>934.6560000000001</v>
      </c>
    </row>
    <row r="99" spans="2:6" ht="12">
      <c r="B99" s="10" t="s">
        <v>95</v>
      </c>
      <c r="D99" s="9">
        <v>481.695</v>
      </c>
      <c r="E99" s="9">
        <v>574.482</v>
      </c>
      <c r="F99" s="9">
        <v>564.847</v>
      </c>
    </row>
    <row r="100" spans="2:6" ht="12">
      <c r="B100" s="10" t="s">
        <v>97</v>
      </c>
      <c r="D100" s="9">
        <v>428.231</v>
      </c>
      <c r="E100" s="9">
        <v>337.877</v>
      </c>
      <c r="F100" s="9">
        <v>366.637</v>
      </c>
    </row>
    <row r="101" spans="4:6" ht="12">
      <c r="D101" s="9"/>
      <c r="E101" s="9"/>
      <c r="F101" s="9"/>
    </row>
    <row r="102" spans="2:6" ht="12">
      <c r="B102" s="10" t="s">
        <v>102</v>
      </c>
      <c r="D102" s="13">
        <f>SUM(D103:D105)</f>
        <v>0</v>
      </c>
      <c r="E102" s="13">
        <f>SUM(E103:E105)</f>
        <v>-60.62772999999999</v>
      </c>
      <c r="F102" s="13">
        <f>SUM(F103:F105)</f>
        <v>5.5</v>
      </c>
    </row>
    <row r="103" spans="2:6" ht="12">
      <c r="B103" s="10" t="s">
        <v>93</v>
      </c>
      <c r="D103" s="9"/>
      <c r="E103" s="9">
        <v>-27.77637</v>
      </c>
      <c r="F103" s="9"/>
    </row>
    <row r="104" spans="2:6" ht="12">
      <c r="B104" s="10" t="s">
        <v>95</v>
      </c>
      <c r="D104" s="9"/>
      <c r="E104" s="9">
        <v>-17.116296964285713</v>
      </c>
      <c r="F104" s="9"/>
    </row>
    <row r="105" spans="1:6" ht="12">
      <c r="A105" s="4" t="s">
        <v>103</v>
      </c>
      <c r="B105" s="10" t="s">
        <v>97</v>
      </c>
      <c r="D105" s="9"/>
      <c r="E105" s="9">
        <v>-15.735063035714285</v>
      </c>
      <c r="F105" s="9">
        <v>5.5</v>
      </c>
    </row>
    <row r="106" spans="4:9" ht="12">
      <c r="D106" s="13"/>
      <c r="E106" s="13"/>
      <c r="F106" s="13"/>
      <c r="G106" s="13"/>
      <c r="H106" s="13"/>
      <c r="I106" s="13"/>
    </row>
    <row r="107" spans="2:6" ht="12">
      <c r="B107" s="10" t="s">
        <v>104</v>
      </c>
      <c r="D107" s="13">
        <f>SUM(D108:D110)</f>
        <v>52.616</v>
      </c>
      <c r="E107" s="13">
        <f>SUM(E108:E110)</f>
        <v>0</v>
      </c>
      <c r="F107" s="13">
        <f>SUM(F108:F110)</f>
        <v>0</v>
      </c>
    </row>
    <row r="108" spans="2:6" ht="12">
      <c r="B108" s="10" t="s">
        <v>93</v>
      </c>
      <c r="D108" s="9">
        <v>4.8</v>
      </c>
      <c r="E108" s="9">
        <v>0</v>
      </c>
      <c r="F108" s="9">
        <v>0</v>
      </c>
    </row>
    <row r="109" spans="2:6" ht="12">
      <c r="B109" s="10" t="s">
        <v>95</v>
      </c>
      <c r="D109" s="9">
        <v>47.816</v>
      </c>
      <c r="E109" s="9">
        <v>0</v>
      </c>
      <c r="F109" s="9">
        <v>0</v>
      </c>
    </row>
    <row r="110" spans="2:6" ht="12">
      <c r="B110" s="10" t="s">
        <v>97</v>
      </c>
      <c r="D110" s="9">
        <v>0</v>
      </c>
      <c r="E110" s="9">
        <v>0</v>
      </c>
      <c r="F110" s="9">
        <v>0</v>
      </c>
    </row>
    <row r="111" spans="4:6" ht="12">
      <c r="D111" s="9"/>
      <c r="E111" s="9"/>
      <c r="F111" s="9"/>
    </row>
    <row r="112" spans="2:6" ht="12">
      <c r="B112" s="10" t="s">
        <v>105</v>
      </c>
      <c r="D112" s="9">
        <f>SUM(D113:D115)</f>
        <v>276.701</v>
      </c>
      <c r="E112" s="9">
        <f>SUM(E113:E115)</f>
        <v>334.72400000000005</v>
      </c>
      <c r="F112" s="9">
        <f>SUM(F113:F115)</f>
        <v>465.331</v>
      </c>
    </row>
    <row r="113" spans="2:6" ht="12">
      <c r="B113" s="10" t="s">
        <v>93</v>
      </c>
      <c r="D113" s="9">
        <v>1.524</v>
      </c>
      <c r="E113" s="9">
        <v>1.793</v>
      </c>
      <c r="F113" s="9">
        <v>1.668</v>
      </c>
    </row>
    <row r="114" spans="2:7" ht="12">
      <c r="B114" s="10" t="s">
        <v>95</v>
      </c>
      <c r="D114" s="9">
        <v>83.392</v>
      </c>
      <c r="E114" s="9">
        <v>91.733</v>
      </c>
      <c r="F114" s="9">
        <v>113.167</v>
      </c>
      <c r="G114" s="13"/>
    </row>
    <row r="115" spans="2:7" ht="12">
      <c r="B115" s="10" t="s">
        <v>97</v>
      </c>
      <c r="D115" s="9">
        <v>191.785</v>
      </c>
      <c r="E115" s="9">
        <v>241.198</v>
      </c>
      <c r="F115" s="9">
        <v>350.496</v>
      </c>
      <c r="G115" s="13"/>
    </row>
    <row r="116" spans="4:6" ht="12">
      <c r="D116" s="13">
        <f>D117-D50</f>
        <v>0</v>
      </c>
      <c r="E116" s="13">
        <f>E117-E50</f>
        <v>0</v>
      </c>
      <c r="F116" s="13">
        <f>F117-F50</f>
        <v>0</v>
      </c>
    </row>
    <row r="117" spans="2:6" ht="12">
      <c r="B117" s="10" t="s">
        <v>106</v>
      </c>
      <c r="D117" s="9">
        <f>SUM(D118:D120)</f>
        <v>66.7</v>
      </c>
      <c r="E117" s="9">
        <f>SUM(E118:E120)</f>
        <v>0</v>
      </c>
      <c r="F117" s="9">
        <f>SUM(F118:F120)</f>
        <v>0</v>
      </c>
    </row>
    <row r="118" spans="2:6" ht="12">
      <c r="B118" s="10" t="s">
        <v>93</v>
      </c>
      <c r="D118" s="9">
        <v>0</v>
      </c>
      <c r="E118" s="9">
        <v>0</v>
      </c>
      <c r="F118" s="9">
        <v>0</v>
      </c>
    </row>
    <row r="119" spans="2:6" ht="12">
      <c r="B119" s="10" t="s">
        <v>95</v>
      </c>
      <c r="D119" s="9">
        <v>0</v>
      </c>
      <c r="E119" s="9">
        <v>0</v>
      </c>
      <c r="F119" s="9">
        <v>0</v>
      </c>
    </row>
    <row r="120" spans="2:6" ht="12">
      <c r="B120" s="10" t="s">
        <v>97</v>
      </c>
      <c r="D120" s="9">
        <v>66.7</v>
      </c>
      <c r="E120" s="9">
        <v>0</v>
      </c>
      <c r="F120" s="9">
        <v>0</v>
      </c>
    </row>
    <row r="121" spans="4:6" ht="12">
      <c r="D121" s="13">
        <f>D122-D55</f>
        <v>0</v>
      </c>
      <c r="E121" s="13">
        <f>E122-E55</f>
        <v>0</v>
      </c>
      <c r="F121" s="13">
        <f>F122-F55</f>
        <v>0</v>
      </c>
    </row>
    <row r="122" spans="2:6" ht="12">
      <c r="B122" s="10" t="s">
        <v>107</v>
      </c>
      <c r="D122" s="9">
        <f>SUM(D123:D125)</f>
        <v>71.5</v>
      </c>
      <c r="E122" s="9">
        <f>SUM(E123:E125)</f>
        <v>64.7</v>
      </c>
      <c r="F122" s="9">
        <f>SUM(F123:F125)</f>
        <v>66</v>
      </c>
    </row>
    <row r="123" spans="2:6" ht="12">
      <c r="B123" s="10" t="s">
        <v>108</v>
      </c>
      <c r="D123" s="9">
        <v>0</v>
      </c>
      <c r="E123" s="9">
        <v>0</v>
      </c>
      <c r="F123" s="9">
        <v>0</v>
      </c>
    </row>
    <row r="124" spans="2:6" ht="12">
      <c r="B124" s="10" t="s">
        <v>109</v>
      </c>
      <c r="D124" s="9">
        <v>9.5</v>
      </c>
      <c r="E124" s="9">
        <v>10</v>
      </c>
      <c r="F124" s="9">
        <v>10.2</v>
      </c>
    </row>
    <row r="125" spans="2:6" ht="12">
      <c r="B125" s="10" t="s">
        <v>110</v>
      </c>
      <c r="D125" s="9">
        <v>62</v>
      </c>
      <c r="E125" s="9">
        <v>54.7</v>
      </c>
      <c r="F125" s="9">
        <v>55.8</v>
      </c>
    </row>
    <row r="126" spans="2:6" ht="12">
      <c r="B126" s="10" t="s">
        <v>111</v>
      </c>
      <c r="D126" s="9">
        <v>71.5</v>
      </c>
      <c r="E126" s="9">
        <v>64.7</v>
      </c>
      <c r="F126" s="9">
        <v>66</v>
      </c>
    </row>
    <row r="127" spans="4:6" ht="12">
      <c r="D127" s="13">
        <f>D128-D61</f>
        <v>0</v>
      </c>
      <c r="E127" s="13">
        <f>E128-E61</f>
        <v>0</v>
      </c>
      <c r="F127" s="13">
        <f>F128-F61</f>
        <v>0</v>
      </c>
    </row>
    <row r="128" spans="2:6" ht="12">
      <c r="B128" s="10" t="s">
        <v>112</v>
      </c>
      <c r="D128" s="9">
        <f>SUM(D129:D131)</f>
        <v>119.697</v>
      </c>
      <c r="E128" s="9">
        <f>SUM(E129:E131)</f>
        <v>115.143</v>
      </c>
      <c r="F128" s="9">
        <f>SUM(F129:F131)</f>
        <v>119.2</v>
      </c>
    </row>
    <row r="129" spans="2:6" ht="12">
      <c r="B129" s="10" t="s">
        <v>93</v>
      </c>
      <c r="D129" s="9">
        <v>0</v>
      </c>
      <c r="E129" s="9">
        <v>0</v>
      </c>
      <c r="F129" s="9">
        <v>0</v>
      </c>
    </row>
    <row r="130" spans="2:6" ht="12">
      <c r="B130" s="10" t="s">
        <v>95</v>
      </c>
      <c r="D130" s="9">
        <v>119.697</v>
      </c>
      <c r="E130" s="9">
        <v>115.143</v>
      </c>
      <c r="F130" s="9">
        <v>119.2</v>
      </c>
    </row>
    <row r="131" spans="2:6" ht="12">
      <c r="B131" s="10" t="s">
        <v>97</v>
      </c>
      <c r="D131" s="9">
        <v>0</v>
      </c>
      <c r="E131" s="9">
        <v>0</v>
      </c>
      <c r="F131" s="9">
        <v>0</v>
      </c>
    </row>
    <row r="132" spans="4:6" ht="12">
      <c r="D132" s="13">
        <f>D133-D13</f>
        <v>0</v>
      </c>
      <c r="E132" s="13">
        <f>E133-E13</f>
        <v>0</v>
      </c>
      <c r="F132" s="13">
        <f>F133-F13</f>
        <v>0</v>
      </c>
    </row>
    <row r="133" spans="2:6" ht="12">
      <c r="B133" s="10" t="s">
        <v>113</v>
      </c>
      <c r="D133" s="17">
        <f>SUM(D134:D136)</f>
        <v>2676.771</v>
      </c>
      <c r="E133" s="17">
        <f>SUM(E134:E136)</f>
        <v>2854.37327</v>
      </c>
      <c r="F133" s="17">
        <f>SUM(F134:F136)</f>
        <v>2943.315</v>
      </c>
    </row>
    <row r="134" spans="2:6" ht="12">
      <c r="B134" s="10" t="s">
        <v>93</v>
      </c>
      <c r="D134" s="17">
        <f aca="true" t="shared" si="2" ref="D134:F136">D129+D83+D123</f>
        <v>916.747</v>
      </c>
      <c r="E134" s="17">
        <f t="shared" si="2"/>
        <v>949.67763</v>
      </c>
      <c r="F134" s="17">
        <f t="shared" si="2"/>
        <v>989.6590000000001</v>
      </c>
    </row>
    <row r="135" spans="2:6" ht="12">
      <c r="B135" s="10" t="s">
        <v>95</v>
      </c>
      <c r="D135" s="17">
        <f t="shared" si="2"/>
        <v>920.8180000000001</v>
      </c>
      <c r="E135" s="17">
        <f t="shared" si="2"/>
        <v>993.2397030357142</v>
      </c>
      <c r="F135" s="17">
        <f t="shared" si="2"/>
        <v>1056.355</v>
      </c>
    </row>
    <row r="136" spans="2:6" ht="12">
      <c r="B136" s="10" t="s">
        <v>97</v>
      </c>
      <c r="D136" s="17">
        <f t="shared" si="2"/>
        <v>839.206</v>
      </c>
      <c r="E136" s="17">
        <f t="shared" si="2"/>
        <v>911.4559369642858</v>
      </c>
      <c r="F136" s="17">
        <f t="shared" si="2"/>
        <v>897.3009999999999</v>
      </c>
    </row>
    <row r="137" spans="4:6" ht="12">
      <c r="D137" s="9"/>
      <c r="E137" s="9"/>
      <c r="F137" s="9"/>
    </row>
    <row r="138" spans="1:18" ht="12">
      <c r="A138" s="7" t="s">
        <v>87</v>
      </c>
      <c r="B138" s="7" t="s">
        <v>87</v>
      </c>
      <c r="C138" s="7" t="s">
        <v>87</v>
      </c>
      <c r="D138" s="7" t="s">
        <v>87</v>
      </c>
      <c r="E138" s="7" t="s">
        <v>87</v>
      </c>
      <c r="F138" s="7" t="s">
        <v>87</v>
      </c>
      <c r="G138" s="7" t="s">
        <v>87</v>
      </c>
      <c r="H138" s="7" t="s">
        <v>87</v>
      </c>
      <c r="I138" s="7" t="s">
        <v>87</v>
      </c>
      <c r="J138" s="7" t="s">
        <v>87</v>
      </c>
      <c r="K138" s="7" t="s">
        <v>87</v>
      </c>
      <c r="L138" s="7" t="s">
        <v>87</v>
      </c>
      <c r="M138" s="7" t="s">
        <v>87</v>
      </c>
      <c r="N138" s="7" t="s">
        <v>87</v>
      </c>
      <c r="O138" s="7" t="s">
        <v>87</v>
      </c>
      <c r="P138" s="7" t="s">
        <v>87</v>
      </c>
      <c r="Q138" s="7" t="s">
        <v>87</v>
      </c>
      <c r="R138" s="7" t="s">
        <v>87</v>
      </c>
    </row>
    <row r="2126" spans="4:8" ht="12">
      <c r="D2126" s="1"/>
      <c r="E2126" s="1"/>
      <c r="F2126" s="1"/>
      <c r="G2126" s="1"/>
      <c r="H2126" s="11" t="s">
        <v>114</v>
      </c>
    </row>
    <row r="2127" spans="4:8" ht="12">
      <c r="D2127" s="11" t="s">
        <v>115</v>
      </c>
      <c r="E2127" s="11" t="s">
        <v>116</v>
      </c>
      <c r="F2127" s="11" t="s">
        <v>114</v>
      </c>
      <c r="G2127" s="11" t="s">
        <v>114</v>
      </c>
      <c r="H2127" s="11" t="s">
        <v>117</v>
      </c>
    </row>
    <row r="2128" spans="4:8" ht="12">
      <c r="D2128" s="26" t="s">
        <v>19</v>
      </c>
      <c r="E2128" s="26" t="s">
        <v>118</v>
      </c>
      <c r="F2128" s="26" t="s">
        <v>118</v>
      </c>
      <c r="G2128" s="26" t="s">
        <v>17</v>
      </c>
      <c r="H2128" s="11" t="s">
        <v>17</v>
      </c>
    </row>
    <row r="2129" spans="4:8" ht="12">
      <c r="D2129" s="26" t="s">
        <v>119</v>
      </c>
      <c r="E2129" s="26" t="s">
        <v>120</v>
      </c>
      <c r="F2129" s="26" t="s">
        <v>120</v>
      </c>
      <c r="G2129" s="26" t="s">
        <v>119</v>
      </c>
      <c r="H2129" s="11" t="s">
        <v>120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2008-06-24T21:13:19Z</dcterms:created>
  <dcterms:modified xsi:type="dcterms:W3CDTF">2008-06-24T21:13:19Z</dcterms:modified>
  <cp:category/>
  <cp:version/>
  <cp:contentType/>
  <cp:contentStatus/>
</cp:coreProperties>
</file>