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41" windowWidth="17400" windowHeight="12210" activeTab="0"/>
  </bookViews>
  <sheets>
    <sheet name="VLHC Cryo Cost Estimate - Total" sheetId="1" r:id="rId1"/>
    <sheet name="VLHC Cryo Costs - Break Down" sheetId="2" r:id="rId2"/>
    <sheet name="Desirable Cryogenic R&amp;D" sheetId="3" r:id="rId3"/>
  </sheets>
  <definedNames/>
  <calcPr fullCalcOnLoad="1"/>
</workbook>
</file>

<file path=xl/sharedStrings.xml><?xml version="1.0" encoding="utf-8"?>
<sst xmlns="http://schemas.openxmlformats.org/spreadsheetml/2006/main" count="277" uniqueCount="185">
  <si>
    <t>VLHC Phase I Cost Estimating Spreadsheet</t>
  </si>
  <si>
    <t>Description</t>
  </si>
  <si>
    <t>Name</t>
  </si>
  <si>
    <t>Estimate date</t>
  </si>
  <si>
    <t>MATERIAL</t>
  </si>
  <si>
    <t>LABOR</t>
  </si>
  <si>
    <t>Identifier</t>
  </si>
  <si>
    <t>Item description</t>
  </si>
  <si>
    <t>No. of</t>
  </si>
  <si>
    <t>FY01 $</t>
  </si>
  <si>
    <t>Total</t>
  </si>
  <si>
    <t>Labor</t>
  </si>
  <si>
    <t xml:space="preserve">FTE </t>
  </si>
  <si>
    <t xml:space="preserve">$ per </t>
  </si>
  <si>
    <t>basis</t>
  </si>
  <si>
    <t>Unit</t>
  </si>
  <si>
    <t>units</t>
  </si>
  <si>
    <t>per unit</t>
  </si>
  <si>
    <t>M&amp;S $</t>
  </si>
  <si>
    <t>type</t>
  </si>
  <si>
    <t>(m-year)</t>
  </si>
  <si>
    <t>FTE</t>
  </si>
  <si>
    <t>labor $</t>
  </si>
  <si>
    <t>Sum for this sheet</t>
  </si>
  <si>
    <t>Technical description/ basis notes</t>
  </si>
  <si>
    <t>Cryogenic System</t>
  </si>
  <si>
    <t>Compressor System</t>
  </si>
  <si>
    <t>1,2</t>
  </si>
  <si>
    <t>Oil Removal System</t>
  </si>
  <si>
    <t>1,2,3</t>
  </si>
  <si>
    <t>Ancillary Equipment</t>
  </si>
  <si>
    <t>Refrigerator Controls</t>
  </si>
  <si>
    <t>Warm Header</t>
  </si>
  <si>
    <t>Connecting Boxes</t>
  </si>
  <si>
    <t>Shield's Cryo Valve</t>
  </si>
  <si>
    <t>Norris/Klebaner</t>
  </si>
  <si>
    <t>Engineer</t>
  </si>
  <si>
    <t>Tech</t>
  </si>
  <si>
    <t>Designer</t>
  </si>
  <si>
    <t>-</t>
  </si>
  <si>
    <t>Fluid Process Control Corp/Cryolab</t>
  </si>
  <si>
    <t>Lake Shore Cryogenics</t>
  </si>
  <si>
    <t>Jefferson Laboratory(actual installation cost)</t>
  </si>
  <si>
    <t>SNS (actual installation cost)</t>
  </si>
  <si>
    <t>Fermilab Cryogenic Department( actual req's)</t>
  </si>
  <si>
    <t>Linde KryotechnikAG(quote)</t>
  </si>
  <si>
    <t>Fermilab Controls Department(guess)</t>
  </si>
  <si>
    <t>Shield's Thermometer</t>
  </si>
  <si>
    <t>Valve/Thermometer Interface Board</t>
  </si>
  <si>
    <t xml:space="preserve">COMPRESSOR SYSTEM </t>
  </si>
  <si>
    <t>QUANITY</t>
  </si>
  <si>
    <t>DESCRIPTION</t>
  </si>
  <si>
    <t xml:space="preserve">  COST PER</t>
  </si>
  <si>
    <t>TOTAL COST</t>
  </si>
  <si>
    <t xml:space="preserve">1st stage compressor </t>
  </si>
  <si>
    <t xml:space="preserve">Helium/oil  HX's </t>
  </si>
  <si>
    <t xml:space="preserve">Oil Pumps </t>
  </si>
  <si>
    <t xml:space="preserve">Oil injection Valve </t>
  </si>
  <si>
    <t xml:space="preserve">Micromenter Valves  </t>
  </si>
  <si>
    <t xml:space="preserve">Flex hoses </t>
  </si>
  <si>
    <t xml:space="preserve">Couplings </t>
  </si>
  <si>
    <t>Spool valves</t>
  </si>
  <si>
    <t xml:space="preserve">2nd Stage Compressor </t>
  </si>
  <si>
    <t xml:space="preserve">He/Oil HX's  </t>
  </si>
  <si>
    <t xml:space="preserve">Oil injection Valve  </t>
  </si>
  <si>
    <t xml:space="preserve">Flex hoses  </t>
  </si>
  <si>
    <t xml:space="preserve">Spool valves </t>
  </si>
  <si>
    <t xml:space="preserve">Skid Design </t>
  </si>
  <si>
    <t xml:space="preserve">Skid Fabrication </t>
  </si>
  <si>
    <t>Total Cost Mat'l/6 Skids</t>
  </si>
  <si>
    <t>6% Shipping Included</t>
  </si>
  <si>
    <t>Total/ skid, Labor</t>
  </si>
  <si>
    <t>Total Cost=</t>
  </si>
  <si>
    <t>OIL REMOVAL SYSTEM</t>
  </si>
  <si>
    <t xml:space="preserve">Pressure Vessels Set </t>
  </si>
  <si>
    <t xml:space="preserve">Coalescers Elements </t>
  </si>
  <si>
    <t xml:space="preserve">Valves/steel/RV's/Misc  </t>
  </si>
  <si>
    <t xml:space="preserve">Flow meters  </t>
  </si>
  <si>
    <t>Pipe/Flanges etc  E</t>
  </si>
  <si>
    <t>Total Material</t>
  </si>
  <si>
    <t>Shipping all Material=</t>
  </si>
  <si>
    <t>Total material</t>
  </si>
  <si>
    <t>Total Labor</t>
  </si>
  <si>
    <t>FRIG SYSTEM CONTROLS</t>
  </si>
  <si>
    <t xml:space="preserve"> COST PER</t>
  </si>
  <si>
    <t>Pressure  instruments</t>
  </si>
  <si>
    <t>TD's</t>
  </si>
  <si>
    <t>TP's</t>
  </si>
  <si>
    <t>Flowmeters</t>
  </si>
  <si>
    <t>Unix Workststion,HPb180L</t>
  </si>
  <si>
    <t>C pkg</t>
  </si>
  <si>
    <t>C++ pkg</t>
  </si>
  <si>
    <t>VxWorks Development License</t>
  </si>
  <si>
    <t>Color Printer (HP 1600CM)</t>
  </si>
  <si>
    <t>VME crate</t>
  </si>
  <si>
    <t>ioc (mv167/32MB)</t>
  </si>
  <si>
    <t>VxWorks Target License</t>
  </si>
  <si>
    <t>VME ADC (32ch, 12bit)</t>
  </si>
  <si>
    <t>VME DAC (16ch, 12bit)</t>
  </si>
  <si>
    <t>VME Digital Input (64ch)</t>
  </si>
  <si>
    <t>VME Digital Output (32ch)</t>
  </si>
  <si>
    <t>VME Diode Scanner (16ch)</t>
  </si>
  <si>
    <t>VME LVDT Scanner (8ch)</t>
  </si>
  <si>
    <t>VME Pulse Generator (8ch)</t>
  </si>
  <si>
    <t>VME LL Scanner</t>
  </si>
  <si>
    <t>EV Actuator</t>
  </si>
  <si>
    <t>Cables, connectors, etc.</t>
  </si>
  <si>
    <t>4.5 K COLD BOX</t>
  </si>
  <si>
    <t>Turbines ## Q</t>
  </si>
  <si>
    <t xml:space="preserve">   Turbine Duty, 4.5 %</t>
  </si>
  <si>
    <t xml:space="preserve">Heat Exchangers, </t>
  </si>
  <si>
    <t xml:space="preserve">Piping, Internal </t>
  </si>
  <si>
    <t xml:space="preserve">    Shipping Pipe, 6 %</t>
  </si>
  <si>
    <t>Vessel #</t>
  </si>
  <si>
    <t xml:space="preserve">    Shipping costs, 6 % </t>
  </si>
  <si>
    <t xml:space="preserve">Warm valves </t>
  </si>
  <si>
    <t xml:space="preserve">Diffusion Pump </t>
  </si>
  <si>
    <t xml:space="preserve">Mech Pump </t>
  </si>
  <si>
    <t xml:space="preserve">Vac Instruments </t>
  </si>
  <si>
    <t>Adsorber Vessels, 80K</t>
  </si>
  <si>
    <t xml:space="preserve">Cryo-valves </t>
  </si>
  <si>
    <t xml:space="preserve">Piping, External </t>
  </si>
  <si>
    <t xml:space="preserve">    Shipping 6 %</t>
  </si>
  <si>
    <t xml:space="preserve">Load Heater </t>
  </si>
  <si>
    <t xml:space="preserve">Super Insulation </t>
  </si>
  <si>
    <t xml:space="preserve">   8" Q</t>
  </si>
  <si>
    <t xml:space="preserve">   6 " Q</t>
  </si>
  <si>
    <t xml:space="preserve">  4" Q</t>
  </si>
  <si>
    <t xml:space="preserve">  2" Q</t>
  </si>
  <si>
    <t xml:space="preserve"> Structual material=</t>
  </si>
  <si>
    <t>ANCILLLARY EQUIPMENT</t>
  </si>
  <si>
    <t xml:space="preserve">Piping/Installation </t>
  </si>
  <si>
    <t>LHe Dewar, 10000 Gallons #</t>
  </si>
  <si>
    <t xml:space="preserve">80K Purifiers, External </t>
  </si>
  <si>
    <t xml:space="preserve">Purifier Compressors </t>
  </si>
  <si>
    <t xml:space="preserve">    Skid Fabrication </t>
  </si>
  <si>
    <t xml:space="preserve">    Controls E</t>
  </si>
  <si>
    <t>Storage Tanks, 30kgal</t>
  </si>
  <si>
    <t>External Piping E</t>
  </si>
  <si>
    <t xml:space="preserve"> </t>
  </si>
  <si>
    <t>Towers</t>
  </si>
  <si>
    <t xml:space="preserve">   Motors</t>
  </si>
  <si>
    <t xml:space="preserve">   Pipe</t>
  </si>
  <si>
    <t xml:space="preserve">   Pumps</t>
  </si>
  <si>
    <t xml:space="preserve">Instrument Air Compressor </t>
  </si>
  <si>
    <t xml:space="preserve">Arc Cell </t>
  </si>
  <si>
    <t xml:space="preserve">Hydrometer </t>
  </si>
  <si>
    <t>Shipping 6%</t>
  </si>
  <si>
    <t xml:space="preserve">WARM HEADER PIPE </t>
  </si>
  <si>
    <t xml:space="preserve">     Ft(1)</t>
  </si>
  <si>
    <t>$$ per ft</t>
  </si>
  <si>
    <t>Cooldown Line, 6"</t>
  </si>
  <si>
    <t>Jigs/ Fixtures, one lot</t>
  </si>
  <si>
    <t>(1) ROUNDED LENGTHS</t>
  </si>
  <si>
    <t>Assume 40 ' sections</t>
  </si>
  <si>
    <t>6% Shipping</t>
  </si>
  <si>
    <t>CONNECTING BOXES</t>
  </si>
  <si>
    <t>Vacuum Vessel</t>
  </si>
  <si>
    <t>Copper Shield</t>
  </si>
  <si>
    <t>Flex Hoses</t>
  </si>
  <si>
    <t>Cryo-Valves</t>
  </si>
  <si>
    <t>Instrumentation</t>
  </si>
  <si>
    <t>Piping, Internal</t>
  </si>
  <si>
    <t>Fittings</t>
  </si>
  <si>
    <t>Relief Valves</t>
  </si>
  <si>
    <t>Distribution Box</t>
  </si>
  <si>
    <t>Valve Actuator Board &amp; Actuators</t>
  </si>
  <si>
    <t>CERN Cryogenic Controls( IAS)</t>
  </si>
  <si>
    <t>1,2,8</t>
  </si>
  <si>
    <t>Expansion joint</t>
  </si>
  <si>
    <t>Cold Box, 4.5 K(Upper and Lower)</t>
  </si>
  <si>
    <t>Transfer Line, 200m</t>
  </si>
  <si>
    <t>Return Header,200m</t>
  </si>
  <si>
    <t>The total cost of VLHC controls is 10% of frig cost based on LEP/LHC experience</t>
  </si>
  <si>
    <t>Motors, Low stage</t>
  </si>
  <si>
    <t>Motors, High Stage</t>
  </si>
  <si>
    <t>Motor Control Center, HS</t>
  </si>
  <si>
    <t>Motor Control Center, LS</t>
  </si>
  <si>
    <t xml:space="preserve">CEBAF's cost for SNS type frig. </t>
  </si>
  <si>
    <t>VLHC 4.5kW</t>
  </si>
  <si>
    <t>Tunnel Cryogenics</t>
  </si>
  <si>
    <t>Refrigerator Plants</t>
  </si>
  <si>
    <t>Multiply by 20% for split cold boxes</t>
  </si>
  <si>
    <t>Toatal Labor</t>
  </si>
  <si>
    <t>Increased Shield Flow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</si>
</sst>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"/>
    <numFmt numFmtId="165" formatCode="0.0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* #,##0_);_(* \(#,##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u val="single"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2"/>
      <name val="Helv"/>
      <family val="0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12"/>
      <name val="Helv"/>
      <family val="0"/>
    </font>
    <font>
      <b/>
      <sz val="12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168" fontId="6" fillId="0" borderId="0" xfId="17" applyNumberFormat="1" applyFont="1" applyAlignment="1">
      <alignment/>
    </xf>
    <xf numFmtId="168" fontId="6" fillId="0" borderId="0" xfId="17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8" fontId="6" fillId="0" borderId="0" xfId="17" applyNumberFormat="1" applyFont="1" applyAlignment="1">
      <alignment horizontal="center"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8" fontId="9" fillId="0" borderId="0" xfId="17" applyNumberFormat="1" applyFont="1" applyAlignment="1">
      <alignment horizontal="center"/>
    </xf>
    <xf numFmtId="6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6" fillId="0" borderId="0" xfId="17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68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8" fontId="13" fillId="0" borderId="0" xfId="17" applyNumberFormat="1" applyFont="1" applyAlignment="1">
      <alignment horizontal="center"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168" fontId="14" fillId="0" borderId="0" xfId="17" applyNumberFormat="1" applyFont="1" applyAlignment="1">
      <alignment horizontal="center"/>
    </xf>
    <xf numFmtId="0" fontId="14" fillId="0" borderId="0" xfId="0" applyFont="1" applyAlignment="1">
      <alignment horizontal="left"/>
    </xf>
    <xf numFmtId="169" fontId="14" fillId="0" borderId="0" xfId="17" applyNumberFormat="1" applyFont="1" applyAlignment="1">
      <alignment horizontal="center"/>
    </xf>
    <xf numFmtId="0" fontId="16" fillId="0" borderId="0" xfId="0" applyFont="1" applyAlignment="1">
      <alignment/>
    </xf>
    <xf numFmtId="168" fontId="14" fillId="0" borderId="0" xfId="17" applyNumberFormat="1" applyFont="1" applyAlignment="1">
      <alignment/>
    </xf>
    <xf numFmtId="0" fontId="14" fillId="0" borderId="0" xfId="0" applyFont="1" applyFill="1" applyAlignment="1">
      <alignment/>
    </xf>
    <xf numFmtId="168" fontId="14" fillId="0" borderId="0" xfId="17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67" fontId="13" fillId="0" borderId="0" xfId="17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0" fontId="19" fillId="2" borderId="1" xfId="0" applyFont="1" applyFill="1" applyBorder="1" applyAlignment="1" applyProtection="1">
      <alignment horizontal="centerContinuous"/>
      <protection/>
    </xf>
    <xf numFmtId="0" fontId="19" fillId="2" borderId="2" xfId="0" applyFont="1" applyFill="1" applyBorder="1" applyAlignment="1" applyProtection="1">
      <alignment horizontal="centerContinuous"/>
      <protection/>
    </xf>
    <xf numFmtId="0" fontId="19" fillId="2" borderId="3" xfId="0" applyFont="1" applyFill="1" applyBorder="1" applyAlignment="1" applyProtection="1">
      <alignment horizontal="centerContinuous"/>
      <protection/>
    </xf>
    <xf numFmtId="0" fontId="20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9" fillId="2" borderId="4" xfId="0" applyFont="1" applyFill="1" applyBorder="1" applyAlignment="1" applyProtection="1">
      <alignment horizontal="centerContinuous"/>
      <protection/>
    </xf>
    <xf numFmtId="0" fontId="19" fillId="2" borderId="0" xfId="0" applyFont="1" applyFill="1" applyBorder="1" applyAlignment="1" applyProtection="1">
      <alignment horizontal="centerContinuous"/>
      <protection/>
    </xf>
    <xf numFmtId="0" fontId="22" fillId="2" borderId="0" xfId="0" applyFont="1" applyFill="1" applyBorder="1" applyAlignment="1" applyProtection="1">
      <alignment horizontal="centerContinuous"/>
      <protection/>
    </xf>
    <xf numFmtId="0" fontId="19" fillId="2" borderId="5" xfId="0" applyFont="1" applyFill="1" applyBorder="1" applyAlignment="1" applyProtection="1">
      <alignment horizontal="centerContinuous"/>
      <protection/>
    </xf>
    <xf numFmtId="0" fontId="19" fillId="2" borderId="6" xfId="0" applyFont="1" applyFill="1" applyBorder="1" applyAlignment="1" applyProtection="1">
      <alignment horizontal="centerContinuous"/>
      <protection/>
    </xf>
    <xf numFmtId="0" fontId="19" fillId="2" borderId="7" xfId="0" applyFont="1" applyFill="1" applyBorder="1" applyAlignment="1" applyProtection="1">
      <alignment horizontal="centerContinuous"/>
      <protection/>
    </xf>
    <xf numFmtId="0" fontId="22" fillId="2" borderId="7" xfId="0" applyFont="1" applyFill="1" applyBorder="1" applyAlignment="1" applyProtection="1">
      <alignment horizontal="centerContinuous"/>
      <protection/>
    </xf>
    <xf numFmtId="0" fontId="19" fillId="2" borderId="8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/>
      <protection/>
    </xf>
    <xf numFmtId="0" fontId="19" fillId="0" borderId="9" xfId="0" applyFont="1" applyBorder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14" fontId="19" fillId="0" borderId="9" xfId="0" applyNumberFormat="1" applyFont="1" applyBorder="1" applyAlignment="1" applyProtection="1">
      <alignment/>
      <protection/>
    </xf>
    <xf numFmtId="0" fontId="19" fillId="2" borderId="10" xfId="0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2" borderId="12" xfId="0" applyFont="1" applyFill="1" applyBorder="1" applyAlignment="1" applyProtection="1">
      <alignment horizontal="center"/>
      <protection/>
    </xf>
    <xf numFmtId="0" fontId="19" fillId="2" borderId="10" xfId="0" applyFont="1" applyFill="1" applyBorder="1" applyAlignment="1" applyProtection="1">
      <alignment horizontal="center"/>
      <protection/>
    </xf>
    <xf numFmtId="0" fontId="19" fillId="2" borderId="13" xfId="0" applyFont="1" applyFill="1" applyBorder="1" applyAlignment="1" applyProtection="1">
      <alignment horizontal="centerContinuous"/>
      <protection/>
    </xf>
    <xf numFmtId="0" fontId="19" fillId="2" borderId="14" xfId="0" applyFont="1" applyFill="1" applyBorder="1" applyAlignment="1" applyProtection="1">
      <alignment horizontal="centerContinuous"/>
      <protection/>
    </xf>
    <xf numFmtId="0" fontId="19" fillId="2" borderId="15" xfId="0" applyFont="1" applyFill="1" applyBorder="1" applyAlignment="1" applyProtection="1">
      <alignment horizontal="centerContinuous"/>
      <protection/>
    </xf>
    <xf numFmtId="0" fontId="19" fillId="2" borderId="16" xfId="0" applyFont="1" applyFill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Continuous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18" xfId="0" applyFont="1" applyFill="1" applyBorder="1" applyAlignment="1" applyProtection="1">
      <alignment horizontal="center"/>
      <protection/>
    </xf>
    <xf numFmtId="0" fontId="19" fillId="2" borderId="17" xfId="0" applyFont="1" applyFill="1" applyBorder="1" applyAlignment="1" applyProtection="1">
      <alignment horizontal="center"/>
      <protection/>
    </xf>
    <xf numFmtId="0" fontId="19" fillId="2" borderId="19" xfId="0" applyFont="1" applyFill="1" applyBorder="1" applyAlignment="1" applyProtection="1">
      <alignment horizontal="center"/>
      <protection/>
    </xf>
    <xf numFmtId="0" fontId="19" fillId="2" borderId="20" xfId="0" applyFont="1" applyFill="1" applyBorder="1" applyAlignment="1" applyProtection="1">
      <alignment horizontal="center"/>
      <protection/>
    </xf>
    <xf numFmtId="0" fontId="19" fillId="2" borderId="21" xfId="0" applyFont="1" applyFill="1" applyBorder="1" applyAlignment="1" applyProtection="1">
      <alignment horizontal="center"/>
      <protection/>
    </xf>
    <xf numFmtId="0" fontId="19" fillId="2" borderId="22" xfId="0" applyFont="1" applyFill="1" applyBorder="1" applyAlignment="1" applyProtection="1">
      <alignment horizontal="center"/>
      <protection/>
    </xf>
    <xf numFmtId="0" fontId="19" fillId="2" borderId="23" xfId="0" applyFont="1" applyFill="1" applyBorder="1" applyAlignment="1" applyProtection="1">
      <alignment/>
      <protection/>
    </xf>
    <xf numFmtId="0" fontId="19" fillId="2" borderId="9" xfId="0" applyFont="1" applyFill="1" applyBorder="1" applyAlignment="1" applyProtection="1">
      <alignment/>
      <protection/>
    </xf>
    <xf numFmtId="0" fontId="19" fillId="2" borderId="24" xfId="0" applyFont="1" applyFill="1" applyBorder="1" applyAlignment="1" applyProtection="1">
      <alignment horizontal="center"/>
      <protection/>
    </xf>
    <xf numFmtId="0" fontId="19" fillId="2" borderId="23" xfId="0" applyFont="1" applyFill="1" applyBorder="1" applyAlignment="1" applyProtection="1">
      <alignment horizontal="center"/>
      <protection/>
    </xf>
    <xf numFmtId="0" fontId="19" fillId="2" borderId="25" xfId="0" applyFont="1" applyFill="1" applyBorder="1" applyAlignment="1" applyProtection="1">
      <alignment horizontal="center"/>
      <protection/>
    </xf>
    <xf numFmtId="0" fontId="19" fillId="2" borderId="26" xfId="0" applyFont="1" applyFill="1" applyBorder="1" applyAlignment="1" applyProtection="1">
      <alignment horizontal="center"/>
      <protection/>
    </xf>
    <xf numFmtId="0" fontId="19" fillId="2" borderId="27" xfId="0" applyFont="1" applyFill="1" applyBorder="1" applyAlignment="1" applyProtection="1">
      <alignment horizontal="center"/>
      <protection/>
    </xf>
    <xf numFmtId="164" fontId="19" fillId="3" borderId="28" xfId="0" applyNumberFormat="1" applyFont="1" applyFill="1" applyBorder="1" applyAlignment="1" applyProtection="1">
      <alignment horizontal="center"/>
      <protection/>
    </xf>
    <xf numFmtId="0" fontId="19" fillId="3" borderId="28" xfId="0" applyFont="1" applyFill="1" applyBorder="1" applyAlignment="1" applyProtection="1">
      <alignment/>
      <protection/>
    </xf>
    <xf numFmtId="0" fontId="19" fillId="3" borderId="29" xfId="0" applyFont="1" applyFill="1" applyBorder="1" applyAlignment="1" applyProtection="1">
      <alignment horizontal="center"/>
      <protection/>
    </xf>
    <xf numFmtId="0" fontId="19" fillId="3" borderId="30" xfId="0" applyFont="1" applyFill="1" applyBorder="1" applyAlignment="1" applyProtection="1">
      <alignment horizontal="center"/>
      <protection/>
    </xf>
    <xf numFmtId="42" fontId="19" fillId="3" borderId="28" xfId="0" applyNumberFormat="1" applyFont="1" applyFill="1" applyBorder="1" applyAlignment="1" applyProtection="1">
      <alignment horizontal="right"/>
      <protection/>
    </xf>
    <xf numFmtId="42" fontId="19" fillId="3" borderId="31" xfId="0" applyNumberFormat="1" applyFont="1" applyFill="1" applyBorder="1" applyAlignment="1" applyProtection="1">
      <alignment horizontal="right"/>
      <protection/>
    </xf>
    <xf numFmtId="0" fontId="19" fillId="3" borderId="30" xfId="0" applyFont="1" applyFill="1" applyBorder="1" applyAlignment="1" applyProtection="1">
      <alignment horizontal="right"/>
      <protection/>
    </xf>
    <xf numFmtId="165" fontId="19" fillId="3" borderId="28" xfId="0" applyNumberFormat="1" applyFont="1" applyFill="1" applyBorder="1" applyAlignment="1" applyProtection="1">
      <alignment horizontal="right"/>
      <protection/>
    </xf>
    <xf numFmtId="42" fontId="19" fillId="3" borderId="32" xfId="0" applyNumberFormat="1" applyFont="1" applyFill="1" applyBorder="1" applyAlignment="1" applyProtection="1">
      <alignment horizontal="right"/>
      <protection/>
    </xf>
    <xf numFmtId="0" fontId="19" fillId="0" borderId="33" xfId="0" applyFont="1" applyFill="1" applyBorder="1" applyAlignment="1" applyProtection="1">
      <alignment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42" fontId="19" fillId="0" borderId="33" xfId="0" applyNumberFormat="1" applyFont="1" applyFill="1" applyBorder="1" applyAlignment="1" applyProtection="1">
      <alignment horizontal="right"/>
      <protection/>
    </xf>
    <xf numFmtId="165" fontId="19" fillId="0" borderId="33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9" fillId="0" borderId="33" xfId="0" applyNumberFormat="1" applyFont="1" applyFill="1" applyBorder="1" applyAlignment="1" applyProtection="1">
      <alignment horizontal="center"/>
      <protection/>
    </xf>
    <xf numFmtId="42" fontId="19" fillId="3" borderId="36" xfId="0" applyNumberFormat="1" applyFont="1" applyFill="1" applyBorder="1" applyAlignment="1" applyProtection="1">
      <alignment horizontal="right"/>
      <protection/>
    </xf>
    <xf numFmtId="42" fontId="19" fillId="3" borderId="33" xfId="0" applyNumberFormat="1" applyFont="1" applyFill="1" applyBorder="1" applyAlignment="1" applyProtection="1">
      <alignment horizontal="right"/>
      <protection/>
    </xf>
    <xf numFmtId="42" fontId="19" fillId="3" borderId="37" xfId="0" applyNumberFormat="1" applyFont="1" applyFill="1" applyBorder="1" applyAlignment="1" applyProtection="1">
      <alignment horizontal="right"/>
      <protection/>
    </xf>
    <xf numFmtId="0" fontId="19" fillId="0" borderId="1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/>
    </xf>
    <xf numFmtId="0" fontId="19" fillId="0" borderId="38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39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9" fillId="0" borderId="9" xfId="0" applyFont="1" applyBorder="1" applyAlignment="1" applyProtection="1">
      <alignment/>
      <protection locked="0"/>
    </xf>
    <xf numFmtId="9" fontId="19" fillId="0" borderId="9" xfId="0" applyNumberFormat="1" applyFont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 locked="0"/>
    </xf>
    <xf numFmtId="164" fontId="19" fillId="4" borderId="33" xfId="0" applyNumberFormat="1" applyFont="1" applyFill="1" applyBorder="1" applyAlignment="1" applyProtection="1">
      <alignment horizontal="center"/>
      <protection/>
    </xf>
    <xf numFmtId="0" fontId="19" fillId="4" borderId="33" xfId="0" applyFont="1" applyFill="1" applyBorder="1" applyAlignment="1" applyProtection="1">
      <alignment/>
      <protection/>
    </xf>
    <xf numFmtId="0" fontId="19" fillId="4" borderId="34" xfId="0" applyFont="1" applyFill="1" applyBorder="1" applyAlignment="1" applyProtection="1">
      <alignment horizontal="center"/>
      <protection/>
    </xf>
    <xf numFmtId="0" fontId="19" fillId="4" borderId="35" xfId="0" applyFont="1" applyFill="1" applyBorder="1" applyAlignment="1" applyProtection="1">
      <alignment horizontal="center"/>
      <protection/>
    </xf>
    <xf numFmtId="42" fontId="19" fillId="4" borderId="33" xfId="0" applyNumberFormat="1" applyFont="1" applyFill="1" applyBorder="1" applyAlignment="1" applyProtection="1">
      <alignment horizontal="right"/>
      <protection/>
    </xf>
    <xf numFmtId="42" fontId="19" fillId="5" borderId="36" xfId="0" applyNumberFormat="1" applyFont="1" applyFill="1" applyBorder="1" applyAlignment="1" applyProtection="1">
      <alignment horizontal="right"/>
      <protection/>
    </xf>
    <xf numFmtId="165" fontId="19" fillId="4" borderId="33" xfId="0" applyNumberFormat="1" applyFont="1" applyFill="1" applyBorder="1" applyAlignment="1" applyProtection="1">
      <alignment horizontal="center"/>
      <protection/>
    </xf>
    <xf numFmtId="42" fontId="19" fillId="5" borderId="33" xfId="0" applyNumberFormat="1" applyFont="1" applyFill="1" applyBorder="1" applyAlignment="1" applyProtection="1">
      <alignment horizontal="right"/>
      <protection/>
    </xf>
    <xf numFmtId="42" fontId="19" fillId="5" borderId="37" xfId="0" applyNumberFormat="1" applyFont="1" applyFill="1" applyBorder="1" applyAlignment="1" applyProtection="1">
      <alignment horizontal="right"/>
      <protection/>
    </xf>
    <xf numFmtId="164" fontId="19" fillId="4" borderId="24" xfId="0" applyNumberFormat="1" applyFont="1" applyFill="1" applyBorder="1" applyAlignment="1" applyProtection="1">
      <alignment horizontal="center"/>
      <protection/>
    </xf>
    <xf numFmtId="42" fontId="19" fillId="4" borderId="36" xfId="0" applyNumberFormat="1" applyFont="1" applyFill="1" applyBorder="1" applyAlignment="1" applyProtection="1">
      <alignment horizontal="right"/>
      <protection/>
    </xf>
    <xf numFmtId="42" fontId="19" fillId="4" borderId="37" xfId="0" applyNumberFormat="1" applyFont="1" applyFill="1" applyBorder="1" applyAlignment="1" applyProtection="1">
      <alignment horizontal="right"/>
      <protection/>
    </xf>
    <xf numFmtId="164" fontId="19" fillId="6" borderId="33" xfId="0" applyNumberFormat="1" applyFont="1" applyFill="1" applyBorder="1" applyAlignment="1" applyProtection="1">
      <alignment horizontal="center"/>
      <protection/>
    </xf>
    <xf numFmtId="164" fontId="19" fillId="6" borderId="24" xfId="0" applyNumberFormat="1" applyFont="1" applyFill="1" applyBorder="1" applyAlignment="1" applyProtection="1">
      <alignment horizontal="center"/>
      <protection/>
    </xf>
    <xf numFmtId="0" fontId="19" fillId="6" borderId="33" xfId="0" applyFont="1" applyFill="1" applyBorder="1" applyAlignment="1" applyProtection="1">
      <alignment/>
      <protection/>
    </xf>
    <xf numFmtId="0" fontId="19" fillId="6" borderId="34" xfId="0" applyFont="1" applyFill="1" applyBorder="1" applyAlignment="1" applyProtection="1">
      <alignment horizontal="center"/>
      <protection/>
    </xf>
    <xf numFmtId="0" fontId="19" fillId="6" borderId="35" xfId="0" applyFont="1" applyFill="1" applyBorder="1" applyAlignment="1" applyProtection="1">
      <alignment horizontal="center"/>
      <protection/>
    </xf>
    <xf numFmtId="42" fontId="19" fillId="6" borderId="33" xfId="0" applyNumberFormat="1" applyFont="1" applyFill="1" applyBorder="1" applyAlignment="1" applyProtection="1">
      <alignment horizontal="right"/>
      <protection/>
    </xf>
    <xf numFmtId="42" fontId="19" fillId="6" borderId="36" xfId="0" applyNumberFormat="1" applyFont="1" applyFill="1" applyBorder="1" applyAlignment="1" applyProtection="1">
      <alignment horizontal="right"/>
      <protection/>
    </xf>
    <xf numFmtId="165" fontId="19" fillId="6" borderId="33" xfId="0" applyNumberFormat="1" applyFont="1" applyFill="1" applyBorder="1" applyAlignment="1" applyProtection="1">
      <alignment horizontal="center"/>
      <protection/>
    </xf>
    <xf numFmtId="42" fontId="19" fillId="6" borderId="37" xfId="0" applyNumberFormat="1" applyFont="1" applyFill="1" applyBorder="1" applyAlignment="1" applyProtection="1">
      <alignment horizontal="right"/>
      <protection/>
    </xf>
    <xf numFmtId="0" fontId="23" fillId="6" borderId="0" xfId="0" applyFont="1" applyFill="1" applyAlignment="1" applyProtection="1">
      <alignment/>
      <protection/>
    </xf>
    <xf numFmtId="0" fontId="23" fillId="4" borderId="0" xfId="0" applyFont="1" applyFill="1" applyAlignment="1" applyProtection="1">
      <alignment/>
      <protection/>
    </xf>
    <xf numFmtId="0" fontId="19" fillId="2" borderId="13" xfId="0" applyFont="1" applyFill="1" applyBorder="1" applyAlignment="1" applyProtection="1">
      <alignment horizontal="center"/>
      <protection/>
    </xf>
    <xf numFmtId="0" fontId="19" fillId="2" borderId="14" xfId="0" applyFont="1" applyFill="1" applyBorder="1" applyAlignment="1" applyProtection="1">
      <alignment horizontal="center"/>
      <protection/>
    </xf>
    <xf numFmtId="0" fontId="19" fillId="2" borderId="15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75" zoomScaleNormal="75" workbookViewId="0" topLeftCell="A1">
      <selection activeCell="H13" sqref="H13"/>
    </sheetView>
  </sheetViews>
  <sheetFormatPr defaultColWidth="9.140625" defaultRowHeight="12.75"/>
  <cols>
    <col min="1" max="3" width="3.8515625" style="74" customWidth="1"/>
    <col min="4" max="4" width="40.7109375" style="74" customWidth="1"/>
    <col min="5" max="5" width="7.7109375" style="74" customWidth="1"/>
    <col min="6" max="12" width="14.7109375" style="74" customWidth="1"/>
    <col min="13" max="13" width="18.140625" style="74" customWidth="1"/>
    <col min="14" max="14" width="14.7109375" style="74" customWidth="1"/>
    <col min="15" max="15" width="14.140625" style="72" customWidth="1"/>
    <col min="16" max="16" width="14.140625" style="73" customWidth="1"/>
    <col min="17" max="16384" width="9.140625" style="74" customWidth="1"/>
  </cols>
  <sheetData>
    <row r="1" spans="1:14" ht="18.75" thickTop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">
      <c r="A2" s="75" t="s">
        <v>0</v>
      </c>
      <c r="B2" s="76"/>
      <c r="C2" s="76"/>
      <c r="D2" s="76"/>
      <c r="E2" s="76"/>
      <c r="F2" s="77"/>
      <c r="G2" s="77"/>
      <c r="H2" s="77"/>
      <c r="I2" s="77"/>
      <c r="J2" s="76"/>
      <c r="K2" s="76"/>
      <c r="L2" s="76"/>
      <c r="M2" s="76"/>
      <c r="N2" s="78"/>
    </row>
    <row r="3" spans="1:14" ht="18.75" thickBot="1">
      <c r="A3" s="79"/>
      <c r="B3" s="80"/>
      <c r="C3" s="80"/>
      <c r="D3" s="80"/>
      <c r="E3" s="80"/>
      <c r="F3" s="81"/>
      <c r="G3" s="81"/>
      <c r="H3" s="81"/>
      <c r="I3" s="81"/>
      <c r="J3" s="80"/>
      <c r="K3" s="80"/>
      <c r="L3" s="80"/>
      <c r="M3" s="80"/>
      <c r="N3" s="82"/>
    </row>
    <row r="4" spans="1:14" ht="18.75" thickTop="1">
      <c r="A4" s="83" t="s">
        <v>1</v>
      </c>
      <c r="B4" s="83"/>
      <c r="C4" s="83"/>
      <c r="D4" s="84" t="s">
        <v>25</v>
      </c>
      <c r="E4" s="83"/>
      <c r="F4" s="83"/>
      <c r="G4" s="168" t="s">
        <v>180</v>
      </c>
      <c r="H4" s="168"/>
      <c r="I4" s="83"/>
      <c r="J4" s="83"/>
      <c r="K4" s="83" t="s">
        <v>2</v>
      </c>
      <c r="L4" s="83"/>
      <c r="M4" s="85" t="s">
        <v>35</v>
      </c>
      <c r="N4" s="86"/>
    </row>
    <row r="5" spans="1:14" ht="18">
      <c r="A5" s="83"/>
      <c r="B5" s="83"/>
      <c r="C5" s="83"/>
      <c r="D5" s="83"/>
      <c r="E5" s="83"/>
      <c r="F5" s="83"/>
      <c r="G5" s="169" t="s">
        <v>181</v>
      </c>
      <c r="H5" s="169"/>
      <c r="I5" s="87"/>
      <c r="J5" s="88"/>
      <c r="K5" s="83" t="s">
        <v>3</v>
      </c>
      <c r="L5" s="83"/>
      <c r="M5" s="89">
        <f ca="1">TODAY()</f>
        <v>37005</v>
      </c>
      <c r="N5" s="86"/>
    </row>
    <row r="6" spans="1:14" ht="18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8">
      <c r="A7" s="90"/>
      <c r="B7" s="91"/>
      <c r="C7" s="91"/>
      <c r="D7" s="92"/>
      <c r="E7" s="93"/>
      <c r="F7" s="170" t="s">
        <v>4</v>
      </c>
      <c r="G7" s="171"/>
      <c r="H7" s="171"/>
      <c r="I7" s="172"/>
      <c r="J7" s="94" t="s">
        <v>5</v>
      </c>
      <c r="K7" s="95"/>
      <c r="L7" s="95"/>
      <c r="M7" s="96"/>
      <c r="N7" s="97"/>
    </row>
    <row r="8" spans="1:14" ht="18">
      <c r="A8" s="98"/>
      <c r="B8" s="99" t="s">
        <v>6</v>
      </c>
      <c r="C8" s="76"/>
      <c r="D8" s="100" t="s">
        <v>7</v>
      </c>
      <c r="E8" s="101"/>
      <c r="F8" s="102"/>
      <c r="G8" s="101" t="s">
        <v>8</v>
      </c>
      <c r="H8" s="100" t="s">
        <v>9</v>
      </c>
      <c r="I8" s="103" t="s">
        <v>10</v>
      </c>
      <c r="J8" s="104" t="s">
        <v>11</v>
      </c>
      <c r="K8" s="92" t="s">
        <v>12</v>
      </c>
      <c r="L8" s="92" t="s">
        <v>13</v>
      </c>
      <c r="M8" s="92" t="s">
        <v>10</v>
      </c>
      <c r="N8" s="105" t="s">
        <v>10</v>
      </c>
    </row>
    <row r="9" spans="1:14" ht="18">
      <c r="A9" s="106"/>
      <c r="B9" s="107"/>
      <c r="C9" s="107"/>
      <c r="D9" s="108"/>
      <c r="E9" s="109" t="s">
        <v>14</v>
      </c>
      <c r="F9" s="110" t="s">
        <v>15</v>
      </c>
      <c r="G9" s="109" t="s">
        <v>16</v>
      </c>
      <c r="H9" s="108" t="s">
        <v>17</v>
      </c>
      <c r="I9" s="111" t="s">
        <v>18</v>
      </c>
      <c r="J9" s="110" t="s">
        <v>19</v>
      </c>
      <c r="K9" s="108" t="s">
        <v>20</v>
      </c>
      <c r="L9" s="108" t="s">
        <v>21</v>
      </c>
      <c r="M9" s="108" t="s">
        <v>22</v>
      </c>
      <c r="N9" s="112"/>
    </row>
    <row r="10" spans="1:14" ht="18.75" thickBot="1">
      <c r="A10" s="113"/>
      <c r="B10" s="113"/>
      <c r="C10" s="113"/>
      <c r="D10" s="114" t="s">
        <v>23</v>
      </c>
      <c r="E10" s="115"/>
      <c r="F10" s="116"/>
      <c r="G10" s="115"/>
      <c r="H10" s="117"/>
      <c r="I10" s="118">
        <f>SUM(I11:I42)</f>
        <v>105175273.58</v>
      </c>
      <c r="J10" s="119"/>
      <c r="K10" s="120"/>
      <c r="L10" s="117"/>
      <c r="M10" s="117">
        <f>SUM(M11:M42)</f>
        <v>11953600</v>
      </c>
      <c r="N10" s="121">
        <f>SUM(N11:N42)</f>
        <v>117128873.58</v>
      </c>
    </row>
    <row r="11" spans="1:16" s="129" customFormat="1" ht="18.75" thickTop="1">
      <c r="A11" s="156"/>
      <c r="B11" s="156">
        <v>1</v>
      </c>
      <c r="C11" s="156"/>
      <c r="D11" s="148" t="s">
        <v>26</v>
      </c>
      <c r="E11" s="149" t="s">
        <v>27</v>
      </c>
      <c r="F11" s="150"/>
      <c r="G11" s="149">
        <v>7</v>
      </c>
      <c r="H11" s="151">
        <f>'VLHC Cryo Costs - Break Down'!$E$33</f>
        <v>2630375.16</v>
      </c>
      <c r="I11" s="157">
        <f aca="true" t="shared" si="0" ref="I11:I18">IF(H11="","",G11*H11)</f>
        <v>18412626.12</v>
      </c>
      <c r="J11" s="150" t="s">
        <v>36</v>
      </c>
      <c r="K11" s="153">
        <v>3.9</v>
      </c>
      <c r="L11" s="151">
        <v>96000</v>
      </c>
      <c r="M11" s="151">
        <f>IF(L11="","",L11*K11)</f>
        <v>374400</v>
      </c>
      <c r="N11" s="158">
        <f aca="true" t="shared" si="1" ref="N11:N41">SUM(I11,M11)</f>
        <v>18787026.12</v>
      </c>
      <c r="O11" s="127"/>
      <c r="P11" s="128"/>
    </row>
    <row r="12" spans="1:16" s="129" customFormat="1" ht="18">
      <c r="A12" s="156"/>
      <c r="B12" s="156"/>
      <c r="C12" s="156"/>
      <c r="D12" s="148"/>
      <c r="E12" s="149"/>
      <c r="F12" s="150"/>
      <c r="G12" s="149"/>
      <c r="H12" s="151"/>
      <c r="I12" s="157">
        <f t="shared" si="0"/>
      </c>
      <c r="J12" s="150" t="s">
        <v>37</v>
      </c>
      <c r="K12" s="153">
        <v>15</v>
      </c>
      <c r="L12" s="151">
        <v>76000</v>
      </c>
      <c r="M12" s="151">
        <f aca="true" t="shared" si="2" ref="M12:M34">IF(L12="","",L12*K12)</f>
        <v>1140000</v>
      </c>
      <c r="N12" s="158">
        <f t="shared" si="1"/>
        <v>1140000</v>
      </c>
      <c r="O12" s="127"/>
      <c r="P12" s="128"/>
    </row>
    <row r="13" spans="1:16" s="129" customFormat="1" ht="18">
      <c r="A13" s="156"/>
      <c r="B13" s="156">
        <v>2</v>
      </c>
      <c r="C13" s="156"/>
      <c r="D13" s="148" t="s">
        <v>170</v>
      </c>
      <c r="E13" s="149" t="s">
        <v>29</v>
      </c>
      <c r="F13" s="150"/>
      <c r="G13" s="149">
        <v>8</v>
      </c>
      <c r="H13" s="151">
        <f>'VLHC Cryo Costs - Break Down'!$E$150</f>
        <v>4003896</v>
      </c>
      <c r="I13" s="157">
        <f t="shared" si="0"/>
        <v>32031168</v>
      </c>
      <c r="J13" s="150" t="s">
        <v>36</v>
      </c>
      <c r="K13" s="153">
        <v>4.5</v>
      </c>
      <c r="L13" s="151">
        <v>96000</v>
      </c>
      <c r="M13" s="151">
        <f t="shared" si="2"/>
        <v>432000</v>
      </c>
      <c r="N13" s="158">
        <f t="shared" si="1"/>
        <v>32463168</v>
      </c>
      <c r="O13" s="127"/>
      <c r="P13" s="128"/>
    </row>
    <row r="14" spans="1:16" s="129" customFormat="1" ht="18">
      <c r="A14" s="156"/>
      <c r="B14" s="156"/>
      <c r="C14" s="156"/>
      <c r="D14" s="148"/>
      <c r="E14" s="149"/>
      <c r="F14" s="150"/>
      <c r="G14" s="149"/>
      <c r="H14" s="151"/>
      <c r="I14" s="157">
        <f t="shared" si="0"/>
      </c>
      <c r="J14" s="150" t="s">
        <v>37</v>
      </c>
      <c r="K14" s="153">
        <v>18</v>
      </c>
      <c r="L14" s="151">
        <v>76000</v>
      </c>
      <c r="M14" s="151">
        <f t="shared" si="2"/>
        <v>1368000</v>
      </c>
      <c r="N14" s="158">
        <f t="shared" si="1"/>
        <v>1368000</v>
      </c>
      <c r="O14" s="127"/>
      <c r="P14" s="128"/>
    </row>
    <row r="15" spans="1:16" s="129" customFormat="1" ht="18">
      <c r="A15" s="156"/>
      <c r="B15" s="156">
        <v>3</v>
      </c>
      <c r="C15" s="156"/>
      <c r="D15" s="148" t="s">
        <v>28</v>
      </c>
      <c r="E15" s="149" t="s">
        <v>27</v>
      </c>
      <c r="F15" s="150"/>
      <c r="G15" s="149">
        <v>8</v>
      </c>
      <c r="H15" s="151">
        <f>'VLHC Cryo Costs - Break Down'!$E$65</f>
        <v>237787.68</v>
      </c>
      <c r="I15" s="157">
        <f t="shared" si="0"/>
        <v>1902301.44</v>
      </c>
      <c r="J15" s="150" t="s">
        <v>36</v>
      </c>
      <c r="K15" s="153">
        <v>0.8</v>
      </c>
      <c r="L15" s="151">
        <v>96000</v>
      </c>
      <c r="M15" s="151">
        <f t="shared" si="2"/>
        <v>76800</v>
      </c>
      <c r="N15" s="158">
        <f t="shared" si="1"/>
        <v>1979101.44</v>
      </c>
      <c r="O15" s="127"/>
      <c r="P15" s="128"/>
    </row>
    <row r="16" spans="1:16" s="129" customFormat="1" ht="18">
      <c r="A16" s="156"/>
      <c r="B16" s="156"/>
      <c r="C16" s="156"/>
      <c r="D16" s="148"/>
      <c r="E16" s="149"/>
      <c r="F16" s="150"/>
      <c r="G16" s="149"/>
      <c r="H16" s="151"/>
      <c r="I16" s="157">
        <f t="shared" si="0"/>
      </c>
      <c r="J16" s="150" t="s">
        <v>37</v>
      </c>
      <c r="K16" s="153">
        <v>2.8</v>
      </c>
      <c r="L16" s="151">
        <v>76000</v>
      </c>
      <c r="M16" s="151">
        <f t="shared" si="2"/>
        <v>212800</v>
      </c>
      <c r="N16" s="158">
        <f t="shared" si="1"/>
        <v>212800</v>
      </c>
      <c r="O16" s="127"/>
      <c r="P16" s="128"/>
    </row>
    <row r="17" spans="1:16" s="129" customFormat="1" ht="18">
      <c r="A17" s="156"/>
      <c r="B17" s="156"/>
      <c r="C17" s="156"/>
      <c r="D17" s="148"/>
      <c r="E17" s="149"/>
      <c r="F17" s="150"/>
      <c r="G17" s="149"/>
      <c r="H17" s="151"/>
      <c r="I17" s="157">
        <f t="shared" si="0"/>
      </c>
      <c r="J17" s="150" t="s">
        <v>38</v>
      </c>
      <c r="K17" s="153">
        <v>0.8</v>
      </c>
      <c r="L17" s="151">
        <v>76000</v>
      </c>
      <c r="M17" s="151">
        <f>IF(L17="","",L17*K17)</f>
        <v>60800</v>
      </c>
      <c r="N17" s="158">
        <f t="shared" si="1"/>
        <v>60800</v>
      </c>
      <c r="O17" s="127"/>
      <c r="P17" s="128"/>
    </row>
    <row r="18" spans="1:16" s="129" customFormat="1" ht="18">
      <c r="A18" s="156"/>
      <c r="B18" s="156">
        <v>4</v>
      </c>
      <c r="C18" s="156"/>
      <c r="D18" s="148" t="s">
        <v>30</v>
      </c>
      <c r="E18" s="149" t="s">
        <v>27</v>
      </c>
      <c r="F18" s="150"/>
      <c r="G18" s="149">
        <v>8</v>
      </c>
      <c r="H18" s="151">
        <f>'VLHC Cryo Costs - Break Down'!$E$189</f>
        <v>2682330</v>
      </c>
      <c r="I18" s="157">
        <f t="shared" si="0"/>
        <v>21458640</v>
      </c>
      <c r="J18" s="150" t="s">
        <v>36</v>
      </c>
      <c r="K18" s="153">
        <v>2.1</v>
      </c>
      <c r="L18" s="151">
        <v>96000</v>
      </c>
      <c r="M18" s="151">
        <f t="shared" si="2"/>
        <v>201600</v>
      </c>
      <c r="N18" s="158">
        <f t="shared" si="1"/>
        <v>21660240</v>
      </c>
      <c r="O18" s="127"/>
      <c r="P18" s="128"/>
    </row>
    <row r="19" spans="1:16" s="129" customFormat="1" ht="18">
      <c r="A19" s="147"/>
      <c r="B19" s="156"/>
      <c r="C19" s="156"/>
      <c r="D19" s="148"/>
      <c r="E19" s="149"/>
      <c r="F19" s="150"/>
      <c r="G19" s="149"/>
      <c r="H19" s="151"/>
      <c r="I19" s="157">
        <f aca="true" t="shared" si="3" ref="I19:I28">IF(H19="","",G19*H19)</f>
      </c>
      <c r="J19" s="150" t="s">
        <v>37</v>
      </c>
      <c r="K19" s="153">
        <v>7.8</v>
      </c>
      <c r="L19" s="151">
        <v>76000</v>
      </c>
      <c r="M19" s="151">
        <f t="shared" si="2"/>
        <v>592800</v>
      </c>
      <c r="N19" s="158">
        <f t="shared" si="1"/>
        <v>592800</v>
      </c>
      <c r="O19" s="127"/>
      <c r="P19" s="128"/>
    </row>
    <row r="20" spans="1:16" s="129" customFormat="1" ht="18">
      <c r="A20" s="147"/>
      <c r="B20" s="156"/>
      <c r="C20" s="156"/>
      <c r="D20" s="148"/>
      <c r="E20" s="149"/>
      <c r="F20" s="150"/>
      <c r="G20" s="149"/>
      <c r="H20" s="151"/>
      <c r="I20" s="157">
        <f t="shared" si="3"/>
      </c>
      <c r="J20" s="150" t="s">
        <v>38</v>
      </c>
      <c r="K20" s="153">
        <v>3</v>
      </c>
      <c r="L20" s="151">
        <v>76000</v>
      </c>
      <c r="M20" s="151">
        <f>IF(L20="","",L20*K20)</f>
        <v>228000</v>
      </c>
      <c r="N20" s="158">
        <f t="shared" si="1"/>
        <v>228000</v>
      </c>
      <c r="O20" s="127"/>
      <c r="P20" s="128"/>
    </row>
    <row r="21" spans="1:16" s="129" customFormat="1" ht="18">
      <c r="A21" s="147"/>
      <c r="B21" s="156">
        <v>5</v>
      </c>
      <c r="C21" s="156"/>
      <c r="D21" s="148" t="s">
        <v>31</v>
      </c>
      <c r="E21" s="149" t="s">
        <v>168</v>
      </c>
      <c r="F21" s="150"/>
      <c r="G21" s="149">
        <v>8</v>
      </c>
      <c r="H21" s="151">
        <f>'VLHC Cryo Costs - Break Down'!$E$114</f>
        <v>1262720</v>
      </c>
      <c r="I21" s="157">
        <f t="shared" si="3"/>
        <v>10101760</v>
      </c>
      <c r="J21" s="150" t="s">
        <v>36</v>
      </c>
      <c r="K21" s="153">
        <v>21</v>
      </c>
      <c r="L21" s="151">
        <v>96000</v>
      </c>
      <c r="M21" s="151">
        <f t="shared" si="2"/>
        <v>2016000</v>
      </c>
      <c r="N21" s="158">
        <f t="shared" si="1"/>
        <v>12117760</v>
      </c>
      <c r="O21" s="127"/>
      <c r="P21" s="128"/>
    </row>
    <row r="22" spans="1:16" s="129" customFormat="1" ht="18">
      <c r="A22" s="147"/>
      <c r="B22" s="156"/>
      <c r="C22" s="156"/>
      <c r="D22" s="148"/>
      <c r="E22" s="149"/>
      <c r="F22" s="150"/>
      <c r="G22" s="149"/>
      <c r="H22" s="151"/>
      <c r="I22" s="157">
        <f t="shared" si="3"/>
      </c>
      <c r="J22" s="150" t="s">
        <v>37</v>
      </c>
      <c r="K22" s="153">
        <v>24</v>
      </c>
      <c r="L22" s="151">
        <v>76000</v>
      </c>
      <c r="M22" s="151">
        <f t="shared" si="2"/>
        <v>1824000</v>
      </c>
      <c r="N22" s="158">
        <f t="shared" si="1"/>
        <v>1824000</v>
      </c>
      <c r="O22" s="127"/>
      <c r="P22" s="128"/>
    </row>
    <row r="23" spans="1:16" s="129" customFormat="1" ht="18">
      <c r="A23" s="159"/>
      <c r="B23" s="160">
        <v>6</v>
      </c>
      <c r="C23" s="160"/>
      <c r="D23" s="161" t="s">
        <v>32</v>
      </c>
      <c r="E23" s="162" t="s">
        <v>27</v>
      </c>
      <c r="F23" s="163"/>
      <c r="G23" s="162">
        <v>1</v>
      </c>
      <c r="H23" s="164">
        <f>'VLHC Cryo Costs - Break Down'!$E$216</f>
        <v>12979824.02</v>
      </c>
      <c r="I23" s="165">
        <f t="shared" si="3"/>
        <v>12979824.02</v>
      </c>
      <c r="J23" s="163" t="s">
        <v>36</v>
      </c>
      <c r="K23" s="166">
        <v>2</v>
      </c>
      <c r="L23" s="164">
        <v>96000</v>
      </c>
      <c r="M23" s="164">
        <f t="shared" si="2"/>
        <v>192000</v>
      </c>
      <c r="N23" s="167">
        <f t="shared" si="1"/>
        <v>13171824.02</v>
      </c>
      <c r="O23" s="127"/>
      <c r="P23" s="128"/>
    </row>
    <row r="24" spans="1:16" s="129" customFormat="1" ht="18">
      <c r="A24" s="159"/>
      <c r="B24" s="160"/>
      <c r="C24" s="160"/>
      <c r="D24" s="161"/>
      <c r="E24" s="162"/>
      <c r="F24" s="163"/>
      <c r="G24" s="162"/>
      <c r="H24" s="164"/>
      <c r="I24" s="165">
        <f t="shared" si="3"/>
      </c>
      <c r="J24" s="163" t="s">
        <v>37</v>
      </c>
      <c r="K24" s="166">
        <v>25</v>
      </c>
      <c r="L24" s="164">
        <v>76000</v>
      </c>
      <c r="M24" s="164">
        <f t="shared" si="2"/>
        <v>1900000</v>
      </c>
      <c r="N24" s="167">
        <f t="shared" si="1"/>
        <v>1900000</v>
      </c>
      <c r="O24" s="127"/>
      <c r="P24" s="128"/>
    </row>
    <row r="25" spans="1:16" s="129" customFormat="1" ht="18">
      <c r="A25" s="159"/>
      <c r="B25" s="160"/>
      <c r="C25" s="160"/>
      <c r="D25" s="161"/>
      <c r="E25" s="162"/>
      <c r="F25" s="163"/>
      <c r="G25" s="162"/>
      <c r="H25" s="164"/>
      <c r="I25" s="165">
        <f t="shared" si="3"/>
      </c>
      <c r="J25" s="163" t="s">
        <v>38</v>
      </c>
      <c r="K25" s="166">
        <v>1.5</v>
      </c>
      <c r="L25" s="164">
        <v>76000</v>
      </c>
      <c r="M25" s="164">
        <f>IF(L25="","",L25*K25)</f>
        <v>114000</v>
      </c>
      <c r="N25" s="167">
        <f t="shared" si="1"/>
        <v>114000</v>
      </c>
      <c r="O25" s="127"/>
      <c r="P25" s="128"/>
    </row>
    <row r="26" spans="1:16" s="129" customFormat="1" ht="18">
      <c r="A26" s="159"/>
      <c r="B26" s="160">
        <v>7</v>
      </c>
      <c r="C26" s="160"/>
      <c r="D26" s="161" t="s">
        <v>33</v>
      </c>
      <c r="E26" s="162">
        <v>4</v>
      </c>
      <c r="F26" s="163"/>
      <c r="G26" s="162">
        <v>6</v>
      </c>
      <c r="H26" s="164">
        <f>'VLHC Cryo Costs - Break Down'!$E$242</f>
        <v>295634</v>
      </c>
      <c r="I26" s="165">
        <f t="shared" si="3"/>
        <v>1773804</v>
      </c>
      <c r="J26" s="163" t="s">
        <v>36</v>
      </c>
      <c r="K26" s="166">
        <v>0.5</v>
      </c>
      <c r="L26" s="164">
        <v>96000</v>
      </c>
      <c r="M26" s="164">
        <f t="shared" si="2"/>
        <v>48000</v>
      </c>
      <c r="N26" s="167">
        <f t="shared" si="1"/>
        <v>1821804</v>
      </c>
      <c r="O26" s="127"/>
      <c r="P26" s="128"/>
    </row>
    <row r="27" spans="1:14" ht="18">
      <c r="A27" s="159"/>
      <c r="B27" s="160"/>
      <c r="C27" s="160"/>
      <c r="D27" s="161"/>
      <c r="E27" s="162"/>
      <c r="F27" s="163"/>
      <c r="G27" s="162"/>
      <c r="H27" s="164"/>
      <c r="I27" s="165">
        <f t="shared" si="3"/>
      </c>
      <c r="J27" s="163" t="s">
        <v>37</v>
      </c>
      <c r="K27" s="166">
        <v>7.5</v>
      </c>
      <c r="L27" s="164">
        <v>76000</v>
      </c>
      <c r="M27" s="164">
        <f t="shared" si="2"/>
        <v>570000</v>
      </c>
      <c r="N27" s="167">
        <f t="shared" si="1"/>
        <v>570000</v>
      </c>
    </row>
    <row r="28" spans="1:14" ht="18">
      <c r="A28" s="159"/>
      <c r="B28" s="160"/>
      <c r="C28" s="160"/>
      <c r="D28" s="161"/>
      <c r="E28" s="162"/>
      <c r="F28" s="163"/>
      <c r="G28" s="162"/>
      <c r="H28" s="164"/>
      <c r="I28" s="165">
        <f t="shared" si="3"/>
      </c>
      <c r="J28" s="163" t="s">
        <v>38</v>
      </c>
      <c r="K28" s="166">
        <v>1</v>
      </c>
      <c r="L28" s="164">
        <v>76000</v>
      </c>
      <c r="M28" s="164">
        <f>IF(L28="","",L28*K28)</f>
        <v>76000</v>
      </c>
      <c r="N28" s="167">
        <f t="shared" si="1"/>
        <v>76000</v>
      </c>
    </row>
    <row r="29" spans="1:14" ht="18">
      <c r="A29" s="159"/>
      <c r="B29" s="160">
        <v>8</v>
      </c>
      <c r="C29" s="160"/>
      <c r="D29" s="161" t="s">
        <v>34</v>
      </c>
      <c r="E29" s="162">
        <v>5</v>
      </c>
      <c r="F29" s="163"/>
      <c r="G29" s="162">
        <v>870</v>
      </c>
      <c r="H29" s="164">
        <v>2500</v>
      </c>
      <c r="I29" s="165">
        <f aca="true" t="shared" si="4" ref="I29:I36">IF(H29="","",G29*H29)</f>
        <v>2175000</v>
      </c>
      <c r="J29" s="163" t="s">
        <v>39</v>
      </c>
      <c r="K29" s="163" t="s">
        <v>39</v>
      </c>
      <c r="L29" s="164"/>
      <c r="M29" s="164">
        <f t="shared" si="2"/>
      </c>
      <c r="N29" s="167">
        <f t="shared" si="1"/>
        <v>2175000</v>
      </c>
    </row>
    <row r="30" spans="1:14" ht="18">
      <c r="A30" s="159"/>
      <c r="B30" s="159"/>
      <c r="C30" s="159"/>
      <c r="D30" s="161"/>
      <c r="E30" s="162"/>
      <c r="F30" s="163"/>
      <c r="G30" s="162"/>
      <c r="H30" s="164"/>
      <c r="I30" s="165">
        <f t="shared" si="4"/>
      </c>
      <c r="J30" s="163" t="s">
        <v>39</v>
      </c>
      <c r="K30" s="163" t="s">
        <v>39</v>
      </c>
      <c r="L30" s="164"/>
      <c r="M30" s="164">
        <f t="shared" si="2"/>
      </c>
      <c r="N30" s="167">
        <f t="shared" si="1"/>
        <v>0</v>
      </c>
    </row>
    <row r="31" spans="1:14" ht="18">
      <c r="A31" s="159"/>
      <c r="B31" s="159">
        <v>9</v>
      </c>
      <c r="C31" s="159"/>
      <c r="D31" s="161" t="s">
        <v>47</v>
      </c>
      <c r="E31" s="162">
        <v>6</v>
      </c>
      <c r="F31" s="163"/>
      <c r="G31" s="162">
        <v>870</v>
      </c>
      <c r="H31" s="164">
        <v>65</v>
      </c>
      <c r="I31" s="165">
        <f t="shared" si="4"/>
        <v>56550</v>
      </c>
      <c r="J31" s="163" t="s">
        <v>39</v>
      </c>
      <c r="K31" s="163" t="s">
        <v>39</v>
      </c>
      <c r="L31" s="164"/>
      <c r="M31" s="164">
        <f t="shared" si="2"/>
      </c>
      <c r="N31" s="167">
        <f t="shared" si="1"/>
        <v>56550</v>
      </c>
    </row>
    <row r="32" spans="1:14" ht="18">
      <c r="A32" s="159"/>
      <c r="B32" s="159"/>
      <c r="C32" s="159"/>
      <c r="D32" s="161"/>
      <c r="E32" s="162"/>
      <c r="F32" s="163"/>
      <c r="G32" s="162"/>
      <c r="H32" s="164"/>
      <c r="I32" s="165">
        <f t="shared" si="4"/>
      </c>
      <c r="J32" s="163" t="s">
        <v>39</v>
      </c>
      <c r="K32" s="163" t="s">
        <v>39</v>
      </c>
      <c r="L32" s="164"/>
      <c r="M32" s="164">
        <f t="shared" si="2"/>
      </c>
      <c r="N32" s="167">
        <f t="shared" si="1"/>
        <v>0</v>
      </c>
    </row>
    <row r="33" spans="1:14" ht="18">
      <c r="A33" s="159"/>
      <c r="B33" s="159">
        <v>10</v>
      </c>
      <c r="C33" s="159"/>
      <c r="D33" s="161" t="s">
        <v>48</v>
      </c>
      <c r="E33" s="162">
        <v>7</v>
      </c>
      <c r="F33" s="163"/>
      <c r="G33" s="162">
        <f>870+(24*7)</f>
        <v>1038</v>
      </c>
      <c r="H33" s="164">
        <v>200</v>
      </c>
      <c r="I33" s="165">
        <f t="shared" si="4"/>
        <v>207600</v>
      </c>
      <c r="J33" s="163" t="s">
        <v>36</v>
      </c>
      <c r="K33" s="166">
        <v>0.25</v>
      </c>
      <c r="L33" s="164">
        <v>96000</v>
      </c>
      <c r="M33" s="164">
        <f t="shared" si="2"/>
        <v>24000</v>
      </c>
      <c r="N33" s="167">
        <f t="shared" si="1"/>
        <v>231600</v>
      </c>
    </row>
    <row r="34" spans="1:14" ht="18">
      <c r="A34" s="159"/>
      <c r="B34" s="159"/>
      <c r="C34" s="159"/>
      <c r="D34" s="161"/>
      <c r="E34" s="162"/>
      <c r="F34" s="163"/>
      <c r="G34" s="162"/>
      <c r="H34" s="164"/>
      <c r="I34" s="165">
        <f t="shared" si="4"/>
      </c>
      <c r="J34" s="163" t="s">
        <v>37</v>
      </c>
      <c r="K34" s="166">
        <v>1</v>
      </c>
      <c r="L34" s="164">
        <v>76000</v>
      </c>
      <c r="M34" s="164">
        <f t="shared" si="2"/>
        <v>76000</v>
      </c>
      <c r="N34" s="167">
        <f t="shared" si="1"/>
        <v>76000</v>
      </c>
    </row>
    <row r="35" spans="1:14" ht="18">
      <c r="A35" s="159"/>
      <c r="B35" s="159"/>
      <c r="C35" s="159"/>
      <c r="D35" s="161"/>
      <c r="E35" s="162"/>
      <c r="F35" s="163"/>
      <c r="G35" s="162"/>
      <c r="H35" s="164"/>
      <c r="I35" s="165">
        <f t="shared" si="4"/>
      </c>
      <c r="J35" s="163" t="s">
        <v>38</v>
      </c>
      <c r="K35" s="166">
        <v>0.3</v>
      </c>
      <c r="L35" s="164">
        <v>76000</v>
      </c>
      <c r="M35" s="164">
        <f aca="true" t="shared" si="5" ref="M35:M41">IF(L35="","",L35*K35)</f>
        <v>22800</v>
      </c>
      <c r="N35" s="167">
        <f t="shared" si="1"/>
        <v>22800</v>
      </c>
    </row>
    <row r="36" spans="1:14" ht="18">
      <c r="A36" s="159"/>
      <c r="B36" s="159">
        <v>11</v>
      </c>
      <c r="C36" s="159"/>
      <c r="D36" s="161" t="s">
        <v>166</v>
      </c>
      <c r="E36" s="162">
        <v>7</v>
      </c>
      <c r="F36" s="163"/>
      <c r="G36" s="162">
        <v>1038</v>
      </c>
      <c r="H36" s="164">
        <v>2000</v>
      </c>
      <c r="I36" s="165">
        <f t="shared" si="4"/>
        <v>2076000</v>
      </c>
      <c r="J36" s="163" t="s">
        <v>36</v>
      </c>
      <c r="K36" s="166">
        <v>0.3</v>
      </c>
      <c r="L36" s="164">
        <v>96000</v>
      </c>
      <c r="M36" s="164">
        <f t="shared" si="5"/>
        <v>28800</v>
      </c>
      <c r="N36" s="167">
        <f t="shared" si="1"/>
        <v>2104800</v>
      </c>
    </row>
    <row r="37" spans="1:14" ht="18">
      <c r="A37" s="159"/>
      <c r="B37" s="159"/>
      <c r="C37" s="159"/>
      <c r="D37" s="161"/>
      <c r="E37" s="162"/>
      <c r="F37" s="163"/>
      <c r="G37" s="162"/>
      <c r="H37" s="164"/>
      <c r="I37" s="165"/>
      <c r="J37" s="163" t="s">
        <v>37</v>
      </c>
      <c r="K37" s="166">
        <v>0.1</v>
      </c>
      <c r="L37" s="164">
        <v>76000</v>
      </c>
      <c r="M37" s="164">
        <f t="shared" si="5"/>
        <v>7600</v>
      </c>
      <c r="N37" s="167">
        <f t="shared" si="1"/>
        <v>7600</v>
      </c>
    </row>
    <row r="38" spans="1:14" ht="18">
      <c r="A38" s="159"/>
      <c r="B38" s="159"/>
      <c r="C38" s="159"/>
      <c r="D38" s="161"/>
      <c r="E38" s="162"/>
      <c r="F38" s="163"/>
      <c r="G38" s="162"/>
      <c r="H38" s="164"/>
      <c r="I38" s="165"/>
      <c r="J38" s="163" t="s">
        <v>38</v>
      </c>
      <c r="K38" s="166">
        <v>0.2</v>
      </c>
      <c r="L38" s="164">
        <v>76000</v>
      </c>
      <c r="M38" s="164">
        <f t="shared" si="5"/>
        <v>15200</v>
      </c>
      <c r="N38" s="167">
        <f t="shared" si="1"/>
        <v>15200</v>
      </c>
    </row>
    <row r="39" spans="1:14" ht="18">
      <c r="A39" s="147"/>
      <c r="B39" s="147">
        <v>12</v>
      </c>
      <c r="C39" s="147"/>
      <c r="D39" s="148" t="s">
        <v>165</v>
      </c>
      <c r="E39" s="149">
        <v>4</v>
      </c>
      <c r="F39" s="150"/>
      <c r="G39" s="149">
        <v>8</v>
      </c>
      <c r="H39" s="151">
        <v>250000</v>
      </c>
      <c r="I39" s="152">
        <f>IF(H39="","",G39*H39)</f>
        <v>2000000</v>
      </c>
      <c r="J39" s="150" t="s">
        <v>36</v>
      </c>
      <c r="K39" s="153">
        <v>0.5</v>
      </c>
      <c r="L39" s="154">
        <v>96000</v>
      </c>
      <c r="M39" s="154">
        <f t="shared" si="5"/>
        <v>48000</v>
      </c>
      <c r="N39" s="155">
        <f>SUM(I39,M39)</f>
        <v>2048000</v>
      </c>
    </row>
    <row r="40" spans="1:14" ht="18">
      <c r="A40" s="147"/>
      <c r="B40" s="147"/>
      <c r="C40" s="147"/>
      <c r="D40" s="148"/>
      <c r="E40" s="149"/>
      <c r="F40" s="150"/>
      <c r="G40" s="149"/>
      <c r="H40" s="151"/>
      <c r="I40" s="152"/>
      <c r="J40" s="150" t="s">
        <v>37</v>
      </c>
      <c r="K40" s="153">
        <v>3</v>
      </c>
      <c r="L40" s="154">
        <v>76000</v>
      </c>
      <c r="M40" s="154">
        <f t="shared" si="5"/>
        <v>228000</v>
      </c>
      <c r="N40" s="155">
        <f t="shared" si="1"/>
        <v>228000</v>
      </c>
    </row>
    <row r="41" spans="1:14" ht="18">
      <c r="A41" s="147"/>
      <c r="B41" s="147"/>
      <c r="C41" s="147"/>
      <c r="D41" s="148"/>
      <c r="E41" s="149"/>
      <c r="F41" s="150"/>
      <c r="G41" s="149"/>
      <c r="H41" s="151"/>
      <c r="I41" s="152"/>
      <c r="J41" s="150" t="s">
        <v>38</v>
      </c>
      <c r="K41" s="153">
        <v>1</v>
      </c>
      <c r="L41" s="154">
        <v>76000</v>
      </c>
      <c r="M41" s="154">
        <f t="shared" si="5"/>
        <v>76000</v>
      </c>
      <c r="N41" s="155">
        <f t="shared" si="1"/>
        <v>76000</v>
      </c>
    </row>
    <row r="42" spans="1:14" ht="18">
      <c r="A42" s="130"/>
      <c r="B42" s="130"/>
      <c r="C42" s="130"/>
      <c r="D42" s="122"/>
      <c r="E42" s="123"/>
      <c r="F42" s="124"/>
      <c r="G42" s="123"/>
      <c r="H42" s="125"/>
      <c r="I42" s="131">
        <f>IF(H42="","",G42*H42)</f>
      </c>
      <c r="J42" s="124"/>
      <c r="K42" s="126"/>
      <c r="L42" s="132"/>
      <c r="M42" s="132"/>
      <c r="N42" s="133"/>
    </row>
    <row r="44" spans="1:14" ht="18">
      <c r="A44" s="134" t="s">
        <v>24</v>
      </c>
      <c r="B44" s="135"/>
      <c r="C44" s="135"/>
      <c r="D44" s="135"/>
      <c r="E44" s="135"/>
      <c r="F44" s="135"/>
      <c r="G44" s="135"/>
      <c r="H44" s="136"/>
      <c r="I44" s="135"/>
      <c r="J44" s="135"/>
      <c r="K44" s="135"/>
      <c r="L44" s="135"/>
      <c r="M44" s="135"/>
      <c r="N44" s="137"/>
    </row>
    <row r="45" spans="1:14" ht="18">
      <c r="A45" s="138"/>
      <c r="B45" s="139">
        <v>1</v>
      </c>
      <c r="C45" s="139"/>
      <c r="D45" s="139" t="s">
        <v>43</v>
      </c>
      <c r="E45" s="139">
        <v>8</v>
      </c>
      <c r="F45" s="139" t="s">
        <v>167</v>
      </c>
      <c r="G45" s="139"/>
      <c r="H45" s="140"/>
      <c r="I45" s="139"/>
      <c r="J45" s="139"/>
      <c r="K45" s="139"/>
      <c r="L45" s="139"/>
      <c r="M45" s="139"/>
      <c r="N45" s="141"/>
    </row>
    <row r="46" spans="1:14" ht="18">
      <c r="A46" s="138"/>
      <c r="B46" s="139">
        <v>2</v>
      </c>
      <c r="C46" s="139"/>
      <c r="D46" s="139" t="s">
        <v>42</v>
      </c>
      <c r="E46" s="139"/>
      <c r="F46" s="139"/>
      <c r="G46" s="139"/>
      <c r="H46" s="140"/>
      <c r="I46" s="139"/>
      <c r="J46" s="139"/>
      <c r="K46" s="139"/>
      <c r="L46" s="139"/>
      <c r="M46" s="139"/>
      <c r="N46" s="141"/>
    </row>
    <row r="47" spans="1:14" ht="18">
      <c r="A47" s="138"/>
      <c r="B47" s="142">
        <v>3</v>
      </c>
      <c r="C47" s="140"/>
      <c r="D47" s="139" t="s">
        <v>45</v>
      </c>
      <c r="E47" s="139"/>
      <c r="F47" s="139"/>
      <c r="G47" s="139"/>
      <c r="H47" s="140"/>
      <c r="I47" s="139"/>
      <c r="J47" s="139"/>
      <c r="K47" s="139"/>
      <c r="L47" s="139"/>
      <c r="M47" s="139"/>
      <c r="N47" s="141"/>
    </row>
    <row r="48" spans="1:14" ht="18">
      <c r="A48" s="138"/>
      <c r="B48" s="139">
        <v>4</v>
      </c>
      <c r="C48" s="139"/>
      <c r="D48" s="139" t="s">
        <v>44</v>
      </c>
      <c r="E48" s="139"/>
      <c r="F48" s="139"/>
      <c r="G48" s="139"/>
      <c r="H48" s="140"/>
      <c r="I48" s="139"/>
      <c r="J48" s="139"/>
      <c r="K48" s="139"/>
      <c r="L48" s="139"/>
      <c r="M48" s="139"/>
      <c r="N48" s="141"/>
    </row>
    <row r="49" spans="1:14" ht="18">
      <c r="A49" s="138"/>
      <c r="B49" s="139">
        <v>5</v>
      </c>
      <c r="C49" s="139"/>
      <c r="D49" s="139" t="s">
        <v>40</v>
      </c>
      <c r="E49" s="139"/>
      <c r="F49" s="139"/>
      <c r="G49" s="139"/>
      <c r="H49" s="140"/>
      <c r="I49" s="139"/>
      <c r="J49" s="139"/>
      <c r="K49" s="139"/>
      <c r="L49" s="139"/>
      <c r="M49" s="139"/>
      <c r="N49" s="141"/>
    </row>
    <row r="50" spans="1:14" ht="18">
      <c r="A50" s="138"/>
      <c r="B50" s="139">
        <v>6</v>
      </c>
      <c r="C50" s="139"/>
      <c r="D50" s="139" t="s">
        <v>41</v>
      </c>
      <c r="E50" s="139"/>
      <c r="F50" s="139"/>
      <c r="G50" s="139"/>
      <c r="H50" s="140"/>
      <c r="I50" s="139"/>
      <c r="J50" s="139"/>
      <c r="K50" s="139"/>
      <c r="L50" s="139"/>
      <c r="M50" s="139"/>
      <c r="N50" s="141"/>
    </row>
    <row r="51" spans="1:14" ht="18">
      <c r="A51" s="143"/>
      <c r="B51" s="144">
        <v>7</v>
      </c>
      <c r="C51" s="144"/>
      <c r="D51" s="144" t="s">
        <v>46</v>
      </c>
      <c r="E51" s="144"/>
      <c r="F51" s="145"/>
      <c r="G51" s="144"/>
      <c r="H51" s="85"/>
      <c r="I51" s="144"/>
      <c r="J51" s="144"/>
      <c r="K51" s="144"/>
      <c r="L51" s="144"/>
      <c r="M51" s="144"/>
      <c r="N51" s="146"/>
    </row>
  </sheetData>
  <mergeCells count="1">
    <mergeCell ref="F7:I7"/>
  </mergeCells>
  <printOptions/>
  <pageMargins left="0.66" right="0.37" top="0.86" bottom="0.62" header="0.5" footer="0.41"/>
  <pageSetup fitToHeight="1" fitToWidth="1" horizontalDpi="600" verticalDpi="600" orientation="landscape" scale="5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2"/>
  <sheetViews>
    <sheetView workbookViewId="0" topLeftCell="A197">
      <selection activeCell="D203" sqref="D203"/>
    </sheetView>
  </sheetViews>
  <sheetFormatPr defaultColWidth="9.140625" defaultRowHeight="12.75"/>
  <cols>
    <col min="1" max="1" width="22.57421875" style="0" customWidth="1"/>
    <col min="2" max="2" width="2.00390625" style="0" customWidth="1"/>
    <col min="3" max="3" width="8.28125" style="15" customWidth="1"/>
    <col min="4" max="4" width="20.57421875" style="15" customWidth="1"/>
    <col min="5" max="5" width="14.28125" style="15" customWidth="1"/>
    <col min="6" max="6" width="15.57421875" style="0" customWidth="1"/>
    <col min="7" max="7" width="5.7109375" style="0" customWidth="1"/>
    <col min="8" max="11" width="4.7109375" style="0" customWidth="1"/>
    <col min="12" max="12" width="6.421875" style="0" customWidth="1"/>
    <col min="13" max="13" width="5.421875" style="0" customWidth="1"/>
    <col min="14" max="14" width="8.140625" style="0" customWidth="1"/>
  </cols>
  <sheetData>
    <row r="1" ht="20.25">
      <c r="A1" s="1" t="s">
        <v>179</v>
      </c>
    </row>
    <row r="2" spans="1:4" ht="20.25">
      <c r="A2" s="2"/>
      <c r="D2" s="25" t="s">
        <v>49</v>
      </c>
    </row>
    <row r="3" spans="1:14" ht="12.75">
      <c r="A3" s="39"/>
      <c r="B3" s="39"/>
      <c r="C3" s="40" t="s">
        <v>50</v>
      </c>
      <c r="D3" s="41"/>
      <c r="E3" s="41"/>
      <c r="F3" s="40"/>
      <c r="G3" s="40"/>
      <c r="H3" s="5"/>
      <c r="I3" s="5"/>
      <c r="J3" s="5"/>
      <c r="K3" s="5"/>
      <c r="L3" s="5"/>
      <c r="M3" s="5"/>
      <c r="N3" s="5"/>
    </row>
    <row r="4" spans="1:14" ht="12.75">
      <c r="A4" s="42" t="s">
        <v>51</v>
      </c>
      <c r="B4" s="42"/>
      <c r="C4" s="41"/>
      <c r="D4" s="40" t="s">
        <v>52</v>
      </c>
      <c r="E4" s="40" t="s">
        <v>53</v>
      </c>
      <c r="F4" s="40"/>
      <c r="G4" s="40"/>
      <c r="H4" s="5"/>
      <c r="I4" s="5"/>
      <c r="J4" s="5"/>
      <c r="K4" s="5"/>
      <c r="L4" s="5"/>
      <c r="M4" s="5"/>
      <c r="N4" s="5"/>
    </row>
    <row r="5" spans="1:7" ht="12.75">
      <c r="A5" s="39"/>
      <c r="B5" s="39"/>
      <c r="C5" s="41"/>
      <c r="D5" s="41"/>
      <c r="E5" s="41"/>
      <c r="F5" s="39"/>
      <c r="G5" s="39"/>
    </row>
    <row r="6" spans="1:14" ht="12.75">
      <c r="A6" s="42" t="s">
        <v>54</v>
      </c>
      <c r="B6" s="39"/>
      <c r="C6" s="41">
        <v>5</v>
      </c>
      <c r="D6" s="43">
        <v>45000</v>
      </c>
      <c r="E6" s="43">
        <f aca="true" t="shared" si="0" ref="E6:E27">+C6*D6</f>
        <v>225000</v>
      </c>
      <c r="F6" s="39"/>
      <c r="G6" s="44"/>
      <c r="H6" s="7"/>
      <c r="I6" s="7"/>
      <c r="K6" s="7"/>
      <c r="M6" s="7"/>
      <c r="N6" s="8"/>
    </row>
    <row r="7" spans="1:14" ht="12.75">
      <c r="A7" s="42" t="s">
        <v>55</v>
      </c>
      <c r="B7" s="39"/>
      <c r="C7" s="41">
        <v>5</v>
      </c>
      <c r="D7" s="43">
        <v>33240</v>
      </c>
      <c r="E7" s="43">
        <f t="shared" si="0"/>
        <v>166200</v>
      </c>
      <c r="F7" s="39"/>
      <c r="G7" s="44"/>
      <c r="H7" s="7"/>
      <c r="I7" s="7"/>
      <c r="K7" s="7"/>
      <c r="M7" s="7"/>
      <c r="N7" s="8"/>
    </row>
    <row r="8" spans="1:14" ht="12.75">
      <c r="A8" s="42" t="s">
        <v>56</v>
      </c>
      <c r="B8" s="39"/>
      <c r="C8" s="41">
        <v>5</v>
      </c>
      <c r="D8" s="43">
        <v>16000</v>
      </c>
      <c r="E8" s="43">
        <f t="shared" si="0"/>
        <v>80000</v>
      </c>
      <c r="F8" s="39"/>
      <c r="G8" s="44"/>
      <c r="H8" s="7"/>
      <c r="I8" s="7"/>
      <c r="K8" s="7"/>
      <c r="M8" s="7"/>
      <c r="N8" s="8"/>
    </row>
    <row r="9" spans="1:14" ht="12.75">
      <c r="A9" s="42" t="s">
        <v>57</v>
      </c>
      <c r="B9" s="39"/>
      <c r="C9" s="41">
        <v>5</v>
      </c>
      <c r="D9" s="43">
        <v>8000</v>
      </c>
      <c r="E9" s="43">
        <f t="shared" si="0"/>
        <v>40000</v>
      </c>
      <c r="F9" s="39"/>
      <c r="G9" s="44"/>
      <c r="H9" s="7"/>
      <c r="I9" s="7"/>
      <c r="K9" s="7"/>
      <c r="M9" s="7"/>
      <c r="N9" s="8"/>
    </row>
    <row r="10" spans="1:14" ht="12.75">
      <c r="A10" s="42" t="s">
        <v>58</v>
      </c>
      <c r="B10" s="39"/>
      <c r="C10" s="41">
        <v>10</v>
      </c>
      <c r="D10" s="43">
        <v>1500</v>
      </c>
      <c r="E10" s="43">
        <f t="shared" si="0"/>
        <v>15000</v>
      </c>
      <c r="F10" s="39"/>
      <c r="G10" s="44"/>
      <c r="H10" s="7"/>
      <c r="I10" s="7"/>
      <c r="K10" s="7"/>
      <c r="M10" s="7"/>
      <c r="N10" s="8"/>
    </row>
    <row r="11" spans="1:14" ht="12.75">
      <c r="A11" s="42" t="s">
        <v>59</v>
      </c>
      <c r="B11" s="39"/>
      <c r="C11" s="41">
        <v>20</v>
      </c>
      <c r="D11" s="43">
        <v>600</v>
      </c>
      <c r="E11" s="43">
        <f t="shared" si="0"/>
        <v>12000</v>
      </c>
      <c r="F11" s="39"/>
      <c r="G11" s="44"/>
      <c r="H11" s="7"/>
      <c r="I11" s="7"/>
      <c r="K11" s="7"/>
      <c r="M11" s="7"/>
      <c r="N11" s="8"/>
    </row>
    <row r="12" spans="1:14" ht="12.75">
      <c r="A12" s="42" t="s">
        <v>174</v>
      </c>
      <c r="B12" s="39"/>
      <c r="C12" s="41">
        <v>5</v>
      </c>
      <c r="D12" s="43">
        <v>40000</v>
      </c>
      <c r="E12" s="43">
        <f t="shared" si="0"/>
        <v>200000</v>
      </c>
      <c r="F12" s="39"/>
      <c r="G12" s="44"/>
      <c r="H12" s="7"/>
      <c r="I12" s="7"/>
      <c r="K12" s="7"/>
      <c r="M12" s="7"/>
      <c r="N12" s="8"/>
    </row>
    <row r="13" spans="1:14" ht="12.75">
      <c r="A13" s="42" t="s">
        <v>177</v>
      </c>
      <c r="B13" s="39"/>
      <c r="C13" s="41">
        <v>5</v>
      </c>
      <c r="D13" s="43">
        <v>20000</v>
      </c>
      <c r="E13" s="43">
        <f t="shared" si="0"/>
        <v>100000</v>
      </c>
      <c r="F13" s="39"/>
      <c r="G13" s="44"/>
      <c r="H13" s="7"/>
      <c r="I13" s="7"/>
      <c r="K13" s="7"/>
      <c r="M13" s="7"/>
      <c r="N13" s="8"/>
    </row>
    <row r="14" spans="1:14" ht="12.75">
      <c r="A14" s="42" t="s">
        <v>60</v>
      </c>
      <c r="B14" s="39"/>
      <c r="C14" s="41">
        <v>5</v>
      </c>
      <c r="D14" s="43">
        <v>1300</v>
      </c>
      <c r="E14" s="43">
        <f t="shared" si="0"/>
        <v>6500</v>
      </c>
      <c r="F14" s="39"/>
      <c r="G14" s="44"/>
      <c r="H14" s="7"/>
      <c r="I14" s="7"/>
      <c r="K14" s="7"/>
      <c r="M14" s="7"/>
      <c r="N14" s="8"/>
    </row>
    <row r="15" spans="1:14" ht="12.75">
      <c r="A15" s="42" t="s">
        <v>61</v>
      </c>
      <c r="B15" s="39"/>
      <c r="C15" s="41">
        <v>5</v>
      </c>
      <c r="D15" s="43">
        <v>700</v>
      </c>
      <c r="E15" s="43">
        <f t="shared" si="0"/>
        <v>3500</v>
      </c>
      <c r="F15" s="39"/>
      <c r="G15" s="44"/>
      <c r="H15" s="7"/>
      <c r="I15" s="7"/>
      <c r="K15" s="7"/>
      <c r="M15" s="7"/>
      <c r="N15" s="8"/>
    </row>
    <row r="16" spans="1:14" ht="12.75">
      <c r="A16" s="42" t="s">
        <v>62</v>
      </c>
      <c r="B16" s="39"/>
      <c r="C16" s="41">
        <v>5</v>
      </c>
      <c r="D16" s="43">
        <v>40000</v>
      </c>
      <c r="E16" s="43">
        <f t="shared" si="0"/>
        <v>200000</v>
      </c>
      <c r="F16" s="39"/>
      <c r="G16" s="44"/>
      <c r="H16" s="7"/>
      <c r="I16" s="7"/>
      <c r="K16" s="7"/>
      <c r="M16" s="7"/>
      <c r="N16" s="8"/>
    </row>
    <row r="17" spans="1:14" ht="12.75">
      <c r="A17" s="42" t="s">
        <v>63</v>
      </c>
      <c r="B17" s="39"/>
      <c r="C17" s="41">
        <v>5</v>
      </c>
      <c r="D17" s="43">
        <v>50641</v>
      </c>
      <c r="E17" s="43">
        <f t="shared" si="0"/>
        <v>253205</v>
      </c>
      <c r="F17" s="39"/>
      <c r="G17" s="44"/>
      <c r="H17" s="7"/>
      <c r="I17" s="7"/>
      <c r="K17" s="7"/>
      <c r="M17" s="7"/>
      <c r="N17" s="8"/>
    </row>
    <row r="18" spans="1:14" ht="12.75">
      <c r="A18" s="45" t="s">
        <v>56</v>
      </c>
      <c r="B18" s="39"/>
      <c r="C18" s="41">
        <v>5</v>
      </c>
      <c r="D18" s="43">
        <v>16000</v>
      </c>
      <c r="E18" s="43">
        <f t="shared" si="0"/>
        <v>80000</v>
      </c>
      <c r="F18" s="39"/>
      <c r="G18" s="44"/>
      <c r="H18" s="7"/>
      <c r="I18" s="7"/>
      <c r="K18" s="7"/>
      <c r="M18" s="7"/>
      <c r="N18" s="8"/>
    </row>
    <row r="19" spans="1:14" ht="12.75">
      <c r="A19" s="42" t="s">
        <v>64</v>
      </c>
      <c r="B19" s="39"/>
      <c r="C19" s="41">
        <v>5</v>
      </c>
      <c r="D19" s="43">
        <v>6000</v>
      </c>
      <c r="E19" s="43">
        <f t="shared" si="0"/>
        <v>30000</v>
      </c>
      <c r="F19" s="39"/>
      <c r="G19" s="44"/>
      <c r="H19" s="7"/>
      <c r="I19" s="7"/>
      <c r="K19" s="7"/>
      <c r="M19" s="7"/>
      <c r="N19" s="8"/>
    </row>
    <row r="20" spans="1:14" ht="12.75">
      <c r="A20" s="42" t="s">
        <v>58</v>
      </c>
      <c r="B20" s="39"/>
      <c r="C20" s="41">
        <v>10</v>
      </c>
      <c r="D20" s="43">
        <v>850</v>
      </c>
      <c r="E20" s="43">
        <f t="shared" si="0"/>
        <v>8500</v>
      </c>
      <c r="F20" s="39"/>
      <c r="G20" s="44"/>
      <c r="H20" s="7"/>
      <c r="I20" s="7"/>
      <c r="K20" s="7"/>
      <c r="M20" s="7"/>
      <c r="N20" s="8"/>
    </row>
    <row r="21" spans="1:14" ht="12.75">
      <c r="A21" s="42" t="s">
        <v>65</v>
      </c>
      <c r="B21" s="39"/>
      <c r="C21" s="41">
        <v>20</v>
      </c>
      <c r="D21" s="43">
        <v>600</v>
      </c>
      <c r="E21" s="43">
        <f t="shared" si="0"/>
        <v>12000</v>
      </c>
      <c r="F21" s="39"/>
      <c r="G21" s="44"/>
      <c r="H21" s="7"/>
      <c r="I21" s="7"/>
      <c r="K21" s="7"/>
      <c r="M21" s="7"/>
      <c r="N21" s="8"/>
    </row>
    <row r="22" spans="1:14" ht="12.75">
      <c r="A22" s="42" t="s">
        <v>175</v>
      </c>
      <c r="B22" s="39"/>
      <c r="C22" s="41">
        <v>5</v>
      </c>
      <c r="D22" s="43">
        <v>55000</v>
      </c>
      <c r="E22" s="43">
        <f t="shared" si="0"/>
        <v>275000</v>
      </c>
      <c r="F22" s="39"/>
      <c r="G22" s="44"/>
      <c r="H22" s="7"/>
      <c r="I22" s="7"/>
      <c r="K22" s="7"/>
      <c r="M22" s="7"/>
      <c r="N22" s="8"/>
    </row>
    <row r="23" spans="1:14" ht="12.75">
      <c r="A23" s="42" t="s">
        <v>176</v>
      </c>
      <c r="B23" s="39"/>
      <c r="C23" s="41">
        <v>5</v>
      </c>
      <c r="D23" s="43">
        <v>40000</v>
      </c>
      <c r="E23" s="43">
        <f t="shared" si="0"/>
        <v>200000</v>
      </c>
      <c r="F23" s="39"/>
      <c r="G23" s="44"/>
      <c r="H23" s="7"/>
      <c r="I23" s="7"/>
      <c r="K23" s="7"/>
      <c r="M23" s="7"/>
      <c r="N23" s="8"/>
    </row>
    <row r="24" spans="1:14" ht="12.75">
      <c r="A24" s="42" t="s">
        <v>60</v>
      </c>
      <c r="B24" s="39"/>
      <c r="C24" s="41">
        <v>5</v>
      </c>
      <c r="D24" s="43">
        <v>1500</v>
      </c>
      <c r="E24" s="43">
        <f t="shared" si="0"/>
        <v>7500</v>
      </c>
      <c r="F24" s="39"/>
      <c r="G24" s="44"/>
      <c r="H24" s="7"/>
      <c r="I24" s="7"/>
      <c r="K24" s="7"/>
      <c r="M24" s="7"/>
      <c r="N24" s="8"/>
    </row>
    <row r="25" spans="1:14" ht="12.75">
      <c r="A25" s="42" t="s">
        <v>66</v>
      </c>
      <c r="B25" s="39"/>
      <c r="C25" s="41">
        <v>5</v>
      </c>
      <c r="D25" s="43">
        <v>700</v>
      </c>
      <c r="E25" s="43">
        <f t="shared" si="0"/>
        <v>3500</v>
      </c>
      <c r="F25" s="39"/>
      <c r="G25" s="44"/>
      <c r="H25" s="7"/>
      <c r="I25" s="7"/>
      <c r="K25" s="7"/>
      <c r="M25" s="7"/>
      <c r="N25" s="8"/>
    </row>
    <row r="26" spans="1:14" ht="12.75">
      <c r="A26" s="42" t="s">
        <v>67</v>
      </c>
      <c r="B26" s="39"/>
      <c r="C26" s="41"/>
      <c r="D26" s="43">
        <v>0</v>
      </c>
      <c r="E26" s="43">
        <f t="shared" si="0"/>
        <v>0</v>
      </c>
      <c r="F26" s="39"/>
      <c r="G26" s="44"/>
      <c r="H26" s="7"/>
      <c r="I26" s="7"/>
      <c r="K26" s="7"/>
      <c r="M26" s="7"/>
      <c r="N26" s="8"/>
    </row>
    <row r="27" spans="1:14" ht="12.75">
      <c r="A27" s="42" t="s">
        <v>68</v>
      </c>
      <c r="B27" s="39"/>
      <c r="C27" s="41">
        <v>10</v>
      </c>
      <c r="D27" s="43">
        <v>15000</v>
      </c>
      <c r="E27" s="43">
        <f t="shared" si="0"/>
        <v>150000</v>
      </c>
      <c r="F27" s="39"/>
      <c r="G27" s="44"/>
      <c r="H27" s="7"/>
      <c r="I27" s="7"/>
      <c r="K27" s="7"/>
      <c r="M27" s="7"/>
      <c r="N27" s="8"/>
    </row>
    <row r="28" spans="1:7" ht="12.75">
      <c r="A28" s="39"/>
      <c r="B28" s="39"/>
      <c r="C28" s="41"/>
      <c r="D28" s="46"/>
      <c r="E28" s="46"/>
      <c r="F28" s="39"/>
      <c r="G28" s="39"/>
    </row>
    <row r="29" spans="1:14" ht="12.75">
      <c r="A29" s="47"/>
      <c r="B29" s="39"/>
      <c r="C29" s="40" t="s">
        <v>69</v>
      </c>
      <c r="D29" s="40"/>
      <c r="E29" s="48">
        <f>SUM(E6:E27)*1.06</f>
        <v>2191979.3000000003</v>
      </c>
      <c r="F29" s="42" t="s">
        <v>70</v>
      </c>
      <c r="G29" s="39"/>
      <c r="L29" s="6"/>
      <c r="M29" s="6"/>
      <c r="N29" s="6"/>
    </row>
    <row r="30" spans="1:14" ht="12.75">
      <c r="A30" s="42"/>
      <c r="B30" s="49"/>
      <c r="C30" s="40" t="s">
        <v>71</v>
      </c>
      <c r="D30" s="41"/>
      <c r="E30" s="50">
        <f>Q31+S31+R31</f>
        <v>0</v>
      </c>
      <c r="F30" s="39"/>
      <c r="G30" s="39"/>
      <c r="N30" s="6"/>
    </row>
    <row r="31" spans="1:7" ht="12.75">
      <c r="A31" s="42"/>
      <c r="B31" s="51"/>
      <c r="C31" s="40" t="s">
        <v>184</v>
      </c>
      <c r="D31" s="41"/>
      <c r="E31" s="50">
        <f>E29*1.2</f>
        <v>2630375.16</v>
      </c>
      <c r="F31" s="39"/>
      <c r="G31" s="39"/>
    </row>
    <row r="32" spans="7:11" ht="12.75">
      <c r="G32" s="4"/>
      <c r="K32" s="4"/>
    </row>
    <row r="33" spans="1:12" ht="12.75">
      <c r="A33" s="6"/>
      <c r="B33" s="11"/>
      <c r="D33" s="27" t="s">
        <v>72</v>
      </c>
      <c r="E33" s="28">
        <f>SUM(E30:E31)</f>
        <v>2630375.16</v>
      </c>
      <c r="G33" s="4"/>
      <c r="J33" s="6"/>
      <c r="L33" s="6"/>
    </row>
    <row r="34" spans="1:12" ht="12.75">
      <c r="A34" s="6"/>
      <c r="B34" s="11"/>
      <c r="D34" s="29"/>
      <c r="E34" s="30"/>
      <c r="G34" s="4"/>
      <c r="J34" s="6"/>
      <c r="L34" s="6"/>
    </row>
    <row r="35" spans="1:12" ht="12.75">
      <c r="A35" s="6"/>
      <c r="B35" s="11"/>
      <c r="D35" s="29"/>
      <c r="E35" s="30"/>
      <c r="G35" s="4"/>
      <c r="J35" s="6"/>
      <c r="L35" s="6"/>
    </row>
    <row r="36" spans="1:12" ht="12.75">
      <c r="A36" s="6"/>
      <c r="B36" s="11"/>
      <c r="D36" s="29"/>
      <c r="E36" s="30"/>
      <c r="G36" s="4"/>
      <c r="J36" s="6"/>
      <c r="L36" s="6"/>
    </row>
    <row r="37" spans="1:12" ht="12.75">
      <c r="A37" s="6"/>
      <c r="B37" s="11"/>
      <c r="D37" s="29"/>
      <c r="E37" s="30"/>
      <c r="G37" s="4"/>
      <c r="J37" s="6"/>
      <c r="L37" s="6"/>
    </row>
    <row r="38" spans="1:12" ht="90" customHeight="1">
      <c r="A38" s="6"/>
      <c r="B38" s="11"/>
      <c r="D38" s="29"/>
      <c r="E38" s="30"/>
      <c r="G38" s="4"/>
      <c r="J38" s="6"/>
      <c r="L38" s="6"/>
    </row>
    <row r="39" spans="1:8" ht="12.75">
      <c r="A39" s="4"/>
      <c r="B39" s="6"/>
      <c r="C39" s="5"/>
      <c r="D39" s="25" t="s">
        <v>73</v>
      </c>
      <c r="E39" s="31"/>
      <c r="F39" s="10"/>
      <c r="G39" s="4"/>
      <c r="H39" s="12"/>
    </row>
    <row r="40" spans="3:7" ht="12.75">
      <c r="C40" s="5"/>
      <c r="F40" s="10"/>
      <c r="G40" s="4"/>
    </row>
    <row r="41" spans="1:12" ht="12.75">
      <c r="A41" s="39"/>
      <c r="B41" s="39"/>
      <c r="C41" s="41"/>
      <c r="D41" s="40" t="s">
        <v>4</v>
      </c>
      <c r="E41" s="40"/>
      <c r="F41" s="39"/>
      <c r="L41" s="4"/>
    </row>
    <row r="42" spans="1:6" ht="12.75">
      <c r="A42" s="39"/>
      <c r="B42" s="53"/>
      <c r="C42" s="41"/>
      <c r="D42" s="41"/>
      <c r="E42" s="41"/>
      <c r="F42" s="39"/>
    </row>
    <row r="43" spans="1:14" ht="12.75">
      <c r="A43" s="39"/>
      <c r="B43" s="39"/>
      <c r="C43" s="40" t="s">
        <v>50</v>
      </c>
      <c r="D43" s="41"/>
      <c r="E43" s="41"/>
      <c r="F43" s="39"/>
      <c r="G43" s="5"/>
      <c r="H43" s="5"/>
      <c r="I43" s="5"/>
      <c r="J43" s="5"/>
      <c r="K43" s="5"/>
      <c r="L43" s="5"/>
      <c r="M43" s="5"/>
      <c r="N43" s="5"/>
    </row>
    <row r="44" spans="1:14" ht="12.75">
      <c r="A44" s="42" t="s">
        <v>51</v>
      </c>
      <c r="B44" s="39"/>
      <c r="C44" s="41"/>
      <c r="D44" s="40" t="s">
        <v>52</v>
      </c>
      <c r="E44" s="40" t="s">
        <v>53</v>
      </c>
      <c r="F44" s="42"/>
      <c r="G44" s="5"/>
      <c r="H44" s="5"/>
      <c r="I44" s="5"/>
      <c r="J44" s="5"/>
      <c r="K44" s="5"/>
      <c r="L44" s="5"/>
      <c r="M44" s="5"/>
      <c r="N44" s="5"/>
    </row>
    <row r="45" spans="1:6" ht="12.75">
      <c r="A45" s="39"/>
      <c r="B45" s="42"/>
      <c r="C45" s="41"/>
      <c r="D45" s="41"/>
      <c r="E45" s="41"/>
      <c r="F45" s="39"/>
    </row>
    <row r="46" spans="1:14" ht="12.75">
      <c r="A46" s="42" t="s">
        <v>74</v>
      </c>
      <c r="B46" s="54"/>
      <c r="C46" s="41">
        <v>1</v>
      </c>
      <c r="D46" s="43">
        <v>130000</v>
      </c>
      <c r="E46" s="43">
        <f>+C46*D46</f>
        <v>130000</v>
      </c>
      <c r="F46" s="54"/>
      <c r="H46" s="7"/>
      <c r="I46" s="7"/>
      <c r="J46" s="7"/>
      <c r="L46" s="7"/>
      <c r="N46" s="7"/>
    </row>
    <row r="47" spans="1:14" ht="12.75">
      <c r="A47" s="55" t="s">
        <v>75</v>
      </c>
      <c r="B47" s="56"/>
      <c r="C47" s="57">
        <v>5</v>
      </c>
      <c r="D47" s="58">
        <v>10000</v>
      </c>
      <c r="E47" s="58">
        <f>+C47*D47</f>
        <v>50000</v>
      </c>
      <c r="F47" s="56"/>
      <c r="G47" s="13"/>
      <c r="H47" s="14"/>
      <c r="I47" s="14"/>
      <c r="J47" s="14"/>
      <c r="K47" s="13"/>
      <c r="L47" s="14"/>
      <c r="M47" s="13"/>
      <c r="N47" s="14"/>
    </row>
    <row r="48" spans="1:14" ht="12.75">
      <c r="A48" s="42" t="s">
        <v>76</v>
      </c>
      <c r="B48" s="39"/>
      <c r="C48" s="41">
        <v>1</v>
      </c>
      <c r="D48" s="43">
        <v>24888</v>
      </c>
      <c r="E48" s="43">
        <f>+C48*D48</f>
        <v>24888</v>
      </c>
      <c r="F48" s="54"/>
      <c r="H48" s="7"/>
      <c r="I48" s="7"/>
      <c r="J48" s="7"/>
      <c r="L48" s="7"/>
      <c r="N48" s="7"/>
    </row>
    <row r="49" spans="1:14" ht="12.75">
      <c r="A49" s="42" t="s">
        <v>77</v>
      </c>
      <c r="B49" s="42"/>
      <c r="C49" s="41">
        <v>4</v>
      </c>
      <c r="D49" s="43">
        <v>2860</v>
      </c>
      <c r="E49" s="43">
        <f>+C49*D49</f>
        <v>11440</v>
      </c>
      <c r="F49" s="54"/>
      <c r="H49" s="7"/>
      <c r="I49" s="7"/>
      <c r="J49" s="7"/>
      <c r="L49" s="7"/>
      <c r="N49" s="7"/>
    </row>
    <row r="50" spans="1:14" ht="12.75">
      <c r="A50" s="42" t="s">
        <v>78</v>
      </c>
      <c r="B50" s="39"/>
      <c r="C50" s="41">
        <v>1</v>
      </c>
      <c r="D50" s="43">
        <v>8000</v>
      </c>
      <c r="E50" s="43">
        <f>+C50*D50</f>
        <v>8000</v>
      </c>
      <c r="F50" s="54"/>
      <c r="H50" s="7"/>
      <c r="I50" s="7"/>
      <c r="J50" s="7"/>
      <c r="L50" s="7"/>
      <c r="N50" s="7"/>
    </row>
    <row r="51" spans="1:14" ht="12.75">
      <c r="A51" s="42"/>
      <c r="B51" s="39"/>
      <c r="C51" s="41"/>
      <c r="D51" s="48"/>
      <c r="E51" s="48"/>
      <c r="F51" s="54"/>
      <c r="H51" s="7"/>
      <c r="I51" s="7"/>
      <c r="J51" s="7"/>
      <c r="L51" s="7"/>
      <c r="N51" s="7"/>
    </row>
    <row r="52" spans="1:14" ht="12.75">
      <c r="A52" s="42"/>
      <c r="B52" s="39"/>
      <c r="C52" s="41"/>
      <c r="D52" s="48"/>
      <c r="E52" s="48"/>
      <c r="F52" s="54"/>
      <c r="H52" s="7"/>
      <c r="I52" s="7"/>
      <c r="J52" s="7"/>
      <c r="L52" s="7"/>
      <c r="N52" s="7"/>
    </row>
    <row r="53" spans="1:14" ht="12.75">
      <c r="A53" s="42"/>
      <c r="B53" s="39"/>
      <c r="C53" s="41"/>
      <c r="D53" s="48"/>
      <c r="E53" s="48"/>
      <c r="F53" s="54"/>
      <c r="H53" s="7"/>
      <c r="I53" s="7"/>
      <c r="J53" s="7"/>
      <c r="L53" s="7"/>
      <c r="N53" s="7"/>
    </row>
    <row r="54" spans="1:14" ht="12.75">
      <c r="A54" s="42"/>
      <c r="B54" s="39"/>
      <c r="C54" s="41"/>
      <c r="D54" s="48"/>
      <c r="E54" s="48"/>
      <c r="F54" s="54"/>
      <c r="H54" s="7"/>
      <c r="I54" s="7"/>
      <c r="J54" s="7"/>
      <c r="L54" s="7"/>
      <c r="N54" s="7"/>
    </row>
    <row r="55" spans="1:14" ht="12.75">
      <c r="A55" s="42"/>
      <c r="B55" s="39"/>
      <c r="C55" s="41"/>
      <c r="D55" s="43"/>
      <c r="E55" s="43"/>
      <c r="F55" s="54"/>
      <c r="H55" s="7"/>
      <c r="I55" s="7"/>
      <c r="J55" s="7"/>
      <c r="L55" s="7"/>
      <c r="N55" s="7"/>
    </row>
    <row r="56" spans="1:14" ht="12.75">
      <c r="A56" s="42"/>
      <c r="B56" s="39"/>
      <c r="C56" s="41"/>
      <c r="D56" s="48"/>
      <c r="E56" s="48"/>
      <c r="F56" s="54"/>
      <c r="H56" s="7"/>
      <c r="I56" s="7"/>
      <c r="J56" s="7"/>
      <c r="L56" s="7"/>
      <c r="N56" s="7"/>
    </row>
    <row r="57" spans="1:14" ht="12.75">
      <c r="A57" s="42"/>
      <c r="B57" s="39"/>
      <c r="C57" s="41"/>
      <c r="D57" s="48"/>
      <c r="E57" s="48"/>
      <c r="F57" s="54"/>
      <c r="H57" s="7"/>
      <c r="I57" s="7"/>
      <c r="J57" s="7"/>
      <c r="L57" s="7"/>
      <c r="N57" s="7"/>
    </row>
    <row r="58" spans="1:12" ht="12.75">
      <c r="A58" s="42"/>
      <c r="B58" s="39"/>
      <c r="C58" s="41"/>
      <c r="D58" s="40" t="s">
        <v>79</v>
      </c>
      <c r="E58" s="48">
        <f>SUM(E46:E57)</f>
        <v>224328</v>
      </c>
      <c r="F58" s="54"/>
      <c r="L58" s="6"/>
    </row>
    <row r="59" spans="1:6" ht="12.75">
      <c r="A59" s="39"/>
      <c r="B59" s="39"/>
      <c r="C59" s="40" t="s">
        <v>80</v>
      </c>
      <c r="D59" s="41"/>
      <c r="E59" s="48">
        <f>E58*0.06</f>
        <v>13459.68</v>
      </c>
      <c r="F59" s="54"/>
    </row>
    <row r="60" spans="1:6" ht="12.75">
      <c r="A60" s="39"/>
      <c r="B60" s="42"/>
      <c r="C60" s="41"/>
      <c r="D60" s="41"/>
      <c r="E60" s="41"/>
      <c r="F60" s="54"/>
    </row>
    <row r="61" spans="1:6" ht="12.75">
      <c r="A61" s="39"/>
      <c r="B61" s="42"/>
      <c r="C61" s="41"/>
      <c r="D61" s="40" t="s">
        <v>81</v>
      </c>
      <c r="E61" s="48">
        <f>SUM(E58:E60)</f>
        <v>237787.68</v>
      </c>
      <c r="F61" s="54"/>
    </row>
    <row r="62" spans="1:6" ht="12.75">
      <c r="A62" s="39"/>
      <c r="B62" s="42"/>
      <c r="C62" s="40"/>
      <c r="D62" s="40"/>
      <c r="E62" s="48"/>
      <c r="F62" s="54"/>
    </row>
    <row r="63" spans="1:6" ht="12.75">
      <c r="A63" s="39"/>
      <c r="B63" s="42"/>
      <c r="C63" s="41"/>
      <c r="D63" s="40" t="s">
        <v>82</v>
      </c>
      <c r="E63" s="48">
        <f>R62+T62+S62</f>
        <v>0</v>
      </c>
      <c r="F63" s="54"/>
    </row>
    <row r="64" spans="2:14" ht="12.75">
      <c r="B64" s="4"/>
      <c r="D64" s="5"/>
      <c r="E64" s="26"/>
      <c r="F64" s="11"/>
      <c r="N64" s="9"/>
    </row>
    <row r="65" spans="1:14" ht="12.75">
      <c r="A65" s="4"/>
      <c r="B65" s="4"/>
      <c r="D65" s="27" t="s">
        <v>72</v>
      </c>
      <c r="E65" s="28">
        <f>E61+E63</f>
        <v>237787.68</v>
      </c>
      <c r="F65" s="11"/>
      <c r="N65" s="9"/>
    </row>
    <row r="66" spans="1:14" ht="12.75">
      <c r="A66" s="4"/>
      <c r="B66" s="4"/>
      <c r="D66" s="29"/>
      <c r="E66" s="30"/>
      <c r="F66" s="11"/>
      <c r="N66" s="9"/>
    </row>
    <row r="67" spans="1:14" ht="12.75">
      <c r="A67" s="4"/>
      <c r="B67" s="4"/>
      <c r="D67" s="29"/>
      <c r="E67" s="30"/>
      <c r="F67" s="11"/>
      <c r="N67" s="9"/>
    </row>
    <row r="68" spans="1:14" ht="12.75">
      <c r="A68" s="4"/>
      <c r="B68" s="4"/>
      <c r="D68" s="29"/>
      <c r="E68" s="30"/>
      <c r="F68" s="11"/>
      <c r="N68" s="9"/>
    </row>
    <row r="69" spans="1:14" ht="12.75">
      <c r="A69" s="4"/>
      <c r="B69" s="4"/>
      <c r="D69" s="29"/>
      <c r="E69" s="30"/>
      <c r="F69" s="11"/>
      <c r="N69" s="9"/>
    </row>
    <row r="70" spans="1:14" ht="12.75">
      <c r="A70" s="4"/>
      <c r="B70" s="4"/>
      <c r="D70" s="29"/>
      <c r="E70" s="30"/>
      <c r="F70" s="11"/>
      <c r="N70" s="9"/>
    </row>
    <row r="71" spans="1:14" ht="12.75">
      <c r="A71" s="4"/>
      <c r="B71" s="4"/>
      <c r="D71" s="29"/>
      <c r="E71" s="30"/>
      <c r="F71" s="11"/>
      <c r="N71" s="9"/>
    </row>
    <row r="72" spans="1:14" ht="12.75">
      <c r="A72" s="4"/>
      <c r="B72" s="4"/>
      <c r="D72" s="29"/>
      <c r="E72" s="30"/>
      <c r="F72" s="11"/>
      <c r="N72" s="9"/>
    </row>
    <row r="73" spans="1:14" ht="30.75" customHeight="1">
      <c r="A73" s="4"/>
      <c r="B73" s="4"/>
      <c r="D73" s="29"/>
      <c r="E73" s="30"/>
      <c r="F73" s="11"/>
      <c r="N73" s="9"/>
    </row>
    <row r="74" spans="1:14" ht="0.75" customHeight="1">
      <c r="A74" s="4"/>
      <c r="B74" s="4"/>
      <c r="D74" s="29"/>
      <c r="E74" s="30"/>
      <c r="F74" s="11"/>
      <c r="N74" s="9"/>
    </row>
    <row r="75" spans="2:6" ht="12.75">
      <c r="B75" s="4"/>
      <c r="C75" s="5"/>
      <c r="D75" s="25" t="s">
        <v>83</v>
      </c>
      <c r="E75" s="5"/>
      <c r="F75" s="10"/>
    </row>
    <row r="76" spans="1:11" ht="4.5" customHeight="1">
      <c r="A76" s="6"/>
      <c r="C76" s="5"/>
      <c r="K76" s="12"/>
    </row>
    <row r="77" spans="1:12" ht="12.75">
      <c r="A77" s="39"/>
      <c r="B77" s="39"/>
      <c r="C77" s="41"/>
      <c r="D77" s="40" t="s">
        <v>4</v>
      </c>
      <c r="E77" s="40"/>
      <c r="F77" s="39"/>
      <c r="L77" s="4"/>
    </row>
    <row r="78" spans="1:14" ht="12.75">
      <c r="A78" s="39"/>
      <c r="B78" s="39"/>
      <c r="C78" s="40" t="s">
        <v>50</v>
      </c>
      <c r="D78" s="40"/>
      <c r="E78" s="41"/>
      <c r="F78" s="40"/>
      <c r="G78" s="5"/>
      <c r="H78" s="5"/>
      <c r="I78" s="5"/>
      <c r="J78" s="5"/>
      <c r="K78" s="5"/>
      <c r="L78" s="5"/>
      <c r="M78" s="5"/>
      <c r="N78" s="5"/>
    </row>
    <row r="79" spans="1:14" ht="12.75">
      <c r="A79" s="42" t="s">
        <v>51</v>
      </c>
      <c r="B79" s="54"/>
      <c r="C79" s="41"/>
      <c r="D79" s="40" t="s">
        <v>84</v>
      </c>
      <c r="E79" s="40" t="s">
        <v>53</v>
      </c>
      <c r="F79" s="40"/>
      <c r="G79" s="5"/>
      <c r="H79" s="5"/>
      <c r="I79" s="5"/>
      <c r="J79" s="5"/>
      <c r="K79" s="5"/>
      <c r="L79" s="5"/>
      <c r="M79" s="5"/>
      <c r="N79" s="5"/>
    </row>
    <row r="80" spans="1:14" ht="12.75">
      <c r="A80" s="42" t="s">
        <v>85</v>
      </c>
      <c r="B80" s="39"/>
      <c r="C80" s="41">
        <v>1</v>
      </c>
      <c r="D80" s="43">
        <v>37000</v>
      </c>
      <c r="E80" s="43">
        <f aca="true" t="shared" si="1" ref="E80:E86">+C80*D80</f>
        <v>37000</v>
      </c>
      <c r="F80" s="39"/>
      <c r="G80" s="7"/>
      <c r="H80" s="7"/>
      <c r="I80" s="7"/>
      <c r="K80" s="7"/>
      <c r="M80" s="7"/>
      <c r="N80" s="8"/>
    </row>
    <row r="81" spans="1:14" ht="12.75">
      <c r="A81" s="42" t="s">
        <v>86</v>
      </c>
      <c r="B81" s="39"/>
      <c r="C81" s="41">
        <v>40</v>
      </c>
      <c r="D81" s="43">
        <v>400</v>
      </c>
      <c r="E81" s="43">
        <f t="shared" si="1"/>
        <v>16000</v>
      </c>
      <c r="F81" s="39"/>
      <c r="G81" s="7"/>
      <c r="H81" s="7"/>
      <c r="I81" s="7"/>
      <c r="K81" s="7"/>
      <c r="M81" s="7"/>
      <c r="N81" s="8"/>
    </row>
    <row r="82" spans="1:14" ht="12.75">
      <c r="A82" s="42" t="s">
        <v>87</v>
      </c>
      <c r="B82" s="39"/>
      <c r="C82" s="41">
        <v>20</v>
      </c>
      <c r="D82" s="43">
        <v>250</v>
      </c>
      <c r="E82" s="43">
        <f t="shared" si="1"/>
        <v>5000</v>
      </c>
      <c r="F82" s="39"/>
      <c r="G82" s="7"/>
      <c r="H82" s="7"/>
      <c r="I82" s="7"/>
      <c r="K82" s="7"/>
      <c r="M82" s="7"/>
      <c r="N82" s="8"/>
    </row>
    <row r="83" spans="1:14" ht="12.75">
      <c r="A83" s="42" t="s">
        <v>88</v>
      </c>
      <c r="B83" s="42"/>
      <c r="C83" s="41">
        <v>1</v>
      </c>
      <c r="D83" s="43">
        <v>2000</v>
      </c>
      <c r="E83" s="43">
        <f t="shared" si="1"/>
        <v>2000</v>
      </c>
      <c r="F83" s="39"/>
      <c r="G83" s="7"/>
      <c r="H83" s="7"/>
      <c r="I83" s="7"/>
      <c r="K83" s="7"/>
      <c r="M83" s="7"/>
      <c r="N83" s="8"/>
    </row>
    <row r="84" spans="1:14" ht="12.75">
      <c r="A84" s="42" t="s">
        <v>89</v>
      </c>
      <c r="B84" s="39"/>
      <c r="C84" s="41">
        <v>1</v>
      </c>
      <c r="D84" s="46">
        <v>7460</v>
      </c>
      <c r="E84" s="43">
        <f t="shared" si="1"/>
        <v>7460</v>
      </c>
      <c r="F84" s="39"/>
      <c r="N84" s="8"/>
    </row>
    <row r="85" spans="1:14" ht="12.75">
      <c r="A85" s="42" t="s">
        <v>90</v>
      </c>
      <c r="B85" s="39"/>
      <c r="C85" s="41">
        <v>1</v>
      </c>
      <c r="D85" s="43">
        <v>700</v>
      </c>
      <c r="E85" s="43">
        <f t="shared" si="1"/>
        <v>700</v>
      </c>
      <c r="F85" s="39"/>
      <c r="N85" s="8"/>
    </row>
    <row r="86" spans="1:14" ht="12.75">
      <c r="A86" s="42" t="s">
        <v>91</v>
      </c>
      <c r="B86" s="42"/>
      <c r="C86" s="41">
        <v>1</v>
      </c>
      <c r="D86" s="43">
        <v>750</v>
      </c>
      <c r="E86" s="43">
        <f t="shared" si="1"/>
        <v>750</v>
      </c>
      <c r="F86" s="39"/>
      <c r="N86" s="8"/>
    </row>
    <row r="87" spans="1:14" ht="12.75">
      <c r="A87" s="42" t="s">
        <v>92</v>
      </c>
      <c r="B87" s="42"/>
      <c r="C87" s="41">
        <v>1</v>
      </c>
      <c r="D87" s="43">
        <v>5000</v>
      </c>
      <c r="E87" s="43">
        <f>C87*D87</f>
        <v>5000</v>
      </c>
      <c r="F87" s="39"/>
      <c r="N87" s="8"/>
    </row>
    <row r="88" spans="1:14" ht="12.75">
      <c r="A88" s="42" t="s">
        <v>93</v>
      </c>
      <c r="B88" s="42"/>
      <c r="C88" s="41">
        <v>1</v>
      </c>
      <c r="D88" s="43">
        <v>2000</v>
      </c>
      <c r="E88" s="43">
        <f>C88*D88</f>
        <v>2000</v>
      </c>
      <c r="F88" s="39"/>
      <c r="N88" s="8"/>
    </row>
    <row r="89" spans="1:14" ht="12.75">
      <c r="A89" s="42"/>
      <c r="B89" s="42"/>
      <c r="C89" s="41"/>
      <c r="D89" s="43"/>
      <c r="E89" s="43"/>
      <c r="F89" s="39"/>
      <c r="N89" s="8"/>
    </row>
    <row r="90" spans="1:14" ht="12.75">
      <c r="A90" s="42" t="s">
        <v>94</v>
      </c>
      <c r="B90" s="42"/>
      <c r="C90" s="41">
        <v>1</v>
      </c>
      <c r="D90" s="43">
        <v>3000</v>
      </c>
      <c r="E90" s="43">
        <f aca="true" t="shared" si="2" ref="E90:E97">C90*D90</f>
        <v>3000</v>
      </c>
      <c r="F90" s="39"/>
      <c r="N90" s="8"/>
    </row>
    <row r="91" spans="1:14" ht="12.75">
      <c r="A91" s="42" t="s">
        <v>95</v>
      </c>
      <c r="B91" s="42"/>
      <c r="C91" s="41">
        <v>1</v>
      </c>
      <c r="D91" s="43">
        <v>6900</v>
      </c>
      <c r="E91" s="43">
        <f t="shared" si="2"/>
        <v>6900</v>
      </c>
      <c r="F91" s="39"/>
      <c r="N91" s="8"/>
    </row>
    <row r="92" spans="1:14" ht="12.75">
      <c r="A92" s="42" t="s">
        <v>96</v>
      </c>
      <c r="B92" s="42"/>
      <c r="C92" s="41">
        <v>1</v>
      </c>
      <c r="D92" s="43">
        <v>150</v>
      </c>
      <c r="E92" s="43">
        <f t="shared" si="2"/>
        <v>150</v>
      </c>
      <c r="F92" s="39"/>
      <c r="N92" s="8"/>
    </row>
    <row r="93" spans="1:14" ht="12.75">
      <c r="A93" s="42" t="s">
        <v>97</v>
      </c>
      <c r="B93" s="42"/>
      <c r="C93" s="41">
        <v>4</v>
      </c>
      <c r="D93" s="43">
        <v>1500</v>
      </c>
      <c r="E93" s="43">
        <f t="shared" si="2"/>
        <v>6000</v>
      </c>
      <c r="F93" s="39"/>
      <c r="N93" s="8"/>
    </row>
    <row r="94" spans="1:14" ht="12.75">
      <c r="A94" s="42" t="s">
        <v>98</v>
      </c>
      <c r="B94" s="42"/>
      <c r="C94" s="41">
        <v>2</v>
      </c>
      <c r="D94" s="43">
        <v>1400</v>
      </c>
      <c r="E94" s="43">
        <f t="shared" si="2"/>
        <v>2800</v>
      </c>
      <c r="F94" s="39"/>
      <c r="N94" s="8"/>
    </row>
    <row r="95" spans="1:14" ht="12.75">
      <c r="A95" s="42" t="s">
        <v>99</v>
      </c>
      <c r="B95" s="42"/>
      <c r="C95" s="41">
        <v>1</v>
      </c>
      <c r="D95" s="43">
        <v>1700</v>
      </c>
      <c r="E95" s="43">
        <f t="shared" si="2"/>
        <v>1700</v>
      </c>
      <c r="F95" s="39"/>
      <c r="N95" s="8"/>
    </row>
    <row r="96" spans="1:14" ht="12.75">
      <c r="A96" s="42" t="s">
        <v>100</v>
      </c>
      <c r="B96" s="42"/>
      <c r="C96" s="41">
        <v>1</v>
      </c>
      <c r="D96" s="43">
        <v>1200</v>
      </c>
      <c r="E96" s="43">
        <f t="shared" si="2"/>
        <v>1200</v>
      </c>
      <c r="F96" s="39"/>
      <c r="N96" s="8"/>
    </row>
    <row r="97" spans="1:14" ht="12.75">
      <c r="A97" s="42" t="s">
        <v>101</v>
      </c>
      <c r="B97" s="42"/>
      <c r="C97" s="41">
        <v>2</v>
      </c>
      <c r="D97" s="43">
        <v>2600</v>
      </c>
      <c r="E97" s="43">
        <f t="shared" si="2"/>
        <v>5200</v>
      </c>
      <c r="F97" s="39"/>
      <c r="N97" s="8"/>
    </row>
    <row r="98" spans="1:14" ht="12.75">
      <c r="A98" s="42"/>
      <c r="B98" s="42"/>
      <c r="C98" s="41"/>
      <c r="D98" s="43"/>
      <c r="E98" s="43"/>
      <c r="F98" s="39"/>
      <c r="N98" s="8"/>
    </row>
    <row r="99" spans="1:14" ht="12.75">
      <c r="A99" s="42" t="s">
        <v>94</v>
      </c>
      <c r="B99" s="42"/>
      <c r="C99" s="41">
        <v>10</v>
      </c>
      <c r="D99" s="43">
        <v>3000</v>
      </c>
      <c r="E99" s="43">
        <f aca="true" t="shared" si="3" ref="E99:E108">C99*D99</f>
        <v>30000</v>
      </c>
      <c r="F99" s="39"/>
      <c r="N99" s="8"/>
    </row>
    <row r="100" spans="1:14" ht="12.75">
      <c r="A100" s="42" t="s">
        <v>95</v>
      </c>
      <c r="B100" s="42"/>
      <c r="C100" s="41">
        <v>10</v>
      </c>
      <c r="D100" s="43">
        <v>6900</v>
      </c>
      <c r="E100" s="43">
        <f t="shared" si="3"/>
        <v>69000</v>
      </c>
      <c r="F100" s="39"/>
      <c r="N100" s="8"/>
    </row>
    <row r="101" spans="1:14" ht="12.75">
      <c r="A101" s="42" t="s">
        <v>96</v>
      </c>
      <c r="B101" s="42"/>
      <c r="C101" s="41">
        <v>10</v>
      </c>
      <c r="D101" s="43">
        <v>150</v>
      </c>
      <c r="E101" s="43">
        <f t="shared" si="3"/>
        <v>1500</v>
      </c>
      <c r="F101" s="39"/>
      <c r="N101" s="8"/>
    </row>
    <row r="102" spans="1:14" ht="12.75">
      <c r="A102" s="42" t="s">
        <v>97</v>
      </c>
      <c r="B102" s="42"/>
      <c r="C102" s="41">
        <v>10</v>
      </c>
      <c r="D102" s="43">
        <v>1500</v>
      </c>
      <c r="E102" s="43">
        <f t="shared" si="3"/>
        <v>15000</v>
      </c>
      <c r="F102" s="39"/>
      <c r="N102" s="8"/>
    </row>
    <row r="103" spans="1:14" ht="12.75">
      <c r="A103" s="42" t="s">
        <v>101</v>
      </c>
      <c r="B103" s="42"/>
      <c r="C103" s="41">
        <v>20</v>
      </c>
      <c r="D103" s="43">
        <v>2600</v>
      </c>
      <c r="E103" s="43">
        <f t="shared" si="3"/>
        <v>52000</v>
      </c>
      <c r="F103" s="39"/>
      <c r="N103" s="8"/>
    </row>
    <row r="104" spans="1:14" ht="12.75">
      <c r="A104" s="42" t="s">
        <v>102</v>
      </c>
      <c r="B104" s="42"/>
      <c r="C104" s="41">
        <v>20</v>
      </c>
      <c r="D104" s="43">
        <v>2800</v>
      </c>
      <c r="E104" s="43">
        <f t="shared" si="3"/>
        <v>56000</v>
      </c>
      <c r="F104" s="39"/>
      <c r="N104" s="8"/>
    </row>
    <row r="105" spans="1:14" ht="12.75">
      <c r="A105" s="42" t="s">
        <v>103</v>
      </c>
      <c r="B105" s="42"/>
      <c r="C105" s="41">
        <v>20</v>
      </c>
      <c r="D105" s="43">
        <v>2000</v>
      </c>
      <c r="E105" s="43">
        <f t="shared" si="3"/>
        <v>40000</v>
      </c>
      <c r="F105" s="39"/>
      <c r="N105" s="8"/>
    </row>
    <row r="106" spans="1:14" ht="12.75">
      <c r="A106" s="42" t="s">
        <v>104</v>
      </c>
      <c r="B106" s="39"/>
      <c r="C106" s="41">
        <v>10</v>
      </c>
      <c r="D106" s="43">
        <v>2000</v>
      </c>
      <c r="E106" s="43">
        <f t="shared" si="3"/>
        <v>20000</v>
      </c>
      <c r="F106" s="39"/>
      <c r="N106" s="8"/>
    </row>
    <row r="107" spans="1:14" ht="12.75">
      <c r="A107" s="42" t="s">
        <v>105</v>
      </c>
      <c r="B107" s="39"/>
      <c r="C107" s="41">
        <v>74</v>
      </c>
      <c r="D107" s="43">
        <v>2500</v>
      </c>
      <c r="E107" s="43">
        <f t="shared" si="3"/>
        <v>185000</v>
      </c>
      <c r="F107" s="39"/>
      <c r="N107" s="8"/>
    </row>
    <row r="108" spans="1:14" ht="12.75">
      <c r="A108" s="42" t="s">
        <v>106</v>
      </c>
      <c r="B108" s="39"/>
      <c r="C108" s="41">
        <v>1</v>
      </c>
      <c r="D108" s="43">
        <v>60000</v>
      </c>
      <c r="E108" s="43">
        <f t="shared" si="3"/>
        <v>60000</v>
      </c>
      <c r="F108" s="39"/>
      <c r="N108" s="8"/>
    </row>
    <row r="109" spans="1:14" ht="12.75">
      <c r="A109" s="42"/>
      <c r="B109" s="42"/>
      <c r="C109" s="41"/>
      <c r="D109" s="59"/>
      <c r="E109" s="59"/>
      <c r="F109" s="39"/>
      <c r="N109" s="8"/>
    </row>
    <row r="110" spans="1:14" ht="12.75">
      <c r="A110" s="42"/>
      <c r="B110" s="42"/>
      <c r="C110" s="41"/>
      <c r="D110" s="59"/>
      <c r="E110" s="59"/>
      <c r="F110" s="39"/>
      <c r="N110" s="8"/>
    </row>
    <row r="111" spans="1:14" ht="12.75">
      <c r="A111" s="39"/>
      <c r="B111" s="60"/>
      <c r="C111" s="41"/>
      <c r="D111" s="40" t="s">
        <v>81</v>
      </c>
      <c r="E111" s="48">
        <f>SUM(E80:E110)</f>
        <v>631360</v>
      </c>
      <c r="F111" s="39" t="s">
        <v>178</v>
      </c>
      <c r="L111" s="6"/>
      <c r="N111" s="8"/>
    </row>
    <row r="112" spans="1:6" ht="12.75">
      <c r="A112" s="39"/>
      <c r="B112" s="42"/>
      <c r="C112" s="41"/>
      <c r="D112" s="40" t="s">
        <v>82</v>
      </c>
      <c r="E112" s="48">
        <f>Q113+S113+R113</f>
        <v>0</v>
      </c>
      <c r="F112" s="42"/>
    </row>
    <row r="113" ht="12.75">
      <c r="B113" s="4"/>
    </row>
    <row r="114" spans="4:6" ht="12.75">
      <c r="D114" s="27" t="s">
        <v>72</v>
      </c>
      <c r="E114" s="28">
        <f>(E111+E112)*2</f>
        <v>1262720</v>
      </c>
      <c r="F114" t="s">
        <v>173</v>
      </c>
    </row>
    <row r="115" spans="4:5" ht="50.25" customHeight="1">
      <c r="D115" s="27"/>
      <c r="E115" s="28"/>
    </row>
    <row r="116" spans="2:7" ht="12.75">
      <c r="B116" s="3" t="s">
        <v>107</v>
      </c>
      <c r="G116" s="12"/>
    </row>
    <row r="117" spans="3:14" ht="12.75">
      <c r="C117" s="33"/>
      <c r="G117" s="12"/>
      <c r="M117" s="16"/>
      <c r="N117" s="17"/>
    </row>
    <row r="118" spans="1:6" ht="12.75">
      <c r="A118" s="42"/>
      <c r="B118" s="39"/>
      <c r="C118" s="41"/>
      <c r="D118" s="61" t="s">
        <v>4</v>
      </c>
      <c r="E118" s="61"/>
      <c r="F118" s="12"/>
    </row>
    <row r="119" spans="1:14" ht="12.75">
      <c r="A119" s="42"/>
      <c r="B119" s="39"/>
      <c r="C119" s="41"/>
      <c r="D119" s="41"/>
      <c r="E119" s="41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42" t="s">
        <v>51</v>
      </c>
      <c r="B120" s="39"/>
      <c r="C120" s="40" t="s">
        <v>50</v>
      </c>
      <c r="D120" s="40" t="s">
        <v>52</v>
      </c>
      <c r="E120" s="40" t="s">
        <v>53</v>
      </c>
      <c r="F120" s="5"/>
      <c r="G120" s="5"/>
      <c r="H120" s="5"/>
      <c r="I120" s="5"/>
      <c r="J120" s="5"/>
      <c r="K120" s="5"/>
      <c r="L120" s="5"/>
      <c r="M120" s="5"/>
      <c r="N120" s="5"/>
    </row>
    <row r="121" spans="1:5" ht="12.75">
      <c r="A121" s="39"/>
      <c r="B121" s="39"/>
      <c r="C121" s="41"/>
      <c r="D121" s="41"/>
      <c r="E121" s="41"/>
    </row>
    <row r="122" spans="1:14" ht="12.75">
      <c r="A122" s="42" t="s">
        <v>108</v>
      </c>
      <c r="B122" s="42"/>
      <c r="C122" s="41">
        <v>6</v>
      </c>
      <c r="D122" s="46">
        <v>250000</v>
      </c>
      <c r="E122" s="46">
        <f>+C122*D122</f>
        <v>1500000</v>
      </c>
      <c r="G122" s="7"/>
      <c r="H122" s="7"/>
      <c r="I122" s="7"/>
      <c r="K122" s="7"/>
      <c r="M122" s="7"/>
      <c r="N122" s="8"/>
    </row>
    <row r="123" spans="1:14" ht="12.75">
      <c r="A123" s="42" t="s">
        <v>109</v>
      </c>
      <c r="B123" s="42"/>
      <c r="C123" s="41"/>
      <c r="D123" s="46"/>
      <c r="E123" s="46">
        <f>E122*0.045</f>
        <v>67500</v>
      </c>
      <c r="G123" s="7"/>
      <c r="H123" s="7"/>
      <c r="I123" s="7"/>
      <c r="K123" s="7"/>
      <c r="M123" s="7"/>
      <c r="N123" s="8"/>
    </row>
    <row r="124" spans="1:14" ht="12.75">
      <c r="A124" s="42" t="s">
        <v>110</v>
      </c>
      <c r="B124" s="42"/>
      <c r="C124" s="41">
        <v>10</v>
      </c>
      <c r="D124" s="46">
        <v>80000</v>
      </c>
      <c r="E124" s="46">
        <f>+C124*D124</f>
        <v>800000</v>
      </c>
      <c r="G124" s="7"/>
      <c r="H124" s="7"/>
      <c r="I124" s="7"/>
      <c r="K124" s="7"/>
      <c r="M124" s="7"/>
      <c r="N124" s="8"/>
    </row>
    <row r="125" spans="1:14" ht="12.75">
      <c r="A125" s="42" t="s">
        <v>111</v>
      </c>
      <c r="B125" s="42"/>
      <c r="C125" s="41">
        <v>2</v>
      </c>
      <c r="D125" s="46">
        <v>60000</v>
      </c>
      <c r="E125" s="46">
        <f>+C125*D125</f>
        <v>120000</v>
      </c>
      <c r="G125" s="7"/>
      <c r="H125" s="7"/>
      <c r="I125" s="7"/>
      <c r="K125" s="7"/>
      <c r="M125" s="7"/>
      <c r="N125" s="8"/>
    </row>
    <row r="126" spans="1:14" ht="12.75">
      <c r="A126" s="42" t="s">
        <v>112</v>
      </c>
      <c r="B126" s="42"/>
      <c r="C126" s="41"/>
      <c r="D126" s="46"/>
      <c r="E126" s="46">
        <f>E125*0.06</f>
        <v>7200</v>
      </c>
      <c r="G126" s="7"/>
      <c r="H126" s="7"/>
      <c r="I126" s="7"/>
      <c r="K126" s="7"/>
      <c r="M126" s="7"/>
      <c r="N126" s="8"/>
    </row>
    <row r="127" spans="1:14" ht="12.75">
      <c r="A127" s="42" t="s">
        <v>113</v>
      </c>
      <c r="B127" s="42"/>
      <c r="C127" s="41">
        <v>2</v>
      </c>
      <c r="D127" s="46">
        <v>150000</v>
      </c>
      <c r="E127" s="46">
        <f>+C127*D127</f>
        <v>300000</v>
      </c>
      <c r="G127" s="7"/>
      <c r="H127" s="7"/>
      <c r="I127" s="7"/>
      <c r="K127" s="7"/>
      <c r="M127" s="7"/>
      <c r="N127" s="8"/>
    </row>
    <row r="128" spans="1:14" ht="12.75">
      <c r="A128" s="42" t="s">
        <v>114</v>
      </c>
      <c r="B128" s="42"/>
      <c r="C128" s="41"/>
      <c r="D128" s="46"/>
      <c r="E128" s="46">
        <f>E127*0.06</f>
        <v>18000</v>
      </c>
      <c r="G128" s="7"/>
      <c r="H128" s="7"/>
      <c r="I128" s="7"/>
      <c r="K128" s="7"/>
      <c r="M128" s="7"/>
      <c r="N128" s="8"/>
    </row>
    <row r="129" spans="1:14" ht="12.75">
      <c r="A129" s="42" t="s">
        <v>115</v>
      </c>
      <c r="B129" s="42"/>
      <c r="C129" s="41">
        <v>20</v>
      </c>
      <c r="D129" s="46">
        <v>5000</v>
      </c>
      <c r="E129" s="46">
        <f aca="true" t="shared" si="4" ref="E129:E135">+C129*D129</f>
        <v>100000</v>
      </c>
      <c r="G129" s="7"/>
      <c r="H129" s="7"/>
      <c r="I129" s="7"/>
      <c r="K129" s="7"/>
      <c r="M129" s="7"/>
      <c r="N129" s="8"/>
    </row>
    <row r="130" spans="1:14" ht="12.75">
      <c r="A130" s="42" t="s">
        <v>116</v>
      </c>
      <c r="B130" s="42"/>
      <c r="C130" s="41">
        <v>1</v>
      </c>
      <c r="D130" s="46">
        <v>8000</v>
      </c>
      <c r="E130" s="46">
        <f t="shared" si="4"/>
        <v>8000</v>
      </c>
      <c r="G130" s="7"/>
      <c r="H130" s="7"/>
      <c r="I130" s="7"/>
      <c r="K130" s="7"/>
      <c r="M130" s="7"/>
      <c r="N130" s="8"/>
    </row>
    <row r="131" spans="1:14" ht="12.75">
      <c r="A131" s="42" t="s">
        <v>117</v>
      </c>
      <c r="B131" s="42"/>
      <c r="C131" s="41">
        <v>1</v>
      </c>
      <c r="D131" s="46">
        <v>6428</v>
      </c>
      <c r="E131" s="46">
        <f t="shared" si="4"/>
        <v>6428</v>
      </c>
      <c r="G131" s="7"/>
      <c r="H131" s="7"/>
      <c r="I131" s="7"/>
      <c r="K131" s="7"/>
      <c r="M131" s="7"/>
      <c r="N131" s="8"/>
    </row>
    <row r="132" spans="1:14" ht="12.75">
      <c r="A132" s="42" t="s">
        <v>118</v>
      </c>
      <c r="B132" s="42"/>
      <c r="C132" s="41">
        <v>1</v>
      </c>
      <c r="D132" s="46">
        <v>1500</v>
      </c>
      <c r="E132" s="46">
        <f t="shared" si="4"/>
        <v>1500</v>
      </c>
      <c r="G132" s="7"/>
      <c r="H132" s="7"/>
      <c r="I132" s="7"/>
      <c r="K132" s="7"/>
      <c r="M132" s="7"/>
      <c r="N132" s="8"/>
    </row>
    <row r="133" spans="1:14" ht="12.75">
      <c r="A133" s="42" t="s">
        <v>119</v>
      </c>
      <c r="B133" s="42"/>
      <c r="C133" s="41">
        <v>3</v>
      </c>
      <c r="D133" s="46">
        <v>6000</v>
      </c>
      <c r="E133" s="46">
        <f t="shared" si="4"/>
        <v>18000</v>
      </c>
      <c r="G133" s="7"/>
      <c r="H133" s="7"/>
      <c r="I133" s="7"/>
      <c r="K133" s="7"/>
      <c r="M133" s="7"/>
      <c r="N133" s="8"/>
    </row>
    <row r="134" spans="1:14" ht="12.75">
      <c r="A134" s="42" t="s">
        <v>120</v>
      </c>
      <c r="B134" s="42"/>
      <c r="C134" s="41">
        <v>20</v>
      </c>
      <c r="D134" s="46">
        <v>11000</v>
      </c>
      <c r="E134" s="46">
        <f t="shared" si="4"/>
        <v>220000</v>
      </c>
      <c r="G134" s="7"/>
      <c r="H134" s="7"/>
      <c r="I134" s="7"/>
      <c r="K134" s="7"/>
      <c r="M134" s="7"/>
      <c r="N134" s="8"/>
    </row>
    <row r="135" spans="1:14" ht="12.75">
      <c r="A135" s="42" t="s">
        <v>121</v>
      </c>
      <c r="B135" s="42"/>
      <c r="C135" s="41">
        <v>2</v>
      </c>
      <c r="D135" s="46">
        <v>25000</v>
      </c>
      <c r="E135" s="46">
        <f t="shared" si="4"/>
        <v>50000</v>
      </c>
      <c r="G135" s="7"/>
      <c r="H135" s="7"/>
      <c r="I135" s="7"/>
      <c r="K135" s="7"/>
      <c r="M135" s="7"/>
      <c r="N135" s="8"/>
    </row>
    <row r="136" spans="1:14" ht="12.75">
      <c r="A136" s="42" t="s">
        <v>122</v>
      </c>
      <c r="B136" s="42"/>
      <c r="C136" s="41"/>
      <c r="D136" s="46"/>
      <c r="E136" s="46">
        <f>E135*0.06</f>
        <v>3000</v>
      </c>
      <c r="G136" s="7"/>
      <c r="H136" s="7"/>
      <c r="I136" s="7"/>
      <c r="K136" s="7"/>
      <c r="M136" s="7"/>
      <c r="N136" s="8"/>
    </row>
    <row r="137" spans="1:14" ht="12.75">
      <c r="A137" s="42" t="s">
        <v>123</v>
      </c>
      <c r="B137" s="42"/>
      <c r="C137" s="41">
        <v>1</v>
      </c>
      <c r="D137" s="46">
        <v>10000</v>
      </c>
      <c r="E137" s="46">
        <f aca="true" t="shared" si="5" ref="E137:E142">+C137*D137</f>
        <v>10000</v>
      </c>
      <c r="G137" s="7"/>
      <c r="H137" s="7"/>
      <c r="I137" s="7"/>
      <c r="K137" s="7"/>
      <c r="M137" s="7"/>
      <c r="N137" s="8"/>
    </row>
    <row r="138" spans="1:14" ht="12.75">
      <c r="A138" s="42" t="s">
        <v>124</v>
      </c>
      <c r="B138" s="42"/>
      <c r="C138" s="41">
        <v>1</v>
      </c>
      <c r="D138" s="46">
        <v>8000</v>
      </c>
      <c r="E138" s="46">
        <f t="shared" si="5"/>
        <v>8000</v>
      </c>
      <c r="G138" s="7"/>
      <c r="H138" s="7"/>
      <c r="I138" s="7"/>
      <c r="K138" s="7"/>
      <c r="M138" s="7"/>
      <c r="N138" s="8"/>
    </row>
    <row r="139" spans="1:14" ht="12.75">
      <c r="A139" s="42" t="s">
        <v>125</v>
      </c>
      <c r="B139" s="39"/>
      <c r="C139" s="41">
        <v>32</v>
      </c>
      <c r="D139" s="46">
        <v>1488</v>
      </c>
      <c r="E139" s="46">
        <f t="shared" si="5"/>
        <v>47616</v>
      </c>
      <c r="H139" s="7"/>
      <c r="I139" s="7"/>
      <c r="J139" s="7"/>
      <c r="L139" s="7"/>
      <c r="N139" s="7"/>
    </row>
    <row r="140" spans="1:14" ht="12.75">
      <c r="A140" s="42" t="s">
        <v>126</v>
      </c>
      <c r="B140" s="39"/>
      <c r="C140" s="41">
        <v>16</v>
      </c>
      <c r="D140" s="46">
        <v>852</v>
      </c>
      <c r="E140" s="46">
        <f t="shared" si="5"/>
        <v>13632</v>
      </c>
      <c r="H140" s="7"/>
      <c r="I140" s="7"/>
      <c r="J140" s="7"/>
      <c r="L140" s="7"/>
      <c r="N140" s="7"/>
    </row>
    <row r="141" spans="1:14" ht="12.75">
      <c r="A141" s="42" t="s">
        <v>127</v>
      </c>
      <c r="B141" s="39"/>
      <c r="C141" s="41">
        <v>12</v>
      </c>
      <c r="D141" s="46">
        <v>462</v>
      </c>
      <c r="E141" s="46">
        <f t="shared" si="5"/>
        <v>5544</v>
      </c>
      <c r="H141" s="7"/>
      <c r="I141" s="7"/>
      <c r="J141" s="7"/>
      <c r="L141" s="7"/>
      <c r="N141" s="7"/>
    </row>
    <row r="142" spans="1:14" ht="12.75">
      <c r="A142" s="42" t="s">
        <v>128</v>
      </c>
      <c r="B142" s="39"/>
      <c r="C142" s="41">
        <v>8</v>
      </c>
      <c r="D142" s="46">
        <v>270</v>
      </c>
      <c r="E142" s="46">
        <f t="shared" si="5"/>
        <v>2160</v>
      </c>
      <c r="H142" s="7"/>
      <c r="I142" s="7"/>
      <c r="J142" s="7"/>
      <c r="L142" s="7"/>
      <c r="N142" s="7"/>
    </row>
    <row r="143" spans="1:14" ht="12.75">
      <c r="A143" s="39"/>
      <c r="B143" s="39"/>
      <c r="C143" s="41"/>
      <c r="D143" s="46"/>
      <c r="E143" s="41"/>
      <c r="M143" s="6"/>
      <c r="N143" s="6"/>
    </row>
    <row r="144" spans="1:5" ht="12.75">
      <c r="A144" s="39"/>
      <c r="B144" s="42"/>
      <c r="C144" s="41"/>
      <c r="D144" s="40" t="s">
        <v>81</v>
      </c>
      <c r="E144" s="50">
        <f>SUM(E122:E143)</f>
        <v>3306580</v>
      </c>
    </row>
    <row r="145" spans="1:5" ht="12.75">
      <c r="A145" s="39"/>
      <c r="B145" s="39"/>
      <c r="C145" s="40" t="s">
        <v>129</v>
      </c>
      <c r="D145" s="40"/>
      <c r="E145" s="50">
        <v>30000</v>
      </c>
    </row>
    <row r="146" spans="1:5" ht="12.75">
      <c r="A146" s="39"/>
      <c r="B146" s="42"/>
      <c r="C146" s="40"/>
      <c r="D146" s="41"/>
      <c r="E146" s="41"/>
    </row>
    <row r="147" spans="1:5" ht="12.75">
      <c r="A147" s="39"/>
      <c r="B147" s="42"/>
      <c r="C147" s="41"/>
      <c r="D147" s="40" t="s">
        <v>81</v>
      </c>
      <c r="E147" s="48">
        <f>SUM(E144:E146)</f>
        <v>3336580</v>
      </c>
    </row>
    <row r="148" spans="1:7" ht="12.75">
      <c r="A148" s="39"/>
      <c r="B148" s="42"/>
      <c r="C148" s="41"/>
      <c r="D148" s="173" t="s">
        <v>182</v>
      </c>
      <c r="E148" s="48">
        <f>E147*1.2</f>
        <v>4003896</v>
      </c>
      <c r="G148" s="6"/>
    </row>
    <row r="149" spans="4:5" ht="12.75">
      <c r="D149" s="29" t="s">
        <v>183</v>
      </c>
      <c r="E149" s="48" t="s">
        <v>39</v>
      </c>
    </row>
    <row r="150" spans="4:5" ht="12.75">
      <c r="D150" s="27" t="s">
        <v>72</v>
      </c>
      <c r="E150" s="28">
        <f>SUM(E148:E149)</f>
        <v>4003896</v>
      </c>
    </row>
    <row r="151" spans="4:5" ht="12.75">
      <c r="D151" s="29"/>
      <c r="E151" s="30"/>
    </row>
    <row r="152" spans="4:5" ht="12.75">
      <c r="D152" s="29"/>
      <c r="E152" s="30"/>
    </row>
    <row r="153" spans="4:5" ht="12.75">
      <c r="D153" s="29"/>
      <c r="E153" s="30"/>
    </row>
    <row r="154" spans="2:5" ht="12.75">
      <c r="B154" s="4"/>
      <c r="C154" s="5"/>
      <c r="D154" s="5"/>
      <c r="E154" s="5"/>
    </row>
    <row r="155" spans="2:5" ht="58.5" customHeight="1">
      <c r="B155" s="4"/>
      <c r="C155" s="5"/>
      <c r="D155" s="5"/>
      <c r="E155" s="5"/>
    </row>
    <row r="156" spans="3:5" ht="12.75">
      <c r="C156" s="5"/>
      <c r="D156" s="25" t="s">
        <v>130</v>
      </c>
      <c r="E156" s="5"/>
    </row>
    <row r="157" spans="1:6" ht="12.75">
      <c r="A157" s="6"/>
      <c r="B157" s="6"/>
      <c r="C157" s="5"/>
      <c r="D157" s="5"/>
      <c r="E157" s="5"/>
      <c r="F157" s="12"/>
    </row>
    <row r="158" spans="1:5" ht="12.75">
      <c r="A158" s="6"/>
      <c r="B158" s="17"/>
      <c r="C158" s="5"/>
      <c r="D158" s="5"/>
      <c r="E158" s="5"/>
    </row>
    <row r="159" spans="1:12" ht="12.75">
      <c r="A159" s="39"/>
      <c r="B159" s="39"/>
      <c r="C159" s="41"/>
      <c r="D159" s="40" t="s">
        <v>4</v>
      </c>
      <c r="E159" s="40"/>
      <c r="F159" s="39"/>
      <c r="L159" s="4"/>
    </row>
    <row r="160" spans="1:6" ht="12.75">
      <c r="A160" s="39"/>
      <c r="B160" s="39"/>
      <c r="C160" s="41"/>
      <c r="D160" s="41"/>
      <c r="E160" s="41"/>
      <c r="F160" s="39"/>
    </row>
    <row r="161" spans="1:14" ht="12.75">
      <c r="A161" s="39"/>
      <c r="B161" s="42"/>
      <c r="C161" s="41"/>
      <c r="D161" s="41"/>
      <c r="E161" s="41"/>
      <c r="F161" s="39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42" t="s">
        <v>51</v>
      </c>
      <c r="B162" s="39"/>
      <c r="C162" s="40" t="s">
        <v>50</v>
      </c>
      <c r="D162" s="40" t="s">
        <v>52</v>
      </c>
      <c r="E162" s="40" t="s">
        <v>53</v>
      </c>
      <c r="F162" s="42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42" t="s">
        <v>131</v>
      </c>
      <c r="B163" s="39"/>
      <c r="C163" s="41">
        <v>1</v>
      </c>
      <c r="D163" s="43">
        <v>50000</v>
      </c>
      <c r="E163" s="43">
        <f>+D163*C163</f>
        <v>50000</v>
      </c>
      <c r="F163" s="50"/>
      <c r="H163" s="7"/>
      <c r="I163" s="7"/>
      <c r="J163" s="7"/>
      <c r="K163" s="19"/>
      <c r="L163" s="7"/>
      <c r="M163" s="19"/>
      <c r="N163" s="7"/>
    </row>
    <row r="164" spans="1:14" ht="12.75">
      <c r="A164" s="42" t="s">
        <v>132</v>
      </c>
      <c r="B164" s="39"/>
      <c r="C164" s="41">
        <v>3</v>
      </c>
      <c r="D164" s="43">
        <v>500000</v>
      </c>
      <c r="E164" s="43">
        <f>+D164*C164</f>
        <v>1500000</v>
      </c>
      <c r="F164" s="50"/>
      <c r="H164" s="7"/>
      <c r="I164" s="7"/>
      <c r="J164" s="7"/>
      <c r="K164" s="19"/>
      <c r="L164" s="7"/>
      <c r="M164" s="19"/>
      <c r="N164" s="7"/>
    </row>
    <row r="165" spans="1:14" ht="12.75">
      <c r="A165" s="42" t="s">
        <v>133</v>
      </c>
      <c r="B165" s="39"/>
      <c r="C165" s="41">
        <v>2</v>
      </c>
      <c r="D165" s="43">
        <v>60000</v>
      </c>
      <c r="E165" s="43">
        <f>+D165*C165</f>
        <v>120000</v>
      </c>
      <c r="F165" s="50"/>
      <c r="H165" s="7"/>
      <c r="I165" s="7"/>
      <c r="J165" s="7"/>
      <c r="K165" s="19"/>
      <c r="L165" s="7"/>
      <c r="M165" s="19"/>
      <c r="N165" s="7"/>
    </row>
    <row r="166" spans="1:14" ht="12.75">
      <c r="A166" s="42" t="s">
        <v>134</v>
      </c>
      <c r="B166" s="39"/>
      <c r="C166" s="41">
        <v>2</v>
      </c>
      <c r="D166" s="43">
        <v>18000</v>
      </c>
      <c r="E166" s="43">
        <f>+C166*D166</f>
        <v>36000</v>
      </c>
      <c r="F166" s="50"/>
      <c r="H166" s="7"/>
      <c r="I166" s="7"/>
      <c r="J166" s="7"/>
      <c r="K166" s="19"/>
      <c r="L166" s="7"/>
      <c r="M166" s="19"/>
      <c r="N166" s="7"/>
    </row>
    <row r="167" spans="1:14" ht="12.75">
      <c r="A167" s="42" t="s">
        <v>135</v>
      </c>
      <c r="B167" s="39"/>
      <c r="C167" s="41">
        <v>2</v>
      </c>
      <c r="D167" s="43">
        <v>15000</v>
      </c>
      <c r="E167" s="43">
        <f>+D167*C167</f>
        <v>30000</v>
      </c>
      <c r="F167" s="50"/>
      <c r="H167" s="7"/>
      <c r="I167" s="7"/>
      <c r="J167" s="7"/>
      <c r="K167" s="19"/>
      <c r="L167" s="7"/>
      <c r="M167" s="19"/>
      <c r="N167" s="7"/>
    </row>
    <row r="168" spans="1:14" ht="12.75">
      <c r="A168" s="42" t="s">
        <v>136</v>
      </c>
      <c r="B168" s="39"/>
      <c r="C168" s="41">
        <v>1</v>
      </c>
      <c r="D168" s="43">
        <v>2500</v>
      </c>
      <c r="E168" s="43">
        <f>+D168*C168</f>
        <v>2500</v>
      </c>
      <c r="F168" s="50"/>
      <c r="H168" s="7"/>
      <c r="I168" s="7"/>
      <c r="J168" s="7"/>
      <c r="K168" s="19"/>
      <c r="L168" s="7"/>
      <c r="M168" s="19"/>
      <c r="N168" s="7"/>
    </row>
    <row r="169" spans="1:14" ht="12.75">
      <c r="A169" s="42" t="s">
        <v>137</v>
      </c>
      <c r="B169" s="39"/>
      <c r="C169" s="41">
        <v>15</v>
      </c>
      <c r="D169" s="43">
        <v>40000</v>
      </c>
      <c r="E169" s="43">
        <f>+D169*C169</f>
        <v>600000</v>
      </c>
      <c r="F169" s="50"/>
      <c r="H169" s="7"/>
      <c r="I169" s="7"/>
      <c r="J169" s="7"/>
      <c r="K169" s="19"/>
      <c r="L169" s="7"/>
      <c r="M169" s="19"/>
      <c r="N169" s="7"/>
    </row>
    <row r="170" spans="1:14" ht="12.75">
      <c r="A170" s="42" t="s">
        <v>138</v>
      </c>
      <c r="B170" s="39"/>
      <c r="C170" s="41">
        <v>1</v>
      </c>
      <c r="D170" s="43">
        <v>15000</v>
      </c>
      <c r="E170" s="43">
        <f>+D170*C170</f>
        <v>15000</v>
      </c>
      <c r="F170" s="50"/>
      <c r="H170" s="7"/>
      <c r="I170" s="7"/>
      <c r="J170" s="7"/>
      <c r="K170" s="19"/>
      <c r="L170" s="7"/>
      <c r="M170" s="19"/>
      <c r="N170" s="7"/>
    </row>
    <row r="171" spans="1:14" ht="12.75">
      <c r="A171" s="42"/>
      <c r="B171" s="39"/>
      <c r="C171" s="41"/>
      <c r="D171" s="43"/>
      <c r="E171" s="43"/>
      <c r="F171" s="50"/>
      <c r="H171" s="7"/>
      <c r="I171" s="7"/>
      <c r="J171" s="7"/>
      <c r="K171" s="19"/>
      <c r="L171" s="7"/>
      <c r="M171" s="19"/>
      <c r="N171" s="7"/>
    </row>
    <row r="172" spans="1:14" ht="12.75">
      <c r="A172" s="42" t="s">
        <v>139</v>
      </c>
      <c r="B172" s="39"/>
      <c r="C172" s="41"/>
      <c r="D172" s="43"/>
      <c r="E172" s="43"/>
      <c r="F172" s="50"/>
      <c r="H172" s="7"/>
      <c r="I172" s="7"/>
      <c r="J172" s="7"/>
      <c r="K172" s="19"/>
      <c r="L172" s="7"/>
      <c r="M172" s="19"/>
      <c r="N172" s="7"/>
    </row>
    <row r="173" spans="1:14" ht="12.75">
      <c r="A173" s="42" t="s">
        <v>140</v>
      </c>
      <c r="B173" s="39"/>
      <c r="C173" s="41">
        <v>2</v>
      </c>
      <c r="D173" s="43">
        <v>50000</v>
      </c>
      <c r="E173" s="43">
        <f aca="true" t="shared" si="6" ref="E173:E179">+D173*C173</f>
        <v>100000</v>
      </c>
      <c r="F173" s="50"/>
      <c r="H173" s="7"/>
      <c r="I173" s="7"/>
      <c r="J173" s="7"/>
      <c r="K173" s="19"/>
      <c r="L173" s="7"/>
      <c r="M173" s="19"/>
      <c r="N173" s="7"/>
    </row>
    <row r="174" spans="1:14" ht="12.75">
      <c r="A174" s="42" t="s">
        <v>141</v>
      </c>
      <c r="B174" s="39"/>
      <c r="C174" s="41">
        <v>1</v>
      </c>
      <c r="D174" s="43">
        <v>8000</v>
      </c>
      <c r="E174" s="43">
        <f t="shared" si="6"/>
        <v>8000</v>
      </c>
      <c r="F174" s="50"/>
      <c r="H174" s="7"/>
      <c r="I174" s="7"/>
      <c r="J174" s="7"/>
      <c r="K174" s="19"/>
      <c r="L174" s="7"/>
      <c r="M174" s="19"/>
      <c r="N174" s="7"/>
    </row>
    <row r="175" spans="1:14" ht="12.75">
      <c r="A175" s="42" t="s">
        <v>142</v>
      </c>
      <c r="B175" s="39"/>
      <c r="C175" s="41">
        <v>1</v>
      </c>
      <c r="D175" s="43">
        <v>10000</v>
      </c>
      <c r="E175" s="43">
        <f t="shared" si="6"/>
        <v>10000</v>
      </c>
      <c r="F175" s="50"/>
      <c r="H175" s="7"/>
      <c r="I175" s="7"/>
      <c r="J175" s="7"/>
      <c r="K175" s="19"/>
      <c r="L175" s="7"/>
      <c r="M175" s="19"/>
      <c r="N175" s="7"/>
    </row>
    <row r="176" spans="1:14" ht="12.75">
      <c r="A176" s="42" t="s">
        <v>143</v>
      </c>
      <c r="B176" s="39"/>
      <c r="C176" s="41">
        <v>2</v>
      </c>
      <c r="D176" s="43">
        <v>12000</v>
      </c>
      <c r="E176" s="43">
        <f t="shared" si="6"/>
        <v>24000</v>
      </c>
      <c r="F176" s="50"/>
      <c r="H176" s="7"/>
      <c r="I176" s="7"/>
      <c r="J176" s="7"/>
      <c r="K176" s="19"/>
      <c r="L176" s="7"/>
      <c r="M176" s="19"/>
      <c r="N176" s="7"/>
    </row>
    <row r="177" spans="1:14" ht="12.75">
      <c r="A177" s="42" t="s">
        <v>144</v>
      </c>
      <c r="B177" s="39"/>
      <c r="C177" s="41">
        <v>2</v>
      </c>
      <c r="D177" s="43">
        <v>5000</v>
      </c>
      <c r="E177" s="43">
        <f t="shared" si="6"/>
        <v>10000</v>
      </c>
      <c r="F177" s="50"/>
      <c r="H177" s="7"/>
      <c r="I177" s="7"/>
      <c r="J177" s="7"/>
      <c r="K177" s="19"/>
      <c r="L177" s="7"/>
      <c r="M177" s="19"/>
      <c r="N177" s="7"/>
    </row>
    <row r="178" spans="1:14" ht="12.75">
      <c r="A178" s="42" t="s">
        <v>145</v>
      </c>
      <c r="B178" s="39"/>
      <c r="C178" s="41">
        <v>1</v>
      </c>
      <c r="D178" s="43">
        <v>15000</v>
      </c>
      <c r="E178" s="43">
        <f t="shared" si="6"/>
        <v>15000</v>
      </c>
      <c r="F178" s="50"/>
      <c r="H178" s="7"/>
      <c r="I178" s="7"/>
      <c r="J178" s="7"/>
      <c r="K178" s="19"/>
      <c r="L178" s="7"/>
      <c r="M178" s="19"/>
      <c r="N178" s="7"/>
    </row>
    <row r="179" spans="1:14" ht="12.75">
      <c r="A179" s="42" t="s">
        <v>146</v>
      </c>
      <c r="B179" s="39"/>
      <c r="C179" s="41">
        <v>1</v>
      </c>
      <c r="D179" s="43">
        <v>10000</v>
      </c>
      <c r="E179" s="43">
        <f t="shared" si="6"/>
        <v>10000</v>
      </c>
      <c r="F179" s="50"/>
      <c r="H179" s="7"/>
      <c r="I179" s="7"/>
      <c r="J179" s="7"/>
      <c r="K179" s="19"/>
      <c r="L179" s="7"/>
      <c r="M179" s="19"/>
      <c r="N179" s="7"/>
    </row>
    <row r="180" spans="1:12" ht="12.75">
      <c r="A180" s="39"/>
      <c r="B180" s="39"/>
      <c r="C180" s="41"/>
      <c r="D180" s="41"/>
      <c r="E180" s="41"/>
      <c r="F180" s="50"/>
      <c r="L180" s="6"/>
    </row>
    <row r="181" spans="1:6" ht="12.75">
      <c r="A181" s="42"/>
      <c r="B181" s="39"/>
      <c r="C181" s="41"/>
      <c r="D181" s="41"/>
      <c r="E181" s="41"/>
      <c r="F181" s="50"/>
    </row>
    <row r="182" spans="1:6" ht="12.75">
      <c r="A182" s="42"/>
      <c r="B182" s="42"/>
      <c r="C182" s="41"/>
      <c r="D182" s="40" t="s">
        <v>81</v>
      </c>
      <c r="E182" s="48">
        <f>SUM(E163:E181)</f>
        <v>2530500</v>
      </c>
      <c r="F182" s="50"/>
    </row>
    <row r="183" spans="1:6" ht="12.75">
      <c r="A183" s="42"/>
      <c r="B183" s="42"/>
      <c r="C183" s="40"/>
      <c r="D183" s="40" t="s">
        <v>147</v>
      </c>
      <c r="E183" s="52">
        <f>E182*0.06</f>
        <v>151830</v>
      </c>
      <c r="F183" s="50"/>
    </row>
    <row r="184" spans="1:6" ht="12.75">
      <c r="A184" s="42"/>
      <c r="B184" s="39"/>
      <c r="C184" s="41"/>
      <c r="D184" s="41"/>
      <c r="E184" s="41"/>
      <c r="F184" s="50"/>
    </row>
    <row r="185" spans="1:6" ht="12.75">
      <c r="A185" s="42"/>
      <c r="B185" s="39"/>
      <c r="C185" s="41"/>
      <c r="D185" s="40" t="s">
        <v>79</v>
      </c>
      <c r="E185" s="48">
        <f>SUM(E182:E184)</f>
        <v>2682330</v>
      </c>
      <c r="F185" s="50"/>
    </row>
    <row r="186" spans="1:6" ht="12.75">
      <c r="A186" s="42"/>
      <c r="B186" s="39"/>
      <c r="C186" s="41"/>
      <c r="D186" s="41"/>
      <c r="E186" s="41"/>
      <c r="F186" s="50"/>
    </row>
    <row r="187" spans="1:13" ht="12.75">
      <c r="A187" s="42"/>
      <c r="B187" s="39"/>
      <c r="C187" s="41"/>
      <c r="D187" s="40" t="s">
        <v>82</v>
      </c>
      <c r="E187" s="50">
        <f>R184+T184+S184</f>
        <v>0</v>
      </c>
      <c r="F187" s="50"/>
      <c r="M187" s="9"/>
    </row>
    <row r="188" spans="1:14" ht="12.75">
      <c r="A188" s="4"/>
      <c r="F188" s="18"/>
      <c r="M188" s="6"/>
      <c r="N188" s="6"/>
    </row>
    <row r="189" spans="1:14" ht="23.25">
      <c r="A189" s="4"/>
      <c r="C189" s="34"/>
      <c r="D189" s="27" t="s">
        <v>72</v>
      </c>
      <c r="E189" s="28">
        <f>SUM(E185:E188)</f>
        <v>2682330</v>
      </c>
      <c r="F189" s="18"/>
      <c r="M189" s="6"/>
      <c r="N189" s="20"/>
    </row>
    <row r="190" spans="1:14" ht="12.75">
      <c r="A190" s="4"/>
      <c r="B190" s="13"/>
      <c r="C190" s="32"/>
      <c r="D190" s="32"/>
      <c r="E190" s="32"/>
      <c r="F190" s="18"/>
      <c r="M190" s="6"/>
      <c r="N190" s="20"/>
    </row>
    <row r="191" spans="1:14" ht="12.75">
      <c r="A191" s="4"/>
      <c r="B191" s="13"/>
      <c r="C191" s="32"/>
      <c r="D191" s="32"/>
      <c r="E191" s="32"/>
      <c r="F191" s="18"/>
      <c r="M191" s="6"/>
      <c r="N191" s="20"/>
    </row>
    <row r="192" spans="1:14" ht="12.75">
      <c r="A192" s="4"/>
      <c r="B192" s="13"/>
      <c r="C192" s="32"/>
      <c r="D192" s="32"/>
      <c r="E192" s="32"/>
      <c r="F192" s="18"/>
      <c r="M192" s="6"/>
      <c r="N192" s="20"/>
    </row>
    <row r="193" spans="1:6" ht="12.75">
      <c r="A193" s="4"/>
      <c r="B193" s="13"/>
      <c r="C193" s="32"/>
      <c r="D193" s="24"/>
      <c r="E193" s="35"/>
      <c r="F193" s="18"/>
    </row>
    <row r="194" ht="51" customHeight="1">
      <c r="A194" s="4"/>
    </row>
    <row r="195" spans="1:12" ht="12.75">
      <c r="A195" s="4"/>
      <c r="D195" s="33" t="s">
        <v>148</v>
      </c>
      <c r="L195" s="12"/>
    </row>
    <row r="196" ht="12.75">
      <c r="F196" s="12"/>
    </row>
    <row r="197" spans="1:12" ht="12.75">
      <c r="A197" s="47"/>
      <c r="B197" s="39"/>
      <c r="C197" s="41"/>
      <c r="D197" s="40" t="s">
        <v>4</v>
      </c>
      <c r="E197" s="40"/>
      <c r="L197" s="4"/>
    </row>
    <row r="198" spans="1:5" ht="12.75">
      <c r="A198" s="47"/>
      <c r="B198" s="39"/>
      <c r="C198" s="41"/>
      <c r="D198" s="41"/>
      <c r="E198" s="41"/>
    </row>
    <row r="199" spans="1:14" ht="12.75">
      <c r="A199" s="39"/>
      <c r="B199" s="42"/>
      <c r="C199" s="40" t="s">
        <v>50</v>
      </c>
      <c r="D199" s="41"/>
      <c r="E199" s="41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42" t="s">
        <v>51</v>
      </c>
      <c r="B200" s="39"/>
      <c r="C200" s="40" t="s">
        <v>149</v>
      </c>
      <c r="D200" s="40" t="s">
        <v>150</v>
      </c>
      <c r="E200" s="40" t="s">
        <v>53</v>
      </c>
      <c r="F200" s="4"/>
      <c r="G200" s="5"/>
      <c r="H200" s="5"/>
      <c r="I200" s="5"/>
      <c r="J200" s="5"/>
      <c r="K200" s="5"/>
      <c r="L200" s="5"/>
      <c r="M200" s="5"/>
      <c r="N200" s="5"/>
    </row>
    <row r="201" spans="1:5" ht="12.75">
      <c r="A201" s="39"/>
      <c r="B201" s="39"/>
      <c r="C201" s="41"/>
      <c r="D201" s="41"/>
      <c r="E201" s="41"/>
    </row>
    <row r="202" spans="1:14" ht="12.75">
      <c r="A202" s="42" t="s">
        <v>171</v>
      </c>
      <c r="B202" s="39"/>
      <c r="C202" s="62">
        <v>600</v>
      </c>
      <c r="D202" s="43">
        <v>5000</v>
      </c>
      <c r="E202" s="43">
        <f>C202*D202</f>
        <v>3000000</v>
      </c>
      <c r="F202" s="18"/>
      <c r="G202" s="21"/>
      <c r="H202" s="7"/>
      <c r="I202" s="7"/>
      <c r="J202" s="7"/>
      <c r="L202" s="7"/>
      <c r="N202" s="7"/>
    </row>
    <row r="203" spans="1:14" ht="12.75">
      <c r="A203" s="42" t="s">
        <v>172</v>
      </c>
      <c r="B203" s="39"/>
      <c r="C203" s="62">
        <v>600</v>
      </c>
      <c r="D203" s="43">
        <v>300</v>
      </c>
      <c r="E203" s="43">
        <f>C203*D203</f>
        <v>180000</v>
      </c>
      <c r="F203" s="18"/>
      <c r="G203" s="21"/>
      <c r="H203" s="7"/>
      <c r="I203" s="7"/>
      <c r="J203" s="7"/>
      <c r="L203" s="7"/>
      <c r="N203" s="7"/>
    </row>
    <row r="204" spans="1:14" ht="12.75">
      <c r="A204" s="42" t="s">
        <v>151</v>
      </c>
      <c r="B204" s="39"/>
      <c r="C204" s="62">
        <v>766447</v>
      </c>
      <c r="D204" s="43">
        <v>11</v>
      </c>
      <c r="E204" s="43">
        <f>C204*D204</f>
        <v>8430917</v>
      </c>
      <c r="F204" s="18"/>
      <c r="G204" s="21"/>
      <c r="H204" s="7"/>
      <c r="I204" s="7"/>
      <c r="J204" s="7"/>
      <c r="L204" s="7"/>
      <c r="N204" s="7"/>
    </row>
    <row r="205" spans="1:12" ht="12.75">
      <c r="A205" s="42" t="s">
        <v>152</v>
      </c>
      <c r="B205" s="39"/>
      <c r="C205" s="62">
        <v>1</v>
      </c>
      <c r="D205" s="43">
        <v>75000</v>
      </c>
      <c r="E205" s="43">
        <f>C205*D205</f>
        <v>75000</v>
      </c>
      <c r="F205" s="18"/>
      <c r="G205" s="21"/>
      <c r="H205" s="7"/>
      <c r="I205" s="7"/>
      <c r="J205" s="7"/>
      <c r="L205" s="7"/>
    </row>
    <row r="206" spans="1:12" ht="12.75">
      <c r="A206" s="42" t="s">
        <v>169</v>
      </c>
      <c r="B206" s="63"/>
      <c r="C206" s="62">
        <v>466</v>
      </c>
      <c r="D206" s="43">
        <v>1200</v>
      </c>
      <c r="E206" s="43">
        <f>C206*D206</f>
        <v>559200</v>
      </c>
      <c r="F206" s="22"/>
      <c r="G206" s="21"/>
      <c r="H206" s="7"/>
      <c r="I206" s="7"/>
      <c r="J206" s="7"/>
      <c r="L206" s="7"/>
    </row>
    <row r="207" spans="1:12" ht="12.75">
      <c r="A207" s="42"/>
      <c r="B207" s="39"/>
      <c r="C207" s="62"/>
      <c r="D207" s="64"/>
      <c r="E207" s="48"/>
      <c r="F207" s="18"/>
      <c r="L207" s="6"/>
    </row>
    <row r="208" spans="1:6" ht="12.75">
      <c r="A208" s="39"/>
      <c r="B208" s="39"/>
      <c r="C208" s="62"/>
      <c r="D208" s="41"/>
      <c r="E208" s="48"/>
      <c r="F208" s="18"/>
    </row>
    <row r="209" spans="1:6" ht="12.75">
      <c r="A209" s="42" t="s">
        <v>153</v>
      </c>
      <c r="B209" s="39"/>
      <c r="C209" s="65"/>
      <c r="D209" s="40" t="s">
        <v>79</v>
      </c>
      <c r="E209" s="48">
        <f>SUM(E202:E208)</f>
        <v>12245117</v>
      </c>
      <c r="F209" s="18"/>
    </row>
    <row r="210" spans="1:5" ht="12.75">
      <c r="A210" s="42" t="s">
        <v>154</v>
      </c>
      <c r="B210" s="39"/>
      <c r="C210" s="41"/>
      <c r="D210" s="40" t="s">
        <v>155</v>
      </c>
      <c r="E210" s="48">
        <f>E209*0.06</f>
        <v>734707.02</v>
      </c>
    </row>
    <row r="211" spans="1:5" ht="12.75">
      <c r="A211" s="42"/>
      <c r="B211" s="39"/>
      <c r="C211" s="65"/>
      <c r="D211" s="41"/>
      <c r="E211" s="41"/>
    </row>
    <row r="212" spans="1:5" ht="12.75">
      <c r="A212" s="42"/>
      <c r="B212" s="39"/>
      <c r="C212" s="65"/>
      <c r="D212" s="40" t="s">
        <v>79</v>
      </c>
      <c r="E212" s="48">
        <f>SUM(E209:E211)</f>
        <v>12979824.02</v>
      </c>
    </row>
    <row r="213" spans="1:5" ht="12.75">
      <c r="A213" s="42"/>
      <c r="B213" s="39"/>
      <c r="C213" s="65"/>
      <c r="D213" s="41"/>
      <c r="E213" s="41"/>
    </row>
    <row r="214" spans="1:13" ht="12.75">
      <c r="A214" s="42"/>
      <c r="B214" s="39"/>
      <c r="C214" s="41"/>
      <c r="D214" s="40" t="s">
        <v>82</v>
      </c>
      <c r="E214" s="50">
        <f>R211+T211+S211</f>
        <v>0</v>
      </c>
      <c r="M214" s="9"/>
    </row>
    <row r="215" spans="1:14" ht="12.75">
      <c r="A215" s="6"/>
      <c r="C215" s="36"/>
      <c r="M215" s="6"/>
      <c r="N215" s="6"/>
    </row>
    <row r="216" spans="1:14" ht="12.75">
      <c r="A216" s="6"/>
      <c r="C216" s="37"/>
      <c r="D216" s="27" t="s">
        <v>72</v>
      </c>
      <c r="E216" s="28">
        <f>SUM(E212:E215)</f>
        <v>12979824.02</v>
      </c>
      <c r="M216" s="6"/>
      <c r="N216" s="20"/>
    </row>
    <row r="217" spans="1:14" ht="12.75">
      <c r="A217" s="6"/>
      <c r="C217" s="36"/>
      <c r="M217" s="6"/>
      <c r="N217" s="20"/>
    </row>
    <row r="218" spans="1:14" ht="12.75">
      <c r="A218" s="6"/>
      <c r="B218" s="23"/>
      <c r="C218" s="36"/>
      <c r="M218" s="6"/>
      <c r="N218" s="20"/>
    </row>
    <row r="219" spans="1:7" ht="117.75" customHeight="1">
      <c r="A219" s="6"/>
      <c r="B219" s="23"/>
      <c r="C219" s="36"/>
      <c r="D219" s="24"/>
      <c r="E219" s="35"/>
      <c r="F219" s="13"/>
      <c r="G219" s="13"/>
    </row>
    <row r="220" spans="1:7" ht="129.75" customHeight="1">
      <c r="A220" s="6"/>
      <c r="B220" s="23"/>
      <c r="C220" s="37"/>
      <c r="D220" s="32"/>
      <c r="E220" s="32"/>
      <c r="F220" s="13"/>
      <c r="G220" s="13"/>
    </row>
    <row r="221" spans="3:7" ht="12.75">
      <c r="C221" s="24"/>
      <c r="D221" s="33" t="s">
        <v>156</v>
      </c>
      <c r="E221" s="38"/>
      <c r="F221" s="13"/>
      <c r="G221" s="13"/>
    </row>
    <row r="222" spans="1:7" ht="12.75">
      <c r="A222" s="39"/>
      <c r="B222" s="39"/>
      <c r="C222" s="41"/>
      <c r="D222" s="57"/>
      <c r="E222" s="57"/>
      <c r="F222" s="13"/>
      <c r="G222" s="13"/>
    </row>
    <row r="223" spans="1:7" ht="12.75">
      <c r="A223" s="39"/>
      <c r="B223" s="39"/>
      <c r="C223" s="40" t="s">
        <v>50</v>
      </c>
      <c r="D223" s="41"/>
      <c r="E223" s="41"/>
      <c r="F223" s="13"/>
      <c r="G223" s="13"/>
    </row>
    <row r="224" spans="1:7" ht="12.75">
      <c r="A224" s="42" t="s">
        <v>51</v>
      </c>
      <c r="B224" s="42"/>
      <c r="C224" s="41"/>
      <c r="D224" s="40" t="s">
        <v>52</v>
      </c>
      <c r="E224" s="40" t="s">
        <v>53</v>
      </c>
      <c r="F224" s="13"/>
      <c r="G224" s="13"/>
    </row>
    <row r="225" spans="1:7" ht="12.75">
      <c r="A225" s="42"/>
      <c r="B225" s="39"/>
      <c r="C225" s="66"/>
      <c r="D225" s="57"/>
      <c r="E225" s="57"/>
      <c r="F225" s="13"/>
      <c r="G225" s="13"/>
    </row>
    <row r="226" spans="1:7" ht="12.75">
      <c r="A226" s="42" t="s">
        <v>157</v>
      </c>
      <c r="B226" s="39"/>
      <c r="C226" s="62">
        <v>5</v>
      </c>
      <c r="D226" s="67">
        <v>1000</v>
      </c>
      <c r="E226" s="67">
        <f>D226*C226</f>
        <v>5000</v>
      </c>
      <c r="F226" s="24"/>
      <c r="G226" s="13"/>
    </row>
    <row r="227" spans="1:7" ht="12.75">
      <c r="A227" s="42" t="s">
        <v>158</v>
      </c>
      <c r="B227" s="39"/>
      <c r="C227" s="62">
        <v>5</v>
      </c>
      <c r="D227" s="67">
        <v>100</v>
      </c>
      <c r="E227" s="67">
        <f aca="true" t="shared" si="7" ref="E227:E233">D227*C227</f>
        <v>500</v>
      </c>
      <c r="F227" s="13"/>
      <c r="G227" s="13"/>
    </row>
    <row r="228" spans="1:7" ht="12.75">
      <c r="A228" s="42" t="s">
        <v>159</v>
      </c>
      <c r="B228" s="39"/>
      <c r="C228" s="62">
        <v>30</v>
      </c>
      <c r="D228" s="67">
        <v>100</v>
      </c>
      <c r="E228" s="67">
        <f t="shared" si="7"/>
        <v>3000</v>
      </c>
      <c r="F228" s="13"/>
      <c r="G228" s="13"/>
    </row>
    <row r="229" spans="1:7" ht="12.75">
      <c r="A229" s="42" t="s">
        <v>160</v>
      </c>
      <c r="B229" s="39"/>
      <c r="C229" s="62">
        <v>20</v>
      </c>
      <c r="D229" s="67">
        <v>11000</v>
      </c>
      <c r="E229" s="67">
        <f t="shared" si="7"/>
        <v>220000</v>
      </c>
      <c r="F229" s="13"/>
      <c r="G229" s="13"/>
    </row>
    <row r="230" spans="1:5" ht="12.75">
      <c r="A230" s="42" t="s">
        <v>161</v>
      </c>
      <c r="B230" s="39"/>
      <c r="C230" s="62">
        <v>50</v>
      </c>
      <c r="D230" s="68">
        <v>700</v>
      </c>
      <c r="E230" s="67">
        <f t="shared" si="7"/>
        <v>35000</v>
      </c>
    </row>
    <row r="231" spans="1:5" ht="12.75">
      <c r="A231" s="42" t="s">
        <v>162</v>
      </c>
      <c r="B231" s="39"/>
      <c r="C231" s="62">
        <v>20</v>
      </c>
      <c r="D231" s="68">
        <v>5</v>
      </c>
      <c r="E231" s="67">
        <f t="shared" si="7"/>
        <v>100</v>
      </c>
    </row>
    <row r="232" spans="1:5" ht="12.75">
      <c r="A232" s="42" t="s">
        <v>163</v>
      </c>
      <c r="B232" s="39"/>
      <c r="C232" s="62">
        <v>40</v>
      </c>
      <c r="D232" s="68">
        <v>20</v>
      </c>
      <c r="E232" s="67">
        <f t="shared" si="7"/>
        <v>800</v>
      </c>
    </row>
    <row r="233" spans="1:5" ht="12.75">
      <c r="A233" s="42" t="s">
        <v>164</v>
      </c>
      <c r="B233" s="39"/>
      <c r="C233" s="62">
        <v>20</v>
      </c>
      <c r="D233" s="68">
        <v>1000</v>
      </c>
      <c r="E233" s="67">
        <f t="shared" si="7"/>
        <v>20000</v>
      </c>
    </row>
    <row r="234" spans="1:5" ht="12.75">
      <c r="A234" s="42"/>
      <c r="B234" s="39"/>
      <c r="C234" s="62"/>
      <c r="D234" s="41"/>
      <c r="E234" s="41"/>
    </row>
    <row r="235" spans="1:5" ht="12.75">
      <c r="A235" s="39"/>
      <c r="B235" s="39"/>
      <c r="C235" s="41"/>
      <c r="D235" s="40" t="s">
        <v>79</v>
      </c>
      <c r="E235" s="48">
        <f>SUM(E228:E234)</f>
        <v>278900</v>
      </c>
    </row>
    <row r="236" spans="1:5" ht="12.75">
      <c r="A236" s="39"/>
      <c r="B236" s="39"/>
      <c r="C236" s="41"/>
      <c r="D236" s="40" t="s">
        <v>155</v>
      </c>
      <c r="E236" s="48">
        <f>E235*0.06</f>
        <v>16734</v>
      </c>
    </row>
    <row r="237" spans="1:5" ht="12.75">
      <c r="A237" s="39"/>
      <c r="B237" s="39"/>
      <c r="C237" s="41"/>
      <c r="D237" s="41"/>
      <c r="E237" s="41"/>
    </row>
    <row r="238" spans="1:5" ht="12.75">
      <c r="A238" s="39"/>
      <c r="B238" s="39"/>
      <c r="C238" s="41"/>
      <c r="D238" s="40" t="s">
        <v>79</v>
      </c>
      <c r="E238" s="48">
        <f>SUM(E235:E237)</f>
        <v>295634</v>
      </c>
    </row>
    <row r="239" spans="1:5" ht="12.75">
      <c r="A239" s="39"/>
      <c r="B239" s="39"/>
      <c r="C239" s="41"/>
      <c r="D239" s="41"/>
      <c r="E239" s="41"/>
    </row>
    <row r="240" spans="1:5" ht="12.75">
      <c r="A240" s="39"/>
      <c r="B240" s="39"/>
      <c r="C240" s="41"/>
      <c r="D240" s="40" t="s">
        <v>82</v>
      </c>
      <c r="E240" s="50">
        <f>R237+T237+S237</f>
        <v>0</v>
      </c>
    </row>
    <row r="242" spans="4:5" ht="12.75">
      <c r="D242" s="27" t="s">
        <v>72</v>
      </c>
      <c r="E242" s="28">
        <f>SUM(E238:E241)</f>
        <v>295634</v>
      </c>
    </row>
  </sheetData>
  <printOptions/>
  <pageMargins left="3.08" right="0.7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42" sqref="O4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319214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VLHC Cost Estimate</dc:title>
  <dc:subject/>
  <dc:creator>Arkadiy Klebaner</dc:creator>
  <cp:keywords/>
  <dc:description/>
  <cp:lastModifiedBy>klebaner</cp:lastModifiedBy>
  <cp:lastPrinted>2001-04-06T12:47:50Z</cp:lastPrinted>
  <dcterms:created xsi:type="dcterms:W3CDTF">2001-01-30T20:02:46Z</dcterms:created>
  <dcterms:modified xsi:type="dcterms:W3CDTF">2001-04-24T15:08:56Z</dcterms:modified>
  <cp:category/>
  <cp:version/>
  <cp:contentType/>
  <cp:contentStatus/>
</cp:coreProperties>
</file>