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131" yWindow="2685" windowWidth="12120" windowHeight="6780" tabRatio="693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<sst xmlns="http://schemas.openxmlformats.org/spreadsheetml/2006/main" count="433" uniqueCount="150">
  <si>
    <t>Stack Gas Emissions</t>
  </si>
  <si>
    <t>HW</t>
  </si>
  <si>
    <t>PM</t>
  </si>
  <si>
    <t>HCl</t>
  </si>
  <si>
    <t>Cl2</t>
  </si>
  <si>
    <t>SVM</t>
  </si>
  <si>
    <t>LVM</t>
  </si>
  <si>
    <t>CO</t>
  </si>
  <si>
    <t>Ash</t>
  </si>
  <si>
    <t>O2</t>
  </si>
  <si>
    <t>gr/dscf</t>
  </si>
  <si>
    <t>ppmv</t>
  </si>
  <si>
    <t>µg/dscm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</si>
  <si>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</si>
  <si>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</si>
  <si>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</si>
  <si>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</si>
  <si>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</si>
  <si>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</si>
  <si>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</si>
  <si>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</si>
  <si>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</si>
  <si>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</si>
  <si>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APCS Characteristics</t>
  </si>
  <si>
    <t>Natural gas</t>
  </si>
  <si>
    <t>Stack Characteristics</t>
  </si>
  <si>
    <t xml:space="preserve">     Report Name/Date</t>
  </si>
  <si>
    <t xml:space="preserve">     Testing Firm</t>
  </si>
  <si>
    <t xml:space="preserve">     Testing Dates</t>
  </si>
  <si>
    <t xml:space="preserve">     Content</t>
  </si>
  <si>
    <t>Units</t>
  </si>
  <si>
    <t>Cond Avg</t>
  </si>
  <si>
    <t>y</t>
  </si>
  <si>
    <t xml:space="preserve">   Stack Gas Flowrate</t>
  </si>
  <si>
    <t xml:space="preserve">   Temperature</t>
  </si>
  <si>
    <t>nd</t>
  </si>
  <si>
    <t>Heat Content</t>
  </si>
  <si>
    <t>lb/hr</t>
  </si>
  <si>
    <t>Chlorine</t>
  </si>
  <si>
    <t>Stack Gas Flowrate</t>
  </si>
  <si>
    <t>Btu/lb</t>
  </si>
  <si>
    <t>Process Information</t>
  </si>
  <si>
    <t xml:space="preserve">     Report Prepare</t>
  </si>
  <si>
    <t>g/hr</t>
  </si>
  <si>
    <t>Density</t>
  </si>
  <si>
    <t>Reilly Industries, Inc.</t>
  </si>
  <si>
    <t>Indianapolis</t>
  </si>
  <si>
    <t>Spectrum Compliance Resources, Inc.</t>
  </si>
  <si>
    <t>Pyridine and pyrindine-derived organic chemical production waste</t>
  </si>
  <si>
    <t>soot blow</t>
  </si>
  <si>
    <t>738C1</t>
  </si>
  <si>
    <t>738C2</t>
  </si>
  <si>
    <t>g/ml</t>
  </si>
  <si>
    <t>Waste Fuel</t>
  </si>
  <si>
    <t>City Gas</t>
  </si>
  <si>
    <t>Steam Production Rate</t>
  </si>
  <si>
    <t>7% O2</t>
  </si>
  <si>
    <t>Capacity (MMBtu/hr)</t>
  </si>
  <si>
    <t xml:space="preserve">Spike </t>
  </si>
  <si>
    <t>Hazardous Wastes</t>
  </si>
  <si>
    <t>Comb Temp</t>
  </si>
  <si>
    <t>Liq</t>
  </si>
  <si>
    <t>MCB</t>
  </si>
  <si>
    <t>MMBtu/hr</t>
  </si>
  <si>
    <t>ug/dscm</t>
  </si>
  <si>
    <t>Tier I metals except Cr+6 (Tier III)</t>
  </si>
  <si>
    <t>Permitting Status</t>
  </si>
  <si>
    <t>IND000807107</t>
  </si>
  <si>
    <t>IN</t>
  </si>
  <si>
    <t>None</t>
  </si>
  <si>
    <t>Spectrum Compliance Resources, Inc., METCO Environmental, B3 Systems, Inc</t>
  </si>
  <si>
    <t>June 18-19 ,1996</t>
  </si>
  <si>
    <t>June 19-20, 1996</t>
  </si>
  <si>
    <t>Revised Certification of Compliance Test Report for Boilers 70K, 30K, and 28K, August 21, 1996</t>
  </si>
  <si>
    <t>Feedstreams</t>
  </si>
  <si>
    <t>Feed Rate</t>
  </si>
  <si>
    <t>Supplemental Fuel</t>
  </si>
  <si>
    <t>CoC, high feed rate</t>
  </si>
  <si>
    <t>Feedrate MTEC Calculations</t>
  </si>
  <si>
    <t>PM, CO, Cr+6, HCl/Cl2</t>
  </si>
  <si>
    <t>CoC, min comb chamb temp</t>
  </si>
  <si>
    <t>Total</t>
  </si>
  <si>
    <t>Source Description</t>
  </si>
  <si>
    <t>Phase II ID No.</t>
  </si>
  <si>
    <t xml:space="preserve">     Cond Description</t>
  </si>
  <si>
    <t xml:space="preserve">    City</t>
  </si>
  <si>
    <t xml:space="preserve">    State</t>
  </si>
  <si>
    <t>Soot Blowing</t>
  </si>
  <si>
    <t>Haz Waste Description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</si>
  <si>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</si>
  <si>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</si>
  <si>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</si>
  <si>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</si>
  <si>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</si>
  <si>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PM, HCl/Cl2</t>
  </si>
  <si>
    <t xml:space="preserve">   O2</t>
  </si>
  <si>
    <t xml:space="preserve">   Moisture</t>
  </si>
  <si>
    <t>Total Chlorine</t>
  </si>
  <si>
    <t>CO (RA)</t>
  </si>
  <si>
    <t>CO (MHRA)</t>
  </si>
  <si>
    <t>Sampling Train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</si>
  <si>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</si>
  <si>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</si>
  <si>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</si>
  <si>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</si>
  <si>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</si>
  <si>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</si>
  <si>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</si>
  <si>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</si>
  <si>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Chromium</t>
  </si>
  <si>
    <t>*</t>
  </si>
  <si>
    <t>Thermal Feedrate</t>
  </si>
  <si>
    <t>Mercury</t>
  </si>
  <si>
    <t>Feedstream Description</t>
  </si>
  <si>
    <t>Boiler 28K (**unit is now considered a sister unit to 737 (30K)**)</t>
  </si>
  <si>
    <t>This unit is now considered a sister unit to 737 (30K)</t>
  </si>
  <si>
    <t>Yes, 4 times/day, 5 minutes/event (run 3, cond 1)</t>
  </si>
  <si>
    <t>HWC Burn Status (Date if Terminated)</t>
  </si>
  <si>
    <t>R1</t>
  </si>
  <si>
    <t>R2</t>
  </si>
  <si>
    <t>R3</t>
  </si>
  <si>
    <t xml:space="preserve">     Cond Dates</t>
  </si>
  <si>
    <t>Watertube boiler. Babcock and Wilcox type FM; max thermal input of 36.8 MMBtu/hr; max operating pressure of 250 psig, steam production rate of 28000 lb/hr</t>
  </si>
  <si>
    <t>Liquid-fired boiler</t>
  </si>
  <si>
    <t>Cond Description</t>
  </si>
  <si>
    <t>Number of Sister Facilities</t>
  </si>
  <si>
    <t>Combustor Type</t>
  </si>
  <si>
    <t>APCS Detailed Acronym</t>
  </si>
  <si>
    <t>APCS General Class</t>
  </si>
  <si>
    <t>Combustor Class</t>
  </si>
  <si>
    <t>Liquid-fired</t>
  </si>
  <si>
    <t>Chromium (Hex)</t>
  </si>
  <si>
    <t>E1</t>
  </si>
  <si>
    <t>source</t>
  </si>
  <si>
    <t>cond</t>
  </si>
  <si>
    <t>emiss</t>
  </si>
  <si>
    <t>process</t>
  </si>
  <si>
    <t>Feedstream Number</t>
  </si>
  <si>
    <t>Feed Class</t>
  </si>
  <si>
    <t>F1</t>
  </si>
  <si>
    <t>Liq HW</t>
  </si>
  <si>
    <t>F2</t>
  </si>
  <si>
    <t>NG</t>
  </si>
  <si>
    <t>F3</t>
  </si>
  <si>
    <t>F4</t>
  </si>
  <si>
    <t>Feed Class 2</t>
  </si>
  <si>
    <t>MF</t>
  </si>
  <si>
    <t>feed</t>
  </si>
  <si>
    <t>Estimated Firing Rate</t>
  </si>
  <si>
    <t>BIF Tier I Feedrate Limits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</si>
</sst>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mmm\ d\,\ yyyy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E+00"/>
    <numFmt numFmtId="174" formatCode="0E+00"/>
    <numFmt numFmtId="175" formatCode="0.0000000000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center"/>
    </xf>
    <xf numFmtId="0" fontId="5" fillId="0" borderId="0" xfId="19" applyFont="1">
      <alignment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horizontal="left"/>
      <protection/>
    </xf>
    <xf numFmtId="0" fontId="4" fillId="0" borderId="0" xfId="19" applyFont="1" applyAlignment="1">
      <alignment vertical="top"/>
      <protection/>
    </xf>
    <xf numFmtId="0" fontId="4" fillId="0" borderId="0" xfId="19" applyFont="1" applyAlignment="1">
      <alignment vertical="top" wrapText="1"/>
      <protection/>
    </xf>
    <xf numFmtId="0" fontId="4" fillId="0" borderId="0" xfId="19" applyFont="1" applyAlignment="1">
      <alignment horizontal="left" wrapText="1"/>
      <protection/>
    </xf>
    <xf numFmtId="0" fontId="4" fillId="0" borderId="0" xfId="19" applyFont="1" applyAlignment="1">
      <alignment wrapText="1"/>
      <protection/>
    </xf>
    <xf numFmtId="165" fontId="4" fillId="0" borderId="0" xfId="19" applyNumberFormat="1" applyFont="1" applyAlignment="1">
      <alignment horizontal="left"/>
      <protection/>
    </xf>
    <xf numFmtId="2" fontId="4" fillId="0" borderId="0" xfId="19" applyNumberFormat="1" applyFont="1" applyAlignment="1">
      <alignment horizontal="left"/>
      <protection/>
    </xf>
    <xf numFmtId="167" fontId="4" fillId="0" borderId="0" xfId="19" applyNumberFormat="1" applyFont="1" applyAlignment="1">
      <alignment horizontal="left"/>
      <protection/>
    </xf>
    <xf numFmtId="15" fontId="4" fillId="0" borderId="0" xfId="19" applyNumberFormat="1" applyFont="1">
      <alignment/>
      <protection/>
    </xf>
    <xf numFmtId="0" fontId="4" fillId="0" borderId="0" xfId="0" applyFont="1" applyAlignment="1">
      <alignment horizontal="centerContinuous"/>
    </xf>
    <xf numFmtId="0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17" fontId="4" fillId="0" borderId="0" xfId="19" applyNumberFormat="1" applyFont="1" applyAlignment="1">
      <alignment horizontal="left"/>
      <protection/>
    </xf>
    <xf numFmtId="0" fontId="5" fillId="0" borderId="0" xfId="0" applyFont="1" applyAlignment="1">
      <alignment vertical="top" wrapText="1"/>
    </xf>
    <xf numFmtId="16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-75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133</v>
      </c>
    </row>
    <row r="2" ht="12.75">
      <c r="A2" t="s">
        <v>134</v>
      </c>
    </row>
    <row r="3" ht="12.75">
      <c r="A3" t="s">
        <v>135</v>
      </c>
    </row>
    <row r="4" ht="12.75">
      <c r="A4" t="s">
        <v>147</v>
      </c>
    </row>
    <row r="5" ht="12.75">
      <c r="A5" t="s">
        <v>136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6"/>
  <sheetViews>
    <sheetView tabSelected="1" workbookViewId="0" topLeftCell="B1">
      <selection activeCell="D1" sqref="D1"/>
    </sheetView>
  </sheetViews>
  <sheetFormatPr defaultColWidth="9.140625" defaultRowHeight="12.75"/>
  <cols>
    <col min="1" max="1" width="9.140625" style="20" hidden="1" customWidth="1"/>
    <col min="2" max="2" width="24.00390625" style="20" customWidth="1"/>
    <col min="3" max="3" width="56.28125" style="20" customWidth="1"/>
    <col min="4" max="4" width="9.00390625" style="20" customWidth="1"/>
    <col min="5" max="16384" width="11.421875" style="20" customWidth="1"/>
  </cols>
  <sheetData>
    <row r="1" ht="12.75">
      <c r="B1" s="19" t="s">
        <v>82</v>
      </c>
    </row>
    <row r="3" spans="2:3" ht="12.75">
      <c r="B3" s="20" t="s">
        <v>83</v>
      </c>
      <c r="C3" s="21">
        <v>738</v>
      </c>
    </row>
    <row r="4" spans="2:3" ht="12.75">
      <c r="B4" s="20" t="s">
        <v>17</v>
      </c>
      <c r="C4" s="20" t="s">
        <v>67</v>
      </c>
    </row>
    <row r="5" spans="2:3" ht="12.75">
      <c r="B5" s="20" t="s">
        <v>18</v>
      </c>
      <c r="C5" s="20" t="s">
        <v>45</v>
      </c>
    </row>
    <row r="6" ht="12.75">
      <c r="B6" s="20" t="s">
        <v>19</v>
      </c>
    </row>
    <row r="7" spans="2:3" ht="12.75">
      <c r="B7" s="20" t="s">
        <v>85</v>
      </c>
      <c r="C7" s="20" t="s">
        <v>46</v>
      </c>
    </row>
    <row r="8" spans="2:3" ht="12.75">
      <c r="B8" s="20" t="s">
        <v>86</v>
      </c>
      <c r="C8" s="20" t="s">
        <v>68</v>
      </c>
    </row>
    <row r="9" spans="2:3" ht="12.75">
      <c r="B9" s="20" t="s">
        <v>20</v>
      </c>
      <c r="C9" s="20" t="s">
        <v>114</v>
      </c>
    </row>
    <row r="10" spans="2:3" ht="12.75">
      <c r="B10" s="20" t="s">
        <v>21</v>
      </c>
      <c r="C10" s="20" t="s">
        <v>115</v>
      </c>
    </row>
    <row r="11" spans="2:3" ht="12.75">
      <c r="B11" s="20" t="s">
        <v>125</v>
      </c>
      <c r="C11" s="21">
        <v>0</v>
      </c>
    </row>
    <row r="12" spans="2:3" ht="12.75">
      <c r="B12" s="20" t="s">
        <v>129</v>
      </c>
      <c r="C12" s="20" t="s">
        <v>123</v>
      </c>
    </row>
    <row r="13" spans="2:3" ht="12.75">
      <c r="B13" s="20" t="s">
        <v>126</v>
      </c>
      <c r="C13" s="20" t="s">
        <v>130</v>
      </c>
    </row>
    <row r="14" spans="2:3" ht="38.25">
      <c r="B14" s="22" t="s">
        <v>22</v>
      </c>
      <c r="C14" s="23" t="s">
        <v>122</v>
      </c>
    </row>
    <row r="15" spans="2:3" ht="12.75">
      <c r="B15" s="20" t="s">
        <v>57</v>
      </c>
      <c r="C15" s="24">
        <v>36.8</v>
      </c>
    </row>
    <row r="16" spans="2:3" ht="12" customHeight="1">
      <c r="B16" s="20" t="s">
        <v>87</v>
      </c>
      <c r="C16" s="25" t="s">
        <v>116</v>
      </c>
    </row>
    <row r="17" spans="2:3" ht="12.75" customHeight="1">
      <c r="B17" s="20" t="s">
        <v>127</v>
      </c>
      <c r="C17" s="25" t="s">
        <v>69</v>
      </c>
    </row>
    <row r="18" spans="2:3" ht="12.75" customHeight="1">
      <c r="B18" s="20" t="s">
        <v>128</v>
      </c>
      <c r="C18" s="25"/>
    </row>
    <row r="19" spans="2:3" ht="12.75" customHeight="1">
      <c r="B19" s="20" t="s">
        <v>23</v>
      </c>
      <c r="C19" s="25"/>
    </row>
    <row r="20" spans="2:3" ht="12.75" customHeight="1">
      <c r="B20" s="20" t="s">
        <v>59</v>
      </c>
      <c r="C20" s="25" t="s">
        <v>61</v>
      </c>
    </row>
    <row r="21" spans="2:3" s="23" customFormat="1" ht="12.75">
      <c r="B21" s="23" t="s">
        <v>88</v>
      </c>
      <c r="C21" s="23" t="s">
        <v>48</v>
      </c>
    </row>
    <row r="22" spans="2:3" ht="12.75">
      <c r="B22" s="20" t="s">
        <v>76</v>
      </c>
      <c r="C22" s="20" t="s">
        <v>24</v>
      </c>
    </row>
    <row r="24" ht="12.75">
      <c r="B24" s="20" t="s">
        <v>25</v>
      </c>
    </row>
    <row r="25" spans="2:3" ht="12.75">
      <c r="B25" s="20" t="s">
        <v>89</v>
      </c>
      <c r="C25" s="26">
        <f>1.22*3.28</f>
        <v>4.0016</v>
      </c>
    </row>
    <row r="26" spans="2:3" ht="12.75">
      <c r="B26" s="20" t="s">
        <v>90</v>
      </c>
      <c r="C26" s="26">
        <f>13.11*3.28</f>
        <v>43.0008</v>
      </c>
    </row>
    <row r="27" spans="2:3" ht="12.75">
      <c r="B27" s="20" t="s">
        <v>91</v>
      </c>
      <c r="C27" s="26">
        <f>7.13*3.28</f>
        <v>23.3864</v>
      </c>
    </row>
    <row r="28" spans="2:3" ht="12.75">
      <c r="B28" s="20" t="s">
        <v>92</v>
      </c>
      <c r="C28" s="26"/>
    </row>
    <row r="29" ht="12.75">
      <c r="C29" s="27"/>
    </row>
    <row r="30" spans="2:3" ht="12.75">
      <c r="B30" s="20" t="s">
        <v>66</v>
      </c>
      <c r="C30" s="20" t="s">
        <v>65</v>
      </c>
    </row>
    <row r="31" s="25" customFormat="1" ht="25.5">
      <c r="B31" s="25" t="s">
        <v>117</v>
      </c>
    </row>
    <row r="46" ht="12.75">
      <c r="C46" s="2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B3" sqref="B3"/>
    </sheetView>
  </sheetViews>
  <sheetFormatPr defaultColWidth="9.140625" defaultRowHeight="12.75"/>
  <cols>
    <col min="1" max="1" width="9.140625" style="9" hidden="1" customWidth="1"/>
    <col min="2" max="2" width="21.00390625" style="9" customWidth="1"/>
    <col min="3" max="3" width="46.57421875" style="9" customWidth="1"/>
    <col min="4" max="16384" width="9.140625" style="9" customWidth="1"/>
  </cols>
  <sheetData>
    <row r="1" ht="12.75">
      <c r="B1" s="8" t="s">
        <v>124</v>
      </c>
    </row>
    <row r="3" ht="12.75">
      <c r="B3" s="38" t="s">
        <v>50</v>
      </c>
    </row>
    <row r="4" ht="12.75">
      <c r="B4" s="38"/>
    </row>
    <row r="5" spans="2:3" s="22" customFormat="1" ht="25.5">
      <c r="B5" s="22" t="s">
        <v>26</v>
      </c>
      <c r="C5" s="23" t="s">
        <v>73</v>
      </c>
    </row>
    <row r="6" spans="2:3" s="20" customFormat="1" ht="12.75">
      <c r="B6" s="20" t="s">
        <v>42</v>
      </c>
      <c r="C6" s="20" t="s">
        <v>47</v>
      </c>
    </row>
    <row r="7" spans="2:3" s="20" customFormat="1" ht="25.5">
      <c r="B7" s="22" t="s">
        <v>27</v>
      </c>
      <c r="C7" s="23" t="s">
        <v>70</v>
      </c>
    </row>
    <row r="8" spans="2:3" s="20" customFormat="1" ht="12.75">
      <c r="B8" s="20" t="s">
        <v>28</v>
      </c>
      <c r="C8" s="28" t="s">
        <v>71</v>
      </c>
    </row>
    <row r="9" spans="2:3" s="20" customFormat="1" ht="12.75">
      <c r="B9" s="20" t="s">
        <v>121</v>
      </c>
      <c r="C9" s="37">
        <v>33755</v>
      </c>
    </row>
    <row r="10" spans="2:3" s="20" customFormat="1" ht="12.75">
      <c r="B10" s="20" t="s">
        <v>84</v>
      </c>
      <c r="C10" s="20" t="s">
        <v>77</v>
      </c>
    </row>
    <row r="11" spans="2:3" s="20" customFormat="1" ht="12.75">
      <c r="B11" s="20" t="s">
        <v>29</v>
      </c>
      <c r="C11" s="20" t="s">
        <v>79</v>
      </c>
    </row>
    <row r="12" s="20" customFormat="1" ht="12.75"/>
    <row r="13" s="20" customFormat="1" ht="12.75">
      <c r="B13" s="38" t="s">
        <v>51</v>
      </c>
    </row>
    <row r="14" ht="12.75">
      <c r="B14" s="38"/>
    </row>
    <row r="15" spans="2:3" s="22" customFormat="1" ht="25.5">
      <c r="B15" s="22" t="s">
        <v>26</v>
      </c>
      <c r="C15" s="23" t="s">
        <v>73</v>
      </c>
    </row>
    <row r="16" spans="2:3" s="20" customFormat="1" ht="12.75">
      <c r="B16" s="20" t="s">
        <v>42</v>
      </c>
      <c r="C16" s="20" t="s">
        <v>47</v>
      </c>
    </row>
    <row r="17" spans="2:3" s="20" customFormat="1" ht="25.5">
      <c r="B17" s="22" t="s">
        <v>27</v>
      </c>
      <c r="C17" s="23" t="s">
        <v>70</v>
      </c>
    </row>
    <row r="18" spans="2:3" s="20" customFormat="1" ht="12.75">
      <c r="B18" s="20" t="s">
        <v>28</v>
      </c>
      <c r="C18" s="28" t="s">
        <v>72</v>
      </c>
    </row>
    <row r="19" spans="2:3" s="20" customFormat="1" ht="12.75">
      <c r="B19" s="20" t="s">
        <v>121</v>
      </c>
      <c r="C19" s="37">
        <v>33755</v>
      </c>
    </row>
    <row r="20" spans="2:3" s="20" customFormat="1" ht="12.75">
      <c r="B20" s="20" t="s">
        <v>84</v>
      </c>
      <c r="C20" s="20" t="s">
        <v>80</v>
      </c>
    </row>
    <row r="21" spans="2:3" s="20" customFormat="1" ht="12.75">
      <c r="B21" s="20" t="s">
        <v>29</v>
      </c>
      <c r="C21" s="20" t="s">
        <v>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0.13671875" style="9" customWidth="1"/>
    <col min="2" max="2" width="21.140625" style="9" customWidth="1"/>
    <col min="3" max="3" width="9.8515625" style="9" customWidth="1"/>
    <col min="4" max="4" width="9.421875" style="9" customWidth="1"/>
    <col min="5" max="5" width="6.28125" style="9" customWidth="1"/>
    <col min="6" max="6" width="2.421875" style="9" customWidth="1"/>
    <col min="7" max="7" width="9.28125" style="9" customWidth="1"/>
    <col min="8" max="8" width="3.140625" style="9" bestFit="1" customWidth="1"/>
    <col min="9" max="9" width="10.140625" style="9" customWidth="1"/>
    <col min="10" max="10" width="2.7109375" style="9" customWidth="1"/>
    <col min="11" max="11" width="9.8515625" style="9" customWidth="1"/>
    <col min="12" max="12" width="2.57421875" style="9" customWidth="1"/>
    <col min="13" max="13" width="11.28125" style="9" customWidth="1"/>
    <col min="14" max="14" width="10.421875" style="9" customWidth="1"/>
    <col min="15" max="15" width="9.8515625" style="9" customWidth="1"/>
    <col min="16" max="16384" width="11.421875" style="9" customWidth="1"/>
  </cols>
  <sheetData>
    <row r="1" spans="2:3" ht="12.75">
      <c r="B1" s="8" t="s">
        <v>0</v>
      </c>
      <c r="C1" s="8"/>
    </row>
    <row r="4" spans="3:15" ht="12.75">
      <c r="C4" s="9" t="s">
        <v>93</v>
      </c>
      <c r="D4" s="9" t="s">
        <v>30</v>
      </c>
      <c r="E4" s="9" t="s">
        <v>56</v>
      </c>
      <c r="K4" s="10" t="s">
        <v>49</v>
      </c>
      <c r="O4" s="10"/>
    </row>
    <row r="5" spans="1:13" ht="12.75">
      <c r="A5" s="9">
        <v>1</v>
      </c>
      <c r="B5" s="8" t="s">
        <v>50</v>
      </c>
      <c r="C5" s="8"/>
      <c r="G5" s="10" t="s">
        <v>118</v>
      </c>
      <c r="H5" s="10"/>
      <c r="I5" s="10" t="s">
        <v>119</v>
      </c>
      <c r="J5" s="10"/>
      <c r="K5" s="10" t="s">
        <v>120</v>
      </c>
      <c r="L5" s="30"/>
      <c r="M5" s="10" t="s">
        <v>31</v>
      </c>
    </row>
    <row r="6" spans="2:12" ht="12.75">
      <c r="B6" s="8"/>
      <c r="C6" s="8"/>
      <c r="G6" s="10"/>
      <c r="H6" s="10"/>
      <c r="I6" s="10"/>
      <c r="J6" s="10"/>
      <c r="K6" s="10"/>
      <c r="L6" s="10"/>
    </row>
    <row r="7" spans="2:14" ht="12.75">
      <c r="B7" s="9" t="s">
        <v>2</v>
      </c>
      <c r="C7" s="9" t="s">
        <v>132</v>
      </c>
      <c r="D7" s="9" t="s">
        <v>10</v>
      </c>
      <c r="E7" s="9" t="s">
        <v>32</v>
      </c>
      <c r="G7" s="31">
        <v>0.0471</v>
      </c>
      <c r="H7" s="31"/>
      <c r="I7" s="31">
        <v>0.0456</v>
      </c>
      <c r="J7" s="31"/>
      <c r="K7" s="31">
        <v>0.1951</v>
      </c>
      <c r="L7" s="31"/>
      <c r="M7" s="31">
        <v>0.072</v>
      </c>
      <c r="N7" s="31"/>
    </row>
    <row r="8" spans="2:13" ht="12.75">
      <c r="B8" s="9" t="s">
        <v>99</v>
      </c>
      <c r="C8" s="9" t="s">
        <v>132</v>
      </c>
      <c r="D8" s="9" t="s">
        <v>11</v>
      </c>
      <c r="E8" s="9" t="s">
        <v>32</v>
      </c>
      <c r="G8" s="9">
        <v>34.29</v>
      </c>
      <c r="I8" s="9">
        <v>11.22</v>
      </c>
      <c r="K8" s="15">
        <v>10.77</v>
      </c>
      <c r="M8" s="14">
        <f>AVERAGE(G8,I8,K8)</f>
        <v>18.76</v>
      </c>
    </row>
    <row r="9" spans="2:13" ht="12.75">
      <c r="B9" s="9" t="s">
        <v>98</v>
      </c>
      <c r="C9" s="9" t="s">
        <v>132</v>
      </c>
      <c r="D9" s="9" t="s">
        <v>11</v>
      </c>
      <c r="E9" s="9" t="s">
        <v>32</v>
      </c>
      <c r="G9" s="9">
        <v>14.71</v>
      </c>
      <c r="I9" s="9">
        <v>12.66</v>
      </c>
      <c r="K9" s="15">
        <v>10.45</v>
      </c>
      <c r="M9" s="14">
        <f>AVERAGE(G9,I9,K9)</f>
        <v>12.606666666666667</v>
      </c>
    </row>
    <row r="10" spans="2:13" ht="12.75">
      <c r="B10" s="9" t="s">
        <v>131</v>
      </c>
      <c r="D10" s="9" t="s">
        <v>43</v>
      </c>
      <c r="G10" s="9">
        <v>0.1216</v>
      </c>
      <c r="I10" s="9">
        <v>0.0894</v>
      </c>
      <c r="K10" s="9">
        <v>0.4536</v>
      </c>
      <c r="M10" s="15">
        <v>0.1654</v>
      </c>
    </row>
    <row r="11" spans="2:13" ht="12.75">
      <c r="B11" s="9" t="s">
        <v>3</v>
      </c>
      <c r="D11" s="9" t="s">
        <v>43</v>
      </c>
      <c r="G11" s="9">
        <v>0.907</v>
      </c>
      <c r="I11" s="9">
        <v>0.454</v>
      </c>
      <c r="K11" s="9">
        <v>0.907</v>
      </c>
      <c r="M11" s="15">
        <v>0.719</v>
      </c>
    </row>
    <row r="12" spans="2:13" ht="12.75">
      <c r="B12" s="9" t="s">
        <v>4</v>
      </c>
      <c r="D12" s="9" t="s">
        <v>43</v>
      </c>
      <c r="G12" s="9">
        <v>0.454</v>
      </c>
      <c r="I12" s="9">
        <v>1.361</v>
      </c>
      <c r="K12" s="9">
        <v>0.454</v>
      </c>
      <c r="M12" s="15">
        <v>0.83</v>
      </c>
    </row>
    <row r="13" ht="12.75">
      <c r="M13" s="15"/>
    </row>
    <row r="14" spans="2:13" ht="12.75">
      <c r="B14" s="9" t="s">
        <v>131</v>
      </c>
      <c r="C14" s="9" t="s">
        <v>132</v>
      </c>
      <c r="D14" s="6" t="s">
        <v>12</v>
      </c>
      <c r="E14" s="9" t="s">
        <v>32</v>
      </c>
      <c r="G14" s="4">
        <f>(G10/(G21*60*0.0283))*10^6*(14/(21-G22))</f>
        <v>7.994610280199482</v>
      </c>
      <c r="H14" s="4"/>
      <c r="I14" s="4">
        <f>(I10/(I21*60*0.0283))*10^6*(14/(21-I22))</f>
        <v>5.88127440348258</v>
      </c>
      <c r="J14" s="4"/>
      <c r="K14" s="4">
        <f>(K10/(K21*60*0.0283))*10^6*(14/(21-K22))</f>
        <v>29.853422740611222</v>
      </c>
      <c r="L14" s="4"/>
      <c r="M14" s="4">
        <f>(M10/(M21*60*0.0283))*10^6*(14/(21-M22))</f>
        <v>10.879444316548174</v>
      </c>
    </row>
    <row r="15" spans="4:13" ht="12.75">
      <c r="D15" s="6"/>
      <c r="G15" s="4"/>
      <c r="H15" s="4"/>
      <c r="I15" s="4"/>
      <c r="J15" s="4"/>
      <c r="K15" s="4"/>
      <c r="L15" s="4"/>
      <c r="M15" s="4"/>
    </row>
    <row r="16" spans="2:13" ht="12.75">
      <c r="B16" s="9" t="s">
        <v>3</v>
      </c>
      <c r="C16" s="9" t="s">
        <v>132</v>
      </c>
      <c r="D16" s="9" t="s">
        <v>11</v>
      </c>
      <c r="E16" s="9" t="s">
        <v>32</v>
      </c>
      <c r="G16" s="5">
        <f>G11*(1/G21/60)*(1/0.0283)*(14/(21-G22))*667.8</f>
        <v>0.03982148253142528</v>
      </c>
      <c r="H16" s="7"/>
      <c r="I16" s="5">
        <f>I11*(1/I21/60)*(1/0.0283)*(14/(21-I22))*667.8</f>
        <v>0.01994509878274198</v>
      </c>
      <c r="J16" s="7"/>
      <c r="K16" s="5">
        <f>K11*(1/K21/60)*(1/0.0283)*(14/(21-K22))*667.8</f>
        <v>0.039863441237886724</v>
      </c>
      <c r="L16" s="7"/>
      <c r="M16" s="5">
        <f>M11*(1/M21/60)*(1/0.0283)*(14/(21-M22))*667.8</f>
        <v>0.03158250063839683</v>
      </c>
    </row>
    <row r="17" spans="2:13" ht="12.75">
      <c r="B17" s="9" t="s">
        <v>4</v>
      </c>
      <c r="C17" s="9" t="s">
        <v>132</v>
      </c>
      <c r="D17" s="9" t="s">
        <v>11</v>
      </c>
      <c r="E17" s="9" t="s">
        <v>32</v>
      </c>
      <c r="G17" s="5">
        <f>G12*(1/G21/60)*(1/0.0283)*(14/(21-G22))*667.8</f>
        <v>0.01993269357140802</v>
      </c>
      <c r="H17" s="5"/>
      <c r="I17" s="5">
        <f>I12*(1/I21/60)*(1/0.0283)*(14/(21-I22))*667.8</f>
        <v>0.05979136441258114</v>
      </c>
      <c r="J17" s="5"/>
      <c r="K17" s="5">
        <f>K12*(1/K21/60)*(1/0.0283)*(14/(21-K22))*667.8</f>
        <v>0.019953696055127427</v>
      </c>
      <c r="L17" s="5"/>
      <c r="M17" s="5">
        <f>M12*(1/M21/60)*(1/0.0283)*(14/(21-M22))*667.8</f>
        <v>0.036458241348914275</v>
      </c>
    </row>
    <row r="18" spans="2:13" ht="12.75">
      <c r="B18" s="9" t="s">
        <v>97</v>
      </c>
      <c r="C18" s="9" t="s">
        <v>132</v>
      </c>
      <c r="D18" s="9" t="s">
        <v>11</v>
      </c>
      <c r="E18" s="9" t="s">
        <v>32</v>
      </c>
      <c r="G18" s="5">
        <f>2*G17+G16</f>
        <v>0.07968686967424132</v>
      </c>
      <c r="H18" s="5"/>
      <c r="I18" s="5">
        <f>2*I17+I16</f>
        <v>0.13952782760790428</v>
      </c>
      <c r="J18" s="5"/>
      <c r="K18" s="5">
        <f>2*K17+K16</f>
        <v>0.07977083334814158</v>
      </c>
      <c r="L18" s="5"/>
      <c r="M18" s="5">
        <f>2*M17+M16</f>
        <v>0.10449898333622537</v>
      </c>
    </row>
    <row r="19" ht="12.75">
      <c r="M19" s="15"/>
    </row>
    <row r="20" spans="2:4" ht="12.75">
      <c r="B20" s="9" t="s">
        <v>100</v>
      </c>
      <c r="C20" s="9" t="s">
        <v>94</v>
      </c>
      <c r="D20" s="9" t="s">
        <v>132</v>
      </c>
    </row>
    <row r="21" spans="2:13" ht="12.75">
      <c r="B21" s="9" t="s">
        <v>33</v>
      </c>
      <c r="D21" s="9" t="s">
        <v>14</v>
      </c>
      <c r="G21" s="9">
        <v>8039</v>
      </c>
      <c r="I21" s="9">
        <v>8034</v>
      </c>
      <c r="K21" s="9">
        <v>8188</v>
      </c>
      <c r="M21" s="9">
        <v>8087</v>
      </c>
    </row>
    <row r="22" spans="2:13" ht="12.75">
      <c r="B22" s="9" t="s">
        <v>95</v>
      </c>
      <c r="D22" s="9" t="s">
        <v>15</v>
      </c>
      <c r="G22" s="9">
        <v>5.4</v>
      </c>
      <c r="I22" s="9">
        <v>5.4</v>
      </c>
      <c r="K22" s="9">
        <v>5.7</v>
      </c>
      <c r="M22" s="14">
        <v>5.5</v>
      </c>
    </row>
    <row r="23" spans="2:13" ht="12.75">
      <c r="B23" s="9" t="s">
        <v>96</v>
      </c>
      <c r="D23" s="9" t="s">
        <v>15</v>
      </c>
      <c r="G23" s="32"/>
      <c r="H23" s="32"/>
      <c r="I23" s="32"/>
      <c r="J23" s="32"/>
      <c r="K23" s="32"/>
      <c r="L23" s="32"/>
      <c r="M23" s="33"/>
    </row>
    <row r="24" spans="2:13" ht="12.75" customHeight="1">
      <c r="B24" s="9" t="s">
        <v>34</v>
      </c>
      <c r="D24" s="9" t="s">
        <v>16</v>
      </c>
      <c r="G24" s="9">
        <v>541</v>
      </c>
      <c r="I24" s="9">
        <v>434</v>
      </c>
      <c r="K24" s="9">
        <v>441</v>
      </c>
      <c r="M24" s="9">
        <v>472</v>
      </c>
    </row>
    <row r="25" ht="12.75" customHeight="1"/>
    <row r="26" ht="12.75" customHeight="1"/>
    <row r="27" spans="1:13" ht="12.75">
      <c r="A27" s="9">
        <v>2</v>
      </c>
      <c r="B27" s="8" t="s">
        <v>51</v>
      </c>
      <c r="C27" s="8"/>
      <c r="G27" s="10" t="s">
        <v>118</v>
      </c>
      <c r="H27" s="10"/>
      <c r="I27" s="10" t="s">
        <v>119</v>
      </c>
      <c r="J27" s="10"/>
      <c r="K27" s="10" t="s">
        <v>120</v>
      </c>
      <c r="L27" s="30"/>
      <c r="M27" s="10" t="s">
        <v>31</v>
      </c>
    </row>
    <row r="28" spans="2:11" ht="12.75">
      <c r="B28" s="8"/>
      <c r="C28" s="8"/>
      <c r="G28" s="10"/>
      <c r="H28" s="10"/>
      <c r="I28" s="10"/>
      <c r="J28" s="10"/>
      <c r="K28" s="10"/>
    </row>
    <row r="29" spans="2:13" ht="12.75">
      <c r="B29" s="9" t="s">
        <v>99</v>
      </c>
      <c r="C29" s="9" t="s">
        <v>132</v>
      </c>
      <c r="D29" s="9" t="s">
        <v>11</v>
      </c>
      <c r="E29" s="9" t="s">
        <v>32</v>
      </c>
      <c r="G29" s="9">
        <v>22.44</v>
      </c>
      <c r="I29" s="9">
        <v>27.02</v>
      </c>
      <c r="K29" s="9">
        <v>20.05</v>
      </c>
      <c r="M29" s="15">
        <f>AVERAGE(G29,I29,K29)</f>
        <v>23.17</v>
      </c>
    </row>
    <row r="30" ht="12.75">
      <c r="M30" s="15"/>
    </row>
    <row r="31" spans="2:13" ht="12.75">
      <c r="B31" s="6" t="s">
        <v>100</v>
      </c>
      <c r="C31" s="9" t="s">
        <v>7</v>
      </c>
      <c r="D31" s="9" t="s">
        <v>132</v>
      </c>
      <c r="M31" s="15"/>
    </row>
    <row r="32" spans="2:13" ht="12.75">
      <c r="B32" s="6" t="s">
        <v>33</v>
      </c>
      <c r="C32" s="6"/>
      <c r="D32" s="6" t="s">
        <v>14</v>
      </c>
      <c r="G32" s="34"/>
      <c r="I32" s="34"/>
      <c r="J32" s="34"/>
      <c r="K32" s="34"/>
      <c r="M32" s="33"/>
    </row>
    <row r="33" spans="2:13" ht="12.75">
      <c r="B33" s="6" t="s">
        <v>95</v>
      </c>
      <c r="C33" s="6"/>
      <c r="D33" s="6" t="s">
        <v>15</v>
      </c>
      <c r="G33" s="9">
        <v>6.36</v>
      </c>
      <c r="I33" s="9">
        <v>6.42</v>
      </c>
      <c r="K33" s="9">
        <v>6.49</v>
      </c>
      <c r="M33" s="15">
        <f>AVERAGE(G33,I33,K33)</f>
        <v>6.423333333333335</v>
      </c>
    </row>
    <row r="34" spans="2:4" ht="12.75">
      <c r="B34" s="6" t="s">
        <v>96</v>
      </c>
      <c r="C34" s="6"/>
      <c r="D34" s="6" t="s">
        <v>15</v>
      </c>
    </row>
    <row r="35" spans="2:4" ht="12.75">
      <c r="B35" s="6" t="s">
        <v>34</v>
      </c>
      <c r="C35" s="6"/>
      <c r="D35" s="6" t="s">
        <v>16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65"/>
  <sheetViews>
    <sheetView zoomScale="75" zoomScaleNormal="75" workbookViewId="0" topLeftCell="B1">
      <selection activeCell="B3" sqref="B3"/>
    </sheetView>
  </sheetViews>
  <sheetFormatPr defaultColWidth="9.140625" defaultRowHeight="12.75"/>
  <cols>
    <col min="1" max="1" width="9.140625" style="9" hidden="1" customWidth="1"/>
    <col min="2" max="2" width="21.7109375" style="9" customWidth="1"/>
    <col min="3" max="3" width="3.8515625" style="9" customWidth="1"/>
    <col min="4" max="4" width="9.421875" style="9" customWidth="1"/>
    <col min="5" max="5" width="4.28125" style="10" customWidth="1"/>
    <col min="6" max="6" width="10.00390625" style="10" customWidth="1"/>
    <col min="7" max="7" width="4.421875" style="10" customWidth="1"/>
    <col min="8" max="8" width="10.00390625" style="10" customWidth="1"/>
    <col min="9" max="9" width="4.421875" style="10" customWidth="1"/>
    <col min="10" max="10" width="13.00390625" style="10" customWidth="1"/>
    <col min="11" max="11" width="4.57421875" style="10" customWidth="1"/>
    <col min="12" max="12" width="11.421875" style="9" customWidth="1"/>
    <col min="13" max="13" width="5.421875" style="10" customWidth="1"/>
    <col min="14" max="14" width="8.7109375" style="10" customWidth="1"/>
    <col min="15" max="15" width="5.140625" style="10" customWidth="1"/>
    <col min="16" max="16" width="10.7109375" style="10" customWidth="1"/>
    <col min="17" max="17" width="4.8515625" style="10" customWidth="1"/>
    <col min="18" max="18" width="10.00390625" style="10" customWidth="1"/>
    <col min="19" max="19" width="4.7109375" style="10" customWidth="1"/>
    <col min="20" max="20" width="11.7109375" style="9" customWidth="1"/>
    <col min="21" max="21" width="5.00390625" style="10" customWidth="1"/>
    <col min="22" max="22" width="10.140625" style="10" customWidth="1"/>
    <col min="23" max="23" width="4.421875" style="10" customWidth="1"/>
    <col min="24" max="24" width="12.140625" style="10" customWidth="1"/>
    <col min="25" max="25" width="4.7109375" style="10" customWidth="1"/>
    <col min="26" max="26" width="11.421875" style="10" customWidth="1"/>
    <col min="27" max="27" width="4.57421875" style="10" customWidth="1"/>
    <col min="28" max="28" width="11.140625" style="9" customWidth="1"/>
    <col min="29" max="29" width="4.421875" style="9" customWidth="1"/>
    <col min="30" max="30" width="10.421875" style="9" customWidth="1"/>
    <col min="31" max="31" width="4.140625" style="9" customWidth="1"/>
    <col min="32" max="32" width="10.00390625" style="9" customWidth="1"/>
    <col min="33" max="33" width="3.7109375" style="9" customWidth="1"/>
    <col min="34" max="34" width="9.57421875" style="9" customWidth="1"/>
    <col min="35" max="35" width="4.140625" style="9" customWidth="1"/>
    <col min="36" max="36" width="9.140625" style="9" customWidth="1"/>
    <col min="37" max="37" width="11.421875" style="0" customWidth="1"/>
    <col min="38" max="38" width="3.7109375" style="0" customWidth="1"/>
    <col min="39" max="39" width="11.421875" style="0" customWidth="1"/>
    <col min="40" max="40" width="3.7109375" style="0" customWidth="1"/>
    <col min="41" max="41" width="11.421875" style="0" customWidth="1"/>
    <col min="42" max="42" width="3.140625" style="0" customWidth="1"/>
    <col min="43" max="43" width="11.421875" style="0" customWidth="1"/>
    <col min="44" max="44" width="3.421875" style="0" customWidth="1"/>
    <col min="45" max="45" width="11.421875" style="0" customWidth="1"/>
    <col min="46" max="46" width="2.57421875" style="0" customWidth="1"/>
    <col min="47" max="47" width="11.421875" style="0" customWidth="1"/>
    <col min="48" max="48" width="4.421875" style="0" customWidth="1"/>
    <col min="49" max="49" width="11.421875" style="0" customWidth="1"/>
    <col min="50" max="50" width="3.140625" style="0" customWidth="1"/>
    <col min="51" max="51" width="11.421875" style="0" customWidth="1"/>
    <col min="52" max="52" width="2.8515625" style="0" customWidth="1"/>
    <col min="53" max="57" width="11.421875" style="0" customWidth="1"/>
    <col min="58" max="16384" width="11.421875" style="9" customWidth="1"/>
  </cols>
  <sheetData>
    <row r="1" spans="2:3" ht="12.75">
      <c r="B1" s="8" t="s">
        <v>74</v>
      </c>
      <c r="C1" s="8"/>
    </row>
    <row r="2" spans="2:3" ht="12.75">
      <c r="B2" s="8"/>
      <c r="C2" s="8"/>
    </row>
    <row r="3" ht="12.75" customHeight="1"/>
    <row r="4" spans="2:36" ht="12.75">
      <c r="B4" s="8" t="s">
        <v>50</v>
      </c>
      <c r="F4" s="10" t="s">
        <v>118</v>
      </c>
      <c r="H4" s="10" t="s">
        <v>119</v>
      </c>
      <c r="J4" s="10" t="s">
        <v>120</v>
      </c>
      <c r="L4" s="11" t="s">
        <v>31</v>
      </c>
      <c r="N4" s="10" t="s">
        <v>118</v>
      </c>
      <c r="P4" s="10" t="s">
        <v>119</v>
      </c>
      <c r="R4" s="10" t="s">
        <v>120</v>
      </c>
      <c r="T4" s="11" t="s">
        <v>31</v>
      </c>
      <c r="V4" s="10" t="s">
        <v>118</v>
      </c>
      <c r="X4" s="10" t="s">
        <v>119</v>
      </c>
      <c r="Z4" s="10" t="s">
        <v>120</v>
      </c>
      <c r="AB4" s="11" t="s">
        <v>31</v>
      </c>
      <c r="AC4" s="11"/>
      <c r="AD4" s="10" t="s">
        <v>118</v>
      </c>
      <c r="AE4" s="10"/>
      <c r="AF4" s="10" t="s">
        <v>119</v>
      </c>
      <c r="AG4" s="10"/>
      <c r="AH4" s="10" t="s">
        <v>120</v>
      </c>
      <c r="AI4" s="10"/>
      <c r="AJ4" s="11" t="s">
        <v>31</v>
      </c>
    </row>
    <row r="6" spans="1:36" ht="12.75">
      <c r="A6" s="9" t="s">
        <v>110</v>
      </c>
      <c r="B6" s="9" t="s">
        <v>137</v>
      </c>
      <c r="C6" s="8"/>
      <c r="F6" s="10" t="s">
        <v>139</v>
      </c>
      <c r="H6" s="10" t="s">
        <v>139</v>
      </c>
      <c r="J6" s="10" t="s">
        <v>139</v>
      </c>
      <c r="L6" s="10" t="s">
        <v>139</v>
      </c>
      <c r="N6" s="10" t="s">
        <v>141</v>
      </c>
      <c r="P6" s="10" t="s">
        <v>141</v>
      </c>
      <c r="R6" s="10" t="s">
        <v>141</v>
      </c>
      <c r="T6" s="10" t="s">
        <v>141</v>
      </c>
      <c r="V6" s="10" t="s">
        <v>143</v>
      </c>
      <c r="X6" s="10" t="s">
        <v>143</v>
      </c>
      <c r="Z6" s="10" t="s">
        <v>143</v>
      </c>
      <c r="AB6" s="10" t="s">
        <v>143</v>
      </c>
      <c r="AD6" s="9" t="s">
        <v>144</v>
      </c>
      <c r="AF6" s="9" t="s">
        <v>144</v>
      </c>
      <c r="AH6" s="9" t="s">
        <v>144</v>
      </c>
      <c r="AJ6" s="9" t="s">
        <v>144</v>
      </c>
    </row>
    <row r="7" spans="2:36" ht="12.75">
      <c r="B7" s="9" t="s">
        <v>138</v>
      </c>
      <c r="F7" s="10" t="s">
        <v>140</v>
      </c>
      <c r="H7" s="10" t="s">
        <v>140</v>
      </c>
      <c r="J7" s="10" t="s">
        <v>140</v>
      </c>
      <c r="L7" s="10" t="s">
        <v>140</v>
      </c>
      <c r="N7" s="10" t="s">
        <v>142</v>
      </c>
      <c r="P7" s="10" t="s">
        <v>142</v>
      </c>
      <c r="R7" s="10" t="s">
        <v>142</v>
      </c>
      <c r="T7" s="10" t="s">
        <v>142</v>
      </c>
      <c r="V7" s="10" t="s">
        <v>58</v>
      </c>
      <c r="X7" s="10" t="s">
        <v>58</v>
      </c>
      <c r="Z7" s="10" t="s">
        <v>58</v>
      </c>
      <c r="AB7" s="10" t="s">
        <v>58</v>
      </c>
      <c r="AD7" s="9" t="s">
        <v>81</v>
      </c>
      <c r="AF7" s="9" t="s">
        <v>81</v>
      </c>
      <c r="AH7" s="9" t="s">
        <v>81</v>
      </c>
      <c r="AJ7" s="9" t="s">
        <v>81</v>
      </c>
    </row>
    <row r="8" spans="2:36" ht="12.75">
      <c r="B8" s="9" t="s">
        <v>145</v>
      </c>
      <c r="F8" s="10" t="s">
        <v>1</v>
      </c>
      <c r="H8" s="10" t="s">
        <v>1</v>
      </c>
      <c r="J8" s="10" t="s">
        <v>1</v>
      </c>
      <c r="L8" s="10" t="s">
        <v>1</v>
      </c>
      <c r="N8" s="10" t="s">
        <v>146</v>
      </c>
      <c r="P8" s="10" t="s">
        <v>146</v>
      </c>
      <c r="R8" s="10" t="s">
        <v>146</v>
      </c>
      <c r="T8" s="10" t="s">
        <v>146</v>
      </c>
      <c r="V8" s="10" t="s">
        <v>58</v>
      </c>
      <c r="X8" s="10" t="s">
        <v>58</v>
      </c>
      <c r="Z8" s="10" t="s">
        <v>58</v>
      </c>
      <c r="AB8" s="10" t="s">
        <v>58</v>
      </c>
      <c r="AD8" s="9" t="s">
        <v>81</v>
      </c>
      <c r="AF8" s="9" t="s">
        <v>81</v>
      </c>
      <c r="AH8" s="9" t="s">
        <v>81</v>
      </c>
      <c r="AJ8" s="9" t="s">
        <v>81</v>
      </c>
    </row>
    <row r="9" spans="2:36" ht="12.75">
      <c r="B9" s="9" t="s">
        <v>113</v>
      </c>
      <c r="F9" s="10" t="s">
        <v>53</v>
      </c>
      <c r="H9" s="10" t="s">
        <v>53</v>
      </c>
      <c r="J9" s="10" t="s">
        <v>53</v>
      </c>
      <c r="L9" s="10" t="s">
        <v>53</v>
      </c>
      <c r="N9" s="10" t="s">
        <v>54</v>
      </c>
      <c r="P9" s="10" t="s">
        <v>54</v>
      </c>
      <c r="R9" s="10" t="s">
        <v>54</v>
      </c>
      <c r="T9" s="10" t="s">
        <v>54</v>
      </c>
      <c r="V9" s="10" t="s">
        <v>58</v>
      </c>
      <c r="X9" s="10" t="s">
        <v>58</v>
      </c>
      <c r="Z9" s="10" t="s">
        <v>58</v>
      </c>
      <c r="AB9" s="10" t="s">
        <v>58</v>
      </c>
      <c r="AC9" s="10"/>
      <c r="AD9" s="10" t="s">
        <v>81</v>
      </c>
      <c r="AE9" s="10"/>
      <c r="AF9" s="10" t="s">
        <v>81</v>
      </c>
      <c r="AG9" s="10"/>
      <c r="AH9" s="10" t="s">
        <v>81</v>
      </c>
      <c r="AI9" s="10"/>
      <c r="AJ9" s="10" t="s">
        <v>81</v>
      </c>
    </row>
    <row r="10" spans="2:26" ht="12.75">
      <c r="B10" s="9" t="s">
        <v>75</v>
      </c>
      <c r="D10" s="9" t="s">
        <v>37</v>
      </c>
      <c r="F10" s="36">
        <v>2158</v>
      </c>
      <c r="G10" s="36"/>
      <c r="H10" s="36">
        <v>2170</v>
      </c>
      <c r="I10" s="36"/>
      <c r="J10" s="36">
        <v>2164</v>
      </c>
      <c r="K10" s="36"/>
      <c r="L10" s="36">
        <v>2164</v>
      </c>
      <c r="M10" s="36"/>
      <c r="N10" s="36">
        <v>383</v>
      </c>
      <c r="O10" s="36"/>
      <c r="P10" s="36">
        <v>374</v>
      </c>
      <c r="Q10" s="36"/>
      <c r="R10" s="36">
        <v>332</v>
      </c>
      <c r="S10" s="36"/>
      <c r="T10" s="36">
        <v>363</v>
      </c>
      <c r="U10" s="36"/>
      <c r="V10" s="36"/>
      <c r="W10" s="36"/>
      <c r="X10" s="36"/>
      <c r="Y10" s="36"/>
      <c r="Z10" s="36"/>
    </row>
    <row r="11" spans="2:26" ht="12.75">
      <c r="B11" s="9" t="s">
        <v>44</v>
      </c>
      <c r="D11" s="9" t="s">
        <v>52</v>
      </c>
      <c r="F11" s="36">
        <v>0.964</v>
      </c>
      <c r="G11" s="36"/>
      <c r="H11" s="36">
        <v>0.964</v>
      </c>
      <c r="I11" s="36"/>
      <c r="J11" s="36">
        <v>0.964</v>
      </c>
      <c r="K11" s="36"/>
      <c r="L11" s="36">
        <v>0.964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2:26" ht="12.75">
      <c r="B12" s="9" t="s">
        <v>36</v>
      </c>
      <c r="D12" s="9" t="s">
        <v>40</v>
      </c>
      <c r="F12" s="36">
        <v>14794</v>
      </c>
      <c r="G12" s="36"/>
      <c r="H12" s="36">
        <v>14773</v>
      </c>
      <c r="I12" s="36"/>
      <c r="J12" s="36">
        <v>14746</v>
      </c>
      <c r="K12" s="36"/>
      <c r="L12" s="36">
        <v>14771</v>
      </c>
      <c r="M12" s="36"/>
      <c r="N12" s="36">
        <v>21214</v>
      </c>
      <c r="O12" s="36"/>
      <c r="P12" s="36">
        <v>21214</v>
      </c>
      <c r="Q12" s="36"/>
      <c r="R12" s="36">
        <v>21214</v>
      </c>
      <c r="S12" s="36"/>
      <c r="T12" s="36">
        <v>21214</v>
      </c>
      <c r="U12" s="36"/>
      <c r="V12" s="36"/>
      <c r="W12" s="36"/>
      <c r="X12" s="36"/>
      <c r="Y12" s="36"/>
      <c r="Z12" s="36"/>
    </row>
    <row r="13" spans="2:36" ht="12.75">
      <c r="B13" s="9" t="s">
        <v>111</v>
      </c>
      <c r="D13" s="9" t="s">
        <v>63</v>
      </c>
      <c r="F13" s="39">
        <f>F12*F10/1000000</f>
        <v>31.925452</v>
      </c>
      <c r="G13" s="36"/>
      <c r="H13" s="39">
        <f>H12*H10/1000000</f>
        <v>32.05741</v>
      </c>
      <c r="I13" s="36"/>
      <c r="J13" s="39">
        <f>J12*J10/1000000</f>
        <v>31.910344</v>
      </c>
      <c r="K13" s="36"/>
      <c r="L13" s="39">
        <f>L12*L10/1000000</f>
        <v>31.964444</v>
      </c>
      <c r="M13" s="36"/>
      <c r="N13" s="39">
        <f>N12*N10/1000000</f>
        <v>8.124962</v>
      </c>
      <c r="O13" s="36"/>
      <c r="P13" s="39">
        <f>P12*P10/1000000</f>
        <v>7.934036</v>
      </c>
      <c r="Q13" s="36"/>
      <c r="R13" s="39">
        <f>R12*R10/1000000</f>
        <v>7.043048</v>
      </c>
      <c r="S13" s="36"/>
      <c r="T13" s="39">
        <f>T12*T10/1000000</f>
        <v>7.700682</v>
      </c>
      <c r="U13" s="36"/>
      <c r="V13" s="36"/>
      <c r="W13" s="36"/>
      <c r="X13" s="36"/>
      <c r="Y13" s="36"/>
      <c r="Z13" s="36"/>
      <c r="AD13" s="14">
        <f>F13+N13</f>
        <v>40.050414</v>
      </c>
      <c r="AE13" s="14"/>
      <c r="AF13" s="14">
        <f>H13+P13</f>
        <v>39.991445999999996</v>
      </c>
      <c r="AG13" s="14"/>
      <c r="AH13" s="14">
        <f>J13+R13</f>
        <v>38.953392</v>
      </c>
      <c r="AI13" s="14"/>
      <c r="AJ13" s="14">
        <f>L13+T13</f>
        <v>39.665126</v>
      </c>
    </row>
    <row r="14" spans="2:35" ht="12.75">
      <c r="B14" s="9" t="s">
        <v>62</v>
      </c>
      <c r="D14" s="9" t="s">
        <v>37</v>
      </c>
      <c r="F14" s="36"/>
      <c r="G14" s="36"/>
      <c r="H14" s="36"/>
      <c r="I14" s="36"/>
      <c r="J14" s="36"/>
      <c r="K14" s="36"/>
      <c r="L14" s="39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B14" s="14">
        <v>3.29</v>
      </c>
      <c r="AC14" s="14"/>
      <c r="AD14" s="14"/>
      <c r="AE14" s="14"/>
      <c r="AF14" s="14"/>
      <c r="AG14" s="14"/>
      <c r="AH14" s="14"/>
      <c r="AI14" s="14"/>
    </row>
    <row r="15" spans="2:35" ht="12.75">
      <c r="B15" s="9" t="s">
        <v>8</v>
      </c>
      <c r="D15" s="9" t="s">
        <v>43</v>
      </c>
      <c r="F15" s="36">
        <v>1027.8</v>
      </c>
      <c r="G15" s="36"/>
      <c r="H15" s="36">
        <v>1210.7</v>
      </c>
      <c r="I15" s="36"/>
      <c r="J15" s="36">
        <v>1266.3</v>
      </c>
      <c r="K15" s="36"/>
      <c r="L15" s="39">
        <f>AVERAGE(H15,F15,J15)</f>
        <v>1168.2666666666667</v>
      </c>
      <c r="M15" s="36"/>
      <c r="N15" s="36"/>
      <c r="O15" s="36"/>
      <c r="P15" s="36"/>
      <c r="Q15" s="36"/>
      <c r="R15" s="36"/>
      <c r="S15" s="36"/>
      <c r="T15" s="36"/>
      <c r="U15" s="36" t="s">
        <v>35</v>
      </c>
      <c r="V15" s="36">
        <v>1236.4</v>
      </c>
      <c r="W15" s="36" t="s">
        <v>35</v>
      </c>
      <c r="X15" s="36">
        <v>1265.2</v>
      </c>
      <c r="Y15" s="36" t="s">
        <v>35</v>
      </c>
      <c r="Z15" s="36">
        <v>1236.5</v>
      </c>
      <c r="AB15" s="14">
        <f>AVERAGE(Z15,X15,V15)</f>
        <v>1246.0333333333333</v>
      </c>
      <c r="AC15" s="14"/>
      <c r="AD15" s="14"/>
      <c r="AE15" s="14"/>
      <c r="AF15" s="14"/>
      <c r="AG15" s="14"/>
      <c r="AH15" s="14"/>
      <c r="AI15" s="14"/>
    </row>
    <row r="16" spans="2:35" ht="12.75">
      <c r="B16" s="9" t="s">
        <v>38</v>
      </c>
      <c r="D16" s="9" t="s">
        <v>43</v>
      </c>
      <c r="F16" s="36">
        <v>313.24</v>
      </c>
      <c r="G16" s="36"/>
      <c r="H16" s="36">
        <v>314.98</v>
      </c>
      <c r="I16" s="36"/>
      <c r="J16" s="36">
        <v>294.48</v>
      </c>
      <c r="K16" s="36"/>
      <c r="L16" s="39">
        <f>AVERAGE(H16,F16,J16)</f>
        <v>307.56666666666666</v>
      </c>
      <c r="M16" s="36" t="s">
        <v>35</v>
      </c>
      <c r="N16" s="36">
        <v>0.18</v>
      </c>
      <c r="O16" s="36" t="s">
        <v>35</v>
      </c>
      <c r="P16" s="36">
        <v>0.17</v>
      </c>
      <c r="Q16" s="36" t="s">
        <v>35</v>
      </c>
      <c r="R16" s="36">
        <v>0.15</v>
      </c>
      <c r="S16" s="36"/>
      <c r="T16" s="36">
        <v>0.17</v>
      </c>
      <c r="U16" s="36"/>
      <c r="V16" s="36">
        <v>320.62</v>
      </c>
      <c r="W16" s="36"/>
      <c r="X16" s="36">
        <v>426.97</v>
      </c>
      <c r="Y16" s="36"/>
      <c r="Z16" s="36">
        <v>370.63</v>
      </c>
      <c r="AB16" s="14">
        <f>AVERAGE(Z16,X16,V16)</f>
        <v>372.74</v>
      </c>
      <c r="AC16" s="14"/>
      <c r="AD16" s="14"/>
      <c r="AE16" s="14"/>
      <c r="AF16" s="14"/>
      <c r="AG16" s="14"/>
      <c r="AH16" s="14"/>
      <c r="AI16" s="14"/>
    </row>
    <row r="17" spans="2:35" ht="12.75">
      <c r="B17" s="9" t="s">
        <v>131</v>
      </c>
      <c r="D17" s="9" t="s">
        <v>43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>
        <v>0.2</v>
      </c>
      <c r="W17" s="36"/>
      <c r="X17" s="36">
        <v>0.2</v>
      </c>
      <c r="Y17" s="36"/>
      <c r="Z17" s="36">
        <v>0.2</v>
      </c>
      <c r="AB17" s="14">
        <v>0.228</v>
      </c>
      <c r="AC17" s="14"/>
      <c r="AD17" s="14"/>
      <c r="AE17" s="14"/>
      <c r="AF17" s="14"/>
      <c r="AG17" s="14"/>
      <c r="AH17" s="14"/>
      <c r="AI17" s="14"/>
    </row>
    <row r="18" spans="2:35" ht="12.75">
      <c r="B18" s="9" t="s">
        <v>105</v>
      </c>
      <c r="D18" s="9" t="s">
        <v>43</v>
      </c>
      <c r="E18" s="10" t="s">
        <v>35</v>
      </c>
      <c r="F18" s="36">
        <v>0.2447</v>
      </c>
      <c r="G18" s="36" t="s">
        <v>35</v>
      </c>
      <c r="H18" s="36">
        <v>0.2461</v>
      </c>
      <c r="I18" s="36" t="s">
        <v>35</v>
      </c>
      <c r="J18" s="36">
        <v>0.2356</v>
      </c>
      <c r="K18" s="36"/>
      <c r="L18" s="40">
        <v>0.2421</v>
      </c>
      <c r="M18" s="36" t="s">
        <v>35</v>
      </c>
      <c r="N18" s="36">
        <v>0.0009</v>
      </c>
      <c r="O18" s="36" t="s">
        <v>35</v>
      </c>
      <c r="P18" s="36">
        <v>0.0008</v>
      </c>
      <c r="Q18" s="36" t="s">
        <v>35</v>
      </c>
      <c r="R18" s="36">
        <v>0.0007</v>
      </c>
      <c r="S18" s="36"/>
      <c r="T18" s="36">
        <v>0.0008</v>
      </c>
      <c r="U18" s="36" t="s">
        <v>35</v>
      </c>
      <c r="V18" s="36">
        <v>0.0043</v>
      </c>
      <c r="W18" s="36" t="s">
        <v>35</v>
      </c>
      <c r="X18" s="36">
        <v>0.0043</v>
      </c>
      <c r="Y18" s="36" t="s">
        <v>35</v>
      </c>
      <c r="Z18" s="36">
        <v>0.0045</v>
      </c>
      <c r="AB18" s="13">
        <v>0.004366666666666667</v>
      </c>
      <c r="AC18" s="13"/>
      <c r="AD18" s="13"/>
      <c r="AE18" s="13"/>
      <c r="AF18" s="13"/>
      <c r="AG18" s="13"/>
      <c r="AH18" s="13"/>
      <c r="AI18" s="13"/>
    </row>
    <row r="19" spans="2:35" ht="12.75">
      <c r="B19" s="9" t="s">
        <v>101</v>
      </c>
      <c r="D19" s="9" t="s">
        <v>43</v>
      </c>
      <c r="E19" s="10" t="s">
        <v>35</v>
      </c>
      <c r="F19" s="36">
        <v>0.0685</v>
      </c>
      <c r="G19" s="36" t="s">
        <v>35</v>
      </c>
      <c r="H19" s="36">
        <v>0.0787</v>
      </c>
      <c r="I19" s="36" t="s">
        <v>35</v>
      </c>
      <c r="J19" s="36">
        <v>0.0687</v>
      </c>
      <c r="K19" s="36"/>
      <c r="L19" s="40">
        <v>0.072</v>
      </c>
      <c r="M19" s="36"/>
      <c r="N19" s="36">
        <v>0.0006</v>
      </c>
      <c r="O19" s="36"/>
      <c r="P19" s="36">
        <v>0.0005</v>
      </c>
      <c r="Q19" s="36"/>
      <c r="R19" s="36">
        <v>0.0005</v>
      </c>
      <c r="S19" s="36"/>
      <c r="T19" s="41">
        <v>0.0005333333333333333</v>
      </c>
      <c r="U19" s="36" t="s">
        <v>35</v>
      </c>
      <c r="V19" s="36">
        <v>0.0068</v>
      </c>
      <c r="W19" s="36" t="s">
        <v>35</v>
      </c>
      <c r="X19" s="36">
        <v>0.0072</v>
      </c>
      <c r="Y19" s="36" t="s">
        <v>35</v>
      </c>
      <c r="Z19" s="36">
        <v>0.0075</v>
      </c>
      <c r="AB19" s="15">
        <v>0.007166666666666666</v>
      </c>
      <c r="AC19" s="15"/>
      <c r="AD19" s="15"/>
      <c r="AE19" s="15"/>
      <c r="AF19" s="15"/>
      <c r="AG19" s="15"/>
      <c r="AH19" s="15"/>
      <c r="AI19" s="15"/>
    </row>
    <row r="20" spans="2:35" ht="12.75">
      <c r="B20" s="9" t="s">
        <v>102</v>
      </c>
      <c r="D20" s="9" t="s">
        <v>43</v>
      </c>
      <c r="E20" s="10" t="s">
        <v>35</v>
      </c>
      <c r="F20" s="36">
        <v>0.0979</v>
      </c>
      <c r="G20" s="36" t="s">
        <v>35</v>
      </c>
      <c r="H20" s="36">
        <v>0.0984</v>
      </c>
      <c r="I20" s="36" t="s">
        <v>35</v>
      </c>
      <c r="J20" s="36">
        <v>0.0982</v>
      </c>
      <c r="K20" s="36"/>
      <c r="L20" s="40">
        <v>0.0982</v>
      </c>
      <c r="M20" s="36" t="s">
        <v>35</v>
      </c>
      <c r="N20" s="36">
        <v>0.0325</v>
      </c>
      <c r="O20" s="36" t="s">
        <v>35</v>
      </c>
      <c r="P20" s="36">
        <v>0.0317</v>
      </c>
      <c r="Q20" s="36" t="s">
        <v>35</v>
      </c>
      <c r="R20" s="36">
        <v>0.0281</v>
      </c>
      <c r="S20" s="36"/>
      <c r="T20" s="41">
        <v>0.030766666666666668</v>
      </c>
      <c r="U20" s="36" t="s">
        <v>35</v>
      </c>
      <c r="V20" s="36">
        <v>0.0018</v>
      </c>
      <c r="W20" s="36" t="s">
        <v>35</v>
      </c>
      <c r="X20" s="36">
        <v>0.002</v>
      </c>
      <c r="Y20" s="36" t="s">
        <v>35</v>
      </c>
      <c r="Z20" s="36">
        <v>0.0018</v>
      </c>
      <c r="AB20" s="13">
        <v>0.0018666666666666666</v>
      </c>
      <c r="AC20" s="13"/>
      <c r="AD20" s="13"/>
      <c r="AE20" s="13"/>
      <c r="AF20" s="13"/>
      <c r="AG20" s="13"/>
      <c r="AH20" s="13"/>
      <c r="AI20" s="13"/>
    </row>
    <row r="21" spans="2:35" ht="12.75">
      <c r="B21" s="9" t="s">
        <v>103</v>
      </c>
      <c r="D21" s="9" t="s">
        <v>43</v>
      </c>
      <c r="E21" s="10" t="s">
        <v>35</v>
      </c>
      <c r="F21" s="36">
        <v>0.0196</v>
      </c>
      <c r="G21" s="36" t="s">
        <v>35</v>
      </c>
      <c r="H21" s="36">
        <v>0.0197</v>
      </c>
      <c r="I21" s="36" t="s">
        <v>35</v>
      </c>
      <c r="J21" s="36">
        <v>0.0196</v>
      </c>
      <c r="K21" s="36"/>
      <c r="L21" s="40">
        <v>0.0196</v>
      </c>
      <c r="M21" s="36" t="s">
        <v>35</v>
      </c>
      <c r="N21" s="36">
        <v>0.0001</v>
      </c>
      <c r="O21" s="36" t="s">
        <v>35</v>
      </c>
      <c r="P21" s="36">
        <v>0.0001</v>
      </c>
      <c r="Q21" s="36" t="s">
        <v>35</v>
      </c>
      <c r="R21" s="36">
        <v>0.0001</v>
      </c>
      <c r="S21" s="36"/>
      <c r="T21" s="36">
        <v>0.0001</v>
      </c>
      <c r="U21" s="36" t="s">
        <v>35</v>
      </c>
      <c r="V21" s="36">
        <v>0.0085</v>
      </c>
      <c r="W21" s="36" t="s">
        <v>35</v>
      </c>
      <c r="X21" s="36">
        <v>0.0008</v>
      </c>
      <c r="Y21" s="36" t="s">
        <v>35</v>
      </c>
      <c r="Z21" s="36">
        <v>0.0004</v>
      </c>
      <c r="AB21" s="13">
        <v>0.0032333333333333333</v>
      </c>
      <c r="AC21" s="13"/>
      <c r="AD21" s="13"/>
      <c r="AE21" s="13"/>
      <c r="AF21" s="13"/>
      <c r="AG21" s="13"/>
      <c r="AH21" s="13"/>
      <c r="AI21" s="13"/>
    </row>
    <row r="22" spans="2:35" ht="12.75">
      <c r="B22" s="9" t="s">
        <v>107</v>
      </c>
      <c r="D22" s="9" t="s">
        <v>43</v>
      </c>
      <c r="E22" s="10" t="s">
        <v>35</v>
      </c>
      <c r="F22" s="36">
        <v>0.0489</v>
      </c>
      <c r="G22" s="36" t="s">
        <v>35</v>
      </c>
      <c r="H22" s="36">
        <v>0.0492</v>
      </c>
      <c r="I22" s="36" t="s">
        <v>35</v>
      </c>
      <c r="J22" s="36">
        <v>0.0491</v>
      </c>
      <c r="K22" s="36"/>
      <c r="L22" s="40">
        <v>0.0491</v>
      </c>
      <c r="M22" s="36" t="s">
        <v>35</v>
      </c>
      <c r="N22" s="36">
        <v>0.0005</v>
      </c>
      <c r="O22" s="36" t="s">
        <v>35</v>
      </c>
      <c r="P22" s="36">
        <v>0.0004</v>
      </c>
      <c r="Q22" s="36" t="s">
        <v>35</v>
      </c>
      <c r="R22" s="36">
        <v>0.0004</v>
      </c>
      <c r="S22" s="36"/>
      <c r="T22" s="40">
        <v>0.0004333333333333333</v>
      </c>
      <c r="U22" s="36" t="s">
        <v>35</v>
      </c>
      <c r="V22" s="36">
        <v>0.0037</v>
      </c>
      <c r="W22" s="36"/>
      <c r="X22" s="36">
        <v>0.0014</v>
      </c>
      <c r="Y22" s="36" t="s">
        <v>35</v>
      </c>
      <c r="Z22" s="36">
        <v>0.0022</v>
      </c>
      <c r="AB22" s="13">
        <v>0.002433333333333334</v>
      </c>
      <c r="AC22" s="13"/>
      <c r="AD22" s="13"/>
      <c r="AE22" s="13"/>
      <c r="AF22" s="13"/>
      <c r="AG22" s="13"/>
      <c r="AH22" s="13"/>
      <c r="AI22" s="13"/>
    </row>
    <row r="23" spans="2:35" ht="12.75">
      <c r="B23" s="9" t="s">
        <v>109</v>
      </c>
      <c r="D23" s="9" t="s">
        <v>43</v>
      </c>
      <c r="F23" s="36">
        <v>0.31324</v>
      </c>
      <c r="G23" s="36"/>
      <c r="H23" s="36">
        <v>0.29529</v>
      </c>
      <c r="I23" s="36"/>
      <c r="J23" s="36">
        <v>0.373</v>
      </c>
      <c r="K23" s="36"/>
      <c r="L23" s="40">
        <v>0.327</v>
      </c>
      <c r="M23" s="36" t="s">
        <v>35</v>
      </c>
      <c r="N23" s="36">
        <v>0.00075</v>
      </c>
      <c r="O23" s="36" t="s">
        <v>35</v>
      </c>
      <c r="P23" s="36">
        <v>0.00073</v>
      </c>
      <c r="Q23" s="36" t="s">
        <v>35</v>
      </c>
      <c r="R23" s="36">
        <v>0.00065</v>
      </c>
      <c r="S23" s="36"/>
      <c r="T23" s="36">
        <v>0.00071</v>
      </c>
      <c r="U23" s="36" t="s">
        <v>35</v>
      </c>
      <c r="V23" s="36">
        <v>0.23185</v>
      </c>
      <c r="W23" s="36" t="s">
        <v>35</v>
      </c>
      <c r="X23" s="36">
        <v>0.23938</v>
      </c>
      <c r="Y23" s="36" t="s">
        <v>35</v>
      </c>
      <c r="Z23" s="36">
        <v>0.22376</v>
      </c>
      <c r="AB23" s="15">
        <v>0.23166666666666666</v>
      </c>
      <c r="AC23" s="15"/>
      <c r="AD23" s="15"/>
      <c r="AE23" s="15"/>
      <c r="AF23" s="15"/>
      <c r="AG23" s="15"/>
      <c r="AH23" s="15"/>
      <c r="AI23" s="15"/>
    </row>
    <row r="24" spans="2:35" ht="12.75">
      <c r="B24" s="9" t="s">
        <v>106</v>
      </c>
      <c r="D24" s="9" t="s">
        <v>43</v>
      </c>
      <c r="E24" s="10" t="s">
        <v>35</v>
      </c>
      <c r="F24" s="36">
        <v>0.0685</v>
      </c>
      <c r="G24" s="36" t="s">
        <v>35</v>
      </c>
      <c r="H24" s="36">
        <v>0.0689</v>
      </c>
      <c r="I24" s="36" t="s">
        <v>35</v>
      </c>
      <c r="J24" s="36">
        <v>0.0687</v>
      </c>
      <c r="K24" s="36"/>
      <c r="L24" s="40">
        <v>0.0687</v>
      </c>
      <c r="M24" s="36" t="s">
        <v>35</v>
      </c>
      <c r="N24" s="36">
        <v>0.0002</v>
      </c>
      <c r="O24" s="36" t="s">
        <v>35</v>
      </c>
      <c r="P24" s="36">
        <v>0.0002</v>
      </c>
      <c r="Q24" s="36" t="s">
        <v>35</v>
      </c>
      <c r="R24" s="36">
        <v>0.0001</v>
      </c>
      <c r="S24" s="36"/>
      <c r="T24" s="42">
        <v>0.00016666666666666666</v>
      </c>
      <c r="U24" s="36" t="s">
        <v>35</v>
      </c>
      <c r="V24" s="36">
        <v>0.0082</v>
      </c>
      <c r="W24" s="36" t="s">
        <v>35</v>
      </c>
      <c r="X24" s="36">
        <v>0.0082</v>
      </c>
      <c r="Y24" s="36" t="s">
        <v>35</v>
      </c>
      <c r="Z24" s="36">
        <v>0.0078</v>
      </c>
      <c r="AB24" s="15">
        <v>0.008066666666666666</v>
      </c>
      <c r="AC24" s="15"/>
      <c r="AD24" s="15"/>
      <c r="AE24" s="15"/>
      <c r="AF24" s="15"/>
      <c r="AG24" s="15"/>
      <c r="AH24" s="15"/>
      <c r="AI24" s="15"/>
    </row>
    <row r="25" spans="2:35" ht="12.75">
      <c r="B25" s="9" t="s">
        <v>112</v>
      </c>
      <c r="D25" s="9" t="s">
        <v>43</v>
      </c>
      <c r="F25" s="36">
        <v>0.0489</v>
      </c>
      <c r="G25" s="36"/>
      <c r="H25" s="36">
        <v>0.0295</v>
      </c>
      <c r="I25" s="36"/>
      <c r="J25" s="36">
        <v>0.0393</v>
      </c>
      <c r="K25" s="36"/>
      <c r="L25" s="40">
        <v>0.0392</v>
      </c>
      <c r="M25" s="36" t="s">
        <v>35</v>
      </c>
      <c r="N25" s="36">
        <v>0.0002</v>
      </c>
      <c r="O25" s="36" t="s">
        <v>35</v>
      </c>
      <c r="P25" s="36">
        <v>0.0002</v>
      </c>
      <c r="Q25" s="36" t="s">
        <v>35</v>
      </c>
      <c r="R25" s="36">
        <v>0.0002</v>
      </c>
      <c r="S25" s="36"/>
      <c r="T25" s="36">
        <v>0.0002</v>
      </c>
      <c r="U25" s="36" t="s">
        <v>35</v>
      </c>
      <c r="V25" s="36">
        <v>0.0009</v>
      </c>
      <c r="W25" s="36" t="s">
        <v>35</v>
      </c>
      <c r="X25" s="36">
        <v>0.0008</v>
      </c>
      <c r="Y25" s="36" t="s">
        <v>35</v>
      </c>
      <c r="Z25" s="36">
        <v>0.0005</v>
      </c>
      <c r="AB25" s="16">
        <v>0.0007333333333333333</v>
      </c>
      <c r="AC25" s="16"/>
      <c r="AD25" s="16"/>
      <c r="AE25" s="16"/>
      <c r="AF25" s="16"/>
      <c r="AG25" s="16"/>
      <c r="AH25" s="16"/>
      <c r="AI25" s="16"/>
    </row>
    <row r="26" spans="2:35" ht="12.75">
      <c r="B26" s="9" t="s">
        <v>108</v>
      </c>
      <c r="D26" s="9" t="s">
        <v>43</v>
      </c>
      <c r="E26" s="10" t="s">
        <v>35</v>
      </c>
      <c r="F26" s="36">
        <v>0.2643</v>
      </c>
      <c r="G26" s="36" t="s">
        <v>35</v>
      </c>
      <c r="H26" s="36">
        <v>0.4626</v>
      </c>
      <c r="I26" s="36" t="s">
        <v>35</v>
      </c>
      <c r="J26" s="36">
        <v>0.4712</v>
      </c>
      <c r="K26" s="36"/>
      <c r="L26" s="40">
        <v>0.3994</v>
      </c>
      <c r="M26" s="36" t="s">
        <v>35</v>
      </c>
      <c r="N26" s="36">
        <v>0.0005</v>
      </c>
      <c r="O26" s="36" t="s">
        <v>35</v>
      </c>
      <c r="P26" s="36">
        <v>0.0004</v>
      </c>
      <c r="Q26" s="36" t="s">
        <v>35</v>
      </c>
      <c r="R26" s="36">
        <v>0.0004</v>
      </c>
      <c r="S26" s="36"/>
      <c r="T26" s="42">
        <v>0.0004333333333333333</v>
      </c>
      <c r="U26" s="36" t="s">
        <v>35</v>
      </c>
      <c r="V26" s="36">
        <v>0.0049</v>
      </c>
      <c r="W26" s="36" t="s">
        <v>35</v>
      </c>
      <c r="X26" s="36">
        <v>0.0049</v>
      </c>
      <c r="Y26" s="36" t="s">
        <v>35</v>
      </c>
      <c r="Z26" s="36">
        <v>0.0051</v>
      </c>
      <c r="AB26" s="16">
        <v>0.004966666666666667</v>
      </c>
      <c r="AC26" s="16"/>
      <c r="AD26" s="16"/>
      <c r="AE26" s="16"/>
      <c r="AF26" s="16"/>
      <c r="AG26" s="16"/>
      <c r="AH26" s="16"/>
      <c r="AI26" s="16"/>
    </row>
    <row r="27" spans="2:28" ht="12.75">
      <c r="B27" s="9" t="s">
        <v>104</v>
      </c>
      <c r="D27" s="9" t="s">
        <v>43</v>
      </c>
      <c r="E27" s="10" t="s">
        <v>35</v>
      </c>
      <c r="F27" s="36">
        <v>0.2477</v>
      </c>
      <c r="G27" s="36" t="s">
        <v>35</v>
      </c>
      <c r="H27" s="36">
        <v>0.2461</v>
      </c>
      <c r="I27" s="36" t="s">
        <v>35</v>
      </c>
      <c r="J27" s="36">
        <v>0.2356</v>
      </c>
      <c r="K27" s="36"/>
      <c r="L27" s="40">
        <v>0.2421</v>
      </c>
      <c r="M27" s="36" t="s">
        <v>35</v>
      </c>
      <c r="N27" s="36">
        <v>0.0001</v>
      </c>
      <c r="O27" s="36" t="s">
        <v>35</v>
      </c>
      <c r="P27" s="36">
        <v>0.0001</v>
      </c>
      <c r="Q27" s="36" t="s">
        <v>35</v>
      </c>
      <c r="R27" s="36">
        <v>0.0001</v>
      </c>
      <c r="S27" s="36"/>
      <c r="T27" s="36">
        <v>0.0001</v>
      </c>
      <c r="U27" s="36" t="s">
        <v>35</v>
      </c>
      <c r="V27" s="36">
        <v>0.0043</v>
      </c>
      <c r="W27" s="36" t="s">
        <v>35</v>
      </c>
      <c r="X27" s="36">
        <v>0.0043</v>
      </c>
      <c r="Y27" s="36" t="s">
        <v>35</v>
      </c>
      <c r="Z27" s="36">
        <v>0.0043</v>
      </c>
      <c r="AB27" s="9">
        <v>0.0043</v>
      </c>
    </row>
    <row r="29" spans="2:35" ht="12.75">
      <c r="B29" s="9" t="s">
        <v>39</v>
      </c>
      <c r="D29" s="9" t="s">
        <v>14</v>
      </c>
      <c r="F29" s="36">
        <f>emiss!$G$21</f>
        <v>8039</v>
      </c>
      <c r="H29" s="36">
        <f>emiss!$I$21</f>
        <v>8034</v>
      </c>
      <c r="J29" s="36">
        <f>emiss!$K$21</f>
        <v>8188</v>
      </c>
      <c r="L29" s="36">
        <f>emiss!$M$21</f>
        <v>8087</v>
      </c>
      <c r="N29" s="36">
        <f>emiss!$G$21</f>
        <v>8039</v>
      </c>
      <c r="P29" s="36">
        <f>emiss!$I$21</f>
        <v>8034</v>
      </c>
      <c r="R29" s="36">
        <f>emiss!$K$21</f>
        <v>8188</v>
      </c>
      <c r="T29" s="36">
        <f>emiss!$M$21</f>
        <v>8087</v>
      </c>
      <c r="V29" s="36">
        <f>emiss!$G$21</f>
        <v>8039</v>
      </c>
      <c r="X29" s="36">
        <f>emiss!$I$21</f>
        <v>8034</v>
      </c>
      <c r="Z29" s="36">
        <f>emiss!$K$21</f>
        <v>8188</v>
      </c>
      <c r="AB29" s="36">
        <f>emiss!$M$21</f>
        <v>8087</v>
      </c>
      <c r="AC29" s="14"/>
      <c r="AD29" s="14"/>
      <c r="AE29" s="14"/>
      <c r="AF29" s="14"/>
      <c r="AG29" s="14"/>
      <c r="AH29" s="14"/>
      <c r="AI29" s="14"/>
    </row>
    <row r="30" spans="2:35" ht="12.75">
      <c r="B30" s="9" t="s">
        <v>9</v>
      </c>
      <c r="D30" s="9" t="s">
        <v>15</v>
      </c>
      <c r="F30" s="36">
        <f>emiss!$G$22</f>
        <v>5.4</v>
      </c>
      <c r="H30" s="36">
        <f>emiss!$I$22</f>
        <v>5.4</v>
      </c>
      <c r="J30" s="36">
        <f>emiss!$K$22</f>
        <v>5.7</v>
      </c>
      <c r="L30" s="36">
        <f>emiss!$M$22</f>
        <v>5.5</v>
      </c>
      <c r="N30" s="36">
        <f>emiss!$G$22</f>
        <v>5.4</v>
      </c>
      <c r="P30" s="36">
        <f>emiss!$I$22</f>
        <v>5.4</v>
      </c>
      <c r="R30" s="36">
        <f>emiss!$K$22</f>
        <v>5.7</v>
      </c>
      <c r="T30" s="36">
        <f>emiss!$M$22</f>
        <v>5.5</v>
      </c>
      <c r="V30" s="36">
        <f>emiss!$G$22</f>
        <v>5.4</v>
      </c>
      <c r="X30" s="36">
        <f>emiss!$I$22</f>
        <v>5.4</v>
      </c>
      <c r="Z30" s="36">
        <f>emiss!$K$22</f>
        <v>5.7</v>
      </c>
      <c r="AB30" s="36">
        <f>emiss!$M$22</f>
        <v>5.5</v>
      </c>
      <c r="AC30" s="14"/>
      <c r="AD30" s="14"/>
      <c r="AE30" s="14"/>
      <c r="AF30" s="14"/>
      <c r="AG30" s="14"/>
      <c r="AH30" s="14"/>
      <c r="AI30" s="14"/>
    </row>
    <row r="32" spans="2:36" ht="12.75">
      <c r="B32" s="1" t="s">
        <v>148</v>
      </c>
      <c r="C32" s="1"/>
      <c r="D32" s="1" t="s">
        <v>63</v>
      </c>
      <c r="N32" s="9"/>
      <c r="AD32" s="2">
        <f>(F29/9000)*((21-F30)/21)*60</f>
        <v>39.81219047619048</v>
      </c>
      <c r="AF32" s="2">
        <f>(H29/9000)*((21-H30)/21)*60</f>
        <v>39.78742857142857</v>
      </c>
      <c r="AH32" s="2">
        <f>(J29/9000)*((21-J30)/21)*60</f>
        <v>39.77028571428572</v>
      </c>
      <c r="AJ32" s="2">
        <f>(L29/9000)*((21-L30)/21)*60</f>
        <v>39.793174603174606</v>
      </c>
    </row>
    <row r="33" spans="2:36" ht="12.75">
      <c r="B33" s="1"/>
      <c r="C33" s="1"/>
      <c r="D33" s="1"/>
      <c r="N33" s="9"/>
      <c r="AJ33" s="2"/>
    </row>
    <row r="34" spans="2:36" ht="12.75">
      <c r="B34" s="35" t="s">
        <v>78</v>
      </c>
      <c r="C34" s="35"/>
      <c r="D34" s="1"/>
      <c r="N34" s="9"/>
      <c r="AJ34" s="2"/>
    </row>
    <row r="35" spans="2:37" ht="12.75">
      <c r="B35" s="1" t="s">
        <v>8</v>
      </c>
      <c r="C35" s="1"/>
      <c r="D35" s="1" t="s">
        <v>13</v>
      </c>
      <c r="F35" s="2">
        <f>(F15/(F29*60*0.0283))*((21-7)/(21-F30))*1000</f>
        <v>67.57286550977818</v>
      </c>
      <c r="H35" s="2">
        <f>(H15/(H29*60*0.0283))*((21-7)/(21-H30))*1000</f>
        <v>79.64719150219643</v>
      </c>
      <c r="J35" s="2">
        <f>(J15/(J29*60*0.0283))*((21-7)/(21-J30))*1000</f>
        <v>83.340805150873</v>
      </c>
      <c r="L35" s="2">
        <f>AVERAGE(F35,H35,J35)</f>
        <v>76.85362072094921</v>
      </c>
      <c r="N35" s="2"/>
      <c r="T35" s="2"/>
      <c r="U35" s="10">
        <v>100</v>
      </c>
      <c r="V35" s="2">
        <f>(V15/(V29*60*0.0283))*((21-7)/(21-V30))*1000</f>
        <v>81.28730386873882</v>
      </c>
      <c r="W35" s="10">
        <v>100</v>
      </c>
      <c r="X35" s="2">
        <f>(X15/(X29*60*0.0283))*((21-7)/(21-X30))*1000</f>
        <v>83.2325321620376</v>
      </c>
      <c r="Y35" s="10">
        <v>100</v>
      </c>
      <c r="Z35" s="2">
        <f>(Z15/(Z29*60*0.0283))*((21-7)/(21-Z30))*1000</f>
        <v>81.37953531473937</v>
      </c>
      <c r="AA35" s="10">
        <f>AVERAGE(U35*V35,W35*X35,Y35*Z35)/AB35</f>
        <v>99.99999999999999</v>
      </c>
      <c r="AB35" s="2">
        <f>AVERAGE(V35,X35,Z35)</f>
        <v>81.96645711517193</v>
      </c>
      <c r="AC35" s="45">
        <f>SUM(U35*V35,M35*N35,E35*F35)/AD35</f>
        <v>54.60648352619027</v>
      </c>
      <c r="AD35" s="2">
        <f>SUM(V35,N35,F35)</f>
        <v>148.860169378517</v>
      </c>
      <c r="AE35" s="45">
        <f>SUM(W35*X35,O35*P35,G35*H35)/AF35</f>
        <v>51.10060987923583</v>
      </c>
      <c r="AF35" s="2">
        <f>SUM(X35,P35,H35)</f>
        <v>162.87972366423404</v>
      </c>
      <c r="AG35" s="45">
        <f>SUM(Y35*Z35,Q35*R35,I35*J35)/AH35</f>
        <v>49.404666773214004</v>
      </c>
      <c r="AH35" s="2">
        <f>SUM(Z35,R35,J35)</f>
        <v>164.72034046561237</v>
      </c>
      <c r="AI35" s="45">
        <f>SUM(AA35*AB35,S35*T35,K35*L35)/AJ35</f>
        <v>51.60963162337019</v>
      </c>
      <c r="AJ35" s="2">
        <f>SUM(AB35,T35,L35)</f>
        <v>158.82007783612113</v>
      </c>
      <c r="AK35" s="43"/>
    </row>
    <row r="36" spans="2:37" ht="12.75">
      <c r="B36" s="1" t="s">
        <v>38</v>
      </c>
      <c r="C36" s="1"/>
      <c r="D36" s="1" t="s">
        <v>64</v>
      </c>
      <c r="F36" s="2">
        <f>(F16/(F$29*60*0.0283))*(14/(21-F$30))*1000000</f>
        <v>20594.010889553338</v>
      </c>
      <c r="H36" s="2">
        <f>(H16/(H$29*60*0.0283))*(14/(21-H$30))*1000000</f>
        <v>20721.295431867376</v>
      </c>
      <c r="J36" s="2">
        <f>(J16/(J$29*60*0.0283))*(14/(21-J$30))*1000000</f>
        <v>19381.031588746016</v>
      </c>
      <c r="L36" s="2">
        <f>AVERAGE(F36,H36,J36)</f>
        <v>20232.112636722242</v>
      </c>
      <c r="M36" s="10">
        <v>100</v>
      </c>
      <c r="N36" s="2">
        <f>(N16/(N$29*60*0.0283))*(14/(21-N$30))*1000000</f>
        <v>11.83412705950581</v>
      </c>
      <c r="O36" s="10">
        <v>100</v>
      </c>
      <c r="P36" s="2">
        <f>(P16/(P$29*60*0.0283))*(14/(21-P$30))*1000000</f>
        <v>11.183631416018333</v>
      </c>
      <c r="Q36" s="10">
        <v>100</v>
      </c>
      <c r="R36" s="2">
        <f>(R16/(R$29*60*0.0283))*(14/(21-R$30))*1000000</f>
        <v>9.87216360469948</v>
      </c>
      <c r="T36" s="2">
        <f>AVERAGE(N36,P36,R36)</f>
        <v>10.963307360074543</v>
      </c>
      <c r="V36" s="2">
        <f>(V16/(V$29*60*0.0283))*(14/(21-V$30))*1000000</f>
        <v>21079.210098993077</v>
      </c>
      <c r="X36" s="2">
        <f>(X16/(X$29*60*0.0283))*(14/(21-X$30))*1000000</f>
        <v>28088.677092337333</v>
      </c>
      <c r="Z36" s="2">
        <f aca="true" t="shared" si="0" ref="Z36:Z47">(Z16/(Z$29*60*0.0283))*(14/(21-Z$30))*1000000</f>
        <v>24392.799978731786</v>
      </c>
      <c r="AA36" s="10">
        <f>AVERAGE(U36*V36,W36*X36,Y36*Z36)/AB36</f>
        <v>0</v>
      </c>
      <c r="AB36" s="2">
        <f>AVERAGE(V36,X36,Z36)</f>
        <v>24520.2290566874</v>
      </c>
      <c r="AC36" s="45">
        <f aca="true" t="shared" si="1" ref="AC36:AI47">SUM(U36*V36,M36*N36,E36*F36)/AD36</f>
        <v>0.028389376064601596</v>
      </c>
      <c r="AD36" s="2">
        <f>SUM(V36,N36,F36)</f>
        <v>41685.05511560592</v>
      </c>
      <c r="AE36" s="45">
        <f t="shared" si="1"/>
        <v>0.022907346520778315</v>
      </c>
      <c r="AF36" s="2">
        <f>SUM(X36,P36,H36)</f>
        <v>48821.15615562073</v>
      </c>
      <c r="AG36" s="45">
        <f t="shared" si="1"/>
        <v>0.02254757538406037</v>
      </c>
      <c r="AH36" s="2">
        <f>SUM(Z36,R36,J36)</f>
        <v>43783.7037310825</v>
      </c>
      <c r="AI36" s="45">
        <f t="shared" si="1"/>
        <v>0</v>
      </c>
      <c r="AJ36" s="2">
        <f>SUM(AB36,T36,L36)</f>
        <v>44763.30500076972</v>
      </c>
      <c r="AK36" s="43"/>
    </row>
    <row r="37" spans="2:37" ht="12.75">
      <c r="B37" s="9" t="s">
        <v>131</v>
      </c>
      <c r="C37" s="1"/>
      <c r="D37" s="1" t="s">
        <v>64</v>
      </c>
      <c r="F37" s="2"/>
      <c r="H37" s="2"/>
      <c r="J37" s="2"/>
      <c r="L37" s="2"/>
      <c r="N37" s="2"/>
      <c r="P37" s="2"/>
      <c r="R37" s="2"/>
      <c r="T37" s="2"/>
      <c r="V37" s="2">
        <f>(V17/(V$29*60*0.0283))*(14/(21-V$30))*1000000</f>
        <v>13.14903006611757</v>
      </c>
      <c r="X37" s="2">
        <f>(X17/(X$29*60*0.0283))*(14/(21-X$30))*1000000</f>
        <v>13.1572134306098</v>
      </c>
      <c r="Z37" s="2">
        <f t="shared" si="0"/>
        <v>13.162884806265973</v>
      </c>
      <c r="AA37" s="10">
        <f>AVERAGE(U37*V37,W37*X37,Y37*Z37)/AB37</f>
        <v>0</v>
      </c>
      <c r="AB37" s="2">
        <f>AVERAGE(V37,X37,Z37)</f>
        <v>13.15637610099778</v>
      </c>
      <c r="AC37" s="45">
        <f t="shared" si="1"/>
        <v>0</v>
      </c>
      <c r="AD37" s="2">
        <f>SUM(V37,N37,F37)</f>
        <v>13.14903006611757</v>
      </c>
      <c r="AE37" s="45">
        <f t="shared" si="1"/>
        <v>0</v>
      </c>
      <c r="AF37" s="2">
        <f>SUM(X37,P37,H37)</f>
        <v>13.1572134306098</v>
      </c>
      <c r="AG37" s="45">
        <f t="shared" si="1"/>
        <v>0</v>
      </c>
      <c r="AH37" s="2">
        <f>SUM(Z37,R37,J37)</f>
        <v>13.162884806265973</v>
      </c>
      <c r="AI37" s="45">
        <f t="shared" si="1"/>
        <v>0</v>
      </c>
      <c r="AJ37" s="2">
        <f>SUM(AB37,T37,L37)</f>
        <v>13.15637610099778</v>
      </c>
      <c r="AK37" s="43"/>
    </row>
    <row r="38" spans="2:37" ht="12.75">
      <c r="B38" s="1" t="s">
        <v>105</v>
      </c>
      <c r="C38" s="1"/>
      <c r="D38" s="1" t="s">
        <v>64</v>
      </c>
      <c r="E38" s="10">
        <v>100</v>
      </c>
      <c r="F38" s="2">
        <f>(F18/(F$29*60*0.0283))*(14/(21-F$30))*1000000</f>
        <v>16.087838285894847</v>
      </c>
      <c r="G38" s="10">
        <v>100</v>
      </c>
      <c r="H38" s="2">
        <f>(H18/(H$29*60*0.0283))*(14/(21-H$30))*1000000</f>
        <v>16.18995112636536</v>
      </c>
      <c r="I38" s="10">
        <v>100</v>
      </c>
      <c r="J38" s="2">
        <f aca="true" t="shared" si="2" ref="J38:J47">(J18/(J$29*60*0.0283))*(14/(21-J$30))*1000000</f>
        <v>15.505878301781316</v>
      </c>
      <c r="K38" s="10">
        <f>AVERAGE(E38*F38,G38*H38,I38*J38)/L38</f>
        <v>100</v>
      </c>
      <c r="L38" s="2">
        <f>AVERAGE(F38,H38,J38)</f>
        <v>15.92788923801384</v>
      </c>
      <c r="M38" s="10">
        <v>100</v>
      </c>
      <c r="N38" s="3">
        <f>(N18/(N$29*60*0.0283))*(14/(21-N$30))*1000000</f>
        <v>0.059170635297529056</v>
      </c>
      <c r="O38" s="10">
        <v>100</v>
      </c>
      <c r="P38" s="3">
        <f>(P18/(P$29*60*0.0283))*(14/(21-P$30))*1000000</f>
        <v>0.0526288537224392</v>
      </c>
      <c r="Q38" s="10">
        <v>100</v>
      </c>
      <c r="R38" s="3">
        <f aca="true" t="shared" si="3" ref="R38:R47">(R18/(R$29*60*0.0283))*(14/(21-R$30))*1000000</f>
        <v>0.0460700968219309</v>
      </c>
      <c r="S38" s="10">
        <v>100</v>
      </c>
      <c r="T38" s="3">
        <f aca="true" t="shared" si="4" ref="T38:T47">AVERAGE(N38,P38,R38)</f>
        <v>0.05262319528063305</v>
      </c>
      <c r="U38" s="10">
        <v>100</v>
      </c>
      <c r="V38" s="2">
        <f>(V18/(V$29*60*0.0283))*(14/(21-V$30))*1000000</f>
        <v>0.2827041464215277</v>
      </c>
      <c r="W38" s="10">
        <v>100</v>
      </c>
      <c r="X38" s="2">
        <f>(X18/(X$29*60*0.0283))*(14/(21-X$30))*1000000</f>
        <v>0.2828800887581107</v>
      </c>
      <c r="Y38" s="10">
        <v>100</v>
      </c>
      <c r="Z38" s="2">
        <f t="shared" si="0"/>
        <v>0.29616490814098434</v>
      </c>
      <c r="AA38" s="10">
        <f>AVERAGE(U38*V38,W38*X38,Y38*Z38)/AB38</f>
        <v>100.00000000000001</v>
      </c>
      <c r="AB38" s="3">
        <f aca="true" t="shared" si="5" ref="AB38:AB47">AVERAGE(V38,X38,Z38)</f>
        <v>0.2872497144402076</v>
      </c>
      <c r="AC38" s="45">
        <f t="shared" si="1"/>
        <v>100</v>
      </c>
      <c r="AD38" s="2">
        <f aca="true" t="shared" si="6" ref="AD38:AH47">SUM(V38,N38,F38)</f>
        <v>16.429713067613903</v>
      </c>
      <c r="AE38" s="45">
        <f t="shared" si="1"/>
        <v>100</v>
      </c>
      <c r="AF38" s="2">
        <f t="shared" si="6"/>
        <v>16.525460068845913</v>
      </c>
      <c r="AG38" s="45">
        <f t="shared" si="1"/>
        <v>100</v>
      </c>
      <c r="AH38" s="2">
        <f t="shared" si="6"/>
        <v>15.848113306744231</v>
      </c>
      <c r="AI38" s="45">
        <f t="shared" si="1"/>
        <v>100.00000000000001</v>
      </c>
      <c r="AJ38" s="2">
        <f aca="true" t="shared" si="7" ref="AJ38:AJ47">SUM(AB38,T38,L38)</f>
        <v>16.26776214773468</v>
      </c>
      <c r="AK38" s="43"/>
    </row>
    <row r="39" spans="2:37" ht="12.75">
      <c r="B39" s="1" t="s">
        <v>101</v>
      </c>
      <c r="C39" s="1"/>
      <c r="D39" s="1" t="s">
        <v>64</v>
      </c>
      <c r="E39" s="10">
        <v>100</v>
      </c>
      <c r="F39" s="2">
        <f aca="true" t="shared" si="8" ref="F39:H47">(F19/(F$29*60*0.0283))*(14/(21-F$30))*1000000</f>
        <v>4.5035427976452675</v>
      </c>
      <c r="G39" s="10">
        <v>100</v>
      </c>
      <c r="H39" s="2">
        <f t="shared" si="8"/>
        <v>5.177363484944957</v>
      </c>
      <c r="I39" s="10">
        <v>100</v>
      </c>
      <c r="J39" s="2">
        <f t="shared" si="2"/>
        <v>4.521450930952361</v>
      </c>
      <c r="K39" s="10">
        <f aca="true" t="shared" si="9" ref="K39:K47">AVERAGE(E39*F39,G39*H39,I39*J39)/L39</f>
        <v>99.99999999999999</v>
      </c>
      <c r="L39" s="2">
        <f aca="true" t="shared" si="10" ref="L39:L47">AVERAGE(F39,H39,J39)</f>
        <v>4.734119071180863</v>
      </c>
      <c r="N39" s="3">
        <f aca="true" t="shared" si="11" ref="N39:P47">(N19/(N$29*60*0.0283))*(14/(21-N$30))*1000000</f>
        <v>0.0394470901983527</v>
      </c>
      <c r="P39" s="3">
        <f t="shared" si="11"/>
        <v>0.032893033576524504</v>
      </c>
      <c r="R39" s="3">
        <f t="shared" si="3"/>
        <v>0.03290721201566493</v>
      </c>
      <c r="S39" s="10">
        <v>0</v>
      </c>
      <c r="T39" s="3">
        <f t="shared" si="4"/>
        <v>0.03508244526351404</v>
      </c>
      <c r="U39" s="10">
        <v>100</v>
      </c>
      <c r="V39" s="2">
        <f aca="true" t="shared" si="12" ref="V39:X47">(V19/(V$29*60*0.0283))*(14/(21-V$30))*1000000</f>
        <v>0.4470670222479974</v>
      </c>
      <c r="W39" s="10">
        <v>100</v>
      </c>
      <c r="X39" s="2">
        <f t="shared" si="12"/>
        <v>0.4736596835019528</v>
      </c>
      <c r="Y39" s="10">
        <v>100</v>
      </c>
      <c r="Z39" s="2">
        <f t="shared" si="0"/>
        <v>0.4936081802349739</v>
      </c>
      <c r="AA39" s="10">
        <f aca="true" t="shared" si="13" ref="AA39:AA47">AVERAGE(U39*V39,W39*X39,Y39*Z39)/AB39</f>
        <v>100</v>
      </c>
      <c r="AB39" s="3">
        <f t="shared" si="5"/>
        <v>0.4714449619949747</v>
      </c>
      <c r="AC39" s="45">
        <f t="shared" si="1"/>
        <v>99.20948616600792</v>
      </c>
      <c r="AD39" s="2">
        <f t="shared" si="6"/>
        <v>4.990056910091617</v>
      </c>
      <c r="AE39" s="45">
        <f t="shared" si="1"/>
        <v>99.4212962962963</v>
      </c>
      <c r="AF39" s="2">
        <f t="shared" si="6"/>
        <v>5.683916202023434</v>
      </c>
      <c r="AG39" s="45">
        <f t="shared" si="1"/>
        <v>99.34810951760103</v>
      </c>
      <c r="AH39" s="2">
        <f t="shared" si="6"/>
        <v>5.047966323203</v>
      </c>
      <c r="AI39" s="45">
        <f t="shared" si="1"/>
        <v>99.33057027586486</v>
      </c>
      <c r="AJ39" s="2">
        <f t="shared" si="7"/>
        <v>5.240646478439351</v>
      </c>
      <c r="AK39" s="43"/>
    </row>
    <row r="40" spans="2:37" ht="12.75">
      <c r="B40" s="1" t="s">
        <v>102</v>
      </c>
      <c r="C40" s="1"/>
      <c r="D40" s="1" t="s">
        <v>64</v>
      </c>
      <c r="E40" s="10">
        <v>100</v>
      </c>
      <c r="F40" s="2">
        <f t="shared" si="8"/>
        <v>6.43645021736455</v>
      </c>
      <c r="G40" s="10">
        <v>100</v>
      </c>
      <c r="H40" s="2">
        <f t="shared" si="8"/>
        <v>6.473349007860022</v>
      </c>
      <c r="I40" s="10">
        <v>100</v>
      </c>
      <c r="J40" s="2">
        <f t="shared" si="2"/>
        <v>6.462976439876592</v>
      </c>
      <c r="K40" s="10">
        <f t="shared" si="9"/>
        <v>100</v>
      </c>
      <c r="L40" s="2">
        <f t="shared" si="10"/>
        <v>6.4575918883670544</v>
      </c>
      <c r="M40" s="10">
        <v>100</v>
      </c>
      <c r="N40" s="3">
        <f t="shared" si="11"/>
        <v>2.1367173857441055</v>
      </c>
      <c r="O40" s="10">
        <v>100</v>
      </c>
      <c r="P40" s="3">
        <f t="shared" si="11"/>
        <v>2.0854183287516532</v>
      </c>
      <c r="Q40" s="10">
        <v>100</v>
      </c>
      <c r="R40" s="3">
        <f t="shared" si="3"/>
        <v>1.8493853152803688</v>
      </c>
      <c r="S40" s="10">
        <v>100</v>
      </c>
      <c r="T40" s="3">
        <f t="shared" si="4"/>
        <v>2.023840343258709</v>
      </c>
      <c r="U40" s="10">
        <v>100</v>
      </c>
      <c r="V40" s="2">
        <f t="shared" si="12"/>
        <v>0.11834127059505811</v>
      </c>
      <c r="W40" s="10">
        <v>100</v>
      </c>
      <c r="X40" s="2">
        <f t="shared" si="12"/>
        <v>0.13157213430609802</v>
      </c>
      <c r="Y40" s="10">
        <v>100</v>
      </c>
      <c r="Z40" s="2">
        <f t="shared" si="0"/>
        <v>0.11846596325639373</v>
      </c>
      <c r="AA40" s="10">
        <f t="shared" si="13"/>
        <v>100</v>
      </c>
      <c r="AB40" s="3">
        <f t="shared" si="5"/>
        <v>0.12279312271918329</v>
      </c>
      <c r="AC40" s="45">
        <f t="shared" si="1"/>
        <v>99.99999999999999</v>
      </c>
      <c r="AD40" s="2">
        <f t="shared" si="6"/>
        <v>8.691508873703714</v>
      </c>
      <c r="AE40" s="45">
        <f t="shared" si="1"/>
        <v>100</v>
      </c>
      <c r="AF40" s="2">
        <f t="shared" si="6"/>
        <v>8.690339470917774</v>
      </c>
      <c r="AG40" s="45">
        <f t="shared" si="1"/>
        <v>100.00000000000001</v>
      </c>
      <c r="AH40" s="2">
        <f t="shared" si="6"/>
        <v>8.430827718413354</v>
      </c>
      <c r="AI40" s="45">
        <f t="shared" si="1"/>
        <v>99.99999999999999</v>
      </c>
      <c r="AJ40" s="2">
        <f t="shared" si="7"/>
        <v>8.604225354344948</v>
      </c>
      <c r="AK40" s="43"/>
    </row>
    <row r="41" spans="2:37" ht="12.75">
      <c r="B41" s="1" t="s">
        <v>103</v>
      </c>
      <c r="C41" s="1"/>
      <c r="D41" s="1" t="s">
        <v>64</v>
      </c>
      <c r="E41" s="10">
        <v>100</v>
      </c>
      <c r="F41" s="2">
        <f t="shared" si="8"/>
        <v>1.2886049464795217</v>
      </c>
      <c r="G41" s="10">
        <v>100</v>
      </c>
      <c r="H41" s="2">
        <f t="shared" si="8"/>
        <v>1.2959855229150654</v>
      </c>
      <c r="I41" s="10">
        <v>100</v>
      </c>
      <c r="J41" s="2">
        <f t="shared" si="2"/>
        <v>1.2899627110140652</v>
      </c>
      <c r="K41" s="10">
        <f t="shared" si="9"/>
        <v>100</v>
      </c>
      <c r="L41" s="2">
        <f t="shared" si="10"/>
        <v>1.2915177268028841</v>
      </c>
      <c r="M41" s="10">
        <v>100</v>
      </c>
      <c r="N41" s="3">
        <f t="shared" si="11"/>
        <v>0.006574515033058785</v>
      </c>
      <c r="O41" s="10">
        <v>100</v>
      </c>
      <c r="P41" s="3">
        <f t="shared" si="11"/>
        <v>0.0065786067153049</v>
      </c>
      <c r="Q41" s="10">
        <v>100</v>
      </c>
      <c r="R41" s="3">
        <f t="shared" si="3"/>
        <v>0.006581442403132986</v>
      </c>
      <c r="S41" s="10">
        <v>100</v>
      </c>
      <c r="T41" s="3">
        <f t="shared" si="4"/>
        <v>0.006578188050498891</v>
      </c>
      <c r="U41" s="10">
        <v>100</v>
      </c>
      <c r="V41" s="2">
        <f t="shared" si="12"/>
        <v>0.5588337778099968</v>
      </c>
      <c r="W41" s="10">
        <v>100</v>
      </c>
      <c r="X41" s="2">
        <f t="shared" si="12"/>
        <v>0.0526288537224392</v>
      </c>
      <c r="Y41" s="10">
        <v>100</v>
      </c>
      <c r="Z41" s="2">
        <f t="shared" si="0"/>
        <v>0.026325769612531944</v>
      </c>
      <c r="AA41" s="10">
        <f t="shared" si="13"/>
        <v>100.00000000000001</v>
      </c>
      <c r="AB41" s="3">
        <f t="shared" si="5"/>
        <v>0.2125961337149893</v>
      </c>
      <c r="AC41" s="45">
        <f t="shared" si="1"/>
        <v>100</v>
      </c>
      <c r="AD41" s="2">
        <f t="shared" si="6"/>
        <v>1.8540132393225774</v>
      </c>
      <c r="AE41" s="45">
        <f t="shared" si="1"/>
        <v>100</v>
      </c>
      <c r="AF41" s="2">
        <f t="shared" si="6"/>
        <v>1.3551929833528096</v>
      </c>
      <c r="AG41" s="45">
        <f t="shared" si="1"/>
        <v>100</v>
      </c>
      <c r="AH41" s="2">
        <f t="shared" si="6"/>
        <v>1.3228699230297303</v>
      </c>
      <c r="AI41" s="45">
        <f t="shared" si="1"/>
        <v>100</v>
      </c>
      <c r="AJ41" s="2">
        <f t="shared" si="7"/>
        <v>1.5106920485683724</v>
      </c>
      <c r="AK41" s="43"/>
    </row>
    <row r="42" spans="2:37" ht="12.75">
      <c r="B42" s="1" t="s">
        <v>107</v>
      </c>
      <c r="C42" s="1"/>
      <c r="D42" s="1" t="s">
        <v>64</v>
      </c>
      <c r="E42" s="10">
        <v>100</v>
      </c>
      <c r="F42" s="2">
        <f t="shared" si="8"/>
        <v>3.214937851165746</v>
      </c>
      <c r="G42" s="10">
        <v>100</v>
      </c>
      <c r="H42" s="2">
        <f t="shared" si="8"/>
        <v>3.236674503930011</v>
      </c>
      <c r="I42" s="10">
        <v>100</v>
      </c>
      <c r="J42" s="2">
        <f t="shared" si="2"/>
        <v>3.231488219938296</v>
      </c>
      <c r="K42" s="10">
        <f t="shared" si="9"/>
        <v>100</v>
      </c>
      <c r="L42" s="2">
        <f t="shared" si="10"/>
        <v>3.2277001916780175</v>
      </c>
      <c r="M42" s="10">
        <v>100</v>
      </c>
      <c r="N42" s="3">
        <f t="shared" si="11"/>
        <v>0.032872575165293925</v>
      </c>
      <c r="O42" s="10">
        <v>100</v>
      </c>
      <c r="P42" s="3">
        <f t="shared" si="11"/>
        <v>0.0263144268612196</v>
      </c>
      <c r="Q42" s="10">
        <v>100</v>
      </c>
      <c r="R42" s="3">
        <f t="shared" si="3"/>
        <v>0.026325769612531944</v>
      </c>
      <c r="S42" s="10">
        <v>100</v>
      </c>
      <c r="T42" s="3">
        <f t="shared" si="4"/>
        <v>0.028504257213015156</v>
      </c>
      <c r="U42" s="10">
        <v>100</v>
      </c>
      <c r="V42" s="2">
        <f t="shared" si="12"/>
        <v>0.24325705622317506</v>
      </c>
      <c r="X42" s="2">
        <f t="shared" si="12"/>
        <v>0.0921004940142686</v>
      </c>
      <c r="Y42" s="10">
        <v>100</v>
      </c>
      <c r="Z42" s="2">
        <f t="shared" si="0"/>
        <v>0.14479173286892572</v>
      </c>
      <c r="AA42" s="10">
        <f t="shared" si="13"/>
        <v>80.8183626936989</v>
      </c>
      <c r="AB42" s="3">
        <f t="shared" si="5"/>
        <v>0.16004976103545646</v>
      </c>
      <c r="AC42" s="45">
        <f t="shared" si="1"/>
        <v>100</v>
      </c>
      <c r="AD42" s="2">
        <f t="shared" si="6"/>
        <v>3.491067482554215</v>
      </c>
      <c r="AE42" s="45">
        <f t="shared" si="1"/>
        <v>97.25490196078431</v>
      </c>
      <c r="AF42" s="2">
        <f t="shared" si="6"/>
        <v>3.355089424805499</v>
      </c>
      <c r="AG42" s="45">
        <f t="shared" si="1"/>
        <v>100.00000000000001</v>
      </c>
      <c r="AH42" s="2">
        <f t="shared" si="6"/>
        <v>3.4026057224197537</v>
      </c>
      <c r="AI42" s="45">
        <f t="shared" si="1"/>
        <v>99.10135011082552</v>
      </c>
      <c r="AJ42" s="2">
        <f t="shared" si="7"/>
        <v>3.416254209926489</v>
      </c>
      <c r="AK42" s="43"/>
    </row>
    <row r="43" spans="2:37" ht="12.75">
      <c r="B43" s="1" t="s">
        <v>109</v>
      </c>
      <c r="C43" s="1"/>
      <c r="D43" s="1" t="s">
        <v>64</v>
      </c>
      <c r="F43" s="2">
        <f t="shared" si="8"/>
        <v>20.59401088955334</v>
      </c>
      <c r="H43" s="2">
        <f t="shared" si="8"/>
        <v>19.42596776962384</v>
      </c>
      <c r="J43" s="2">
        <f t="shared" si="2"/>
        <v>24.548780163686036</v>
      </c>
      <c r="K43" s="10">
        <f t="shared" si="9"/>
        <v>0</v>
      </c>
      <c r="L43" s="2">
        <f t="shared" si="10"/>
        <v>21.522919607621073</v>
      </c>
      <c r="M43" s="10">
        <v>100</v>
      </c>
      <c r="N43" s="3">
        <f t="shared" si="11"/>
        <v>0.049308862747940885</v>
      </c>
      <c r="O43" s="10">
        <v>100</v>
      </c>
      <c r="P43" s="3">
        <f t="shared" si="11"/>
        <v>0.04802382902172577</v>
      </c>
      <c r="Q43" s="10">
        <v>100</v>
      </c>
      <c r="R43" s="3">
        <f t="shared" si="3"/>
        <v>0.0427793756203644</v>
      </c>
      <c r="S43" s="10">
        <v>100</v>
      </c>
      <c r="T43" s="3">
        <f t="shared" si="4"/>
        <v>0.04670402246334369</v>
      </c>
      <c r="U43" s="10">
        <v>100</v>
      </c>
      <c r="V43" s="2">
        <f t="shared" si="12"/>
        <v>15.24301310414679</v>
      </c>
      <c r="W43" s="10">
        <v>100</v>
      </c>
      <c r="X43" s="2">
        <f t="shared" si="12"/>
        <v>15.74786875509687</v>
      </c>
      <c r="Y43" s="10">
        <v>100</v>
      </c>
      <c r="Z43" s="2">
        <f t="shared" si="0"/>
        <v>14.726635521250367</v>
      </c>
      <c r="AA43" s="10">
        <f t="shared" si="13"/>
        <v>100</v>
      </c>
      <c r="AB43" s="3">
        <f t="shared" si="5"/>
        <v>15.239172460164676</v>
      </c>
      <c r="AC43" s="45">
        <f t="shared" si="1"/>
        <v>42.61321999120621</v>
      </c>
      <c r="AD43" s="2">
        <f t="shared" si="6"/>
        <v>35.88633285644807</v>
      </c>
      <c r="AE43" s="45">
        <f t="shared" si="1"/>
        <v>44.846843481509154</v>
      </c>
      <c r="AF43" s="2">
        <f t="shared" si="6"/>
        <v>35.221860353742436</v>
      </c>
      <c r="AG43" s="45">
        <f t="shared" si="1"/>
        <v>37.56381714400495</v>
      </c>
      <c r="AH43" s="2">
        <f t="shared" si="6"/>
        <v>39.31819506055677</v>
      </c>
      <c r="AI43" s="45">
        <f>SUM(AA43*AB43,S43*T43,K43*L43)/AJ43</f>
        <v>41.52778168878323</v>
      </c>
      <c r="AJ43" s="2">
        <f>SUM(AB43,T43,L43)</f>
        <v>36.80879609024909</v>
      </c>
      <c r="AK43" s="43"/>
    </row>
    <row r="44" spans="2:37" ht="12.75">
      <c r="B44" s="1" t="s">
        <v>106</v>
      </c>
      <c r="C44" s="1"/>
      <c r="D44" s="1" t="s">
        <v>64</v>
      </c>
      <c r="E44" s="10">
        <v>100</v>
      </c>
      <c r="F44" s="2">
        <f t="shared" si="8"/>
        <v>4.5035427976452675</v>
      </c>
      <c r="G44" s="10">
        <v>100</v>
      </c>
      <c r="H44" s="2">
        <f t="shared" si="8"/>
        <v>4.532660026845076</v>
      </c>
      <c r="I44" s="10">
        <v>100</v>
      </c>
      <c r="J44" s="2">
        <f t="shared" si="2"/>
        <v>4.521450930952361</v>
      </c>
      <c r="K44" s="10">
        <f t="shared" si="9"/>
        <v>100.00000000000001</v>
      </c>
      <c r="L44" s="2">
        <f t="shared" si="10"/>
        <v>4.519217918480901</v>
      </c>
      <c r="M44" s="10">
        <v>100</v>
      </c>
      <c r="N44" s="3">
        <f t="shared" si="11"/>
        <v>0.01314903006611757</v>
      </c>
      <c r="O44" s="10">
        <v>100</v>
      </c>
      <c r="P44" s="3">
        <f t="shared" si="11"/>
        <v>0.0131572134306098</v>
      </c>
      <c r="Q44" s="10">
        <v>100</v>
      </c>
      <c r="R44" s="3">
        <f t="shared" si="3"/>
        <v>0.006581442403132986</v>
      </c>
      <c r="S44" s="10">
        <v>100</v>
      </c>
      <c r="T44" s="3">
        <f t="shared" si="4"/>
        <v>0.01096256196662012</v>
      </c>
      <c r="U44" s="10">
        <v>100</v>
      </c>
      <c r="V44" s="2">
        <f t="shared" si="12"/>
        <v>0.5391102327108204</v>
      </c>
      <c r="W44" s="10">
        <v>100</v>
      </c>
      <c r="X44" s="2">
        <f t="shared" si="12"/>
        <v>0.5394457506550018</v>
      </c>
      <c r="Y44" s="10">
        <v>100</v>
      </c>
      <c r="Z44" s="2">
        <f t="shared" si="0"/>
        <v>0.5133525074443729</v>
      </c>
      <c r="AA44" s="10">
        <f t="shared" si="13"/>
        <v>100</v>
      </c>
      <c r="AB44" s="3">
        <f t="shared" si="5"/>
        <v>0.5306361636033984</v>
      </c>
      <c r="AC44" s="45">
        <f t="shared" si="1"/>
        <v>100</v>
      </c>
      <c r="AD44" s="2">
        <f t="shared" si="6"/>
        <v>5.055802060422206</v>
      </c>
      <c r="AE44" s="45">
        <f t="shared" si="1"/>
        <v>100</v>
      </c>
      <c r="AF44" s="2">
        <f t="shared" si="6"/>
        <v>5.085262990930688</v>
      </c>
      <c r="AG44" s="45">
        <f t="shared" si="1"/>
        <v>100</v>
      </c>
      <c r="AH44" s="2">
        <f t="shared" si="6"/>
        <v>5.041384880799867</v>
      </c>
      <c r="AI44" s="45">
        <f t="shared" si="1"/>
        <v>100.00000000000001</v>
      </c>
      <c r="AJ44" s="2">
        <f t="shared" si="7"/>
        <v>5.06081664405092</v>
      </c>
      <c r="AK44" s="43"/>
    </row>
    <row r="45" spans="2:37" ht="12.75">
      <c r="B45" s="1" t="s">
        <v>112</v>
      </c>
      <c r="C45" s="1"/>
      <c r="D45" s="1" t="s">
        <v>64</v>
      </c>
      <c r="F45" s="2">
        <f t="shared" si="8"/>
        <v>3.214937851165746</v>
      </c>
      <c r="H45" s="2">
        <f t="shared" si="8"/>
        <v>1.9406889810149455</v>
      </c>
      <c r="J45" s="2">
        <f t="shared" si="2"/>
        <v>2.5865068644312634</v>
      </c>
      <c r="K45" s="10">
        <f t="shared" si="9"/>
        <v>0</v>
      </c>
      <c r="L45" s="2">
        <f t="shared" si="10"/>
        <v>2.580711232203985</v>
      </c>
      <c r="M45" s="10">
        <v>100</v>
      </c>
      <c r="N45" s="3">
        <f t="shared" si="11"/>
        <v>0.01314903006611757</v>
      </c>
      <c r="O45" s="10">
        <v>100</v>
      </c>
      <c r="P45" s="3">
        <f t="shared" si="11"/>
        <v>0.0131572134306098</v>
      </c>
      <c r="Q45" s="10">
        <v>100</v>
      </c>
      <c r="R45" s="3">
        <f t="shared" si="3"/>
        <v>0.013162884806265972</v>
      </c>
      <c r="S45" s="10">
        <v>100</v>
      </c>
      <c r="T45" s="3">
        <f t="shared" si="4"/>
        <v>0.013156376100997782</v>
      </c>
      <c r="U45" s="10">
        <v>100</v>
      </c>
      <c r="V45" s="2">
        <f t="shared" si="12"/>
        <v>0.059170635297529056</v>
      </c>
      <c r="W45" s="10">
        <v>100</v>
      </c>
      <c r="X45" s="2">
        <f t="shared" si="12"/>
        <v>0.0526288537224392</v>
      </c>
      <c r="Y45" s="10">
        <v>100</v>
      </c>
      <c r="Z45" s="2">
        <f t="shared" si="0"/>
        <v>0.03290721201566493</v>
      </c>
      <c r="AA45" s="10">
        <f t="shared" si="13"/>
        <v>100</v>
      </c>
      <c r="AB45" s="3">
        <f t="shared" si="5"/>
        <v>0.04823556701187773</v>
      </c>
      <c r="AC45" s="45">
        <f t="shared" si="1"/>
        <v>2.1999999999999997</v>
      </c>
      <c r="AD45" s="2">
        <f t="shared" si="6"/>
        <v>3.2872575165293925</v>
      </c>
      <c r="AE45" s="45">
        <f t="shared" si="1"/>
        <v>3.278688524590164</v>
      </c>
      <c r="AF45" s="2">
        <f t="shared" si="6"/>
        <v>2.0064750481679945</v>
      </c>
      <c r="AG45" s="45">
        <f t="shared" si="1"/>
        <v>1.7500000000000004</v>
      </c>
      <c r="AH45" s="2">
        <f t="shared" si="6"/>
        <v>2.632576961253194</v>
      </c>
      <c r="AI45" s="45">
        <f t="shared" si="1"/>
        <v>2.3236012766803835</v>
      </c>
      <c r="AJ45" s="2">
        <f t="shared" si="7"/>
        <v>2.6421031753168602</v>
      </c>
      <c r="AK45" s="43"/>
    </row>
    <row r="46" spans="2:37" ht="12.75">
      <c r="B46" s="1" t="s">
        <v>108</v>
      </c>
      <c r="C46" s="1"/>
      <c r="D46" s="1" t="s">
        <v>64</v>
      </c>
      <c r="E46" s="10">
        <v>100</v>
      </c>
      <c r="F46" s="2">
        <f t="shared" si="8"/>
        <v>17.376443232374363</v>
      </c>
      <c r="G46" s="10">
        <v>100</v>
      </c>
      <c r="H46" s="2">
        <f t="shared" si="8"/>
        <v>30.43263466500047</v>
      </c>
      <c r="I46" s="10">
        <v>100</v>
      </c>
      <c r="J46" s="2">
        <f t="shared" si="2"/>
        <v>31.01175660356263</v>
      </c>
      <c r="K46" s="10">
        <f t="shared" si="9"/>
        <v>100</v>
      </c>
      <c r="L46" s="2">
        <f t="shared" si="10"/>
        <v>26.273611500312487</v>
      </c>
      <c r="M46" s="10">
        <v>100</v>
      </c>
      <c r="N46" s="3">
        <f t="shared" si="11"/>
        <v>0.032872575165293925</v>
      </c>
      <c r="O46" s="10">
        <v>100</v>
      </c>
      <c r="P46" s="3">
        <f t="shared" si="11"/>
        <v>0.0263144268612196</v>
      </c>
      <c r="Q46" s="10">
        <v>100</v>
      </c>
      <c r="R46" s="3">
        <f t="shared" si="3"/>
        <v>0.026325769612531944</v>
      </c>
      <c r="S46" s="10">
        <v>100</v>
      </c>
      <c r="T46" s="3">
        <f t="shared" si="4"/>
        <v>0.028504257213015156</v>
      </c>
      <c r="U46" s="10">
        <v>100</v>
      </c>
      <c r="V46" s="2">
        <f t="shared" si="12"/>
        <v>0.32215123661988043</v>
      </c>
      <c r="W46" s="10">
        <v>100</v>
      </c>
      <c r="X46" s="2">
        <f t="shared" si="12"/>
        <v>0.3223517290499401</v>
      </c>
      <c r="Y46" s="10">
        <v>100</v>
      </c>
      <c r="Z46" s="2">
        <f t="shared" si="0"/>
        <v>0.3356535625597823</v>
      </c>
      <c r="AA46" s="10">
        <f t="shared" si="13"/>
        <v>100.00000000000001</v>
      </c>
      <c r="AB46" s="3">
        <f t="shared" si="5"/>
        <v>0.3267188427432009</v>
      </c>
      <c r="AC46" s="45">
        <f t="shared" si="1"/>
        <v>100</v>
      </c>
      <c r="AD46" s="2">
        <f t="shared" si="6"/>
        <v>17.731467044159537</v>
      </c>
      <c r="AE46" s="45">
        <f t="shared" si="1"/>
        <v>99.99999999999999</v>
      </c>
      <c r="AF46" s="2">
        <f t="shared" si="6"/>
        <v>30.781300820911632</v>
      </c>
      <c r="AG46" s="45">
        <f t="shared" si="1"/>
        <v>100</v>
      </c>
      <c r="AH46" s="2">
        <f t="shared" si="6"/>
        <v>31.373735935734945</v>
      </c>
      <c r="AI46" s="45">
        <f t="shared" si="1"/>
        <v>99.99999999999999</v>
      </c>
      <c r="AJ46" s="2">
        <f t="shared" si="7"/>
        <v>26.628834600268704</v>
      </c>
      <c r="AK46" s="43"/>
    </row>
    <row r="47" spans="2:37" ht="12.75">
      <c r="B47" s="1" t="s">
        <v>104</v>
      </c>
      <c r="C47" s="1"/>
      <c r="D47" s="1" t="s">
        <v>64</v>
      </c>
      <c r="E47" s="10">
        <v>100</v>
      </c>
      <c r="F47" s="2">
        <f t="shared" si="8"/>
        <v>16.28507373688661</v>
      </c>
      <c r="G47" s="10">
        <v>100</v>
      </c>
      <c r="H47" s="2">
        <f t="shared" si="8"/>
        <v>16.18995112636536</v>
      </c>
      <c r="I47" s="10">
        <v>100</v>
      </c>
      <c r="J47" s="2">
        <f t="shared" si="2"/>
        <v>15.505878301781316</v>
      </c>
      <c r="K47" s="10">
        <f t="shared" si="9"/>
        <v>99.99999999999999</v>
      </c>
      <c r="L47" s="2">
        <f t="shared" si="10"/>
        <v>15.99363438834443</v>
      </c>
      <c r="M47" s="10">
        <v>100</v>
      </c>
      <c r="N47" s="3">
        <f t="shared" si="11"/>
        <v>0.006574515033058785</v>
      </c>
      <c r="O47" s="10">
        <v>100</v>
      </c>
      <c r="P47" s="3">
        <f t="shared" si="11"/>
        <v>0.0065786067153049</v>
      </c>
      <c r="Q47" s="10">
        <v>100</v>
      </c>
      <c r="R47" s="3">
        <f t="shared" si="3"/>
        <v>0.006581442403132986</v>
      </c>
      <c r="S47" s="10">
        <v>100</v>
      </c>
      <c r="T47" s="3">
        <f t="shared" si="4"/>
        <v>0.006578188050498891</v>
      </c>
      <c r="U47" s="10">
        <v>100</v>
      </c>
      <c r="V47" s="2">
        <f t="shared" si="12"/>
        <v>0.2827041464215277</v>
      </c>
      <c r="W47" s="10">
        <v>100</v>
      </c>
      <c r="X47" s="2">
        <f t="shared" si="12"/>
        <v>0.2828800887581107</v>
      </c>
      <c r="Y47" s="10">
        <v>100</v>
      </c>
      <c r="Z47" s="2">
        <f t="shared" si="0"/>
        <v>0.2830020233347184</v>
      </c>
      <c r="AA47" s="10">
        <f t="shared" si="13"/>
        <v>100</v>
      </c>
      <c r="AB47" s="3">
        <f t="shared" si="5"/>
        <v>0.2828620861714523</v>
      </c>
      <c r="AC47" s="45">
        <f t="shared" si="1"/>
        <v>100.00000000000001</v>
      </c>
      <c r="AD47" s="2">
        <f t="shared" si="6"/>
        <v>16.574352398341194</v>
      </c>
      <c r="AE47" s="45">
        <f t="shared" si="1"/>
        <v>99.99999999999999</v>
      </c>
      <c r="AF47" s="2">
        <f t="shared" si="6"/>
        <v>16.47940982183878</v>
      </c>
      <c r="AG47" s="45">
        <f t="shared" si="1"/>
        <v>99.99999999999999</v>
      </c>
      <c r="AH47" s="2">
        <f t="shared" si="6"/>
        <v>15.795461767519168</v>
      </c>
      <c r="AI47" s="45">
        <f t="shared" si="1"/>
        <v>99.99999999999999</v>
      </c>
      <c r="AJ47" s="2">
        <f t="shared" si="7"/>
        <v>16.28307466256638</v>
      </c>
      <c r="AK47" s="43"/>
    </row>
    <row r="48" spans="2:37" ht="12.75">
      <c r="B48" s="1"/>
      <c r="C48" s="1"/>
      <c r="D48" s="1"/>
      <c r="F48" s="2"/>
      <c r="H48" s="2"/>
      <c r="J48" s="2"/>
      <c r="L48" s="2"/>
      <c r="M48" s="18"/>
      <c r="N48" s="17"/>
      <c r="O48" s="18"/>
      <c r="P48" s="17"/>
      <c r="Q48" s="18"/>
      <c r="R48" s="17"/>
      <c r="S48" s="18"/>
      <c r="T48" s="17"/>
      <c r="U48" s="18"/>
      <c r="V48" s="17"/>
      <c r="W48" s="18"/>
      <c r="X48" s="17"/>
      <c r="Y48" s="18"/>
      <c r="Z48" s="17"/>
      <c r="AA48" s="18"/>
      <c r="AB48" s="17"/>
      <c r="AC48" s="17"/>
      <c r="AD48" s="2"/>
      <c r="AE48" s="2"/>
      <c r="AF48" s="2"/>
      <c r="AG48" s="2"/>
      <c r="AH48" s="2"/>
      <c r="AI48" s="17"/>
      <c r="AJ48" s="14"/>
      <c r="AK48" s="43"/>
    </row>
    <row r="49" spans="2:37" ht="12.75">
      <c r="B49" s="1" t="s">
        <v>5</v>
      </c>
      <c r="C49" s="1"/>
      <c r="D49" s="1" t="s">
        <v>64</v>
      </c>
      <c r="E49" s="44">
        <f>(E42*F42+E44*F44)/F49</f>
        <v>100.00000000000001</v>
      </c>
      <c r="F49" s="5">
        <f>(F42+F44)</f>
        <v>7.718480648811013</v>
      </c>
      <c r="G49" s="44">
        <f>(G42*H42+G44*H44)/H49</f>
        <v>100</v>
      </c>
      <c r="H49" s="5">
        <f>(H42+H44)</f>
        <v>7.769334530775087</v>
      </c>
      <c r="I49" s="44">
        <f>(I42*J42+I44*J44)/J49</f>
        <v>100</v>
      </c>
      <c r="J49" s="5">
        <f>(J42+J44)</f>
        <v>7.752939150890658</v>
      </c>
      <c r="K49" s="44">
        <f>(K42*L42+K44*L44)/L49</f>
        <v>100</v>
      </c>
      <c r="L49" s="2">
        <f>AVERAGE(F49,H49,J49)</f>
        <v>7.746918110158919</v>
      </c>
      <c r="M49" s="44">
        <f>(M42*N42+M44*N44)/N49</f>
        <v>100</v>
      </c>
      <c r="N49" s="5">
        <f>(N42+N44)</f>
        <v>0.046021605231411494</v>
      </c>
      <c r="O49" s="44">
        <f>(O42*P42+O44*P44)/P49</f>
        <v>99.99999999999999</v>
      </c>
      <c r="P49" s="5">
        <f>(P42+P44)</f>
        <v>0.0394716402918294</v>
      </c>
      <c r="Q49" s="44">
        <f>(Q42*R42+Q44*R44)/R49</f>
        <v>100</v>
      </c>
      <c r="R49" s="5">
        <f>(R42+R44)</f>
        <v>0.03290721201566493</v>
      </c>
      <c r="S49" s="44">
        <f>(S42*T42+S44*T44)/T49</f>
        <v>100</v>
      </c>
      <c r="T49" s="3">
        <f>AVERAGE(N49,P49,R49)</f>
        <v>0.03946681917963527</v>
      </c>
      <c r="U49" s="44">
        <f>(U42*V42+U44*V44)/V49</f>
        <v>100</v>
      </c>
      <c r="V49" s="5">
        <f>(V42+V44)</f>
        <v>0.7823672889339954</v>
      </c>
      <c r="W49" s="44">
        <f>(W42*X42+W44*X44)/X49</f>
        <v>85.41666666666667</v>
      </c>
      <c r="X49" s="5">
        <f>(X42+X44)</f>
        <v>0.6315462446692703</v>
      </c>
      <c r="Y49" s="44">
        <f>(Y42*Z42+Y44*Z44)/Z49</f>
        <v>100</v>
      </c>
      <c r="Z49" s="5">
        <f>(Z42+Z44)</f>
        <v>0.6581442403132987</v>
      </c>
      <c r="AA49" s="44">
        <f>(AA42*AB42+AA44*AB44)/AB49</f>
        <v>95.55511939996816</v>
      </c>
      <c r="AB49" s="2">
        <f>AVERAGE(V49,X49,Z49)</f>
        <v>0.6906859246388549</v>
      </c>
      <c r="AC49" s="44">
        <f>(AC42*AD42+AC44*AD44)/AD49</f>
        <v>100.00000000000001</v>
      </c>
      <c r="AD49" s="2">
        <f>SUM(V49,N49,F49)</f>
        <v>8.54686954297642</v>
      </c>
      <c r="AE49" s="44">
        <f>(AE42*AF42+AE44*AF44)/AF49</f>
        <v>98.908807482463</v>
      </c>
      <c r="AF49" s="2">
        <f>SUM(X49,P49,H49)</f>
        <v>8.440352415736186</v>
      </c>
      <c r="AG49" s="44">
        <f>(AG42*AH42+AG44*AH44)/AH49</f>
        <v>99.99999999999999</v>
      </c>
      <c r="AH49" s="2">
        <f>SUM(Z49,R49,J49)</f>
        <v>8.443990603219621</v>
      </c>
      <c r="AI49" s="44">
        <f>(AI42*AJ42+AI44*AJ44)/AJ49</f>
        <v>99.63784466120137</v>
      </c>
      <c r="AJ49" s="2">
        <f>SUM(AB49,T49,L49)</f>
        <v>8.47707085397741</v>
      </c>
      <c r="AK49" s="43"/>
    </row>
    <row r="50" spans="2:37" ht="12.75">
      <c r="B50" s="1" t="s">
        <v>6</v>
      </c>
      <c r="C50" s="1"/>
      <c r="D50" s="1" t="s">
        <v>64</v>
      </c>
      <c r="E50" s="12">
        <f>(E39*F39+E41*F41+E43*F43)/F50</f>
        <v>21.95146260028903</v>
      </c>
      <c r="F50" s="14">
        <f>(F39+F41+F43)</f>
        <v>26.38615863367813</v>
      </c>
      <c r="G50" s="12">
        <f>(G39*H39+G41*H41+G43*H43)/H50</f>
        <v>24.99428484340471</v>
      </c>
      <c r="H50" s="14">
        <f>(H39+H41+H43)</f>
        <v>25.89931677748386</v>
      </c>
      <c r="I50" s="12">
        <f>(I39*J39+I41*J41+I43*J43)/J50</f>
        <v>19.141556470843266</v>
      </c>
      <c r="J50" s="14">
        <f>(J39+J41+J43)</f>
        <v>30.360193805652465</v>
      </c>
      <c r="K50" s="12">
        <f>(K39*L39+K41*L41+K43*L43)/L50</f>
        <v>21.872786033745918</v>
      </c>
      <c r="L50" s="2">
        <f>AVERAGE(F50,H50,J50)</f>
        <v>27.548556405604817</v>
      </c>
      <c r="M50" s="12">
        <f>(M39*N39+M41*N41+M43*N43)/N50</f>
        <v>58.62068965517242</v>
      </c>
      <c r="N50" s="14">
        <f>(N39+N41+N43)</f>
        <v>0.09533046797935238</v>
      </c>
      <c r="O50" s="12">
        <f>(O39*P39+O41*P41+O43*P43)/P50</f>
        <v>62.40601503759399</v>
      </c>
      <c r="P50" s="14">
        <f>(P39+P41+P43)</f>
        <v>0.08749546931355517</v>
      </c>
      <c r="Q50" s="12">
        <f>(Q39*R39+Q41*R41+Q43*R43)/R50</f>
        <v>59.99999999999999</v>
      </c>
      <c r="R50" s="14">
        <f>(R39+R41+R43)</f>
        <v>0.08226803003916232</v>
      </c>
      <c r="S50" s="12">
        <f>(S39*T39+S41*T41+S43*T43)/T50</f>
        <v>60.298102273031326</v>
      </c>
      <c r="T50" s="3">
        <f>AVERAGE(N50,P50,R50)</f>
        <v>0.08836465577735662</v>
      </c>
      <c r="U50" s="12">
        <f>(U39*V39+U41*V41+U43*V43)/V50</f>
        <v>100</v>
      </c>
      <c r="V50" s="14">
        <f>(V39+V41+V43)</f>
        <v>16.248913904204784</v>
      </c>
      <c r="W50" s="12">
        <f>(W39*X39+W41*X41+W43*X43)/X50</f>
        <v>99.99999999999999</v>
      </c>
      <c r="X50" s="14">
        <f>(X39+X41+X43)</f>
        <v>16.274157292321263</v>
      </c>
      <c r="Y50" s="12">
        <f>(Y39*Z39+Y41*Z41+Y43*Z43)/Z50</f>
        <v>100</v>
      </c>
      <c r="Z50" s="14">
        <f>(Z39+Z41+Z43)</f>
        <v>15.246569471097873</v>
      </c>
      <c r="AA50" s="12">
        <f>(AA39*AB39+AA41*AB41+AA43*AB43)/AB50</f>
        <v>99.99999999999999</v>
      </c>
      <c r="AB50" s="2">
        <f>AVERAGE(V50,X50,Z50)</f>
        <v>15.92321355587464</v>
      </c>
      <c r="AC50" s="12">
        <f>(AC39*AD39+AC41*AD41+AC43*AD43)/AD50</f>
        <v>51.712465766070714</v>
      </c>
      <c r="AD50" s="2">
        <f>SUM(V50,N50,F50)</f>
        <v>42.730403005862264</v>
      </c>
      <c r="AE50" s="12">
        <f>(AE39*AF39+AE41*AF41+AE43*AF43)/AF50</f>
        <v>53.95547945205481</v>
      </c>
      <c r="AF50" s="2">
        <f>SUM(X50,P50,H50)</f>
        <v>42.260969539118676</v>
      </c>
      <c r="AG50" s="12">
        <f>(AG39*AH39+AG41*AH41+AG43*AH43)/AH50</f>
        <v>46.19783638956511</v>
      </c>
      <c r="AH50" s="2">
        <f>SUM(Z50,R50,J50)</f>
        <v>45.6890313067895</v>
      </c>
      <c r="AI50" s="12">
        <f>(AI39*AJ39+AI41*AJ41+AI43*AJ43)/AJ50</f>
        <v>50.50979010440396</v>
      </c>
      <c r="AJ50" s="14">
        <f>AVERAGE(AH50,AF50,AD50)</f>
        <v>43.560134617256814</v>
      </c>
      <c r="AK50" s="43"/>
    </row>
    <row r="53" ht="12.75">
      <c r="B53" s="8" t="s">
        <v>149</v>
      </c>
    </row>
    <row r="54" ht="12.75"/>
    <row r="55" spans="2:6" ht="12.75">
      <c r="B55" s="1" t="s">
        <v>105</v>
      </c>
      <c r="D55" t="s">
        <v>43</v>
      </c>
      <c r="F55">
        <v>334</v>
      </c>
    </row>
    <row r="56" spans="2:6" ht="12.75">
      <c r="B56" s="1" t="s">
        <v>101</v>
      </c>
      <c r="D56" t="s">
        <v>43</v>
      </c>
      <c r="F56">
        <v>2.56</v>
      </c>
    </row>
    <row r="57" spans="2:6" ht="12.75">
      <c r="B57" s="1" t="s">
        <v>102</v>
      </c>
      <c r="D57" t="s">
        <v>43</v>
      </c>
      <c r="F57">
        <v>55577</v>
      </c>
    </row>
    <row r="58" spans="2:6" ht="12.75">
      <c r="B58" s="1" t="s">
        <v>103</v>
      </c>
      <c r="D58" t="s">
        <v>43</v>
      </c>
      <c r="F58">
        <v>4.67</v>
      </c>
    </row>
    <row r="59" spans="2:6" ht="12.75">
      <c r="B59" s="1" t="s">
        <v>107</v>
      </c>
      <c r="D59" t="s">
        <v>43</v>
      </c>
      <c r="F59">
        <v>6.23</v>
      </c>
    </row>
    <row r="60" spans="2:6" ht="12.75">
      <c r="B60" s="1" t="s">
        <v>109</v>
      </c>
      <c r="D60" t="s">
        <v>43</v>
      </c>
      <c r="F60">
        <v>3.68</v>
      </c>
    </row>
    <row r="61" spans="2:6" ht="12.75">
      <c r="B61" s="1" t="s">
        <v>106</v>
      </c>
      <c r="D61" t="s">
        <v>43</v>
      </c>
      <c r="F61">
        <v>100</v>
      </c>
    </row>
    <row r="62" spans="2:6" ht="12.75">
      <c r="B62" s="1" t="s">
        <v>112</v>
      </c>
      <c r="D62" t="s">
        <v>43</v>
      </c>
      <c r="F62">
        <v>334</v>
      </c>
    </row>
    <row r="63" spans="2:6" ht="12.75">
      <c r="B63" s="1" t="s">
        <v>108</v>
      </c>
      <c r="D63" t="s">
        <v>43</v>
      </c>
      <c r="F63">
        <v>3335</v>
      </c>
    </row>
    <row r="64" spans="2:6" ht="12.75">
      <c r="B64" s="1" t="s">
        <v>104</v>
      </c>
      <c r="D64" t="s">
        <v>43</v>
      </c>
      <c r="F64">
        <v>556</v>
      </c>
    </row>
    <row r="65" spans="2:6" ht="12.75">
      <c r="B65" s="1" t="s">
        <v>38</v>
      </c>
      <c r="D65" t="s">
        <v>43</v>
      </c>
      <c r="F65">
        <v>4850</v>
      </c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3" sqref="A13"/>
    </sheetView>
  </sheetViews>
  <sheetFormatPr defaultColWidth="9.140625" defaultRowHeight="12.75"/>
  <cols>
    <col min="1" max="1" width="27.421875" style="9" customWidth="1"/>
    <col min="2" max="2" width="7.00390625" style="9" customWidth="1"/>
    <col min="3" max="3" width="9.8515625" style="9" customWidth="1"/>
    <col min="4" max="4" width="7.421875" style="9" customWidth="1"/>
    <col min="5" max="5" width="7.8515625" style="9" customWidth="1"/>
    <col min="6" max="6" width="8.28125" style="9" customWidth="1"/>
    <col min="7" max="16384" width="11.421875" style="9" customWidth="1"/>
  </cols>
  <sheetData>
    <row r="1" ht="12.75">
      <c r="A1" s="8" t="s">
        <v>41</v>
      </c>
    </row>
    <row r="2" spans="3:6" ht="12.75">
      <c r="C2" s="10"/>
      <c r="D2" s="10"/>
      <c r="E2" s="10"/>
      <c r="F2" s="10"/>
    </row>
    <row r="3" spans="3:6" ht="12.75">
      <c r="C3" s="10" t="s">
        <v>31</v>
      </c>
      <c r="D3" s="10"/>
      <c r="E3" s="10"/>
      <c r="F3" s="10"/>
    </row>
    <row r="4" spans="1:6" ht="12.75">
      <c r="A4" s="8" t="s">
        <v>50</v>
      </c>
      <c r="C4" s="10"/>
      <c r="D4" s="10"/>
      <c r="E4" s="10"/>
      <c r="F4" s="10"/>
    </row>
    <row r="5" spans="1:6" ht="12.75">
      <c r="A5" s="8"/>
      <c r="C5" s="10"/>
      <c r="D5" s="10"/>
      <c r="E5" s="10"/>
      <c r="F5" s="10"/>
    </row>
    <row r="6" spans="1:6" ht="12.75">
      <c r="A6" s="9" t="s">
        <v>60</v>
      </c>
      <c r="B6" s="9" t="s">
        <v>16</v>
      </c>
      <c r="C6" s="9">
        <v>1620</v>
      </c>
      <c r="F6" s="14"/>
    </row>
    <row r="7" spans="1:6" ht="12.75">
      <c r="A7" s="9" t="s">
        <v>55</v>
      </c>
      <c r="B7" s="9" t="s">
        <v>37</v>
      </c>
      <c r="C7" s="12">
        <v>30010</v>
      </c>
      <c r="D7" s="15"/>
      <c r="E7" s="15"/>
      <c r="F7" s="14"/>
    </row>
    <row r="8" ht="12.75">
      <c r="F8" s="14"/>
    </row>
    <row r="9" spans="1:6" ht="12.75">
      <c r="A9" s="8" t="s">
        <v>51</v>
      </c>
      <c r="F9" s="14"/>
    </row>
    <row r="10" spans="1:6" ht="12.75">
      <c r="A10" s="8"/>
      <c r="F10" s="14"/>
    </row>
    <row r="11" spans="1:6" ht="12.75">
      <c r="A11" s="9" t="s">
        <v>60</v>
      </c>
      <c r="B11" s="9" t="s">
        <v>16</v>
      </c>
      <c r="C11" s="14">
        <v>1151.1</v>
      </c>
      <c r="F11" s="14"/>
    </row>
    <row r="12" spans="1:6" ht="12.75">
      <c r="A12" s="9" t="s">
        <v>55</v>
      </c>
      <c r="B12" s="9" t="s">
        <v>37</v>
      </c>
      <c r="C12" s="9">
        <v>6700</v>
      </c>
      <c r="F12" s="14"/>
    </row>
    <row r="13" ht="12.75">
      <c r="F13" s="15"/>
    </row>
    <row r="15" ht="12.75">
      <c r="A15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2004-02-20T20:01:08Z</cp:lastPrinted>
  <dcterms:created xsi:type="dcterms:W3CDTF">1999-12-20T09:27:35Z</dcterms:created>
  <dcterms:modified xsi:type="dcterms:W3CDTF">2004-02-20T20:01:26Z</dcterms:modified>
  <cp:category/>
  <cp:version/>
  <cp:contentType/>
  <cp:contentStatus/>
</cp:coreProperties>
</file>