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15" windowWidth="6000" windowHeight="4725" activeTab="0"/>
  </bookViews>
  <sheets>
    <sheet name="06LEVFRM" sheetId="1" r:id="rId1"/>
  </sheets>
  <definedNames>
    <definedName name="_Regression_Int" localSheetId="0" hidden="1">1</definedName>
    <definedName name="_xlnm.Print_Titles" localSheetId="0">'06LEVFRM'!$A:$A,'06LEVFRM'!$1:$8</definedName>
  </definedNames>
  <calcPr fullCalcOnLoad="1" fullPrecision="0" iterate="1" iterateCount="1" iterateDelta="0.001"/>
</workbook>
</file>

<file path=xl/sharedStrings.xml><?xml version="1.0" encoding="utf-8"?>
<sst xmlns="http://schemas.openxmlformats.org/spreadsheetml/2006/main" count="184" uniqueCount="140">
  <si>
    <t xml:space="preserve">                  LOW INCOME HOME ENERGY ASSISTANCE PROGRAM (LIHEAP)</t>
  </si>
  <si>
    <t>Grantee</t>
  </si>
  <si>
    <t>Lev $</t>
  </si>
  <si>
    <t>Preliminary</t>
  </si>
  <si>
    <t>Maximum</t>
  </si>
  <si>
    <t>Col K</t>
  </si>
  <si>
    <t>Redistrib.</t>
  </si>
  <si>
    <t xml:space="preserve">New </t>
  </si>
  <si>
    <t>New Max.</t>
  </si>
  <si>
    <t>Col. O</t>
  </si>
  <si>
    <t>Col P</t>
  </si>
  <si>
    <t>New</t>
  </si>
  <si>
    <t>Col. T</t>
  </si>
  <si>
    <t>Col. U</t>
  </si>
  <si>
    <t xml:space="preserve"> </t>
  </si>
  <si>
    <t>Allot $</t>
  </si>
  <si>
    <t xml:space="preserve"> Grantee</t>
  </si>
  <si>
    <t>Part One</t>
  </si>
  <si>
    <t>Percent of</t>
  </si>
  <si>
    <t>Part Two</t>
  </si>
  <si>
    <t>Award</t>
  </si>
  <si>
    <t>Div. By</t>
  </si>
  <si>
    <t>Excess</t>
  </si>
  <si>
    <t>Prelimin.</t>
  </si>
  <si>
    <t>Div. by</t>
  </si>
  <si>
    <t>Prelim.</t>
  </si>
  <si>
    <t>Final</t>
  </si>
  <si>
    <t xml:space="preserve"> Percent</t>
  </si>
  <si>
    <t>Share</t>
  </si>
  <si>
    <t>Allowed</t>
  </si>
  <si>
    <t>Tot. Col K</t>
  </si>
  <si>
    <t>Funds</t>
  </si>
  <si>
    <t>Tot. Col. O</t>
  </si>
  <si>
    <t>Tot. Col P</t>
  </si>
  <si>
    <t>Tot. Col. T</t>
  </si>
  <si>
    <t>Tot. Col. U</t>
  </si>
  <si>
    <t xml:space="preserve">     </t>
  </si>
  <si>
    <t>Alabama</t>
  </si>
  <si>
    <t xml:space="preserve">Alaska </t>
  </si>
  <si>
    <t xml:space="preserve">Arizona 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</si>
  <si>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</si>
  <si>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</si>
  <si>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</si>
  <si>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</si>
  <si>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</si>
  <si>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</si>
  <si>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</si>
  <si>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Idaho</t>
  </si>
  <si>
    <t>Illinois</t>
  </si>
  <si>
    <t>Indiana</t>
  </si>
  <si>
    <t>Kentucky</t>
  </si>
  <si>
    <t xml:space="preserve">Maine </t>
  </si>
  <si>
    <t>Maryland</t>
  </si>
  <si>
    <t>Massachusetts</t>
  </si>
  <si>
    <t>Michigan</t>
  </si>
  <si>
    <t>Minnesota</t>
  </si>
  <si>
    <t>Mississippi</t>
  </si>
  <si>
    <t>Montana</t>
  </si>
  <si>
    <t>Nevada</t>
  </si>
  <si>
    <t>New Hampshire</t>
  </si>
  <si>
    <t>New Jersey</t>
  </si>
  <si>
    <t>New York</t>
  </si>
  <si>
    <t>North Carolina</t>
  </si>
  <si>
    <t>Ohio</t>
  </si>
  <si>
    <t>Oklahoma</t>
  </si>
  <si>
    <t>Oregon</t>
  </si>
  <si>
    <t>Pennsylvania</t>
  </si>
  <si>
    <t>Rhode Island</t>
  </si>
  <si>
    <t xml:space="preserve">South Dakota  </t>
  </si>
  <si>
    <t>Texas</t>
  </si>
  <si>
    <t>Utah</t>
  </si>
  <si>
    <t>Vermont</t>
  </si>
  <si>
    <t>Virginia</t>
  </si>
  <si>
    <t xml:space="preserve">Washington </t>
  </si>
  <si>
    <t>West Virginia</t>
  </si>
  <si>
    <t>Wisconsin</t>
  </si>
  <si>
    <t xml:space="preserve"> Sault Ste. Marie Tribe</t>
  </si>
  <si>
    <t xml:space="preserve"> Assin &amp; Sioux (Ft Peck)</t>
  </si>
  <si>
    <t xml:space="preserve"> Blackfeet Tribe</t>
  </si>
  <si>
    <t>South Dakota</t>
  </si>
  <si>
    <t xml:space="preserve"> Cheyenne River Sioux</t>
  </si>
  <si>
    <t>Washington</t>
  </si>
  <si>
    <t xml:space="preserve"> Colville Conf Tribe</t>
  </si>
  <si>
    <t xml:space="preserve"> Yakama Nation</t>
  </si>
  <si>
    <t xml:space="preserve">      State Subtotal</t>
  </si>
  <si>
    <t xml:space="preserve">      Tribe/Terr. Subtotal</t>
  </si>
  <si>
    <t xml:space="preserve">  TOTAL</t>
  </si>
  <si>
    <t>Georgia</t>
  </si>
  <si>
    <t>Hawaii</t>
  </si>
  <si>
    <t>Iowa</t>
  </si>
  <si>
    <t>Kansas</t>
  </si>
  <si>
    <t>Louisiana</t>
  </si>
  <si>
    <t>Missouri</t>
  </si>
  <si>
    <t>Nebraska</t>
  </si>
  <si>
    <t>New Mexico</t>
  </si>
  <si>
    <t>North Dakota</t>
  </si>
  <si>
    <t>South Carolina</t>
  </si>
  <si>
    <t>Tennessee</t>
  </si>
  <si>
    <t>Wyoming</t>
  </si>
  <si>
    <t xml:space="preserve"> Chippewa Cree Tribe</t>
  </si>
  <si>
    <t xml:space="preserve">               TOTAL</t>
  </si>
  <si>
    <t>Arizona</t>
  </si>
  <si>
    <t xml:space="preserve"> Conf. Salish &amp; Kootenai</t>
  </si>
  <si>
    <t>Col J</t>
  </si>
  <si>
    <t>Tot. Col J</t>
  </si>
  <si>
    <t>Col. Y</t>
  </si>
  <si>
    <t>Tot. Col. Y</t>
  </si>
  <si>
    <t>Col. Z</t>
  </si>
  <si>
    <t>Tot. Col. Z</t>
  </si>
  <si>
    <t>div. by</t>
  </si>
  <si>
    <t xml:space="preserve">  Miss. Band of Choctaw</t>
  </si>
  <si>
    <t>No. Marianas</t>
  </si>
  <si>
    <t>Net Allot $</t>
  </si>
  <si>
    <t>Total Share</t>
  </si>
  <si>
    <t xml:space="preserve">  Realloted Funds)</t>
  </si>
  <si>
    <t xml:space="preserve">   (Incl. Cntgy &amp;</t>
  </si>
  <si>
    <t xml:space="preserve"> All Lev $</t>
  </si>
  <si>
    <t>Attachment 1 - 3 pages</t>
  </si>
  <si>
    <t xml:space="preserve"> Rosebud Sioux Tribe</t>
  </si>
  <si>
    <t xml:space="preserve"> Siss-Wahpeton Sioux</t>
  </si>
  <si>
    <t xml:space="preserve"> Lumni Nation</t>
  </si>
  <si>
    <t xml:space="preserve"> Port Gamble </t>
  </si>
  <si>
    <t xml:space="preserve">  Shoshone-Bannock</t>
  </si>
  <si>
    <t xml:space="preserve">  Alabama Quassarte</t>
  </si>
  <si>
    <t xml:space="preserve">  Cherokee Nation</t>
  </si>
  <si>
    <t xml:space="preserve">  Cheyenne and Arapaho </t>
  </si>
  <si>
    <t xml:space="preserve">  Chickasaw Nation</t>
  </si>
  <si>
    <t xml:space="preserve">  Choctaw Nation </t>
  </si>
  <si>
    <t xml:space="preserve">  Citizen Potawatomi</t>
  </si>
  <si>
    <t xml:space="preserve">  Muscogee Creek</t>
  </si>
  <si>
    <t xml:space="preserve">  Seneca-Cayuga</t>
  </si>
  <si>
    <t xml:space="preserve"> Swinomish Tribe</t>
  </si>
  <si>
    <t xml:space="preserve"> Gila River </t>
  </si>
  <si>
    <t xml:space="preserve">  Absentee Shawnee</t>
  </si>
  <si>
    <t>FY 2005</t>
  </si>
  <si>
    <t xml:space="preserve">             ALLOCATIONS FOR FY 2006 LEVERAGING INCENTIVE GRANTS</t>
  </si>
  <si>
    <t>of $20,214,562</t>
  </si>
  <si>
    <t xml:space="preserve"> Oglala</t>
  </si>
  <si>
    <t xml:space="preserve"> Yankton Sioux</t>
  </si>
  <si>
    <t xml:space="preserve"> ITC of Michigan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</si>
</sst>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0_)"/>
    <numFmt numFmtId="166" formatCode="0.00000%"/>
    <numFmt numFmtId="167" formatCode="0.0000%"/>
    <numFmt numFmtId="168" formatCode="0.000000%"/>
    <numFmt numFmtId="169" formatCode="General_)"/>
    <numFmt numFmtId="170" formatCode="&quot;$&quot;#,##0"/>
    <numFmt numFmtId="171" formatCode="0.0000_);\(0.0000\)"/>
    <numFmt numFmtId="172" formatCode="#,##0.0000_);\(#,##0.0000\)"/>
    <numFmt numFmtId="173" formatCode="0.0000"/>
    <numFmt numFmtId="174" formatCode="0.0000000%"/>
    <numFmt numFmtId="175" formatCode="0.00_)"/>
    <numFmt numFmtId="176" formatCode="0.000%"/>
  </numFmts>
  <fonts count="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5">
    <xf numFmtId="7" fontId="0" fillId="0" borderId="0" xfId="0" applyAlignment="1">
      <alignment/>
    </xf>
    <xf numFmtId="7" fontId="7" fillId="0" borderId="0" xfId="0" applyFont="1" applyAlignment="1">
      <alignment/>
    </xf>
    <xf numFmtId="7" fontId="7" fillId="0" borderId="0" xfId="0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7" fontId="7" fillId="0" borderId="0" xfId="0" applyFont="1" applyAlignment="1" applyProtection="1">
      <alignment horizontal="left"/>
      <protection/>
    </xf>
    <xf numFmtId="7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7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7" fontId="7" fillId="0" borderId="0" xfId="0" applyFont="1" applyBorder="1" applyAlignment="1" applyProtection="1">
      <alignment horizontal="left"/>
      <protection/>
    </xf>
    <xf numFmtId="5" fontId="7" fillId="0" borderId="0" xfId="0" applyNumberFormat="1" applyFont="1" applyBorder="1" applyAlignment="1" applyProtection="1">
      <alignment/>
      <protection/>
    </xf>
    <xf numFmtId="165" fontId="7" fillId="0" borderId="0" xfId="0" applyNumberFormat="1" applyFont="1" applyBorder="1" applyAlignment="1" applyProtection="1">
      <alignment/>
      <protection/>
    </xf>
    <xf numFmtId="167" fontId="7" fillId="0" borderId="0" xfId="0" applyNumberFormat="1" applyFont="1" applyBorder="1" applyAlignment="1" applyProtection="1">
      <alignment/>
      <protection/>
    </xf>
    <xf numFmtId="7" fontId="7" fillId="0" borderId="0" xfId="0" applyFont="1" applyBorder="1" applyAlignment="1">
      <alignment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5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0" fontId="8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7" fontId="8" fillId="0" borderId="0" xfId="0" applyFont="1" applyAlignment="1" applyProtection="1">
      <alignment horizontal="left"/>
      <protection/>
    </xf>
    <xf numFmtId="175" fontId="8" fillId="0" borderId="0" xfId="0" applyNumberFormat="1" applyFont="1" applyAlignment="1" applyProtection="1">
      <alignment horizontal="left"/>
      <protection/>
    </xf>
    <xf numFmtId="175" fontId="7" fillId="0" borderId="0" xfId="0" applyNumberFormat="1" applyFont="1" applyAlignment="1" applyProtection="1">
      <alignment horizontal="left"/>
      <protection/>
    </xf>
    <xf numFmtId="165" fontId="7" fillId="0" borderId="0" xfId="0" applyNumberFormat="1" applyFont="1" applyAlignment="1" applyProtection="1">
      <alignment horizontal="center"/>
      <protection/>
    </xf>
    <xf numFmtId="5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15"/>
  <sheetViews>
    <sheetView showGridLines="0" tabSelected="1" zoomScale="130" zoomScaleNormal="13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9.625" defaultRowHeight="12.75"/>
  <cols>
    <col min="1" max="1" width="18.75390625" style="1" customWidth="1"/>
    <col min="2" max="2" width="11.625" style="1" customWidth="1"/>
    <col min="3" max="3" width="12.75390625" style="1" customWidth="1"/>
    <col min="4" max="4" width="9.625" style="1" customWidth="1"/>
    <col min="5" max="5" width="8.625" style="1" customWidth="1"/>
    <col min="6" max="6" width="11.625" style="1" customWidth="1"/>
    <col min="7" max="8" width="10.25390625" style="1" customWidth="1"/>
    <col min="9" max="10" width="11.625" style="1" hidden="1" customWidth="1"/>
    <col min="11" max="12" width="8.625" style="1" hidden="1" customWidth="1"/>
    <col min="13" max="15" width="11.625" style="1" hidden="1" customWidth="1"/>
    <col min="16" max="17" width="8.625" style="1" hidden="1" customWidth="1"/>
    <col min="18" max="18" width="9.625" style="1" hidden="1" customWidth="1"/>
    <col min="19" max="20" width="11.625" style="1" hidden="1" customWidth="1"/>
    <col min="21" max="22" width="8.625" style="1" hidden="1" customWidth="1"/>
    <col min="23" max="23" width="7.125" style="1" hidden="1" customWidth="1"/>
    <col min="24" max="24" width="11.625" style="1" hidden="1" customWidth="1"/>
    <col min="25" max="25" width="9.625" style="1" hidden="1" customWidth="1"/>
    <col min="26" max="27" width="8.625" style="1" hidden="1" customWidth="1"/>
    <col min="28" max="28" width="9.25390625" style="1" hidden="1" customWidth="1"/>
    <col min="29" max="29" width="9.875" style="1" hidden="1" customWidth="1"/>
    <col min="30" max="30" width="12.25390625" style="1" customWidth="1"/>
    <col min="31" max="16384" width="9.625" style="1" customWidth="1"/>
  </cols>
  <sheetData>
    <row r="1" spans="4:8" ht="12.75">
      <c r="D1" s="2" t="s">
        <v>0</v>
      </c>
      <c r="H1" s="1" t="s">
        <v>117</v>
      </c>
    </row>
    <row r="2" spans="4:8" ht="12.75">
      <c r="D2" s="2" t="s">
        <v>135</v>
      </c>
      <c r="H2" s="3">
        <f>DATE(2006,6,8)</f>
        <v>38876</v>
      </c>
    </row>
    <row r="4" spans="1:4" ht="12.75">
      <c r="A4" s="4"/>
      <c r="C4" s="2" t="s">
        <v>134</v>
      </c>
      <c r="D4" s="2" t="s">
        <v>1</v>
      </c>
    </row>
    <row r="5" spans="3:30" ht="12.75">
      <c r="C5" s="2" t="s">
        <v>112</v>
      </c>
      <c r="D5" s="2" t="s">
        <v>2</v>
      </c>
      <c r="F5" s="2"/>
      <c r="G5" s="2" t="s">
        <v>1</v>
      </c>
      <c r="I5" s="2" t="s">
        <v>3</v>
      </c>
      <c r="J5" s="2" t="s">
        <v>4</v>
      </c>
      <c r="K5" s="2" t="s">
        <v>103</v>
      </c>
      <c r="L5" s="2" t="s">
        <v>5</v>
      </c>
      <c r="M5" s="2" t="s">
        <v>6</v>
      </c>
      <c r="N5" s="2" t="s">
        <v>7</v>
      </c>
      <c r="O5" s="2" t="s">
        <v>8</v>
      </c>
      <c r="P5" s="2" t="s">
        <v>9</v>
      </c>
      <c r="Q5" s="2" t="s">
        <v>10</v>
      </c>
      <c r="R5" s="2" t="s">
        <v>6</v>
      </c>
      <c r="S5" s="2" t="s">
        <v>7</v>
      </c>
      <c r="T5" s="2" t="s">
        <v>11</v>
      </c>
      <c r="U5" s="2" t="s">
        <v>12</v>
      </c>
      <c r="V5" s="2" t="s">
        <v>13</v>
      </c>
      <c r="W5" s="2" t="s">
        <v>6</v>
      </c>
      <c r="X5" s="2" t="s">
        <v>11</v>
      </c>
      <c r="Y5" s="2" t="s">
        <v>11</v>
      </c>
      <c r="Z5" s="2" t="s">
        <v>105</v>
      </c>
      <c r="AA5" s="2" t="s">
        <v>107</v>
      </c>
      <c r="AB5" s="2" t="s">
        <v>6</v>
      </c>
      <c r="AC5" s="2" t="s">
        <v>11</v>
      </c>
      <c r="AD5" s="2" t="s">
        <v>14</v>
      </c>
    </row>
    <row r="6" spans="2:30" ht="12.75">
      <c r="B6" s="2" t="s">
        <v>134</v>
      </c>
      <c r="C6" s="2" t="s">
        <v>115</v>
      </c>
      <c r="D6" s="2" t="s">
        <v>109</v>
      </c>
      <c r="E6" s="2" t="s">
        <v>16</v>
      </c>
      <c r="F6" s="2" t="s">
        <v>17</v>
      </c>
      <c r="G6" s="2" t="s">
        <v>18</v>
      </c>
      <c r="H6" s="2" t="s">
        <v>19</v>
      </c>
      <c r="I6" s="2" t="s">
        <v>113</v>
      </c>
      <c r="J6" s="2" t="s">
        <v>20</v>
      </c>
      <c r="K6" s="2" t="s">
        <v>21</v>
      </c>
      <c r="L6" s="2" t="s">
        <v>21</v>
      </c>
      <c r="M6" s="2" t="s">
        <v>22</v>
      </c>
      <c r="N6" s="2" t="s">
        <v>23</v>
      </c>
      <c r="O6" s="2" t="s">
        <v>20</v>
      </c>
      <c r="P6" s="2" t="s">
        <v>21</v>
      </c>
      <c r="Q6" s="2" t="s">
        <v>24</v>
      </c>
      <c r="R6" s="2" t="s">
        <v>22</v>
      </c>
      <c r="S6" s="2" t="s">
        <v>25</v>
      </c>
      <c r="T6" s="2" t="s">
        <v>4</v>
      </c>
      <c r="U6" s="2" t="s">
        <v>24</v>
      </c>
      <c r="V6" s="2" t="s">
        <v>21</v>
      </c>
      <c r="W6" s="2" t="s">
        <v>22</v>
      </c>
      <c r="X6" s="2" t="s">
        <v>25</v>
      </c>
      <c r="Y6" s="2" t="s">
        <v>4</v>
      </c>
      <c r="Z6" s="2" t="s">
        <v>24</v>
      </c>
      <c r="AA6" s="2" t="s">
        <v>21</v>
      </c>
      <c r="AB6" s="2" t="s">
        <v>22</v>
      </c>
      <c r="AC6" s="2" t="s">
        <v>25</v>
      </c>
      <c r="AD6" s="2" t="s">
        <v>26</v>
      </c>
    </row>
    <row r="7" spans="1:30" ht="12.75">
      <c r="A7" s="5" t="s">
        <v>1</v>
      </c>
      <c r="B7" s="2" t="s">
        <v>2</v>
      </c>
      <c r="C7" s="6" t="s">
        <v>114</v>
      </c>
      <c r="D7" s="2" t="s">
        <v>15</v>
      </c>
      <c r="E7" s="2" t="s">
        <v>27</v>
      </c>
      <c r="F7" s="7" t="s">
        <v>28</v>
      </c>
      <c r="G7" s="2" t="s">
        <v>116</v>
      </c>
      <c r="H7" s="7" t="s">
        <v>28</v>
      </c>
      <c r="I7" s="2" t="s">
        <v>136</v>
      </c>
      <c r="J7" s="2" t="s">
        <v>29</v>
      </c>
      <c r="K7" s="2" t="s">
        <v>104</v>
      </c>
      <c r="L7" s="2" t="s">
        <v>30</v>
      </c>
      <c r="M7" s="2" t="s">
        <v>31</v>
      </c>
      <c r="N7" s="2" t="s">
        <v>28</v>
      </c>
      <c r="O7" s="2" t="s">
        <v>29</v>
      </c>
      <c r="P7" s="2" t="s">
        <v>32</v>
      </c>
      <c r="Q7" s="2" t="s">
        <v>33</v>
      </c>
      <c r="R7" s="2" t="s">
        <v>31</v>
      </c>
      <c r="S7" s="2" t="s">
        <v>28</v>
      </c>
      <c r="T7" s="2" t="s">
        <v>20</v>
      </c>
      <c r="U7" s="2" t="s">
        <v>34</v>
      </c>
      <c r="V7" s="2" t="s">
        <v>35</v>
      </c>
      <c r="W7" s="2" t="s">
        <v>31</v>
      </c>
      <c r="X7" s="2" t="s">
        <v>28</v>
      </c>
      <c r="Y7" s="2" t="s">
        <v>20</v>
      </c>
      <c r="Z7" s="2" t="s">
        <v>106</v>
      </c>
      <c r="AA7" s="2" t="s">
        <v>108</v>
      </c>
      <c r="AB7" s="2" t="s">
        <v>31</v>
      </c>
      <c r="AC7" s="2" t="s">
        <v>28</v>
      </c>
      <c r="AD7" s="2" t="s">
        <v>20</v>
      </c>
    </row>
    <row r="8" spans="2:4" ht="12.75">
      <c r="B8" s="8"/>
      <c r="D8" s="2" t="s">
        <v>36</v>
      </c>
    </row>
    <row r="9" spans="1:30" ht="12.75">
      <c r="A9" s="5" t="s">
        <v>37</v>
      </c>
      <c r="B9" s="9">
        <v>4313891</v>
      </c>
      <c r="C9" s="9">
        <v>19882111</v>
      </c>
      <c r="D9" s="10">
        <f aca="true" t="shared" si="0" ref="D9:D16">B9/C9</f>
        <v>0.217</v>
      </c>
      <c r="E9" s="11">
        <f aca="true" t="shared" si="1" ref="E9:E27">D9/$D$108</f>
        <v>0.002824</v>
      </c>
      <c r="F9" s="9">
        <f>ROUND(+E9*10107281,0)</f>
        <v>28543</v>
      </c>
      <c r="G9" s="11">
        <f aca="true" t="shared" si="2" ref="G9:G23">B9/$B$108</f>
        <v>0.002113</v>
      </c>
      <c r="H9" s="9">
        <f>ROUND(+G9*10107281,0)</f>
        <v>21357</v>
      </c>
      <c r="I9" s="9">
        <f aca="true" t="shared" si="3" ref="I9:I16">F9+H9</f>
        <v>49900</v>
      </c>
      <c r="J9" s="9">
        <f>MINA(2*B9,C9,I9,2425747)</f>
        <v>49900</v>
      </c>
      <c r="K9" s="11">
        <f aca="true" t="shared" si="4" ref="K9:L12">J9/J$108</f>
        <v>0.003404</v>
      </c>
      <c r="L9" s="11">
        <f t="shared" si="4"/>
        <v>0.004184</v>
      </c>
      <c r="M9" s="9">
        <f aca="true" t="shared" si="5" ref="M9:M40">L9*(I$108-J$108)</f>
        <v>23248</v>
      </c>
      <c r="N9" s="9">
        <f aca="true" t="shared" si="6" ref="N9:N16">J9+M9</f>
        <v>73148</v>
      </c>
      <c r="O9" s="9">
        <f>MINA(2*$B9,$C9,N9,2425747)</f>
        <v>73148</v>
      </c>
      <c r="P9" s="11">
        <f aca="true" t="shared" si="7" ref="P9:Q12">O9/O$108</f>
        <v>0.003632</v>
      </c>
      <c r="Q9" s="11">
        <f t="shared" si="7"/>
        <v>0.004278</v>
      </c>
      <c r="R9" s="9">
        <f aca="true" t="shared" si="8" ref="R9:R40">Q9*(N$108-O$108)</f>
        <v>320</v>
      </c>
      <c r="S9" s="9">
        <f aca="true" t="shared" si="9" ref="S9:S59">O9+R9</f>
        <v>73468</v>
      </c>
      <c r="T9" s="9">
        <f>MINA(2*$B9,$C9,S9,2425747)</f>
        <v>73468</v>
      </c>
      <c r="U9" s="11">
        <f aca="true" t="shared" si="10" ref="U9:V12">T9/T$108</f>
        <v>0.003634</v>
      </c>
      <c r="V9" s="11">
        <f t="shared" si="10"/>
        <v>0.004278</v>
      </c>
      <c r="W9" s="9">
        <f aca="true" t="shared" si="11" ref="W9:W40">V9*(S$108-T$108)</f>
        <v>0</v>
      </c>
      <c r="X9" s="9">
        <f aca="true" t="shared" si="12" ref="X9:X59">T9+W9</f>
        <v>73468</v>
      </c>
      <c r="Y9" s="9">
        <f>MINA(2*$B9,$C9,X9,2425747)</f>
        <v>73468</v>
      </c>
      <c r="Z9" s="11">
        <f aca="true" t="shared" si="13" ref="Z9:AA12">Y9/Y$108</f>
        <v>0.003634</v>
      </c>
      <c r="AA9" s="11">
        <f t="shared" si="13"/>
        <v>0.004278</v>
      </c>
      <c r="AB9" s="9">
        <f aca="true" t="shared" si="14" ref="AB9:AB40">AA9*(X$108-Y$108)</f>
        <v>0</v>
      </c>
      <c r="AC9" s="9">
        <f aca="true" t="shared" si="15" ref="AC9:AC59">Y9+AB9</f>
        <v>73468</v>
      </c>
      <c r="AD9" s="9">
        <f>MINA(2*$B9,$C9,AC9,2425747)</f>
        <v>73468</v>
      </c>
    </row>
    <row r="10" spans="1:30" ht="12.75">
      <c r="A10" s="5" t="s">
        <v>38</v>
      </c>
      <c r="B10" s="9">
        <v>6476632</v>
      </c>
      <c r="C10" s="9">
        <v>8338392</v>
      </c>
      <c r="D10" s="10">
        <f t="shared" si="0"/>
        <v>0.7767</v>
      </c>
      <c r="E10" s="11">
        <f t="shared" si="1"/>
        <v>0.010107</v>
      </c>
      <c r="F10" s="9">
        <f aca="true" t="shared" si="16" ref="F10:F59">ROUND(+E10*10107281,0)</f>
        <v>102154</v>
      </c>
      <c r="G10" s="11">
        <f t="shared" si="2"/>
        <v>0.003172</v>
      </c>
      <c r="H10" s="9">
        <f aca="true" t="shared" si="17" ref="H10:H59">ROUND(+G10*10107281,0)</f>
        <v>32060</v>
      </c>
      <c r="I10" s="9">
        <f t="shared" si="3"/>
        <v>134214</v>
      </c>
      <c r="J10" s="9">
        <f aca="true" t="shared" si="18" ref="J10:J59">MINA(2*B10,C10,I10,2425747)</f>
        <v>134214</v>
      </c>
      <c r="K10" s="11">
        <f t="shared" si="4"/>
        <v>0.009156</v>
      </c>
      <c r="L10" s="11">
        <f t="shared" si="4"/>
        <v>0.011254</v>
      </c>
      <c r="M10" s="9">
        <f t="shared" si="5"/>
        <v>62533</v>
      </c>
      <c r="N10" s="9">
        <f t="shared" si="6"/>
        <v>196747</v>
      </c>
      <c r="O10" s="9">
        <f aca="true" t="shared" si="19" ref="O10:O59">MINA(2*$B10,$C10,N10,2425747)</f>
        <v>196747</v>
      </c>
      <c r="P10" s="11">
        <f t="shared" si="7"/>
        <v>0.009769</v>
      </c>
      <c r="Q10" s="11">
        <f t="shared" si="7"/>
        <v>0.011508000000000001</v>
      </c>
      <c r="R10" s="9">
        <f t="shared" si="8"/>
        <v>862</v>
      </c>
      <c r="S10" s="9">
        <f t="shared" si="9"/>
        <v>197609</v>
      </c>
      <c r="T10" s="9">
        <f aca="true" t="shared" si="20" ref="T10:T59">MINA(2*$B10,$C10,S10,2425747)</f>
        <v>197609</v>
      </c>
      <c r="U10" s="11">
        <f t="shared" si="10"/>
        <v>0.009776</v>
      </c>
      <c r="V10" s="11">
        <f t="shared" si="10"/>
        <v>0.011508000000000001</v>
      </c>
      <c r="W10" s="9">
        <f t="shared" si="11"/>
        <v>0</v>
      </c>
      <c r="X10" s="9">
        <f t="shared" si="12"/>
        <v>197609</v>
      </c>
      <c r="Y10" s="9">
        <f aca="true" t="shared" si="21" ref="Y10:Y59">MINA(2*$B10,$C10,X10,2425747)</f>
        <v>197609</v>
      </c>
      <c r="Z10" s="11">
        <f t="shared" si="13"/>
        <v>0.009776</v>
      </c>
      <c r="AA10" s="11">
        <f t="shared" si="13"/>
        <v>0.011508000000000001</v>
      </c>
      <c r="AB10" s="9">
        <f t="shared" si="14"/>
        <v>0</v>
      </c>
      <c r="AC10" s="9">
        <f t="shared" si="15"/>
        <v>197609</v>
      </c>
      <c r="AD10" s="9">
        <f aca="true" t="shared" si="22" ref="AD10:AD59">MINA(2*$B10,$C10,AC10,2425747)</f>
        <v>197609</v>
      </c>
    </row>
    <row r="11" spans="1:30" ht="12.75">
      <c r="A11" s="5" t="s">
        <v>39</v>
      </c>
      <c r="B11" s="9">
        <v>19158461</v>
      </c>
      <c r="C11" s="9">
        <v>7698276</v>
      </c>
      <c r="D11" s="10">
        <f t="shared" si="0"/>
        <v>2.4887</v>
      </c>
      <c r="E11" s="11">
        <f t="shared" si="1"/>
        <v>0.032383</v>
      </c>
      <c r="F11" s="9">
        <f t="shared" si="16"/>
        <v>327304</v>
      </c>
      <c r="G11" s="11">
        <f t="shared" si="2"/>
        <v>0.009383</v>
      </c>
      <c r="H11" s="9">
        <f t="shared" si="17"/>
        <v>94837</v>
      </c>
      <c r="I11" s="9">
        <f t="shared" si="3"/>
        <v>422141</v>
      </c>
      <c r="J11" s="9">
        <f t="shared" si="18"/>
        <v>422141</v>
      </c>
      <c r="K11" s="11">
        <f t="shared" si="4"/>
        <v>0.028799</v>
      </c>
      <c r="L11" s="11">
        <f t="shared" si="4"/>
        <v>0.035397</v>
      </c>
      <c r="M11" s="9">
        <f t="shared" si="5"/>
        <v>196683</v>
      </c>
      <c r="N11" s="9">
        <f t="shared" si="6"/>
        <v>618824</v>
      </c>
      <c r="O11" s="9">
        <f t="shared" si="19"/>
        <v>618824</v>
      </c>
      <c r="P11" s="11">
        <f t="shared" si="7"/>
        <v>0.030727</v>
      </c>
      <c r="Q11" s="11">
        <f t="shared" si="7"/>
        <v>0.036195</v>
      </c>
      <c r="R11" s="9">
        <f t="shared" si="8"/>
        <v>2711</v>
      </c>
      <c r="S11" s="9">
        <f t="shared" si="9"/>
        <v>621535</v>
      </c>
      <c r="T11" s="9">
        <f t="shared" si="20"/>
        <v>621535</v>
      </c>
      <c r="U11" s="11">
        <f t="shared" si="10"/>
        <v>0.030747</v>
      </c>
      <c r="V11" s="11">
        <f t="shared" si="10"/>
        <v>0.036195</v>
      </c>
      <c r="W11" s="9">
        <f t="shared" si="11"/>
        <v>0</v>
      </c>
      <c r="X11" s="9">
        <f t="shared" si="12"/>
        <v>621535</v>
      </c>
      <c r="Y11" s="9">
        <f t="shared" si="21"/>
        <v>621535</v>
      </c>
      <c r="Z11" s="11">
        <f t="shared" si="13"/>
        <v>0.030747</v>
      </c>
      <c r="AA11" s="11">
        <f t="shared" si="13"/>
        <v>0.036195</v>
      </c>
      <c r="AB11" s="9">
        <f t="shared" si="14"/>
        <v>0</v>
      </c>
      <c r="AC11" s="9">
        <f t="shared" si="15"/>
        <v>621535</v>
      </c>
      <c r="AD11" s="9">
        <f t="shared" si="22"/>
        <v>621535</v>
      </c>
    </row>
    <row r="12" spans="1:30" ht="12.75">
      <c r="A12" s="5" t="s">
        <v>40</v>
      </c>
      <c r="B12" s="9">
        <v>14496303</v>
      </c>
      <c r="C12" s="9">
        <v>13515235</v>
      </c>
      <c r="D12" s="10">
        <f t="shared" si="0"/>
        <v>1.0726</v>
      </c>
      <c r="E12" s="11">
        <f>D12/$D$108</f>
        <v>0.013957</v>
      </c>
      <c r="F12" s="9">
        <f t="shared" si="16"/>
        <v>141067</v>
      </c>
      <c r="G12" s="11">
        <f>B12/$B$108</f>
        <v>0.0071</v>
      </c>
      <c r="H12" s="9">
        <f t="shared" si="17"/>
        <v>71762</v>
      </c>
      <c r="I12" s="9">
        <f t="shared" si="3"/>
        <v>212829</v>
      </c>
      <c r="J12" s="9">
        <f t="shared" si="18"/>
        <v>212829</v>
      </c>
      <c r="K12" s="11">
        <f t="shared" si="4"/>
        <v>0.01452</v>
      </c>
      <c r="L12" s="11">
        <f t="shared" si="4"/>
        <v>0.017846</v>
      </c>
      <c r="M12" s="9">
        <f t="shared" si="5"/>
        <v>99161</v>
      </c>
      <c r="N12" s="9">
        <f t="shared" si="6"/>
        <v>311990</v>
      </c>
      <c r="O12" s="9">
        <f t="shared" si="19"/>
        <v>311990</v>
      </c>
      <c r="P12" s="11">
        <f t="shared" si="7"/>
        <v>0.015491</v>
      </c>
      <c r="Q12" s="11">
        <f t="shared" si="7"/>
        <v>0.018248</v>
      </c>
      <c r="R12" s="9">
        <f t="shared" si="8"/>
        <v>1367</v>
      </c>
      <c r="S12" s="9">
        <f>O12+R12</f>
        <v>313357</v>
      </c>
      <c r="T12" s="9">
        <f t="shared" si="20"/>
        <v>313357</v>
      </c>
      <c r="U12" s="11">
        <f t="shared" si="10"/>
        <v>0.015502</v>
      </c>
      <c r="V12" s="11">
        <f t="shared" si="10"/>
        <v>0.018249</v>
      </c>
      <c r="W12" s="9">
        <f t="shared" si="11"/>
        <v>0</v>
      </c>
      <c r="X12" s="9">
        <f>T12+W12+29</f>
        <v>313386</v>
      </c>
      <c r="Y12" s="9">
        <f t="shared" si="21"/>
        <v>313386</v>
      </c>
      <c r="Z12" s="11">
        <f t="shared" si="13"/>
        <v>0.015503</v>
      </c>
      <c r="AA12" s="11">
        <f t="shared" si="13"/>
        <v>0.01825</v>
      </c>
      <c r="AB12" s="9">
        <f t="shared" si="14"/>
        <v>0</v>
      </c>
      <c r="AC12" s="9">
        <f t="shared" si="15"/>
        <v>313386</v>
      </c>
      <c r="AD12" s="9">
        <f t="shared" si="22"/>
        <v>313386</v>
      </c>
    </row>
    <row r="13" spans="1:30" ht="12.75">
      <c r="A13" s="5" t="s">
        <v>41</v>
      </c>
      <c r="B13" s="9">
        <v>578729431</v>
      </c>
      <c r="C13" s="9">
        <v>91695331</v>
      </c>
      <c r="D13" s="10">
        <f t="shared" si="0"/>
        <v>6.3114</v>
      </c>
      <c r="E13" s="11">
        <f t="shared" si="1"/>
        <v>0.082125</v>
      </c>
      <c r="F13" s="9">
        <f>ROUND(+E13*10107281,0)-11</f>
        <v>830049</v>
      </c>
      <c r="G13" s="11">
        <f t="shared" si="2"/>
        <v>0.28345</v>
      </c>
      <c r="H13" s="9">
        <f t="shared" si="17"/>
        <v>2864909</v>
      </c>
      <c r="I13" s="9">
        <f>F13+H13</f>
        <v>3694958</v>
      </c>
      <c r="J13" s="9">
        <f t="shared" si="18"/>
        <v>2425747</v>
      </c>
      <c r="K13" s="11"/>
      <c r="L13" s="11">
        <f aca="true" t="shared" si="23" ref="L13:L59">K13/K$108</f>
        <v>0</v>
      </c>
      <c r="M13" s="9">
        <f t="shared" si="5"/>
        <v>0</v>
      </c>
      <c r="N13" s="9">
        <f t="shared" si="6"/>
        <v>2425747</v>
      </c>
      <c r="O13" s="9">
        <f t="shared" si="19"/>
        <v>2425747</v>
      </c>
      <c r="P13" s="11"/>
      <c r="Q13" s="11">
        <f aca="true" t="shared" si="24" ref="Q13:Q59">P13/P$108</f>
        <v>0</v>
      </c>
      <c r="R13" s="9">
        <f t="shared" si="8"/>
        <v>0</v>
      </c>
      <c r="S13" s="9">
        <f t="shared" si="9"/>
        <v>2425747</v>
      </c>
      <c r="T13" s="9">
        <f t="shared" si="20"/>
        <v>2425747</v>
      </c>
      <c r="U13" s="11"/>
      <c r="V13" s="11">
        <f aca="true" t="shared" si="25" ref="V13:V59">U13/U$108</f>
        <v>0</v>
      </c>
      <c r="W13" s="9">
        <f t="shared" si="11"/>
        <v>0</v>
      </c>
      <c r="X13" s="9">
        <f t="shared" si="12"/>
        <v>2425747</v>
      </c>
      <c r="Y13" s="9">
        <f t="shared" si="21"/>
        <v>2425747</v>
      </c>
      <c r="Z13" s="11"/>
      <c r="AA13" s="11">
        <f aca="true" t="shared" si="26" ref="AA13:AA59">Z13/Z$108</f>
        <v>0</v>
      </c>
      <c r="AB13" s="9">
        <f t="shared" si="14"/>
        <v>0</v>
      </c>
      <c r="AC13" s="9">
        <f t="shared" si="15"/>
        <v>2425747</v>
      </c>
      <c r="AD13" s="9">
        <f t="shared" si="22"/>
        <v>2425747</v>
      </c>
    </row>
    <row r="14" spans="1:30" ht="12.75">
      <c r="A14" s="5" t="s">
        <v>42</v>
      </c>
      <c r="B14" s="9">
        <v>19688067</v>
      </c>
      <c r="C14" s="9">
        <v>32368903</v>
      </c>
      <c r="D14" s="10">
        <f t="shared" si="0"/>
        <v>0.6082</v>
      </c>
      <c r="E14" s="11">
        <f t="shared" si="1"/>
        <v>0.007914</v>
      </c>
      <c r="F14" s="9">
        <f t="shared" si="16"/>
        <v>79989</v>
      </c>
      <c r="G14" s="11">
        <f t="shared" si="2"/>
        <v>0.009643</v>
      </c>
      <c r="H14" s="9">
        <f t="shared" si="17"/>
        <v>97465</v>
      </c>
      <c r="I14" s="9">
        <f t="shared" si="3"/>
        <v>177454</v>
      </c>
      <c r="J14" s="9">
        <f t="shared" si="18"/>
        <v>177454</v>
      </c>
      <c r="K14" s="11">
        <f aca="true" t="shared" si="27" ref="K14:K59">J14/J$108</f>
        <v>0.012106</v>
      </c>
      <c r="L14" s="11">
        <f t="shared" si="23"/>
        <v>0.014879</v>
      </c>
      <c r="M14" s="9">
        <f t="shared" si="5"/>
        <v>82675</v>
      </c>
      <c r="N14" s="9">
        <f t="shared" si="6"/>
        <v>260129</v>
      </c>
      <c r="O14" s="9">
        <f t="shared" si="19"/>
        <v>260129</v>
      </c>
      <c r="P14" s="11">
        <f aca="true" t="shared" si="28" ref="P14:P59">O14/O$108</f>
        <v>0.012916</v>
      </c>
      <c r="Q14" s="11">
        <f t="shared" si="24"/>
        <v>0.015215</v>
      </c>
      <c r="R14" s="9">
        <f t="shared" si="8"/>
        <v>1140</v>
      </c>
      <c r="S14" s="9">
        <f t="shared" si="9"/>
        <v>261269</v>
      </c>
      <c r="T14" s="9">
        <f t="shared" si="20"/>
        <v>261269</v>
      </c>
      <c r="U14" s="11">
        <f aca="true" t="shared" si="29" ref="U14:U59">T14/T$108</f>
        <v>0.012925</v>
      </c>
      <c r="V14" s="11">
        <f t="shared" si="25"/>
        <v>0.015215</v>
      </c>
      <c r="W14" s="9">
        <f t="shared" si="11"/>
        <v>0</v>
      </c>
      <c r="X14" s="9">
        <f t="shared" si="12"/>
        <v>261269</v>
      </c>
      <c r="Y14" s="9">
        <f t="shared" si="21"/>
        <v>261269</v>
      </c>
      <c r="Z14" s="11">
        <f aca="true" t="shared" si="30" ref="Z14:Z59">Y14/Y$108</f>
        <v>0.012925</v>
      </c>
      <c r="AA14" s="11">
        <f t="shared" si="26"/>
        <v>0.015215</v>
      </c>
      <c r="AB14" s="9">
        <f t="shared" si="14"/>
        <v>0</v>
      </c>
      <c r="AC14" s="9">
        <f t="shared" si="15"/>
        <v>261269</v>
      </c>
      <c r="AD14" s="9">
        <f t="shared" si="22"/>
        <v>261269</v>
      </c>
    </row>
    <row r="15" spans="1:30" ht="12.75">
      <c r="A15" s="5" t="s">
        <v>43</v>
      </c>
      <c r="B15" s="9">
        <v>20557422</v>
      </c>
      <c r="C15" s="9">
        <v>46835121</v>
      </c>
      <c r="D15" s="10">
        <f t="shared" si="0"/>
        <v>0.4389</v>
      </c>
      <c r="E15" s="11">
        <f t="shared" si="1"/>
        <v>0.005711</v>
      </c>
      <c r="F15" s="9">
        <f t="shared" si="16"/>
        <v>57723</v>
      </c>
      <c r="G15" s="11">
        <f t="shared" si="2"/>
        <v>0.010069</v>
      </c>
      <c r="H15" s="9">
        <f t="shared" si="17"/>
        <v>101770</v>
      </c>
      <c r="I15" s="9">
        <f t="shared" si="3"/>
        <v>159493</v>
      </c>
      <c r="J15" s="9">
        <f t="shared" si="18"/>
        <v>159493</v>
      </c>
      <c r="K15" s="11">
        <f t="shared" si="27"/>
        <v>0.010881</v>
      </c>
      <c r="L15" s="11">
        <f t="shared" si="23"/>
        <v>0.013374</v>
      </c>
      <c r="M15" s="9">
        <f t="shared" si="5"/>
        <v>74313</v>
      </c>
      <c r="N15" s="9">
        <f t="shared" si="6"/>
        <v>233806</v>
      </c>
      <c r="O15" s="9">
        <f t="shared" si="19"/>
        <v>233806</v>
      </c>
      <c r="P15" s="11">
        <f t="shared" si="28"/>
        <v>0.011609</v>
      </c>
      <c r="Q15" s="11">
        <f t="shared" si="24"/>
        <v>0.013675</v>
      </c>
      <c r="R15" s="9">
        <f t="shared" si="8"/>
        <v>1024</v>
      </c>
      <c r="S15" s="9">
        <f t="shared" si="9"/>
        <v>234830</v>
      </c>
      <c r="T15" s="9">
        <f t="shared" si="20"/>
        <v>234830</v>
      </c>
      <c r="U15" s="11">
        <f t="shared" si="29"/>
        <v>0.011617</v>
      </c>
      <c r="V15" s="11">
        <f t="shared" si="25"/>
        <v>0.013675</v>
      </c>
      <c r="W15" s="9">
        <f t="shared" si="11"/>
        <v>0</v>
      </c>
      <c r="X15" s="9">
        <f t="shared" si="12"/>
        <v>234830</v>
      </c>
      <c r="Y15" s="9">
        <f t="shared" si="21"/>
        <v>234830</v>
      </c>
      <c r="Z15" s="11">
        <f t="shared" si="30"/>
        <v>0.011617</v>
      </c>
      <c r="AA15" s="11">
        <f t="shared" si="26"/>
        <v>0.013675</v>
      </c>
      <c r="AB15" s="9">
        <f t="shared" si="14"/>
        <v>0</v>
      </c>
      <c r="AC15" s="9">
        <f t="shared" si="15"/>
        <v>234830</v>
      </c>
      <c r="AD15" s="9">
        <f t="shared" si="22"/>
        <v>234830</v>
      </c>
    </row>
    <row r="16" spans="1:30" ht="12.75">
      <c r="A16" s="5" t="s">
        <v>44</v>
      </c>
      <c r="B16" s="9">
        <v>0</v>
      </c>
      <c r="C16" s="9">
        <v>6247571</v>
      </c>
      <c r="D16" s="10">
        <f t="shared" si="0"/>
        <v>0</v>
      </c>
      <c r="E16" s="11">
        <f t="shared" si="1"/>
        <v>0</v>
      </c>
      <c r="F16" s="9">
        <f t="shared" si="16"/>
        <v>0</v>
      </c>
      <c r="G16" s="11">
        <f t="shared" si="2"/>
        <v>0</v>
      </c>
      <c r="H16" s="9">
        <f t="shared" si="17"/>
        <v>0</v>
      </c>
      <c r="I16" s="9">
        <f t="shared" si="3"/>
        <v>0</v>
      </c>
      <c r="J16" s="9">
        <f t="shared" si="18"/>
        <v>0</v>
      </c>
      <c r="K16" s="11">
        <f t="shared" si="27"/>
        <v>0</v>
      </c>
      <c r="L16" s="11">
        <f t="shared" si="23"/>
        <v>0</v>
      </c>
      <c r="M16" s="9">
        <f t="shared" si="5"/>
        <v>0</v>
      </c>
      <c r="N16" s="9">
        <f t="shared" si="6"/>
        <v>0</v>
      </c>
      <c r="O16" s="9">
        <f t="shared" si="19"/>
        <v>0</v>
      </c>
      <c r="P16" s="11">
        <f t="shared" si="28"/>
        <v>0</v>
      </c>
      <c r="Q16" s="11">
        <f t="shared" si="24"/>
        <v>0</v>
      </c>
      <c r="R16" s="9">
        <f t="shared" si="8"/>
        <v>0</v>
      </c>
      <c r="S16" s="9">
        <f t="shared" si="9"/>
        <v>0</v>
      </c>
      <c r="T16" s="9">
        <f t="shared" si="20"/>
        <v>0</v>
      </c>
      <c r="U16" s="11">
        <f t="shared" si="29"/>
        <v>0</v>
      </c>
      <c r="V16" s="11">
        <f t="shared" si="25"/>
        <v>0</v>
      </c>
      <c r="W16" s="9">
        <f t="shared" si="11"/>
        <v>0</v>
      </c>
      <c r="X16" s="9">
        <f t="shared" si="12"/>
        <v>0</v>
      </c>
      <c r="Y16" s="9">
        <f t="shared" si="21"/>
        <v>0</v>
      </c>
      <c r="Z16" s="11">
        <f t="shared" si="30"/>
        <v>0</v>
      </c>
      <c r="AA16" s="11">
        <f t="shared" si="26"/>
        <v>0</v>
      </c>
      <c r="AB16" s="9">
        <f t="shared" si="14"/>
        <v>0</v>
      </c>
      <c r="AC16" s="9">
        <f t="shared" si="15"/>
        <v>0</v>
      </c>
      <c r="AD16" s="9">
        <f t="shared" si="22"/>
        <v>0</v>
      </c>
    </row>
    <row r="17" spans="1:30" ht="12.75">
      <c r="A17" s="5" t="s">
        <v>45</v>
      </c>
      <c r="B17" s="9">
        <v>0</v>
      </c>
      <c r="C17" s="9">
        <v>6660055</v>
      </c>
      <c r="D17" s="10">
        <f aca="true" t="shared" si="31" ref="D17:D23">B17/C17</f>
        <v>0</v>
      </c>
      <c r="E17" s="11">
        <f t="shared" si="1"/>
        <v>0</v>
      </c>
      <c r="F17" s="9">
        <f t="shared" si="16"/>
        <v>0</v>
      </c>
      <c r="G17" s="11">
        <f t="shared" si="2"/>
        <v>0</v>
      </c>
      <c r="H17" s="9">
        <f t="shared" si="17"/>
        <v>0</v>
      </c>
      <c r="I17" s="9">
        <f aca="true" t="shared" si="32" ref="I17:I23">F17+H17</f>
        <v>0</v>
      </c>
      <c r="J17" s="9">
        <f t="shared" si="18"/>
        <v>0</v>
      </c>
      <c r="K17" s="11">
        <f t="shared" si="27"/>
        <v>0</v>
      </c>
      <c r="L17" s="11">
        <f t="shared" si="23"/>
        <v>0</v>
      </c>
      <c r="M17" s="9">
        <f t="shared" si="5"/>
        <v>0</v>
      </c>
      <c r="N17" s="9">
        <f aca="true" t="shared" si="33" ref="N17:N23">J17+M17</f>
        <v>0</v>
      </c>
      <c r="O17" s="9">
        <f t="shared" si="19"/>
        <v>0</v>
      </c>
      <c r="P17" s="11">
        <f t="shared" si="28"/>
        <v>0</v>
      </c>
      <c r="Q17" s="11">
        <f t="shared" si="24"/>
        <v>0</v>
      </c>
      <c r="R17" s="9">
        <f t="shared" si="8"/>
        <v>0</v>
      </c>
      <c r="S17" s="9">
        <f t="shared" si="9"/>
        <v>0</v>
      </c>
      <c r="T17" s="9">
        <f t="shared" si="20"/>
        <v>0</v>
      </c>
      <c r="U17" s="11">
        <f t="shared" si="29"/>
        <v>0</v>
      </c>
      <c r="V17" s="11">
        <f t="shared" si="25"/>
        <v>0</v>
      </c>
      <c r="W17" s="9">
        <f t="shared" si="11"/>
        <v>0</v>
      </c>
      <c r="X17" s="9">
        <f t="shared" si="12"/>
        <v>0</v>
      </c>
      <c r="Y17" s="9">
        <f t="shared" si="21"/>
        <v>0</v>
      </c>
      <c r="Z17" s="11">
        <f t="shared" si="30"/>
        <v>0</v>
      </c>
      <c r="AA17" s="11">
        <f t="shared" si="26"/>
        <v>0</v>
      </c>
      <c r="AB17" s="9">
        <f t="shared" si="14"/>
        <v>0</v>
      </c>
      <c r="AC17" s="9">
        <f t="shared" si="15"/>
        <v>0</v>
      </c>
      <c r="AD17" s="9">
        <f t="shared" si="22"/>
        <v>0</v>
      </c>
    </row>
    <row r="18" spans="1:30" ht="12.75">
      <c r="A18" s="5" t="s">
        <v>46</v>
      </c>
      <c r="B18" s="9">
        <v>0</v>
      </c>
      <c r="C18" s="9">
        <v>29590123</v>
      </c>
      <c r="D18" s="10">
        <f t="shared" si="31"/>
        <v>0</v>
      </c>
      <c r="E18" s="11">
        <f t="shared" si="1"/>
        <v>0</v>
      </c>
      <c r="F18" s="9">
        <f t="shared" si="16"/>
        <v>0</v>
      </c>
      <c r="G18" s="11">
        <f t="shared" si="2"/>
        <v>0</v>
      </c>
      <c r="H18" s="9">
        <f t="shared" si="17"/>
        <v>0</v>
      </c>
      <c r="I18" s="9">
        <f t="shared" si="32"/>
        <v>0</v>
      </c>
      <c r="J18" s="9">
        <f t="shared" si="18"/>
        <v>0</v>
      </c>
      <c r="K18" s="11">
        <f t="shared" si="27"/>
        <v>0</v>
      </c>
      <c r="L18" s="11">
        <f t="shared" si="23"/>
        <v>0</v>
      </c>
      <c r="M18" s="9">
        <f t="shared" si="5"/>
        <v>0</v>
      </c>
      <c r="N18" s="9">
        <f t="shared" si="33"/>
        <v>0</v>
      </c>
      <c r="O18" s="9">
        <f t="shared" si="19"/>
        <v>0</v>
      </c>
      <c r="P18" s="11">
        <f t="shared" si="28"/>
        <v>0</v>
      </c>
      <c r="Q18" s="11">
        <f t="shared" si="24"/>
        <v>0</v>
      </c>
      <c r="R18" s="9">
        <f t="shared" si="8"/>
        <v>0</v>
      </c>
      <c r="S18" s="9">
        <f t="shared" si="9"/>
        <v>0</v>
      </c>
      <c r="T18" s="9">
        <f t="shared" si="20"/>
        <v>0</v>
      </c>
      <c r="U18" s="11">
        <f t="shared" si="29"/>
        <v>0</v>
      </c>
      <c r="V18" s="11">
        <f t="shared" si="25"/>
        <v>0</v>
      </c>
      <c r="W18" s="9">
        <f t="shared" si="11"/>
        <v>0</v>
      </c>
      <c r="X18" s="9">
        <f t="shared" si="12"/>
        <v>0</v>
      </c>
      <c r="Y18" s="9">
        <f t="shared" si="21"/>
        <v>0</v>
      </c>
      <c r="Z18" s="11">
        <f t="shared" si="30"/>
        <v>0</v>
      </c>
      <c r="AA18" s="11">
        <f t="shared" si="26"/>
        <v>0</v>
      </c>
      <c r="AB18" s="9">
        <f t="shared" si="14"/>
        <v>0</v>
      </c>
      <c r="AC18" s="9">
        <f t="shared" si="15"/>
        <v>0</v>
      </c>
      <c r="AD18" s="9">
        <f t="shared" si="22"/>
        <v>0</v>
      </c>
    </row>
    <row r="19" spans="1:30" ht="12.75">
      <c r="A19" s="5" t="s">
        <v>87</v>
      </c>
      <c r="B19" s="9">
        <v>6158796</v>
      </c>
      <c r="C19" s="9">
        <v>22504103</v>
      </c>
      <c r="D19" s="10">
        <f>B19/C19</f>
        <v>0.2737</v>
      </c>
      <c r="E19" s="11">
        <f t="shared" si="1"/>
        <v>0.003561</v>
      </c>
      <c r="F19" s="9">
        <f t="shared" si="16"/>
        <v>35992</v>
      </c>
      <c r="G19" s="11">
        <f>B19/$B$108</f>
        <v>0.003016</v>
      </c>
      <c r="H19" s="9">
        <f t="shared" si="17"/>
        <v>30484</v>
      </c>
      <c r="I19" s="9">
        <f>F19+H19</f>
        <v>66476</v>
      </c>
      <c r="J19" s="9">
        <f t="shared" si="18"/>
        <v>66476</v>
      </c>
      <c r="K19" s="11">
        <f t="shared" si="27"/>
        <v>0.004535</v>
      </c>
      <c r="L19" s="11">
        <f t="shared" si="23"/>
        <v>0.005574</v>
      </c>
      <c r="M19" s="9">
        <f t="shared" si="5"/>
        <v>30972</v>
      </c>
      <c r="N19" s="9">
        <f>J19+M19</f>
        <v>97448</v>
      </c>
      <c r="O19" s="9">
        <f t="shared" si="19"/>
        <v>97448</v>
      </c>
      <c r="P19" s="11">
        <f t="shared" si="28"/>
        <v>0.004839</v>
      </c>
      <c r="Q19" s="11">
        <f t="shared" si="24"/>
        <v>0.0057</v>
      </c>
      <c r="R19" s="9">
        <f t="shared" si="8"/>
        <v>427</v>
      </c>
      <c r="S19" s="9">
        <f t="shared" si="9"/>
        <v>97875</v>
      </c>
      <c r="T19" s="9">
        <f t="shared" si="20"/>
        <v>97875</v>
      </c>
      <c r="U19" s="11">
        <f t="shared" si="29"/>
        <v>0.004842</v>
      </c>
      <c r="V19" s="11">
        <f t="shared" si="25"/>
        <v>0.0057</v>
      </c>
      <c r="W19" s="9">
        <f t="shared" si="11"/>
        <v>0</v>
      </c>
      <c r="X19" s="9">
        <f t="shared" si="12"/>
        <v>97875</v>
      </c>
      <c r="Y19" s="9">
        <f t="shared" si="21"/>
        <v>97875</v>
      </c>
      <c r="Z19" s="11">
        <f t="shared" si="30"/>
        <v>0.004842</v>
      </c>
      <c r="AA19" s="11">
        <f t="shared" si="26"/>
        <v>0.0057</v>
      </c>
      <c r="AB19" s="9">
        <f t="shared" si="14"/>
        <v>0</v>
      </c>
      <c r="AC19" s="9">
        <f t="shared" si="15"/>
        <v>97875</v>
      </c>
      <c r="AD19" s="9">
        <f t="shared" si="22"/>
        <v>97875</v>
      </c>
    </row>
    <row r="20" spans="1:30" ht="12.75">
      <c r="A20" s="5" t="s">
        <v>88</v>
      </c>
      <c r="B20" s="9">
        <v>0</v>
      </c>
      <c r="C20" s="9">
        <v>2162147</v>
      </c>
      <c r="D20" s="10">
        <f>B20/C20</f>
        <v>0</v>
      </c>
      <c r="E20" s="11">
        <f t="shared" si="1"/>
        <v>0</v>
      </c>
      <c r="F20" s="9">
        <f t="shared" si="16"/>
        <v>0</v>
      </c>
      <c r="G20" s="11">
        <f>B20/$B$108</f>
        <v>0</v>
      </c>
      <c r="H20" s="9">
        <f t="shared" si="17"/>
        <v>0</v>
      </c>
      <c r="I20" s="9">
        <f>F20+H20</f>
        <v>0</v>
      </c>
      <c r="J20" s="9">
        <f t="shared" si="18"/>
        <v>0</v>
      </c>
      <c r="K20" s="11">
        <f t="shared" si="27"/>
        <v>0</v>
      </c>
      <c r="L20" s="11">
        <f t="shared" si="23"/>
        <v>0</v>
      </c>
      <c r="M20" s="9">
        <f t="shared" si="5"/>
        <v>0</v>
      </c>
      <c r="N20" s="9">
        <f>J20+M20</f>
        <v>0</v>
      </c>
      <c r="O20" s="9">
        <f t="shared" si="19"/>
        <v>0</v>
      </c>
      <c r="P20" s="11">
        <f t="shared" si="28"/>
        <v>0</v>
      </c>
      <c r="Q20" s="11">
        <f t="shared" si="24"/>
        <v>0</v>
      </c>
      <c r="R20" s="9">
        <f t="shared" si="8"/>
        <v>0</v>
      </c>
      <c r="S20" s="9">
        <f t="shared" si="9"/>
        <v>0</v>
      </c>
      <c r="T20" s="9">
        <f t="shared" si="20"/>
        <v>0</v>
      </c>
      <c r="U20" s="11">
        <f t="shared" si="29"/>
        <v>0</v>
      </c>
      <c r="V20" s="11">
        <f t="shared" si="25"/>
        <v>0</v>
      </c>
      <c r="W20" s="9">
        <f t="shared" si="11"/>
        <v>0</v>
      </c>
      <c r="X20" s="9">
        <f t="shared" si="12"/>
        <v>0</v>
      </c>
      <c r="Y20" s="9">
        <f t="shared" si="21"/>
        <v>0</v>
      </c>
      <c r="Z20" s="11">
        <f t="shared" si="30"/>
        <v>0</v>
      </c>
      <c r="AA20" s="11">
        <f t="shared" si="26"/>
        <v>0</v>
      </c>
      <c r="AB20" s="9">
        <f t="shared" si="14"/>
        <v>0</v>
      </c>
      <c r="AC20" s="9">
        <f t="shared" si="15"/>
        <v>0</v>
      </c>
      <c r="AD20" s="9">
        <f t="shared" si="22"/>
        <v>0</v>
      </c>
    </row>
    <row r="21" spans="1:30" ht="12.75">
      <c r="A21" s="5" t="s">
        <v>47</v>
      </c>
      <c r="B21" s="9">
        <v>0</v>
      </c>
      <c r="C21" s="9">
        <v>12220657</v>
      </c>
      <c r="D21" s="10">
        <f t="shared" si="31"/>
        <v>0</v>
      </c>
      <c r="E21" s="11">
        <f t="shared" si="1"/>
        <v>0</v>
      </c>
      <c r="F21" s="9">
        <f t="shared" si="16"/>
        <v>0</v>
      </c>
      <c r="G21" s="11">
        <f t="shared" si="2"/>
        <v>0</v>
      </c>
      <c r="H21" s="9">
        <f t="shared" si="17"/>
        <v>0</v>
      </c>
      <c r="I21" s="9">
        <f t="shared" si="32"/>
        <v>0</v>
      </c>
      <c r="J21" s="9">
        <f t="shared" si="18"/>
        <v>0</v>
      </c>
      <c r="K21" s="11">
        <f t="shared" si="27"/>
        <v>0</v>
      </c>
      <c r="L21" s="11">
        <f t="shared" si="23"/>
        <v>0</v>
      </c>
      <c r="M21" s="9">
        <f t="shared" si="5"/>
        <v>0</v>
      </c>
      <c r="N21" s="9">
        <f t="shared" si="33"/>
        <v>0</v>
      </c>
      <c r="O21" s="9">
        <f t="shared" si="19"/>
        <v>0</v>
      </c>
      <c r="P21" s="11">
        <f t="shared" si="28"/>
        <v>0</v>
      </c>
      <c r="Q21" s="11">
        <f t="shared" si="24"/>
        <v>0</v>
      </c>
      <c r="R21" s="9">
        <f t="shared" si="8"/>
        <v>0</v>
      </c>
      <c r="S21" s="9">
        <f t="shared" si="9"/>
        <v>0</v>
      </c>
      <c r="T21" s="9">
        <f t="shared" si="20"/>
        <v>0</v>
      </c>
      <c r="U21" s="11">
        <f t="shared" si="29"/>
        <v>0</v>
      </c>
      <c r="V21" s="11">
        <f t="shared" si="25"/>
        <v>0</v>
      </c>
      <c r="W21" s="9">
        <f t="shared" si="11"/>
        <v>0</v>
      </c>
      <c r="X21" s="9">
        <f t="shared" si="12"/>
        <v>0</v>
      </c>
      <c r="Y21" s="9">
        <f t="shared" si="21"/>
        <v>0</v>
      </c>
      <c r="Z21" s="11">
        <f t="shared" si="30"/>
        <v>0</v>
      </c>
      <c r="AA21" s="11">
        <f t="shared" si="26"/>
        <v>0</v>
      </c>
      <c r="AB21" s="9">
        <f t="shared" si="14"/>
        <v>0</v>
      </c>
      <c r="AC21" s="9">
        <f t="shared" si="15"/>
        <v>0</v>
      </c>
      <c r="AD21" s="9">
        <f t="shared" si="22"/>
        <v>0</v>
      </c>
    </row>
    <row r="22" spans="1:30" ht="12.75">
      <c r="A22" s="5" t="s">
        <v>48</v>
      </c>
      <c r="B22" s="9">
        <v>64083654</v>
      </c>
      <c r="C22" s="9">
        <v>117223086</v>
      </c>
      <c r="D22" s="10">
        <f t="shared" si="31"/>
        <v>0.5467</v>
      </c>
      <c r="E22" s="11">
        <f t="shared" si="1"/>
        <v>0.007114</v>
      </c>
      <c r="F22" s="9">
        <f t="shared" si="16"/>
        <v>71903</v>
      </c>
      <c r="G22" s="11">
        <f t="shared" si="2"/>
        <v>0.031387</v>
      </c>
      <c r="H22" s="9">
        <f t="shared" si="17"/>
        <v>317237</v>
      </c>
      <c r="I22" s="9">
        <f t="shared" si="32"/>
        <v>389140</v>
      </c>
      <c r="J22" s="9">
        <f t="shared" si="18"/>
        <v>389140</v>
      </c>
      <c r="K22" s="11">
        <f t="shared" si="27"/>
        <v>0.026548</v>
      </c>
      <c r="L22" s="11">
        <f t="shared" si="23"/>
        <v>0.03263</v>
      </c>
      <c r="M22" s="9">
        <f t="shared" si="5"/>
        <v>181309</v>
      </c>
      <c r="N22" s="9">
        <f t="shared" si="33"/>
        <v>570449</v>
      </c>
      <c r="O22" s="9">
        <f t="shared" si="19"/>
        <v>570449</v>
      </c>
      <c r="P22" s="11">
        <f t="shared" si="28"/>
        <v>0.028325</v>
      </c>
      <c r="Q22" s="11">
        <f t="shared" si="24"/>
        <v>0.033366</v>
      </c>
      <c r="R22" s="9">
        <f t="shared" si="8"/>
        <v>2499</v>
      </c>
      <c r="S22" s="9">
        <f t="shared" si="9"/>
        <v>572948</v>
      </c>
      <c r="T22" s="9">
        <f t="shared" si="20"/>
        <v>572948</v>
      </c>
      <c r="U22" s="11">
        <f t="shared" si="29"/>
        <v>0.028343</v>
      </c>
      <c r="V22" s="11">
        <f t="shared" si="25"/>
        <v>0.033365</v>
      </c>
      <c r="W22" s="9">
        <f t="shared" si="11"/>
        <v>0</v>
      </c>
      <c r="X22" s="9">
        <f t="shared" si="12"/>
        <v>572948</v>
      </c>
      <c r="Y22" s="9">
        <f t="shared" si="21"/>
        <v>572948</v>
      </c>
      <c r="Z22" s="11">
        <f t="shared" si="30"/>
        <v>0.028343</v>
      </c>
      <c r="AA22" s="11">
        <f t="shared" si="26"/>
        <v>0.033365</v>
      </c>
      <c r="AB22" s="9">
        <f t="shared" si="14"/>
        <v>0</v>
      </c>
      <c r="AC22" s="9">
        <f t="shared" si="15"/>
        <v>572948</v>
      </c>
      <c r="AD22" s="9">
        <f t="shared" si="22"/>
        <v>572948</v>
      </c>
    </row>
    <row r="23" spans="1:30" ht="12.75">
      <c r="A23" s="5" t="s">
        <v>49</v>
      </c>
      <c r="B23" s="9">
        <v>20704186</v>
      </c>
      <c r="C23" s="9">
        <v>53871937</v>
      </c>
      <c r="D23" s="10">
        <f t="shared" si="31"/>
        <v>0.3843</v>
      </c>
      <c r="E23" s="11">
        <f t="shared" si="1"/>
        <v>0.005001</v>
      </c>
      <c r="F23" s="9">
        <f t="shared" si="16"/>
        <v>50547</v>
      </c>
      <c r="G23" s="11">
        <f t="shared" si="2"/>
        <v>0.01014</v>
      </c>
      <c r="H23" s="9">
        <f t="shared" si="17"/>
        <v>102488</v>
      </c>
      <c r="I23" s="9">
        <f t="shared" si="32"/>
        <v>153035</v>
      </c>
      <c r="J23" s="9">
        <f t="shared" si="18"/>
        <v>153035</v>
      </c>
      <c r="K23" s="11">
        <f t="shared" si="27"/>
        <v>0.01044</v>
      </c>
      <c r="L23" s="11">
        <f t="shared" si="23"/>
        <v>0.012832</v>
      </c>
      <c r="M23" s="9">
        <f t="shared" si="5"/>
        <v>71301</v>
      </c>
      <c r="N23" s="9">
        <f t="shared" si="33"/>
        <v>224336</v>
      </c>
      <c r="O23" s="9">
        <f t="shared" si="19"/>
        <v>224336</v>
      </c>
      <c r="P23" s="11">
        <f t="shared" si="28"/>
        <v>0.011139</v>
      </c>
      <c r="Q23" s="11">
        <f t="shared" si="24"/>
        <v>0.013121</v>
      </c>
      <c r="R23" s="9">
        <f t="shared" si="8"/>
        <v>983</v>
      </c>
      <c r="S23" s="9">
        <f t="shared" si="9"/>
        <v>225319</v>
      </c>
      <c r="T23" s="9">
        <f t="shared" si="20"/>
        <v>225319</v>
      </c>
      <c r="U23" s="11">
        <f t="shared" si="29"/>
        <v>0.011146</v>
      </c>
      <c r="V23" s="11">
        <f t="shared" si="25"/>
        <v>0.013121</v>
      </c>
      <c r="W23" s="9">
        <f t="shared" si="11"/>
        <v>0</v>
      </c>
      <c r="X23" s="9">
        <f t="shared" si="12"/>
        <v>225319</v>
      </c>
      <c r="Y23" s="9">
        <f t="shared" si="21"/>
        <v>225319</v>
      </c>
      <c r="Z23" s="11">
        <f t="shared" si="30"/>
        <v>0.011146</v>
      </c>
      <c r="AA23" s="11">
        <f t="shared" si="26"/>
        <v>0.013121</v>
      </c>
      <c r="AB23" s="9">
        <f t="shared" si="14"/>
        <v>0</v>
      </c>
      <c r="AC23" s="9">
        <f t="shared" si="15"/>
        <v>225319</v>
      </c>
      <c r="AD23" s="9">
        <f t="shared" si="22"/>
        <v>225319</v>
      </c>
    </row>
    <row r="24" spans="1:30" ht="12.75">
      <c r="A24" s="5" t="s">
        <v>89</v>
      </c>
      <c r="B24" s="9">
        <v>12066270</v>
      </c>
      <c r="C24" s="9">
        <v>38877917</v>
      </c>
      <c r="D24" s="10">
        <f>B24/C24</f>
        <v>0.3104</v>
      </c>
      <c r="E24" s="11">
        <f t="shared" si="1"/>
        <v>0.004039</v>
      </c>
      <c r="F24" s="9">
        <f t="shared" si="16"/>
        <v>40823</v>
      </c>
      <c r="G24" s="11">
        <f>B24/$B$108</f>
        <v>0.00591</v>
      </c>
      <c r="H24" s="9">
        <f t="shared" si="17"/>
        <v>59734</v>
      </c>
      <c r="I24" s="9">
        <f>F24+H24</f>
        <v>100557</v>
      </c>
      <c r="J24" s="9">
        <f t="shared" si="18"/>
        <v>100557</v>
      </c>
      <c r="K24" s="11">
        <f t="shared" si="27"/>
        <v>0.00686</v>
      </c>
      <c r="L24" s="11">
        <f t="shared" si="23"/>
        <v>0.008432</v>
      </c>
      <c r="M24" s="9">
        <f t="shared" si="5"/>
        <v>46852</v>
      </c>
      <c r="N24" s="9">
        <f>J24+M24</f>
        <v>147409</v>
      </c>
      <c r="O24" s="9">
        <f t="shared" si="19"/>
        <v>147409</v>
      </c>
      <c r="P24" s="11">
        <f t="shared" si="28"/>
        <v>0.007319</v>
      </c>
      <c r="Q24" s="11">
        <f t="shared" si="24"/>
        <v>0.008622</v>
      </c>
      <c r="R24" s="9">
        <f t="shared" si="8"/>
        <v>646</v>
      </c>
      <c r="S24" s="9">
        <f t="shared" si="9"/>
        <v>148055</v>
      </c>
      <c r="T24" s="9">
        <f t="shared" si="20"/>
        <v>148055</v>
      </c>
      <c r="U24" s="11">
        <f t="shared" si="29"/>
        <v>0.007324</v>
      </c>
      <c r="V24" s="11">
        <f t="shared" si="25"/>
        <v>0.008622</v>
      </c>
      <c r="W24" s="9">
        <f t="shared" si="11"/>
        <v>0</v>
      </c>
      <c r="X24" s="9">
        <f t="shared" si="12"/>
        <v>148055</v>
      </c>
      <c r="Y24" s="9">
        <f t="shared" si="21"/>
        <v>148055</v>
      </c>
      <c r="Z24" s="11">
        <f t="shared" si="30"/>
        <v>0.007324</v>
      </c>
      <c r="AA24" s="11">
        <f t="shared" si="26"/>
        <v>0.008622</v>
      </c>
      <c r="AB24" s="9">
        <f t="shared" si="14"/>
        <v>0</v>
      </c>
      <c r="AC24" s="9">
        <f t="shared" si="15"/>
        <v>148055</v>
      </c>
      <c r="AD24" s="9">
        <f t="shared" si="22"/>
        <v>148055</v>
      </c>
    </row>
    <row r="25" spans="1:30" ht="12.75">
      <c r="A25" s="5" t="s">
        <v>90</v>
      </c>
      <c r="B25" s="9">
        <v>0</v>
      </c>
      <c r="C25" s="9">
        <v>17377228</v>
      </c>
      <c r="D25" s="10">
        <f>B25/C25</f>
        <v>0</v>
      </c>
      <c r="E25" s="11">
        <f t="shared" si="1"/>
        <v>0</v>
      </c>
      <c r="F25" s="9">
        <f t="shared" si="16"/>
        <v>0</v>
      </c>
      <c r="G25" s="11">
        <f>B25/$B$108</f>
        <v>0</v>
      </c>
      <c r="H25" s="9">
        <f t="shared" si="17"/>
        <v>0</v>
      </c>
      <c r="I25" s="9">
        <f>F25+H25</f>
        <v>0</v>
      </c>
      <c r="J25" s="9">
        <f t="shared" si="18"/>
        <v>0</v>
      </c>
      <c r="K25" s="11">
        <f t="shared" si="27"/>
        <v>0</v>
      </c>
      <c r="L25" s="11">
        <f t="shared" si="23"/>
        <v>0</v>
      </c>
      <c r="M25" s="9">
        <f t="shared" si="5"/>
        <v>0</v>
      </c>
      <c r="N25" s="9">
        <f>J25+M25</f>
        <v>0</v>
      </c>
      <c r="O25" s="9">
        <f t="shared" si="19"/>
        <v>0</v>
      </c>
      <c r="P25" s="11">
        <f t="shared" si="28"/>
        <v>0</v>
      </c>
      <c r="Q25" s="11">
        <f t="shared" si="24"/>
        <v>0</v>
      </c>
      <c r="R25" s="9">
        <f t="shared" si="8"/>
        <v>0</v>
      </c>
      <c r="S25" s="9">
        <f t="shared" si="9"/>
        <v>0</v>
      </c>
      <c r="T25" s="9">
        <f t="shared" si="20"/>
        <v>0</v>
      </c>
      <c r="U25" s="11">
        <f t="shared" si="29"/>
        <v>0</v>
      </c>
      <c r="V25" s="11">
        <f t="shared" si="25"/>
        <v>0</v>
      </c>
      <c r="W25" s="9">
        <f t="shared" si="11"/>
        <v>0</v>
      </c>
      <c r="X25" s="9">
        <f t="shared" si="12"/>
        <v>0</v>
      </c>
      <c r="Y25" s="9">
        <f t="shared" si="21"/>
        <v>0</v>
      </c>
      <c r="Z25" s="11">
        <f t="shared" si="30"/>
        <v>0</v>
      </c>
      <c r="AA25" s="11">
        <f t="shared" si="26"/>
        <v>0</v>
      </c>
      <c r="AB25" s="9">
        <f t="shared" si="14"/>
        <v>0</v>
      </c>
      <c r="AC25" s="9">
        <f t="shared" si="15"/>
        <v>0</v>
      </c>
      <c r="AD25" s="9">
        <f t="shared" si="22"/>
        <v>0</v>
      </c>
    </row>
    <row r="26" spans="1:30" ht="12.75">
      <c r="A26" s="5" t="s">
        <v>50</v>
      </c>
      <c r="B26" s="9">
        <v>0</v>
      </c>
      <c r="C26" s="9">
        <v>28129031</v>
      </c>
      <c r="D26" s="10">
        <f aca="true" t="shared" si="34" ref="D26:D43">B26/C26</f>
        <v>0</v>
      </c>
      <c r="E26" s="11">
        <f aca="true" t="shared" si="35" ref="E26:E51">D26/$D$108</f>
        <v>0</v>
      </c>
      <c r="F26" s="9">
        <f t="shared" si="16"/>
        <v>0</v>
      </c>
      <c r="G26" s="11">
        <f aca="true" t="shared" si="36" ref="G26:G51">B26/$B$108</f>
        <v>0</v>
      </c>
      <c r="H26" s="9">
        <f t="shared" si="17"/>
        <v>0</v>
      </c>
      <c r="I26" s="9">
        <f aca="true" t="shared" si="37" ref="I26:I43">F26+H26</f>
        <v>0</v>
      </c>
      <c r="J26" s="9">
        <f t="shared" si="18"/>
        <v>0</v>
      </c>
      <c r="K26" s="11">
        <f t="shared" si="27"/>
        <v>0</v>
      </c>
      <c r="L26" s="11">
        <f t="shared" si="23"/>
        <v>0</v>
      </c>
      <c r="M26" s="9">
        <f t="shared" si="5"/>
        <v>0</v>
      </c>
      <c r="N26" s="9">
        <f aca="true" t="shared" si="38" ref="N26:N43">J26+M26</f>
        <v>0</v>
      </c>
      <c r="O26" s="9">
        <f t="shared" si="19"/>
        <v>0</v>
      </c>
      <c r="P26" s="11">
        <f t="shared" si="28"/>
        <v>0</v>
      </c>
      <c r="Q26" s="11">
        <f t="shared" si="24"/>
        <v>0</v>
      </c>
      <c r="R26" s="9">
        <f t="shared" si="8"/>
        <v>0</v>
      </c>
      <c r="S26" s="9">
        <f t="shared" si="9"/>
        <v>0</v>
      </c>
      <c r="T26" s="9">
        <f t="shared" si="20"/>
        <v>0</v>
      </c>
      <c r="U26" s="11">
        <f t="shared" si="29"/>
        <v>0</v>
      </c>
      <c r="V26" s="11">
        <f t="shared" si="25"/>
        <v>0</v>
      </c>
      <c r="W26" s="9">
        <f t="shared" si="11"/>
        <v>0</v>
      </c>
      <c r="X26" s="9">
        <f t="shared" si="12"/>
        <v>0</v>
      </c>
      <c r="Y26" s="9">
        <f t="shared" si="21"/>
        <v>0</v>
      </c>
      <c r="Z26" s="11">
        <f t="shared" si="30"/>
        <v>0</v>
      </c>
      <c r="AA26" s="11">
        <f t="shared" si="26"/>
        <v>0</v>
      </c>
      <c r="AB26" s="9">
        <f t="shared" si="14"/>
        <v>0</v>
      </c>
      <c r="AC26" s="9">
        <f t="shared" si="15"/>
        <v>0</v>
      </c>
      <c r="AD26" s="9">
        <f t="shared" si="22"/>
        <v>0</v>
      </c>
    </row>
    <row r="27" spans="1:30" ht="12.75">
      <c r="A27" s="5" t="s">
        <v>91</v>
      </c>
      <c r="B27" s="9">
        <v>6700336</v>
      </c>
      <c r="C27" s="9">
        <v>29809240</v>
      </c>
      <c r="D27" s="10">
        <f t="shared" si="34"/>
        <v>0.2248</v>
      </c>
      <c r="E27" s="11">
        <f t="shared" si="1"/>
        <v>0.002925</v>
      </c>
      <c r="F27" s="9">
        <f t="shared" si="16"/>
        <v>29564</v>
      </c>
      <c r="G27" s="11">
        <f t="shared" si="36"/>
        <v>0.003282</v>
      </c>
      <c r="H27" s="9">
        <f t="shared" si="17"/>
        <v>33172</v>
      </c>
      <c r="I27" s="9">
        <f t="shared" si="37"/>
        <v>62736</v>
      </c>
      <c r="J27" s="9">
        <f t="shared" si="18"/>
        <v>62736</v>
      </c>
      <c r="K27" s="11">
        <f t="shared" si="27"/>
        <v>0.00428</v>
      </c>
      <c r="L27" s="11">
        <f t="shared" si="23"/>
        <v>0.005261</v>
      </c>
      <c r="M27" s="9">
        <f t="shared" si="5"/>
        <v>29233</v>
      </c>
      <c r="N27" s="9">
        <f t="shared" si="38"/>
        <v>91969</v>
      </c>
      <c r="O27" s="9">
        <f t="shared" si="19"/>
        <v>91969</v>
      </c>
      <c r="P27" s="11">
        <f t="shared" si="28"/>
        <v>0.004567</v>
      </c>
      <c r="Q27" s="11">
        <f t="shared" si="24"/>
        <v>0.00538</v>
      </c>
      <c r="R27" s="9">
        <f t="shared" si="8"/>
        <v>403</v>
      </c>
      <c r="S27" s="9">
        <f t="shared" si="9"/>
        <v>92372</v>
      </c>
      <c r="T27" s="9">
        <f t="shared" si="20"/>
        <v>92372</v>
      </c>
      <c r="U27" s="11">
        <f t="shared" si="29"/>
        <v>0.00457</v>
      </c>
      <c r="V27" s="11">
        <f t="shared" si="25"/>
        <v>0.00538</v>
      </c>
      <c r="W27" s="9">
        <f t="shared" si="11"/>
        <v>0</v>
      </c>
      <c r="X27" s="9">
        <f t="shared" si="12"/>
        <v>92372</v>
      </c>
      <c r="Y27" s="9">
        <f t="shared" si="21"/>
        <v>92372</v>
      </c>
      <c r="Z27" s="11">
        <f t="shared" si="30"/>
        <v>0.00457</v>
      </c>
      <c r="AA27" s="11">
        <f t="shared" si="26"/>
        <v>0.00538</v>
      </c>
      <c r="AB27" s="9">
        <f t="shared" si="14"/>
        <v>0</v>
      </c>
      <c r="AC27" s="9">
        <f t="shared" si="15"/>
        <v>92372</v>
      </c>
      <c r="AD27" s="9">
        <f t="shared" si="22"/>
        <v>92372</v>
      </c>
    </row>
    <row r="28" spans="1:30" ht="12.75">
      <c r="A28" s="5" t="s">
        <v>51</v>
      </c>
      <c r="B28" s="9">
        <v>11488286</v>
      </c>
      <c r="C28" s="9">
        <v>30624923</v>
      </c>
      <c r="D28" s="10">
        <f t="shared" si="34"/>
        <v>0.3751</v>
      </c>
      <c r="E28" s="11">
        <f t="shared" si="35"/>
        <v>0.004881</v>
      </c>
      <c r="F28" s="9">
        <f t="shared" si="16"/>
        <v>49334</v>
      </c>
      <c r="G28" s="11">
        <f t="shared" si="36"/>
        <v>0.005627</v>
      </c>
      <c r="H28" s="9">
        <f t="shared" si="17"/>
        <v>56874</v>
      </c>
      <c r="I28" s="9">
        <f t="shared" si="37"/>
        <v>106208</v>
      </c>
      <c r="J28" s="9">
        <f t="shared" si="18"/>
        <v>106208</v>
      </c>
      <c r="K28" s="11">
        <f t="shared" si="27"/>
        <v>0.007246</v>
      </c>
      <c r="L28" s="11">
        <f t="shared" si="23"/>
        <v>0.008906</v>
      </c>
      <c r="M28" s="9">
        <f t="shared" si="5"/>
        <v>49486</v>
      </c>
      <c r="N28" s="9">
        <f t="shared" si="38"/>
        <v>155694</v>
      </c>
      <c r="O28" s="9">
        <f t="shared" si="19"/>
        <v>155694</v>
      </c>
      <c r="P28" s="11">
        <f t="shared" si="28"/>
        <v>0.007731</v>
      </c>
      <c r="Q28" s="11">
        <f t="shared" si="24"/>
        <v>0.009107</v>
      </c>
      <c r="R28" s="9">
        <f t="shared" si="8"/>
        <v>682</v>
      </c>
      <c r="S28" s="9">
        <f t="shared" si="9"/>
        <v>156376</v>
      </c>
      <c r="T28" s="9">
        <f t="shared" si="20"/>
        <v>156376</v>
      </c>
      <c r="U28" s="11">
        <f t="shared" si="29"/>
        <v>0.007736</v>
      </c>
      <c r="V28" s="11">
        <f t="shared" si="25"/>
        <v>0.009107</v>
      </c>
      <c r="W28" s="9">
        <f t="shared" si="11"/>
        <v>0</v>
      </c>
      <c r="X28" s="9">
        <f t="shared" si="12"/>
        <v>156376</v>
      </c>
      <c r="Y28" s="9">
        <f t="shared" si="21"/>
        <v>156376</v>
      </c>
      <c r="Z28" s="11">
        <f t="shared" si="30"/>
        <v>0.007736</v>
      </c>
      <c r="AA28" s="11">
        <f t="shared" si="26"/>
        <v>0.009107</v>
      </c>
      <c r="AB28" s="9">
        <f t="shared" si="14"/>
        <v>0</v>
      </c>
      <c r="AC28" s="9">
        <f t="shared" si="15"/>
        <v>156376</v>
      </c>
      <c r="AD28" s="9">
        <f t="shared" si="22"/>
        <v>156376</v>
      </c>
    </row>
    <row r="29" spans="1:30" ht="12.75">
      <c r="A29" s="5" t="s">
        <v>52</v>
      </c>
      <c r="B29" s="9">
        <v>42186434</v>
      </c>
      <c r="C29" s="9">
        <v>34234051</v>
      </c>
      <c r="D29" s="10">
        <f t="shared" si="34"/>
        <v>1.2323</v>
      </c>
      <c r="E29" s="11">
        <f t="shared" si="35"/>
        <v>0.016035</v>
      </c>
      <c r="F29" s="9">
        <f t="shared" si="16"/>
        <v>162070</v>
      </c>
      <c r="G29" s="11">
        <f t="shared" si="36"/>
        <v>0.020662</v>
      </c>
      <c r="H29" s="9">
        <f t="shared" si="17"/>
        <v>208837</v>
      </c>
      <c r="I29" s="9">
        <f t="shared" si="37"/>
        <v>370907</v>
      </c>
      <c r="J29" s="9">
        <f t="shared" si="18"/>
        <v>370907</v>
      </c>
      <c r="K29" s="11">
        <f t="shared" si="27"/>
        <v>0.025304</v>
      </c>
      <c r="L29" s="11">
        <f t="shared" si="23"/>
        <v>0.031101</v>
      </c>
      <c r="M29" s="9">
        <f t="shared" si="5"/>
        <v>172813</v>
      </c>
      <c r="N29" s="9">
        <f t="shared" si="38"/>
        <v>543720</v>
      </c>
      <c r="O29" s="9">
        <f t="shared" si="19"/>
        <v>543720</v>
      </c>
      <c r="P29" s="11">
        <f t="shared" si="28"/>
        <v>0.026997</v>
      </c>
      <c r="Q29" s="11">
        <f t="shared" si="24"/>
        <v>0.031802</v>
      </c>
      <c r="R29" s="9">
        <f t="shared" si="8"/>
        <v>2382</v>
      </c>
      <c r="S29" s="9">
        <f t="shared" si="9"/>
        <v>546102</v>
      </c>
      <c r="T29" s="9">
        <f t="shared" si="20"/>
        <v>546102</v>
      </c>
      <c r="U29" s="11">
        <f t="shared" si="29"/>
        <v>0.027015</v>
      </c>
      <c r="V29" s="11">
        <f t="shared" si="25"/>
        <v>0.031802</v>
      </c>
      <c r="W29" s="9">
        <f t="shared" si="11"/>
        <v>0</v>
      </c>
      <c r="X29" s="9">
        <f t="shared" si="12"/>
        <v>546102</v>
      </c>
      <c r="Y29" s="9">
        <f t="shared" si="21"/>
        <v>546102</v>
      </c>
      <c r="Z29" s="11">
        <f t="shared" si="30"/>
        <v>0.027015</v>
      </c>
      <c r="AA29" s="11">
        <f t="shared" si="26"/>
        <v>0.031802</v>
      </c>
      <c r="AB29" s="9">
        <f t="shared" si="14"/>
        <v>0</v>
      </c>
      <c r="AC29" s="9">
        <f t="shared" si="15"/>
        <v>546102</v>
      </c>
      <c r="AD29" s="9">
        <f t="shared" si="22"/>
        <v>546102</v>
      </c>
    </row>
    <row r="30" spans="1:30" ht="12.75">
      <c r="A30" s="5" t="s">
        <v>53</v>
      </c>
      <c r="B30" s="9">
        <v>75053140</v>
      </c>
      <c r="C30" s="9">
        <v>91916629</v>
      </c>
      <c r="D30" s="10">
        <f t="shared" si="34"/>
        <v>0.8165</v>
      </c>
      <c r="E30" s="11">
        <f t="shared" si="35"/>
        <v>0.010624</v>
      </c>
      <c r="F30" s="9">
        <f t="shared" si="16"/>
        <v>107380</v>
      </c>
      <c r="G30" s="11">
        <f t="shared" si="36"/>
        <v>0.036759</v>
      </c>
      <c r="H30" s="9">
        <f t="shared" si="17"/>
        <v>371534</v>
      </c>
      <c r="I30" s="9">
        <f t="shared" si="37"/>
        <v>478914</v>
      </c>
      <c r="J30" s="9">
        <f t="shared" si="18"/>
        <v>478914</v>
      </c>
      <c r="K30" s="11">
        <f t="shared" si="27"/>
        <v>0.032672</v>
      </c>
      <c r="L30" s="11">
        <f t="shared" si="23"/>
        <v>0.040157</v>
      </c>
      <c r="M30" s="9">
        <f t="shared" si="5"/>
        <v>223132</v>
      </c>
      <c r="N30" s="9">
        <f t="shared" si="38"/>
        <v>702046</v>
      </c>
      <c r="O30" s="9">
        <f t="shared" si="19"/>
        <v>702046</v>
      </c>
      <c r="P30" s="11">
        <f t="shared" si="28"/>
        <v>0.034859</v>
      </c>
      <c r="Q30" s="11">
        <f t="shared" si="24"/>
        <v>0.041063</v>
      </c>
      <c r="R30" s="9">
        <f t="shared" si="8"/>
        <v>3075</v>
      </c>
      <c r="S30" s="9">
        <f t="shared" si="9"/>
        <v>705121</v>
      </c>
      <c r="T30" s="9">
        <f t="shared" si="20"/>
        <v>705121</v>
      </c>
      <c r="U30" s="11">
        <f t="shared" si="29"/>
        <v>0.034882</v>
      </c>
      <c r="V30" s="11">
        <f t="shared" si="25"/>
        <v>0.041063</v>
      </c>
      <c r="W30" s="9">
        <f t="shared" si="11"/>
        <v>0</v>
      </c>
      <c r="X30" s="9">
        <f t="shared" si="12"/>
        <v>705121</v>
      </c>
      <c r="Y30" s="9">
        <f t="shared" si="21"/>
        <v>705121</v>
      </c>
      <c r="Z30" s="11">
        <f t="shared" si="30"/>
        <v>0.034882</v>
      </c>
      <c r="AA30" s="11">
        <f t="shared" si="26"/>
        <v>0.041063</v>
      </c>
      <c r="AB30" s="9">
        <f t="shared" si="14"/>
        <v>0</v>
      </c>
      <c r="AC30" s="9">
        <f t="shared" si="15"/>
        <v>705121</v>
      </c>
      <c r="AD30" s="9">
        <f t="shared" si="22"/>
        <v>705121</v>
      </c>
    </row>
    <row r="31" spans="1:30" ht="12.75">
      <c r="A31" s="5" t="s">
        <v>54</v>
      </c>
      <c r="B31" s="9">
        <v>57146365</v>
      </c>
      <c r="C31" s="9">
        <v>112546256</v>
      </c>
      <c r="D31" s="10">
        <f t="shared" si="34"/>
        <v>0.5078</v>
      </c>
      <c r="E31" s="11">
        <f t="shared" si="35"/>
        <v>0.006608</v>
      </c>
      <c r="F31" s="9">
        <f t="shared" si="16"/>
        <v>66789</v>
      </c>
      <c r="G31" s="11">
        <f t="shared" si="36"/>
        <v>0.027989</v>
      </c>
      <c r="H31" s="9">
        <f t="shared" si="17"/>
        <v>282893</v>
      </c>
      <c r="I31" s="9">
        <f t="shared" si="37"/>
        <v>349682</v>
      </c>
      <c r="J31" s="9">
        <f t="shared" si="18"/>
        <v>349682</v>
      </c>
      <c r="K31" s="11">
        <f t="shared" si="27"/>
        <v>0.023856</v>
      </c>
      <c r="L31" s="11">
        <f t="shared" si="23"/>
        <v>0.029321</v>
      </c>
      <c r="M31" s="9">
        <f t="shared" si="5"/>
        <v>162922</v>
      </c>
      <c r="N31" s="9">
        <f t="shared" si="38"/>
        <v>512604</v>
      </c>
      <c r="O31" s="9">
        <f t="shared" si="19"/>
        <v>512604</v>
      </c>
      <c r="P31" s="11">
        <f t="shared" si="28"/>
        <v>0.025452</v>
      </c>
      <c r="Q31" s="11">
        <f t="shared" si="24"/>
        <v>0.029982</v>
      </c>
      <c r="R31" s="9">
        <f t="shared" si="8"/>
        <v>2246</v>
      </c>
      <c r="S31" s="9">
        <f t="shared" si="9"/>
        <v>514850</v>
      </c>
      <c r="T31" s="9">
        <f t="shared" si="20"/>
        <v>514850</v>
      </c>
      <c r="U31" s="11">
        <f t="shared" si="29"/>
        <v>0.025469</v>
      </c>
      <c r="V31" s="11">
        <f t="shared" si="25"/>
        <v>0.029982</v>
      </c>
      <c r="W31" s="9">
        <f t="shared" si="11"/>
        <v>0</v>
      </c>
      <c r="X31" s="9">
        <f t="shared" si="12"/>
        <v>514850</v>
      </c>
      <c r="Y31" s="9">
        <f t="shared" si="21"/>
        <v>514850</v>
      </c>
      <c r="Z31" s="11">
        <f t="shared" si="30"/>
        <v>0.025469</v>
      </c>
      <c r="AA31" s="11">
        <f t="shared" si="26"/>
        <v>0.029982</v>
      </c>
      <c r="AB31" s="9">
        <f t="shared" si="14"/>
        <v>0</v>
      </c>
      <c r="AC31" s="9">
        <f t="shared" si="15"/>
        <v>514850</v>
      </c>
      <c r="AD31" s="9">
        <f t="shared" si="22"/>
        <v>514850</v>
      </c>
    </row>
    <row r="32" spans="1:30" ht="12.75">
      <c r="A32" s="5" t="s">
        <v>55</v>
      </c>
      <c r="B32" s="9">
        <v>26347265</v>
      </c>
      <c r="C32" s="9">
        <v>84024025</v>
      </c>
      <c r="D32" s="10">
        <f t="shared" si="34"/>
        <v>0.3136</v>
      </c>
      <c r="E32" s="11">
        <f t="shared" si="35"/>
        <v>0.004081</v>
      </c>
      <c r="F32" s="9">
        <f t="shared" si="16"/>
        <v>41248</v>
      </c>
      <c r="G32" s="11">
        <f t="shared" si="36"/>
        <v>0.012904</v>
      </c>
      <c r="H32" s="9">
        <f t="shared" si="17"/>
        <v>130424</v>
      </c>
      <c r="I32" s="9">
        <f t="shared" si="37"/>
        <v>171672</v>
      </c>
      <c r="J32" s="9">
        <f t="shared" si="18"/>
        <v>171672</v>
      </c>
      <c r="K32" s="11">
        <f t="shared" si="27"/>
        <v>0.011712</v>
      </c>
      <c r="L32" s="11">
        <f t="shared" si="23"/>
        <v>0.014395</v>
      </c>
      <c r="M32" s="9">
        <f t="shared" si="5"/>
        <v>79986</v>
      </c>
      <c r="N32" s="9">
        <f t="shared" si="38"/>
        <v>251658</v>
      </c>
      <c r="O32" s="9">
        <f t="shared" si="19"/>
        <v>251658</v>
      </c>
      <c r="P32" s="11">
        <f t="shared" si="28"/>
        <v>0.012496</v>
      </c>
      <c r="Q32" s="11">
        <f t="shared" si="24"/>
        <v>0.01472</v>
      </c>
      <c r="R32" s="9">
        <f t="shared" si="8"/>
        <v>1102</v>
      </c>
      <c r="S32" s="9">
        <f t="shared" si="9"/>
        <v>252760</v>
      </c>
      <c r="T32" s="9">
        <f t="shared" si="20"/>
        <v>252760</v>
      </c>
      <c r="U32" s="11">
        <f t="shared" si="29"/>
        <v>0.012504</v>
      </c>
      <c r="V32" s="11">
        <f t="shared" si="25"/>
        <v>0.01472</v>
      </c>
      <c r="W32" s="9">
        <f t="shared" si="11"/>
        <v>0</v>
      </c>
      <c r="X32" s="9">
        <f t="shared" si="12"/>
        <v>252760</v>
      </c>
      <c r="Y32" s="9">
        <f t="shared" si="21"/>
        <v>252760</v>
      </c>
      <c r="Z32" s="11">
        <f t="shared" si="30"/>
        <v>0.012504</v>
      </c>
      <c r="AA32" s="11">
        <f t="shared" si="26"/>
        <v>0.01472</v>
      </c>
      <c r="AB32" s="9">
        <f t="shared" si="14"/>
        <v>0</v>
      </c>
      <c r="AC32" s="9">
        <f t="shared" si="15"/>
        <v>252760</v>
      </c>
      <c r="AD32" s="9">
        <f t="shared" si="22"/>
        <v>252760</v>
      </c>
    </row>
    <row r="33" spans="1:30" ht="12.75">
      <c r="A33" s="5" t="s">
        <v>56</v>
      </c>
      <c r="B33" s="9">
        <v>1793160</v>
      </c>
      <c r="C33" s="9">
        <v>27302256</v>
      </c>
      <c r="D33" s="10">
        <f t="shared" si="34"/>
        <v>0.0657</v>
      </c>
      <c r="E33" s="11">
        <f t="shared" si="35"/>
        <v>0.000855</v>
      </c>
      <c r="F33" s="9">
        <f t="shared" si="16"/>
        <v>8642</v>
      </c>
      <c r="G33" s="11">
        <f t="shared" si="36"/>
        <v>0.000878</v>
      </c>
      <c r="H33" s="9">
        <f t="shared" si="17"/>
        <v>8874</v>
      </c>
      <c r="I33" s="9">
        <f t="shared" si="37"/>
        <v>17516</v>
      </c>
      <c r="J33" s="9">
        <f t="shared" si="18"/>
        <v>17516</v>
      </c>
      <c r="K33" s="11">
        <f t="shared" si="27"/>
        <v>0.001195</v>
      </c>
      <c r="L33" s="11">
        <f t="shared" si="23"/>
        <v>0.001469</v>
      </c>
      <c r="M33" s="9">
        <f t="shared" si="5"/>
        <v>8162</v>
      </c>
      <c r="N33" s="9">
        <f t="shared" si="38"/>
        <v>25678</v>
      </c>
      <c r="O33" s="9">
        <f t="shared" si="19"/>
        <v>25678</v>
      </c>
      <c r="P33" s="11">
        <f t="shared" si="28"/>
        <v>0.001275</v>
      </c>
      <c r="Q33" s="11">
        <f t="shared" si="24"/>
        <v>0.001502</v>
      </c>
      <c r="R33" s="9">
        <f t="shared" si="8"/>
        <v>112</v>
      </c>
      <c r="S33" s="9">
        <f t="shared" si="9"/>
        <v>25790</v>
      </c>
      <c r="T33" s="9">
        <f t="shared" si="20"/>
        <v>25790</v>
      </c>
      <c r="U33" s="11">
        <f t="shared" si="29"/>
        <v>0.001276</v>
      </c>
      <c r="V33" s="11">
        <f t="shared" si="25"/>
        <v>0.001502</v>
      </c>
      <c r="W33" s="9">
        <f t="shared" si="11"/>
        <v>0</v>
      </c>
      <c r="X33" s="9">
        <f t="shared" si="12"/>
        <v>25790</v>
      </c>
      <c r="Y33" s="9">
        <f t="shared" si="21"/>
        <v>25790</v>
      </c>
      <c r="Z33" s="11">
        <f t="shared" si="30"/>
        <v>0.001276</v>
      </c>
      <c r="AA33" s="11">
        <f t="shared" si="26"/>
        <v>0.001502</v>
      </c>
      <c r="AB33" s="9">
        <f t="shared" si="14"/>
        <v>0</v>
      </c>
      <c r="AC33" s="9">
        <f t="shared" si="15"/>
        <v>25790</v>
      </c>
      <c r="AD33" s="9">
        <f t="shared" si="22"/>
        <v>25790</v>
      </c>
    </row>
    <row r="34" spans="1:30" ht="12.75">
      <c r="A34" s="5" t="s">
        <v>92</v>
      </c>
      <c r="B34" s="9">
        <v>8381146</v>
      </c>
      <c r="C34" s="9">
        <v>48065621</v>
      </c>
      <c r="D34" s="10">
        <f t="shared" si="34"/>
        <v>0.1744</v>
      </c>
      <c r="E34" s="11">
        <f t="shared" si="35"/>
        <v>0.002269</v>
      </c>
      <c r="F34" s="9">
        <f t="shared" si="16"/>
        <v>22933</v>
      </c>
      <c r="G34" s="11">
        <f t="shared" si="36"/>
        <v>0.004105</v>
      </c>
      <c r="H34" s="9">
        <f t="shared" si="17"/>
        <v>41490</v>
      </c>
      <c r="I34" s="9">
        <f t="shared" si="37"/>
        <v>64423</v>
      </c>
      <c r="J34" s="9">
        <f t="shared" si="18"/>
        <v>64423</v>
      </c>
      <c r="K34" s="11">
        <f t="shared" si="27"/>
        <v>0.004395</v>
      </c>
      <c r="L34" s="11">
        <f t="shared" si="23"/>
        <v>0.005402</v>
      </c>
      <c r="M34" s="9">
        <f t="shared" si="5"/>
        <v>30016</v>
      </c>
      <c r="N34" s="9">
        <f t="shared" si="38"/>
        <v>94439</v>
      </c>
      <c r="O34" s="9">
        <f t="shared" si="19"/>
        <v>94439</v>
      </c>
      <c r="P34" s="11">
        <f t="shared" si="28"/>
        <v>0.004689</v>
      </c>
      <c r="Q34" s="11">
        <f t="shared" si="24"/>
        <v>0.005523</v>
      </c>
      <c r="R34" s="9">
        <f t="shared" si="8"/>
        <v>414</v>
      </c>
      <c r="S34" s="9">
        <f t="shared" si="9"/>
        <v>94853</v>
      </c>
      <c r="T34" s="9">
        <f t="shared" si="20"/>
        <v>94853</v>
      </c>
      <c r="U34" s="11">
        <f t="shared" si="29"/>
        <v>0.004692</v>
      </c>
      <c r="V34" s="11">
        <f t="shared" si="25"/>
        <v>0.005523</v>
      </c>
      <c r="W34" s="9">
        <f t="shared" si="11"/>
        <v>0</v>
      </c>
      <c r="X34" s="9">
        <f t="shared" si="12"/>
        <v>94853</v>
      </c>
      <c r="Y34" s="9">
        <f t="shared" si="21"/>
        <v>94853</v>
      </c>
      <c r="Z34" s="11">
        <f t="shared" si="30"/>
        <v>0.004692</v>
      </c>
      <c r="AA34" s="11">
        <f t="shared" si="26"/>
        <v>0.005523</v>
      </c>
      <c r="AB34" s="9">
        <f t="shared" si="14"/>
        <v>0</v>
      </c>
      <c r="AC34" s="9">
        <f t="shared" si="15"/>
        <v>94853</v>
      </c>
      <c r="AD34" s="9">
        <f t="shared" si="22"/>
        <v>94853</v>
      </c>
    </row>
    <row r="35" spans="1:30" ht="12.75">
      <c r="A35" s="5" t="s">
        <v>57</v>
      </c>
      <c r="B35" s="9">
        <v>7261188</v>
      </c>
      <c r="C35" s="9">
        <v>12781837</v>
      </c>
      <c r="D35" s="10">
        <f t="shared" si="34"/>
        <v>0.5681</v>
      </c>
      <c r="E35" s="11">
        <f t="shared" si="35"/>
        <v>0.007392</v>
      </c>
      <c r="F35" s="9">
        <f t="shared" si="16"/>
        <v>74713</v>
      </c>
      <c r="G35" s="11">
        <f t="shared" si="36"/>
        <v>0.003556</v>
      </c>
      <c r="H35" s="9">
        <f t="shared" si="17"/>
        <v>35941</v>
      </c>
      <c r="I35" s="9">
        <f t="shared" si="37"/>
        <v>110654</v>
      </c>
      <c r="J35" s="9">
        <f t="shared" si="18"/>
        <v>110654</v>
      </c>
      <c r="K35" s="11">
        <f t="shared" si="27"/>
        <v>0.007549</v>
      </c>
      <c r="L35" s="11">
        <f t="shared" si="23"/>
        <v>0.009278</v>
      </c>
      <c r="M35" s="9">
        <f t="shared" si="5"/>
        <v>51553</v>
      </c>
      <c r="N35" s="9">
        <f t="shared" si="38"/>
        <v>162207</v>
      </c>
      <c r="O35" s="9">
        <f t="shared" si="19"/>
        <v>162207</v>
      </c>
      <c r="P35" s="11">
        <f t="shared" si="28"/>
        <v>0.008054</v>
      </c>
      <c r="Q35" s="11">
        <f t="shared" si="24"/>
        <v>0.009487</v>
      </c>
      <c r="R35" s="9">
        <f t="shared" si="8"/>
        <v>711</v>
      </c>
      <c r="S35" s="9">
        <f t="shared" si="9"/>
        <v>162918</v>
      </c>
      <c r="T35" s="9">
        <f t="shared" si="20"/>
        <v>162918</v>
      </c>
      <c r="U35" s="11">
        <f t="shared" si="29"/>
        <v>0.008059</v>
      </c>
      <c r="V35" s="11">
        <f t="shared" si="25"/>
        <v>0.009487</v>
      </c>
      <c r="W35" s="9">
        <f t="shared" si="11"/>
        <v>0</v>
      </c>
      <c r="X35" s="9">
        <f t="shared" si="12"/>
        <v>162918</v>
      </c>
      <c r="Y35" s="9">
        <f t="shared" si="21"/>
        <v>162918</v>
      </c>
      <c r="Z35" s="11">
        <f t="shared" si="30"/>
        <v>0.008059</v>
      </c>
      <c r="AA35" s="11">
        <f t="shared" si="26"/>
        <v>0.009487</v>
      </c>
      <c r="AB35" s="9">
        <f t="shared" si="14"/>
        <v>0</v>
      </c>
      <c r="AC35" s="9">
        <f t="shared" si="15"/>
        <v>162918</v>
      </c>
      <c r="AD35" s="9">
        <f t="shared" si="22"/>
        <v>162918</v>
      </c>
    </row>
    <row r="36" spans="1:30" ht="12.75">
      <c r="A36" s="5" t="s">
        <v>93</v>
      </c>
      <c r="B36" s="9">
        <v>0</v>
      </c>
      <c r="C36" s="9">
        <v>19023963</v>
      </c>
      <c r="D36" s="10">
        <f t="shared" si="34"/>
        <v>0</v>
      </c>
      <c r="E36" s="11">
        <f t="shared" si="35"/>
        <v>0</v>
      </c>
      <c r="F36" s="9">
        <f t="shared" si="16"/>
        <v>0</v>
      </c>
      <c r="G36" s="11">
        <f t="shared" si="36"/>
        <v>0</v>
      </c>
      <c r="H36" s="9">
        <f t="shared" si="17"/>
        <v>0</v>
      </c>
      <c r="I36" s="9">
        <f t="shared" si="37"/>
        <v>0</v>
      </c>
      <c r="J36" s="9">
        <f t="shared" si="18"/>
        <v>0</v>
      </c>
      <c r="K36" s="11">
        <f t="shared" si="27"/>
        <v>0</v>
      </c>
      <c r="L36" s="11">
        <f t="shared" si="23"/>
        <v>0</v>
      </c>
      <c r="M36" s="9">
        <f t="shared" si="5"/>
        <v>0</v>
      </c>
      <c r="N36" s="9">
        <f t="shared" si="38"/>
        <v>0</v>
      </c>
      <c r="O36" s="9">
        <f t="shared" si="19"/>
        <v>0</v>
      </c>
      <c r="P36" s="11">
        <f t="shared" si="28"/>
        <v>0</v>
      </c>
      <c r="Q36" s="11">
        <f t="shared" si="24"/>
        <v>0</v>
      </c>
      <c r="R36" s="9">
        <f t="shared" si="8"/>
        <v>0</v>
      </c>
      <c r="S36" s="9">
        <f t="shared" si="9"/>
        <v>0</v>
      </c>
      <c r="T36" s="9">
        <f t="shared" si="20"/>
        <v>0</v>
      </c>
      <c r="U36" s="11">
        <f t="shared" si="29"/>
        <v>0</v>
      </c>
      <c r="V36" s="11">
        <f t="shared" si="25"/>
        <v>0</v>
      </c>
      <c r="W36" s="9">
        <f t="shared" si="11"/>
        <v>0</v>
      </c>
      <c r="X36" s="9">
        <f t="shared" si="12"/>
        <v>0</v>
      </c>
      <c r="Y36" s="9">
        <f t="shared" si="21"/>
        <v>0</v>
      </c>
      <c r="Z36" s="11">
        <f t="shared" si="30"/>
        <v>0</v>
      </c>
      <c r="AA36" s="11">
        <f t="shared" si="26"/>
        <v>0</v>
      </c>
      <c r="AB36" s="9">
        <f t="shared" si="14"/>
        <v>0</v>
      </c>
      <c r="AC36" s="9">
        <f t="shared" si="15"/>
        <v>0</v>
      </c>
      <c r="AD36" s="9">
        <f t="shared" si="22"/>
        <v>0</v>
      </c>
    </row>
    <row r="37" spans="1:30" ht="12.75">
      <c r="A37" s="5" t="s">
        <v>58</v>
      </c>
      <c r="B37" s="9">
        <v>17344954</v>
      </c>
      <c r="C37" s="9">
        <v>3971489</v>
      </c>
      <c r="D37" s="10">
        <f t="shared" si="34"/>
        <v>4.3674</v>
      </c>
      <c r="E37" s="11">
        <f t="shared" si="35"/>
        <v>0.056829</v>
      </c>
      <c r="F37" s="9">
        <f t="shared" si="16"/>
        <v>574387</v>
      </c>
      <c r="G37" s="11">
        <f t="shared" si="36"/>
        <v>0.008495</v>
      </c>
      <c r="H37" s="9">
        <f t="shared" si="17"/>
        <v>85861</v>
      </c>
      <c r="I37" s="9">
        <f t="shared" si="37"/>
        <v>660248</v>
      </c>
      <c r="J37" s="9">
        <f t="shared" si="18"/>
        <v>660248</v>
      </c>
      <c r="K37" s="11">
        <f t="shared" si="27"/>
        <v>0.045043</v>
      </c>
      <c r="L37" s="11">
        <f t="shared" si="23"/>
        <v>0.055362</v>
      </c>
      <c r="M37" s="9">
        <f t="shared" si="5"/>
        <v>307619</v>
      </c>
      <c r="N37" s="9">
        <f t="shared" si="38"/>
        <v>967867</v>
      </c>
      <c r="O37" s="9">
        <f t="shared" si="19"/>
        <v>967867</v>
      </c>
      <c r="P37" s="11">
        <f t="shared" si="28"/>
        <v>0.048058</v>
      </c>
      <c r="Q37" s="11">
        <f t="shared" si="24"/>
        <v>0.056611</v>
      </c>
      <c r="R37" s="9">
        <f t="shared" si="8"/>
        <v>4240</v>
      </c>
      <c r="S37" s="9">
        <f t="shared" si="9"/>
        <v>972107</v>
      </c>
      <c r="T37" s="9">
        <f t="shared" si="20"/>
        <v>972107</v>
      </c>
      <c r="U37" s="11">
        <f t="shared" si="29"/>
        <v>0.048089</v>
      </c>
      <c r="V37" s="11">
        <f t="shared" si="25"/>
        <v>0.05661</v>
      </c>
      <c r="W37" s="9">
        <f t="shared" si="11"/>
        <v>0</v>
      </c>
      <c r="X37" s="9">
        <f t="shared" si="12"/>
        <v>972107</v>
      </c>
      <c r="Y37" s="9">
        <f t="shared" si="21"/>
        <v>972107</v>
      </c>
      <c r="Z37" s="11">
        <f t="shared" si="30"/>
        <v>0.048089</v>
      </c>
      <c r="AA37" s="11">
        <f t="shared" si="26"/>
        <v>0.05661</v>
      </c>
      <c r="AB37" s="9">
        <f t="shared" si="14"/>
        <v>0</v>
      </c>
      <c r="AC37" s="9">
        <f t="shared" si="15"/>
        <v>972107</v>
      </c>
      <c r="AD37" s="9">
        <f t="shared" si="22"/>
        <v>972107</v>
      </c>
    </row>
    <row r="38" spans="1:30" ht="12.75">
      <c r="A38" s="5" t="s">
        <v>59</v>
      </c>
      <c r="B38" s="9">
        <v>19400440</v>
      </c>
      <c r="C38" s="9">
        <v>18262356</v>
      </c>
      <c r="D38" s="10">
        <f t="shared" si="34"/>
        <v>1.0623</v>
      </c>
      <c r="E38" s="11">
        <f t="shared" si="35"/>
        <v>0.013823</v>
      </c>
      <c r="F38" s="9">
        <f t="shared" si="16"/>
        <v>139713</v>
      </c>
      <c r="G38" s="11">
        <f t="shared" si="36"/>
        <v>0.009502</v>
      </c>
      <c r="H38" s="9">
        <f t="shared" si="17"/>
        <v>96039</v>
      </c>
      <c r="I38" s="9">
        <f t="shared" si="37"/>
        <v>235752</v>
      </c>
      <c r="J38" s="9">
        <f t="shared" si="18"/>
        <v>235752</v>
      </c>
      <c r="K38" s="11">
        <f t="shared" si="27"/>
        <v>0.016083</v>
      </c>
      <c r="L38" s="11">
        <f t="shared" si="23"/>
        <v>0.019768</v>
      </c>
      <c r="M38" s="9">
        <f t="shared" si="5"/>
        <v>109841</v>
      </c>
      <c r="N38" s="9">
        <f t="shared" si="38"/>
        <v>345593</v>
      </c>
      <c r="O38" s="9">
        <f t="shared" si="19"/>
        <v>345593</v>
      </c>
      <c r="P38" s="11">
        <f t="shared" si="28"/>
        <v>0.01716</v>
      </c>
      <c r="Q38" s="11">
        <f t="shared" si="24"/>
        <v>0.020214</v>
      </c>
      <c r="R38" s="9">
        <f t="shared" si="8"/>
        <v>1514</v>
      </c>
      <c r="S38" s="9">
        <f t="shared" si="9"/>
        <v>347107</v>
      </c>
      <c r="T38" s="9">
        <f t="shared" si="20"/>
        <v>347107</v>
      </c>
      <c r="U38" s="11">
        <f t="shared" si="29"/>
        <v>0.017171</v>
      </c>
      <c r="V38" s="11">
        <f t="shared" si="25"/>
        <v>0.020213</v>
      </c>
      <c r="W38" s="9">
        <f t="shared" si="11"/>
        <v>0</v>
      </c>
      <c r="X38" s="9">
        <f t="shared" si="12"/>
        <v>347107</v>
      </c>
      <c r="Y38" s="9">
        <f t="shared" si="21"/>
        <v>347107</v>
      </c>
      <c r="Z38" s="11">
        <f t="shared" si="30"/>
        <v>0.017171</v>
      </c>
      <c r="AA38" s="11">
        <f t="shared" si="26"/>
        <v>0.020213</v>
      </c>
      <c r="AB38" s="9">
        <f t="shared" si="14"/>
        <v>0</v>
      </c>
      <c r="AC38" s="9">
        <f t="shared" si="15"/>
        <v>347107</v>
      </c>
      <c r="AD38" s="9">
        <f t="shared" si="22"/>
        <v>347107</v>
      </c>
    </row>
    <row r="39" spans="1:30" ht="12.75">
      <c r="A39" s="5" t="s">
        <v>60</v>
      </c>
      <c r="B39" s="9">
        <v>213346091</v>
      </c>
      <c r="C39" s="9">
        <v>83938195</v>
      </c>
      <c r="D39" s="10">
        <f t="shared" si="34"/>
        <v>2.5417</v>
      </c>
      <c r="E39" s="11">
        <f t="shared" si="35"/>
        <v>0.033073</v>
      </c>
      <c r="F39" s="9">
        <f t="shared" si="16"/>
        <v>334278</v>
      </c>
      <c r="G39" s="11">
        <f t="shared" si="36"/>
        <v>0.104493</v>
      </c>
      <c r="H39" s="9">
        <f t="shared" si="17"/>
        <v>1056140</v>
      </c>
      <c r="I39" s="9">
        <f t="shared" si="37"/>
        <v>1390418</v>
      </c>
      <c r="J39" s="9">
        <f t="shared" si="18"/>
        <v>1390418</v>
      </c>
      <c r="K39" s="11">
        <f t="shared" si="27"/>
        <v>0.094857</v>
      </c>
      <c r="L39" s="11">
        <f t="shared" si="23"/>
        <v>0.116588</v>
      </c>
      <c r="M39" s="9">
        <f t="shared" si="5"/>
        <v>647821</v>
      </c>
      <c r="N39" s="9">
        <f t="shared" si="38"/>
        <v>2038239</v>
      </c>
      <c r="O39" s="9">
        <f t="shared" si="19"/>
        <v>2038239</v>
      </c>
      <c r="P39" s="11">
        <f t="shared" si="28"/>
        <v>0.101205</v>
      </c>
      <c r="Q39" s="11">
        <f t="shared" si="24"/>
        <v>0.119216</v>
      </c>
      <c r="R39" s="9">
        <f t="shared" si="8"/>
        <v>8929</v>
      </c>
      <c r="S39" s="9">
        <f>O39+R39</f>
        <v>2047168</v>
      </c>
      <c r="T39" s="9">
        <f t="shared" si="20"/>
        <v>2047168</v>
      </c>
      <c r="U39" s="11">
        <f t="shared" si="29"/>
        <v>0.101272</v>
      </c>
      <c r="V39" s="11">
        <f t="shared" si="25"/>
        <v>0.119216</v>
      </c>
      <c r="W39" s="9">
        <f t="shared" si="11"/>
        <v>0</v>
      </c>
      <c r="X39" s="9">
        <f>T39+W39</f>
        <v>2047168</v>
      </c>
      <c r="Y39" s="9">
        <f t="shared" si="21"/>
        <v>2047168</v>
      </c>
      <c r="Z39" s="11">
        <f t="shared" si="30"/>
        <v>0.101272</v>
      </c>
      <c r="AA39" s="11">
        <f t="shared" si="26"/>
        <v>0.119216</v>
      </c>
      <c r="AB39" s="9">
        <f t="shared" si="14"/>
        <v>0</v>
      </c>
      <c r="AC39" s="9">
        <f t="shared" si="15"/>
        <v>2047168</v>
      </c>
      <c r="AD39" s="9">
        <f t="shared" si="22"/>
        <v>2047168</v>
      </c>
    </row>
    <row r="40" spans="1:30" ht="12.75">
      <c r="A40" s="5" t="s">
        <v>94</v>
      </c>
      <c r="B40" s="9">
        <v>587834</v>
      </c>
      <c r="C40" s="9">
        <v>9823204</v>
      </c>
      <c r="D40" s="10">
        <f t="shared" si="34"/>
        <v>0.0598</v>
      </c>
      <c r="E40" s="11">
        <f t="shared" si="35"/>
        <v>0.000778</v>
      </c>
      <c r="F40" s="9">
        <f t="shared" si="16"/>
        <v>7863</v>
      </c>
      <c r="G40" s="11">
        <f t="shared" si="36"/>
        <v>0.000288</v>
      </c>
      <c r="H40" s="9">
        <f>ROUND(+G40*10107281,0)+9</f>
        <v>2920</v>
      </c>
      <c r="I40" s="9">
        <f t="shared" si="37"/>
        <v>10783</v>
      </c>
      <c r="J40" s="9">
        <f t="shared" si="18"/>
        <v>10783</v>
      </c>
      <c r="K40" s="11">
        <f t="shared" si="27"/>
        <v>0.000736</v>
      </c>
      <c r="L40" s="11">
        <f t="shared" si="23"/>
        <v>0.000905</v>
      </c>
      <c r="M40" s="9">
        <f t="shared" si="5"/>
        <v>5029</v>
      </c>
      <c r="N40" s="9">
        <f t="shared" si="38"/>
        <v>15812</v>
      </c>
      <c r="O40" s="9">
        <f t="shared" si="19"/>
        <v>15812</v>
      </c>
      <c r="P40" s="11">
        <f t="shared" si="28"/>
        <v>0.000785</v>
      </c>
      <c r="Q40" s="11">
        <f t="shared" si="24"/>
        <v>0.000925</v>
      </c>
      <c r="R40" s="9">
        <f t="shared" si="8"/>
        <v>69</v>
      </c>
      <c r="S40" s="9">
        <f t="shared" si="9"/>
        <v>15881</v>
      </c>
      <c r="T40" s="9">
        <f t="shared" si="20"/>
        <v>15881</v>
      </c>
      <c r="U40" s="11">
        <f t="shared" si="29"/>
        <v>0.000786</v>
      </c>
      <c r="V40" s="11">
        <f t="shared" si="25"/>
        <v>0.000925</v>
      </c>
      <c r="W40" s="9">
        <f t="shared" si="11"/>
        <v>0</v>
      </c>
      <c r="X40" s="9">
        <f t="shared" si="12"/>
        <v>15881</v>
      </c>
      <c r="Y40" s="9">
        <f t="shared" si="21"/>
        <v>15881</v>
      </c>
      <c r="Z40" s="11">
        <f t="shared" si="30"/>
        <v>0.000786</v>
      </c>
      <c r="AA40" s="11">
        <f t="shared" si="26"/>
        <v>0.000925</v>
      </c>
      <c r="AB40" s="9">
        <f t="shared" si="14"/>
        <v>0</v>
      </c>
      <c r="AC40" s="9">
        <f t="shared" si="15"/>
        <v>15881</v>
      </c>
      <c r="AD40" s="9">
        <f t="shared" si="22"/>
        <v>15881</v>
      </c>
    </row>
    <row r="41" spans="1:30" ht="12.75">
      <c r="A41" s="5" t="s">
        <v>61</v>
      </c>
      <c r="B41" s="9">
        <v>110825174</v>
      </c>
      <c r="C41" s="9">
        <v>277905041</v>
      </c>
      <c r="D41" s="10">
        <f t="shared" si="34"/>
        <v>0.3988</v>
      </c>
      <c r="E41" s="11">
        <f t="shared" si="35"/>
        <v>0.005189</v>
      </c>
      <c r="F41" s="9">
        <f t="shared" si="16"/>
        <v>52447</v>
      </c>
      <c r="G41" s="11">
        <f t="shared" si="36"/>
        <v>0.05428</v>
      </c>
      <c r="H41" s="9">
        <f t="shared" si="17"/>
        <v>548623</v>
      </c>
      <c r="I41" s="9">
        <f t="shared" si="37"/>
        <v>601070</v>
      </c>
      <c r="J41" s="9">
        <f t="shared" si="18"/>
        <v>601070</v>
      </c>
      <c r="K41" s="11">
        <f t="shared" si="27"/>
        <v>0.041006</v>
      </c>
      <c r="L41" s="11">
        <f t="shared" si="23"/>
        <v>0.0504</v>
      </c>
      <c r="M41" s="9">
        <f aca="true" t="shared" si="39" ref="M41:M59">L41*(I$108-J$108)</f>
        <v>280048</v>
      </c>
      <c r="N41" s="9">
        <f t="shared" si="38"/>
        <v>881118</v>
      </c>
      <c r="O41" s="9">
        <f t="shared" si="19"/>
        <v>881118</v>
      </c>
      <c r="P41" s="11">
        <f t="shared" si="28"/>
        <v>0.04375</v>
      </c>
      <c r="Q41" s="11">
        <f t="shared" si="24"/>
        <v>0.051536</v>
      </c>
      <c r="R41" s="9">
        <f aca="true" t="shared" si="40" ref="R41:R59">Q41*(N$108-O$108)</f>
        <v>3860</v>
      </c>
      <c r="S41" s="9">
        <f t="shared" si="9"/>
        <v>884978</v>
      </c>
      <c r="T41" s="9">
        <f t="shared" si="20"/>
        <v>884978</v>
      </c>
      <c r="U41" s="11">
        <f t="shared" si="29"/>
        <v>0.043779</v>
      </c>
      <c r="V41" s="11">
        <f t="shared" si="25"/>
        <v>0.051536</v>
      </c>
      <c r="W41" s="9">
        <f aca="true" t="shared" si="41" ref="W41:W59">V41*(S$108-T$108)</f>
        <v>0</v>
      </c>
      <c r="X41" s="9">
        <f t="shared" si="12"/>
        <v>884978</v>
      </c>
      <c r="Y41" s="9">
        <f t="shared" si="21"/>
        <v>884978</v>
      </c>
      <c r="Z41" s="11">
        <f t="shared" si="30"/>
        <v>0.043779</v>
      </c>
      <c r="AA41" s="11">
        <f t="shared" si="26"/>
        <v>0.051536</v>
      </c>
      <c r="AB41" s="9">
        <f aca="true" t="shared" si="42" ref="AB41:AB59">AA41*(X$108-Y$108)</f>
        <v>0</v>
      </c>
      <c r="AC41" s="9">
        <f t="shared" si="15"/>
        <v>884978</v>
      </c>
      <c r="AD41" s="9">
        <f t="shared" si="22"/>
        <v>884978</v>
      </c>
    </row>
    <row r="42" spans="1:30" ht="12.75">
      <c r="A42" s="5" t="s">
        <v>62</v>
      </c>
      <c r="B42" s="9">
        <v>0</v>
      </c>
      <c r="C42" s="9">
        <v>40613615</v>
      </c>
      <c r="D42" s="10">
        <f t="shared" si="34"/>
        <v>0</v>
      </c>
      <c r="E42" s="11">
        <f t="shared" si="35"/>
        <v>0</v>
      </c>
      <c r="F42" s="9">
        <f t="shared" si="16"/>
        <v>0</v>
      </c>
      <c r="G42" s="11">
        <f t="shared" si="36"/>
        <v>0</v>
      </c>
      <c r="H42" s="9">
        <f t="shared" si="17"/>
        <v>0</v>
      </c>
      <c r="I42" s="9">
        <f t="shared" si="37"/>
        <v>0</v>
      </c>
      <c r="J42" s="9">
        <f t="shared" si="18"/>
        <v>0</v>
      </c>
      <c r="K42" s="11">
        <f t="shared" si="27"/>
        <v>0</v>
      </c>
      <c r="L42" s="11">
        <f t="shared" si="23"/>
        <v>0</v>
      </c>
      <c r="M42" s="9">
        <f t="shared" si="39"/>
        <v>0</v>
      </c>
      <c r="N42" s="9">
        <f t="shared" si="38"/>
        <v>0</v>
      </c>
      <c r="O42" s="9">
        <f t="shared" si="19"/>
        <v>0</v>
      </c>
      <c r="P42" s="11">
        <f t="shared" si="28"/>
        <v>0</v>
      </c>
      <c r="Q42" s="11">
        <f t="shared" si="24"/>
        <v>0</v>
      </c>
      <c r="R42" s="9">
        <f t="shared" si="40"/>
        <v>0</v>
      </c>
      <c r="S42" s="9">
        <f t="shared" si="9"/>
        <v>0</v>
      </c>
      <c r="T42" s="9">
        <f t="shared" si="20"/>
        <v>0</v>
      </c>
      <c r="U42" s="11">
        <f t="shared" si="29"/>
        <v>0</v>
      </c>
      <c r="V42" s="11">
        <f t="shared" si="25"/>
        <v>0</v>
      </c>
      <c r="W42" s="9">
        <f t="shared" si="41"/>
        <v>0</v>
      </c>
      <c r="X42" s="9">
        <f t="shared" si="12"/>
        <v>0</v>
      </c>
      <c r="Y42" s="9">
        <f t="shared" si="21"/>
        <v>0</v>
      </c>
      <c r="Z42" s="11">
        <f t="shared" si="30"/>
        <v>0</v>
      </c>
      <c r="AA42" s="11">
        <f t="shared" si="26"/>
        <v>0</v>
      </c>
      <c r="AB42" s="9">
        <f t="shared" si="42"/>
        <v>0</v>
      </c>
      <c r="AC42" s="9">
        <f t="shared" si="15"/>
        <v>0</v>
      </c>
      <c r="AD42" s="9">
        <f t="shared" si="22"/>
        <v>0</v>
      </c>
    </row>
    <row r="43" spans="1:30" s="16" customFormat="1" ht="12.75">
      <c r="A43" s="12" t="s">
        <v>95</v>
      </c>
      <c r="B43" s="13">
        <v>0</v>
      </c>
      <c r="C43" s="13">
        <v>14047192</v>
      </c>
      <c r="D43" s="14">
        <f t="shared" si="34"/>
        <v>0</v>
      </c>
      <c r="E43" s="15">
        <f t="shared" si="35"/>
        <v>0</v>
      </c>
      <c r="F43" s="13">
        <f t="shared" si="16"/>
        <v>0</v>
      </c>
      <c r="G43" s="15">
        <f t="shared" si="36"/>
        <v>0</v>
      </c>
      <c r="H43" s="13">
        <f t="shared" si="17"/>
        <v>0</v>
      </c>
      <c r="I43" s="13">
        <f t="shared" si="37"/>
        <v>0</v>
      </c>
      <c r="J43" s="13">
        <f t="shared" si="18"/>
        <v>0</v>
      </c>
      <c r="K43" s="15">
        <f t="shared" si="27"/>
        <v>0</v>
      </c>
      <c r="L43" s="15">
        <f t="shared" si="23"/>
        <v>0</v>
      </c>
      <c r="M43" s="13">
        <f t="shared" si="39"/>
        <v>0</v>
      </c>
      <c r="N43" s="13">
        <f t="shared" si="38"/>
        <v>0</v>
      </c>
      <c r="O43" s="13">
        <f t="shared" si="19"/>
        <v>0</v>
      </c>
      <c r="P43" s="15">
        <f t="shared" si="28"/>
        <v>0</v>
      </c>
      <c r="Q43" s="15">
        <f t="shared" si="24"/>
        <v>0</v>
      </c>
      <c r="R43" s="13">
        <f t="shared" si="40"/>
        <v>0</v>
      </c>
      <c r="S43" s="13">
        <f t="shared" si="9"/>
        <v>0</v>
      </c>
      <c r="T43" s="13">
        <f t="shared" si="20"/>
        <v>0</v>
      </c>
      <c r="U43" s="15">
        <f t="shared" si="29"/>
        <v>0</v>
      </c>
      <c r="V43" s="15">
        <f t="shared" si="25"/>
        <v>0</v>
      </c>
      <c r="W43" s="13">
        <f t="shared" si="41"/>
        <v>0</v>
      </c>
      <c r="X43" s="13">
        <f t="shared" si="12"/>
        <v>0</v>
      </c>
      <c r="Y43" s="13">
        <f t="shared" si="21"/>
        <v>0</v>
      </c>
      <c r="Z43" s="15">
        <f t="shared" si="30"/>
        <v>0</v>
      </c>
      <c r="AA43" s="15">
        <f t="shared" si="26"/>
        <v>0</v>
      </c>
      <c r="AB43" s="13">
        <f t="shared" si="42"/>
        <v>0</v>
      </c>
      <c r="AC43" s="13">
        <f t="shared" si="15"/>
        <v>0</v>
      </c>
      <c r="AD43" s="13">
        <f t="shared" si="22"/>
        <v>0</v>
      </c>
    </row>
    <row r="44" spans="1:30" s="16" customFormat="1" ht="12.75">
      <c r="A44" s="12" t="s">
        <v>63</v>
      </c>
      <c r="B44" s="13">
        <v>217353764</v>
      </c>
      <c r="C44" s="13">
        <v>104703667</v>
      </c>
      <c r="D44" s="14">
        <f aca="true" t="shared" si="43" ref="D44:D51">B44/C44</f>
        <v>2.0759</v>
      </c>
      <c r="E44" s="15">
        <f t="shared" si="35"/>
        <v>0.027012</v>
      </c>
      <c r="F44" s="13">
        <f t="shared" si="16"/>
        <v>273018</v>
      </c>
      <c r="G44" s="15">
        <f t="shared" si="36"/>
        <v>0.106455</v>
      </c>
      <c r="H44" s="13">
        <f t="shared" si="17"/>
        <v>1075971</v>
      </c>
      <c r="I44" s="13">
        <f aca="true" t="shared" si="44" ref="I44:I51">F44+H44</f>
        <v>1348989</v>
      </c>
      <c r="J44" s="13">
        <f t="shared" si="18"/>
        <v>1348989</v>
      </c>
      <c r="K44" s="15">
        <f t="shared" si="27"/>
        <v>0.092031</v>
      </c>
      <c r="L44" s="15">
        <f t="shared" si="23"/>
        <v>0.113115</v>
      </c>
      <c r="M44" s="13">
        <f t="shared" si="39"/>
        <v>628523</v>
      </c>
      <c r="N44" s="13">
        <f aca="true" t="shared" si="45" ref="N44:N51">J44+M44</f>
        <v>1977512</v>
      </c>
      <c r="O44" s="13">
        <f t="shared" si="19"/>
        <v>1977512</v>
      </c>
      <c r="P44" s="15">
        <f t="shared" si="28"/>
        <v>0.09819</v>
      </c>
      <c r="Q44" s="15">
        <f t="shared" si="24"/>
        <v>0.115664</v>
      </c>
      <c r="R44" s="13">
        <f t="shared" si="40"/>
        <v>8663</v>
      </c>
      <c r="S44" s="13">
        <f t="shared" si="9"/>
        <v>1986175</v>
      </c>
      <c r="T44" s="13">
        <f t="shared" si="20"/>
        <v>1986175</v>
      </c>
      <c r="U44" s="15">
        <f t="shared" si="29"/>
        <v>0.098255</v>
      </c>
      <c r="V44" s="15">
        <f t="shared" si="25"/>
        <v>0.115664</v>
      </c>
      <c r="W44" s="13">
        <f t="shared" si="41"/>
        <v>0</v>
      </c>
      <c r="X44" s="13">
        <f t="shared" si="12"/>
        <v>1986175</v>
      </c>
      <c r="Y44" s="13">
        <f t="shared" si="21"/>
        <v>1986175</v>
      </c>
      <c r="Z44" s="15">
        <f t="shared" si="30"/>
        <v>0.098255</v>
      </c>
      <c r="AA44" s="15">
        <f t="shared" si="26"/>
        <v>0.115664</v>
      </c>
      <c r="AB44" s="13">
        <f t="shared" si="42"/>
        <v>0</v>
      </c>
      <c r="AC44" s="13">
        <f t="shared" si="15"/>
        <v>1986175</v>
      </c>
      <c r="AD44" s="13">
        <f t="shared" si="22"/>
        <v>1986175</v>
      </c>
    </row>
    <row r="45" spans="1:30" ht="12.75">
      <c r="A45" s="5" t="s">
        <v>64</v>
      </c>
      <c r="B45" s="9">
        <v>2467979</v>
      </c>
      <c r="C45" s="9">
        <v>14741239</v>
      </c>
      <c r="D45" s="10">
        <f t="shared" si="43"/>
        <v>0.1674</v>
      </c>
      <c r="E45" s="11">
        <f t="shared" si="35"/>
        <v>0.002178</v>
      </c>
      <c r="F45" s="9">
        <f t="shared" si="16"/>
        <v>22014</v>
      </c>
      <c r="G45" s="11">
        <f t="shared" si="36"/>
        <v>0.001209</v>
      </c>
      <c r="H45" s="9">
        <f t="shared" si="17"/>
        <v>12220</v>
      </c>
      <c r="I45" s="9">
        <f t="shared" si="44"/>
        <v>34234</v>
      </c>
      <c r="J45" s="9">
        <f t="shared" si="18"/>
        <v>34234</v>
      </c>
      <c r="K45" s="11">
        <f t="shared" si="27"/>
        <v>0.002336</v>
      </c>
      <c r="L45" s="11">
        <f t="shared" si="23"/>
        <v>0.002871</v>
      </c>
      <c r="M45" s="9">
        <f t="shared" si="39"/>
        <v>15953</v>
      </c>
      <c r="N45" s="9">
        <f t="shared" si="45"/>
        <v>50187</v>
      </c>
      <c r="O45" s="9">
        <f t="shared" si="19"/>
        <v>50187</v>
      </c>
      <c r="P45" s="11">
        <f t="shared" si="28"/>
        <v>0.002492</v>
      </c>
      <c r="Q45" s="11">
        <f t="shared" si="24"/>
        <v>0.002935</v>
      </c>
      <c r="R45" s="9">
        <f t="shared" si="40"/>
        <v>220</v>
      </c>
      <c r="S45" s="9">
        <f t="shared" si="9"/>
        <v>50407</v>
      </c>
      <c r="T45" s="9">
        <f t="shared" si="20"/>
        <v>50407</v>
      </c>
      <c r="U45" s="11">
        <f t="shared" si="29"/>
        <v>0.002494</v>
      </c>
      <c r="V45" s="11">
        <f t="shared" si="25"/>
        <v>0.002936</v>
      </c>
      <c r="W45" s="9">
        <f t="shared" si="41"/>
        <v>0</v>
      </c>
      <c r="X45" s="9">
        <f t="shared" si="12"/>
        <v>50407</v>
      </c>
      <c r="Y45" s="9">
        <f t="shared" si="21"/>
        <v>50407</v>
      </c>
      <c r="Z45" s="11">
        <f t="shared" si="30"/>
        <v>0.002494</v>
      </c>
      <c r="AA45" s="11">
        <f t="shared" si="26"/>
        <v>0.002936</v>
      </c>
      <c r="AB45" s="9">
        <f t="shared" si="42"/>
        <v>0</v>
      </c>
      <c r="AC45" s="9">
        <f t="shared" si="15"/>
        <v>50407</v>
      </c>
      <c r="AD45" s="9">
        <f t="shared" si="22"/>
        <v>50407</v>
      </c>
    </row>
    <row r="46" spans="1:30" ht="12.75">
      <c r="A46" s="5" t="s">
        <v>65</v>
      </c>
      <c r="B46" s="9">
        <v>0</v>
      </c>
      <c r="C46" s="9">
        <v>25001883</v>
      </c>
      <c r="D46" s="10">
        <f t="shared" si="43"/>
        <v>0</v>
      </c>
      <c r="E46" s="11">
        <f t="shared" si="35"/>
        <v>0</v>
      </c>
      <c r="F46" s="9">
        <f t="shared" si="16"/>
        <v>0</v>
      </c>
      <c r="G46" s="11">
        <f t="shared" si="36"/>
        <v>0</v>
      </c>
      <c r="H46" s="9">
        <f t="shared" si="17"/>
        <v>0</v>
      </c>
      <c r="I46" s="9">
        <f t="shared" si="44"/>
        <v>0</v>
      </c>
      <c r="J46" s="9">
        <f t="shared" si="18"/>
        <v>0</v>
      </c>
      <c r="K46" s="11">
        <f t="shared" si="27"/>
        <v>0</v>
      </c>
      <c r="L46" s="11">
        <f t="shared" si="23"/>
        <v>0</v>
      </c>
      <c r="M46" s="9">
        <f t="shared" si="39"/>
        <v>0</v>
      </c>
      <c r="N46" s="9">
        <f t="shared" si="45"/>
        <v>0</v>
      </c>
      <c r="O46" s="9">
        <f t="shared" si="19"/>
        <v>0</v>
      </c>
      <c r="P46" s="11">
        <f t="shared" si="28"/>
        <v>0</v>
      </c>
      <c r="Q46" s="11">
        <f t="shared" si="24"/>
        <v>0</v>
      </c>
      <c r="R46" s="9">
        <f t="shared" si="40"/>
        <v>0</v>
      </c>
      <c r="S46" s="9">
        <f t="shared" si="9"/>
        <v>0</v>
      </c>
      <c r="T46" s="9">
        <f t="shared" si="20"/>
        <v>0</v>
      </c>
      <c r="U46" s="11">
        <f t="shared" si="29"/>
        <v>0</v>
      </c>
      <c r="V46" s="11">
        <f t="shared" si="25"/>
        <v>0</v>
      </c>
      <c r="W46" s="9">
        <f t="shared" si="41"/>
        <v>0</v>
      </c>
      <c r="X46" s="9">
        <f t="shared" si="12"/>
        <v>0</v>
      </c>
      <c r="Y46" s="9">
        <f t="shared" si="21"/>
        <v>0</v>
      </c>
      <c r="Z46" s="11">
        <f t="shared" si="30"/>
        <v>0</v>
      </c>
      <c r="AA46" s="11">
        <f t="shared" si="26"/>
        <v>0</v>
      </c>
      <c r="AB46" s="9">
        <f t="shared" si="42"/>
        <v>0</v>
      </c>
      <c r="AC46" s="9">
        <f t="shared" si="15"/>
        <v>0</v>
      </c>
      <c r="AD46" s="9">
        <f t="shared" si="22"/>
        <v>0</v>
      </c>
    </row>
    <row r="47" spans="1:30" ht="12.75">
      <c r="A47" s="5" t="s">
        <v>66</v>
      </c>
      <c r="B47" s="9">
        <v>277509177</v>
      </c>
      <c r="C47" s="9">
        <v>145460193</v>
      </c>
      <c r="D47" s="10">
        <f t="shared" si="43"/>
        <v>1.9078</v>
      </c>
      <c r="E47" s="11">
        <f t="shared" si="35"/>
        <v>0.024825</v>
      </c>
      <c r="F47" s="9">
        <f t="shared" si="16"/>
        <v>250913</v>
      </c>
      <c r="G47" s="11">
        <f t="shared" si="36"/>
        <v>0.135918</v>
      </c>
      <c r="H47" s="9">
        <f t="shared" si="17"/>
        <v>1373761</v>
      </c>
      <c r="I47" s="9">
        <f t="shared" si="44"/>
        <v>1624674</v>
      </c>
      <c r="J47" s="9">
        <f t="shared" si="18"/>
        <v>1624674</v>
      </c>
      <c r="K47" s="11">
        <f t="shared" si="27"/>
        <v>0.110838</v>
      </c>
      <c r="L47" s="11">
        <f t="shared" si="23"/>
        <v>0.13623</v>
      </c>
      <c r="M47" s="9">
        <f t="shared" si="39"/>
        <v>756962</v>
      </c>
      <c r="N47" s="9">
        <f>J47+M47-9</f>
        <v>2381627</v>
      </c>
      <c r="O47" s="9">
        <f t="shared" si="19"/>
        <v>2381627</v>
      </c>
      <c r="P47" s="11">
        <f t="shared" si="28"/>
        <v>0.118256</v>
      </c>
      <c r="Q47" s="11">
        <f t="shared" si="24"/>
        <v>0.139302</v>
      </c>
      <c r="R47" s="9">
        <f t="shared" si="40"/>
        <v>10433</v>
      </c>
      <c r="S47" s="9">
        <f>O47+R47-2</f>
        <v>2392058</v>
      </c>
      <c r="T47" s="9">
        <f t="shared" si="20"/>
        <v>2392058</v>
      </c>
      <c r="U47" s="11">
        <f t="shared" si="29"/>
        <v>0.118333</v>
      </c>
      <c r="V47" s="11">
        <f t="shared" si="25"/>
        <v>0.1393</v>
      </c>
      <c r="W47" s="9">
        <f t="shared" si="41"/>
        <v>0</v>
      </c>
      <c r="X47" s="9">
        <f>T47+W47-29</f>
        <v>2392029</v>
      </c>
      <c r="Y47" s="9">
        <f t="shared" si="21"/>
        <v>2392029</v>
      </c>
      <c r="Z47" s="11">
        <f t="shared" si="30"/>
        <v>0.118332</v>
      </c>
      <c r="AA47" s="11">
        <f t="shared" si="26"/>
        <v>0.139299</v>
      </c>
      <c r="AB47" s="9">
        <f t="shared" si="42"/>
        <v>0</v>
      </c>
      <c r="AC47" s="9">
        <f t="shared" si="15"/>
        <v>2392029</v>
      </c>
      <c r="AD47" s="9">
        <f t="shared" si="22"/>
        <v>2392029</v>
      </c>
    </row>
    <row r="48" spans="1:30" ht="12.75">
      <c r="A48" s="5" t="s">
        <v>67</v>
      </c>
      <c r="B48" s="9">
        <v>5354679</v>
      </c>
      <c r="C48" s="9">
        <v>15139776</v>
      </c>
      <c r="D48" s="10">
        <f t="shared" si="43"/>
        <v>0.3537</v>
      </c>
      <c r="E48" s="11">
        <f t="shared" si="35"/>
        <v>0.004602</v>
      </c>
      <c r="F48" s="9">
        <f t="shared" si="16"/>
        <v>46514</v>
      </c>
      <c r="G48" s="11">
        <f t="shared" si="36"/>
        <v>0.002623</v>
      </c>
      <c r="H48" s="9">
        <f t="shared" si="17"/>
        <v>26511</v>
      </c>
      <c r="I48" s="9">
        <f t="shared" si="44"/>
        <v>73025</v>
      </c>
      <c r="J48" s="9">
        <f t="shared" si="18"/>
        <v>73025</v>
      </c>
      <c r="K48" s="11">
        <f t="shared" si="27"/>
        <v>0.004982</v>
      </c>
      <c r="L48" s="11">
        <f t="shared" si="23"/>
        <v>0.006123</v>
      </c>
      <c r="M48" s="9">
        <f t="shared" si="39"/>
        <v>34022</v>
      </c>
      <c r="N48" s="9">
        <f t="shared" si="45"/>
        <v>107047</v>
      </c>
      <c r="O48" s="9">
        <f t="shared" si="19"/>
        <v>107047</v>
      </c>
      <c r="P48" s="11">
        <f t="shared" si="28"/>
        <v>0.005315</v>
      </c>
      <c r="Q48" s="11">
        <f t="shared" si="24"/>
        <v>0.006261</v>
      </c>
      <c r="R48" s="9">
        <f t="shared" si="40"/>
        <v>469</v>
      </c>
      <c r="S48" s="9">
        <f t="shared" si="9"/>
        <v>107516</v>
      </c>
      <c r="T48" s="9">
        <f t="shared" si="20"/>
        <v>107516</v>
      </c>
      <c r="U48" s="11">
        <f t="shared" si="29"/>
        <v>0.005319</v>
      </c>
      <c r="V48" s="11">
        <f t="shared" si="25"/>
        <v>0.006261</v>
      </c>
      <c r="W48" s="9">
        <f t="shared" si="41"/>
        <v>0</v>
      </c>
      <c r="X48" s="9">
        <f t="shared" si="12"/>
        <v>107516</v>
      </c>
      <c r="Y48" s="9">
        <f t="shared" si="21"/>
        <v>107516</v>
      </c>
      <c r="Z48" s="11">
        <f t="shared" si="30"/>
        <v>0.005319</v>
      </c>
      <c r="AA48" s="11">
        <f t="shared" si="26"/>
        <v>0.006261</v>
      </c>
      <c r="AB48" s="9">
        <f t="shared" si="42"/>
        <v>0</v>
      </c>
      <c r="AC48" s="9">
        <f t="shared" si="15"/>
        <v>107516</v>
      </c>
      <c r="AD48" s="9">
        <f t="shared" si="22"/>
        <v>107516</v>
      </c>
    </row>
    <row r="49" spans="1:30" ht="12.75">
      <c r="A49" s="5" t="s">
        <v>96</v>
      </c>
      <c r="B49" s="9">
        <v>0</v>
      </c>
      <c r="C49" s="9">
        <v>14611843</v>
      </c>
      <c r="D49" s="10">
        <f t="shared" si="43"/>
        <v>0</v>
      </c>
      <c r="E49" s="11">
        <f t="shared" si="35"/>
        <v>0</v>
      </c>
      <c r="F49" s="9">
        <f t="shared" si="16"/>
        <v>0</v>
      </c>
      <c r="G49" s="11">
        <f t="shared" si="36"/>
        <v>0</v>
      </c>
      <c r="H49" s="9">
        <f t="shared" si="17"/>
        <v>0</v>
      </c>
      <c r="I49" s="9">
        <f t="shared" si="44"/>
        <v>0</v>
      </c>
      <c r="J49" s="9">
        <f t="shared" si="18"/>
        <v>0</v>
      </c>
      <c r="K49" s="11">
        <f t="shared" si="27"/>
        <v>0</v>
      </c>
      <c r="L49" s="11">
        <f t="shared" si="23"/>
        <v>0</v>
      </c>
      <c r="M49" s="9">
        <f t="shared" si="39"/>
        <v>0</v>
      </c>
      <c r="N49" s="9">
        <f t="shared" si="45"/>
        <v>0</v>
      </c>
      <c r="O49" s="9">
        <f t="shared" si="19"/>
        <v>0</v>
      </c>
      <c r="P49" s="11">
        <f t="shared" si="28"/>
        <v>0</v>
      </c>
      <c r="Q49" s="11">
        <f t="shared" si="24"/>
        <v>0</v>
      </c>
      <c r="R49" s="9">
        <f t="shared" si="40"/>
        <v>0</v>
      </c>
      <c r="S49" s="9">
        <f t="shared" si="9"/>
        <v>0</v>
      </c>
      <c r="T49" s="9">
        <f t="shared" si="20"/>
        <v>0</v>
      </c>
      <c r="U49" s="11">
        <f t="shared" si="29"/>
        <v>0</v>
      </c>
      <c r="V49" s="11">
        <f t="shared" si="25"/>
        <v>0</v>
      </c>
      <c r="W49" s="9">
        <f t="shared" si="41"/>
        <v>0</v>
      </c>
      <c r="X49" s="9">
        <f t="shared" si="12"/>
        <v>0</v>
      </c>
      <c r="Y49" s="9">
        <f t="shared" si="21"/>
        <v>0</v>
      </c>
      <c r="Z49" s="11">
        <f t="shared" si="30"/>
        <v>0</v>
      </c>
      <c r="AA49" s="11">
        <f t="shared" si="26"/>
        <v>0</v>
      </c>
      <c r="AB49" s="9">
        <f t="shared" si="42"/>
        <v>0</v>
      </c>
      <c r="AC49" s="9">
        <f t="shared" si="15"/>
        <v>0</v>
      </c>
      <c r="AD49" s="9">
        <f t="shared" si="22"/>
        <v>0</v>
      </c>
    </row>
    <row r="50" spans="1:30" ht="12.75">
      <c r="A50" s="5" t="s">
        <v>68</v>
      </c>
      <c r="B50" s="9">
        <v>0</v>
      </c>
      <c r="C50" s="9">
        <v>11644357</v>
      </c>
      <c r="D50" s="10">
        <f t="shared" si="43"/>
        <v>0</v>
      </c>
      <c r="E50" s="11">
        <f t="shared" si="35"/>
        <v>0</v>
      </c>
      <c r="F50" s="9">
        <f t="shared" si="16"/>
        <v>0</v>
      </c>
      <c r="G50" s="11">
        <f t="shared" si="36"/>
        <v>0</v>
      </c>
      <c r="H50" s="9">
        <f t="shared" si="17"/>
        <v>0</v>
      </c>
      <c r="I50" s="9">
        <f t="shared" si="44"/>
        <v>0</v>
      </c>
      <c r="J50" s="9">
        <f t="shared" si="18"/>
        <v>0</v>
      </c>
      <c r="K50" s="11">
        <f t="shared" si="27"/>
        <v>0</v>
      </c>
      <c r="L50" s="11">
        <f t="shared" si="23"/>
        <v>0</v>
      </c>
      <c r="M50" s="9">
        <f t="shared" si="39"/>
        <v>0</v>
      </c>
      <c r="N50" s="9">
        <f t="shared" si="45"/>
        <v>0</v>
      </c>
      <c r="O50" s="9">
        <f t="shared" si="19"/>
        <v>0</v>
      </c>
      <c r="P50" s="11">
        <f t="shared" si="28"/>
        <v>0</v>
      </c>
      <c r="Q50" s="11">
        <f t="shared" si="24"/>
        <v>0</v>
      </c>
      <c r="R50" s="9">
        <f t="shared" si="40"/>
        <v>0</v>
      </c>
      <c r="S50" s="9">
        <f t="shared" si="9"/>
        <v>0</v>
      </c>
      <c r="T50" s="9">
        <f t="shared" si="20"/>
        <v>0</v>
      </c>
      <c r="U50" s="11">
        <f t="shared" si="29"/>
        <v>0</v>
      </c>
      <c r="V50" s="11">
        <f t="shared" si="25"/>
        <v>0</v>
      </c>
      <c r="W50" s="9">
        <f t="shared" si="41"/>
        <v>0</v>
      </c>
      <c r="X50" s="9">
        <f t="shared" si="12"/>
        <v>0</v>
      </c>
      <c r="Y50" s="9">
        <f t="shared" si="21"/>
        <v>0</v>
      </c>
      <c r="Z50" s="11">
        <f t="shared" si="30"/>
        <v>0</v>
      </c>
      <c r="AA50" s="11">
        <f t="shared" si="26"/>
        <v>0</v>
      </c>
      <c r="AB50" s="9">
        <f t="shared" si="42"/>
        <v>0</v>
      </c>
      <c r="AC50" s="9">
        <f t="shared" si="15"/>
        <v>0</v>
      </c>
      <c r="AD50" s="9">
        <f t="shared" si="22"/>
        <v>0</v>
      </c>
    </row>
    <row r="51" spans="1:30" ht="12.75">
      <c r="A51" s="5" t="s">
        <v>97</v>
      </c>
      <c r="B51" s="9">
        <v>0</v>
      </c>
      <c r="C51" s="9">
        <v>28283285</v>
      </c>
      <c r="D51" s="10">
        <f t="shared" si="43"/>
        <v>0</v>
      </c>
      <c r="E51" s="11">
        <f t="shared" si="35"/>
        <v>0</v>
      </c>
      <c r="F51" s="9">
        <f t="shared" si="16"/>
        <v>0</v>
      </c>
      <c r="G51" s="11">
        <f t="shared" si="36"/>
        <v>0</v>
      </c>
      <c r="H51" s="9">
        <f t="shared" si="17"/>
        <v>0</v>
      </c>
      <c r="I51" s="9">
        <f t="shared" si="44"/>
        <v>0</v>
      </c>
      <c r="J51" s="9">
        <f t="shared" si="18"/>
        <v>0</v>
      </c>
      <c r="K51" s="11">
        <f t="shared" si="27"/>
        <v>0</v>
      </c>
      <c r="L51" s="11">
        <f t="shared" si="23"/>
        <v>0</v>
      </c>
      <c r="M51" s="9">
        <f t="shared" si="39"/>
        <v>0</v>
      </c>
      <c r="N51" s="9">
        <f t="shared" si="45"/>
        <v>0</v>
      </c>
      <c r="O51" s="9">
        <f t="shared" si="19"/>
        <v>0</v>
      </c>
      <c r="P51" s="11">
        <f t="shared" si="28"/>
        <v>0</v>
      </c>
      <c r="Q51" s="11">
        <f t="shared" si="24"/>
        <v>0</v>
      </c>
      <c r="R51" s="9">
        <f t="shared" si="40"/>
        <v>0</v>
      </c>
      <c r="S51" s="9">
        <f t="shared" si="9"/>
        <v>0</v>
      </c>
      <c r="T51" s="9">
        <f t="shared" si="20"/>
        <v>0</v>
      </c>
      <c r="U51" s="11">
        <f t="shared" si="29"/>
        <v>0</v>
      </c>
      <c r="V51" s="11">
        <f t="shared" si="25"/>
        <v>0</v>
      </c>
      <c r="W51" s="9">
        <f t="shared" si="41"/>
        <v>0</v>
      </c>
      <c r="X51" s="9">
        <f t="shared" si="12"/>
        <v>0</v>
      </c>
      <c r="Y51" s="9">
        <f t="shared" si="21"/>
        <v>0</v>
      </c>
      <c r="Z51" s="11">
        <f t="shared" si="30"/>
        <v>0</v>
      </c>
      <c r="AA51" s="11">
        <f t="shared" si="26"/>
        <v>0</v>
      </c>
      <c r="AB51" s="9">
        <f t="shared" si="42"/>
        <v>0</v>
      </c>
      <c r="AC51" s="9">
        <f t="shared" si="15"/>
        <v>0</v>
      </c>
      <c r="AD51" s="9">
        <f t="shared" si="22"/>
        <v>0</v>
      </c>
    </row>
    <row r="52" spans="1:30" ht="12.75">
      <c r="A52" s="5" t="s">
        <v>69</v>
      </c>
      <c r="B52" s="9">
        <v>55261204</v>
      </c>
      <c r="C52" s="9">
        <v>46160503</v>
      </c>
      <c r="D52" s="10">
        <f aca="true" t="shared" si="46" ref="D52:D58">B52/C52</f>
        <v>1.1972</v>
      </c>
      <c r="E52" s="11">
        <f aca="true" t="shared" si="47" ref="E52:E59">D52/$D$108</f>
        <v>0.015578</v>
      </c>
      <c r="F52" s="9">
        <f t="shared" si="16"/>
        <v>157451</v>
      </c>
      <c r="G52" s="11">
        <f aca="true" t="shared" si="48" ref="G52:G58">B52/$B$108</f>
        <v>0.027066</v>
      </c>
      <c r="H52" s="9">
        <f t="shared" si="17"/>
        <v>273564</v>
      </c>
      <c r="I52" s="9">
        <f aca="true" t="shared" si="49" ref="I52:I58">F52+H52</f>
        <v>431015</v>
      </c>
      <c r="J52" s="9">
        <f t="shared" si="18"/>
        <v>431015</v>
      </c>
      <c r="K52" s="11">
        <f t="shared" si="27"/>
        <v>0.029405</v>
      </c>
      <c r="L52" s="11">
        <f t="shared" si="23"/>
        <v>0.036141</v>
      </c>
      <c r="M52" s="9">
        <f t="shared" si="39"/>
        <v>200817</v>
      </c>
      <c r="N52" s="9">
        <f>J52+M52</f>
        <v>631832</v>
      </c>
      <c r="O52" s="9">
        <f t="shared" si="19"/>
        <v>631832</v>
      </c>
      <c r="P52" s="11">
        <f t="shared" si="28"/>
        <v>0.031373</v>
      </c>
      <c r="Q52" s="11">
        <f t="shared" si="24"/>
        <v>0.036956</v>
      </c>
      <c r="R52" s="9">
        <f t="shared" si="40"/>
        <v>2768</v>
      </c>
      <c r="S52" s="9">
        <f t="shared" si="9"/>
        <v>634600</v>
      </c>
      <c r="T52" s="9">
        <f t="shared" si="20"/>
        <v>634600</v>
      </c>
      <c r="U52" s="11">
        <f t="shared" si="29"/>
        <v>0.031393</v>
      </c>
      <c r="V52" s="11">
        <f t="shared" si="25"/>
        <v>0.036955</v>
      </c>
      <c r="W52" s="9">
        <f t="shared" si="41"/>
        <v>0</v>
      </c>
      <c r="X52" s="9">
        <f t="shared" si="12"/>
        <v>634600</v>
      </c>
      <c r="Y52" s="9">
        <f t="shared" si="21"/>
        <v>634600</v>
      </c>
      <c r="Z52" s="11">
        <f t="shared" si="30"/>
        <v>0.031393</v>
      </c>
      <c r="AA52" s="11">
        <f t="shared" si="26"/>
        <v>0.036955</v>
      </c>
      <c r="AB52" s="9">
        <f t="shared" si="42"/>
        <v>0</v>
      </c>
      <c r="AC52" s="9">
        <f t="shared" si="15"/>
        <v>634600</v>
      </c>
      <c r="AD52" s="9">
        <f t="shared" si="22"/>
        <v>634600</v>
      </c>
    </row>
    <row r="53" spans="1:30" ht="12.75">
      <c r="A53" s="5" t="s">
        <v>70</v>
      </c>
      <c r="B53" s="9">
        <v>1715278</v>
      </c>
      <c r="C53" s="9">
        <v>14702050</v>
      </c>
      <c r="D53" s="10">
        <f t="shared" si="46"/>
        <v>0.1167</v>
      </c>
      <c r="E53" s="11">
        <f t="shared" si="47"/>
        <v>0.001519</v>
      </c>
      <c r="F53" s="9">
        <f t="shared" si="16"/>
        <v>15353</v>
      </c>
      <c r="G53" s="11">
        <f t="shared" si="48"/>
        <v>0.00084</v>
      </c>
      <c r="H53" s="9">
        <f t="shared" si="17"/>
        <v>8490</v>
      </c>
      <c r="I53" s="9">
        <f t="shared" si="49"/>
        <v>23843</v>
      </c>
      <c r="J53" s="9">
        <f t="shared" si="18"/>
        <v>23843</v>
      </c>
      <c r="K53" s="11">
        <f t="shared" si="27"/>
        <v>0.001627</v>
      </c>
      <c r="L53" s="11">
        <f t="shared" si="23"/>
        <v>0.002</v>
      </c>
      <c r="M53" s="9">
        <f t="shared" si="39"/>
        <v>11113</v>
      </c>
      <c r="N53" s="9">
        <f aca="true" t="shared" si="50" ref="N53:N58">J53+M53</f>
        <v>34956</v>
      </c>
      <c r="O53" s="9">
        <f t="shared" si="19"/>
        <v>34956</v>
      </c>
      <c r="P53" s="11">
        <f t="shared" si="28"/>
        <v>0.001736</v>
      </c>
      <c r="Q53" s="11">
        <f t="shared" si="24"/>
        <v>0.002045</v>
      </c>
      <c r="R53" s="9">
        <f t="shared" si="40"/>
        <v>153</v>
      </c>
      <c r="S53" s="9">
        <f t="shared" si="9"/>
        <v>35109</v>
      </c>
      <c r="T53" s="9">
        <f t="shared" si="20"/>
        <v>35109</v>
      </c>
      <c r="U53" s="11">
        <f t="shared" si="29"/>
        <v>0.001737</v>
      </c>
      <c r="V53" s="11">
        <f t="shared" si="25"/>
        <v>0.002045</v>
      </c>
      <c r="W53" s="9">
        <f t="shared" si="41"/>
        <v>0</v>
      </c>
      <c r="X53" s="9">
        <f t="shared" si="12"/>
        <v>35109</v>
      </c>
      <c r="Y53" s="9">
        <f t="shared" si="21"/>
        <v>35109</v>
      </c>
      <c r="Z53" s="11">
        <f t="shared" si="30"/>
        <v>0.001737</v>
      </c>
      <c r="AA53" s="11">
        <f t="shared" si="26"/>
        <v>0.002045</v>
      </c>
      <c r="AB53" s="9">
        <f t="shared" si="42"/>
        <v>0</v>
      </c>
      <c r="AC53" s="9">
        <f t="shared" si="15"/>
        <v>35109</v>
      </c>
      <c r="AD53" s="9">
        <f t="shared" si="22"/>
        <v>35109</v>
      </c>
    </row>
    <row r="54" spans="1:30" ht="12.75">
      <c r="A54" s="5" t="s">
        <v>71</v>
      </c>
      <c r="B54" s="9">
        <v>6912911</v>
      </c>
      <c r="C54" s="9">
        <v>13751056</v>
      </c>
      <c r="D54" s="10">
        <f t="shared" si="46"/>
        <v>0.5027</v>
      </c>
      <c r="E54" s="11">
        <f t="shared" si="47"/>
        <v>0.006541</v>
      </c>
      <c r="F54" s="9">
        <f t="shared" si="16"/>
        <v>66112</v>
      </c>
      <c r="G54" s="11">
        <f t="shared" si="48"/>
        <v>0.003386</v>
      </c>
      <c r="H54" s="9">
        <f t="shared" si="17"/>
        <v>34223</v>
      </c>
      <c r="I54" s="9">
        <f t="shared" si="49"/>
        <v>100335</v>
      </c>
      <c r="J54" s="9">
        <f t="shared" si="18"/>
        <v>100335</v>
      </c>
      <c r="K54" s="11">
        <f t="shared" si="27"/>
        <v>0.006845</v>
      </c>
      <c r="L54" s="11">
        <f t="shared" si="23"/>
        <v>0.008413</v>
      </c>
      <c r="M54" s="9">
        <f t="shared" si="39"/>
        <v>46747</v>
      </c>
      <c r="N54" s="9">
        <f t="shared" si="50"/>
        <v>147082</v>
      </c>
      <c r="O54" s="9">
        <f t="shared" si="19"/>
        <v>147082</v>
      </c>
      <c r="P54" s="11">
        <f t="shared" si="28"/>
        <v>0.007303</v>
      </c>
      <c r="Q54" s="11">
        <f t="shared" si="24"/>
        <v>0.008603</v>
      </c>
      <c r="R54" s="9">
        <f t="shared" si="40"/>
        <v>644</v>
      </c>
      <c r="S54" s="9">
        <f t="shared" si="9"/>
        <v>147726</v>
      </c>
      <c r="T54" s="9">
        <f t="shared" si="20"/>
        <v>147726</v>
      </c>
      <c r="U54" s="11">
        <f t="shared" si="29"/>
        <v>0.007308</v>
      </c>
      <c r="V54" s="11">
        <f t="shared" si="25"/>
        <v>0.008603</v>
      </c>
      <c r="W54" s="9">
        <f t="shared" si="41"/>
        <v>0</v>
      </c>
      <c r="X54" s="9">
        <f t="shared" si="12"/>
        <v>147726</v>
      </c>
      <c r="Y54" s="9">
        <f t="shared" si="21"/>
        <v>147726</v>
      </c>
      <c r="Z54" s="11">
        <f t="shared" si="30"/>
        <v>0.007308</v>
      </c>
      <c r="AA54" s="11">
        <f t="shared" si="26"/>
        <v>0.008603</v>
      </c>
      <c r="AB54" s="9">
        <f t="shared" si="42"/>
        <v>0</v>
      </c>
      <c r="AC54" s="9">
        <f t="shared" si="15"/>
        <v>147726</v>
      </c>
      <c r="AD54" s="9">
        <f t="shared" si="22"/>
        <v>147726</v>
      </c>
    </row>
    <row r="55" spans="1:30" ht="12.75">
      <c r="A55" s="5" t="s">
        <v>72</v>
      </c>
      <c r="B55" s="9">
        <v>4189006</v>
      </c>
      <c r="C55" s="9">
        <v>41718344</v>
      </c>
      <c r="D55" s="10">
        <f t="shared" si="46"/>
        <v>0.1004</v>
      </c>
      <c r="E55" s="11">
        <f t="shared" si="47"/>
        <v>0.001306</v>
      </c>
      <c r="F55" s="9">
        <f t="shared" si="16"/>
        <v>13200</v>
      </c>
      <c r="G55" s="11">
        <f t="shared" si="48"/>
        <v>0.002052</v>
      </c>
      <c r="H55" s="9">
        <f t="shared" si="17"/>
        <v>20740</v>
      </c>
      <c r="I55" s="9">
        <f t="shared" si="49"/>
        <v>33940</v>
      </c>
      <c r="J55" s="9">
        <f t="shared" si="18"/>
        <v>33940</v>
      </c>
      <c r="K55" s="11">
        <f t="shared" si="27"/>
        <v>0.002315</v>
      </c>
      <c r="L55" s="11">
        <f t="shared" si="23"/>
        <v>0.002845</v>
      </c>
      <c r="M55" s="9">
        <f t="shared" si="39"/>
        <v>15808</v>
      </c>
      <c r="N55" s="9">
        <f t="shared" si="50"/>
        <v>49748</v>
      </c>
      <c r="O55" s="9">
        <f t="shared" si="19"/>
        <v>49748</v>
      </c>
      <c r="P55" s="11">
        <f t="shared" si="28"/>
        <v>0.00247</v>
      </c>
      <c r="Q55" s="11">
        <f t="shared" si="24"/>
        <v>0.00291</v>
      </c>
      <c r="R55" s="9">
        <f t="shared" si="40"/>
        <v>218</v>
      </c>
      <c r="S55" s="9">
        <f t="shared" si="9"/>
        <v>49966</v>
      </c>
      <c r="T55" s="9">
        <f t="shared" si="20"/>
        <v>49966</v>
      </c>
      <c r="U55" s="11">
        <f t="shared" si="29"/>
        <v>0.002472</v>
      </c>
      <c r="V55" s="11">
        <f t="shared" si="25"/>
        <v>0.00291</v>
      </c>
      <c r="W55" s="9">
        <f t="shared" si="41"/>
        <v>0</v>
      </c>
      <c r="X55" s="9">
        <f t="shared" si="12"/>
        <v>49966</v>
      </c>
      <c r="Y55" s="9">
        <f t="shared" si="21"/>
        <v>49966</v>
      </c>
      <c r="Z55" s="11">
        <f t="shared" si="30"/>
        <v>0.002472</v>
      </c>
      <c r="AA55" s="11">
        <f t="shared" si="26"/>
        <v>0.00291</v>
      </c>
      <c r="AB55" s="9">
        <f t="shared" si="42"/>
        <v>0</v>
      </c>
      <c r="AC55" s="9">
        <f t="shared" si="15"/>
        <v>49966</v>
      </c>
      <c r="AD55" s="9">
        <f t="shared" si="22"/>
        <v>49966</v>
      </c>
    </row>
    <row r="56" spans="1:30" ht="12.75">
      <c r="A56" s="5" t="s">
        <v>73</v>
      </c>
      <c r="B56" s="9">
        <v>41122061</v>
      </c>
      <c r="C56" s="9">
        <v>39906739</v>
      </c>
      <c r="D56" s="10">
        <f t="shared" si="46"/>
        <v>1.0305</v>
      </c>
      <c r="E56" s="11">
        <f t="shared" si="47"/>
        <v>0.013409</v>
      </c>
      <c r="F56" s="9">
        <f t="shared" si="16"/>
        <v>135529</v>
      </c>
      <c r="G56" s="11">
        <f t="shared" si="48"/>
        <v>0.020141</v>
      </c>
      <c r="H56" s="9">
        <f t="shared" si="17"/>
        <v>203571</v>
      </c>
      <c r="I56" s="9">
        <f t="shared" si="49"/>
        <v>339100</v>
      </c>
      <c r="J56" s="9">
        <f t="shared" si="18"/>
        <v>339100</v>
      </c>
      <c r="K56" s="11">
        <f t="shared" si="27"/>
        <v>0.023134</v>
      </c>
      <c r="L56" s="11">
        <f t="shared" si="23"/>
        <v>0.028434</v>
      </c>
      <c r="M56" s="9">
        <f t="shared" si="39"/>
        <v>157993</v>
      </c>
      <c r="N56" s="9">
        <f t="shared" si="50"/>
        <v>497093</v>
      </c>
      <c r="O56" s="9">
        <f t="shared" si="19"/>
        <v>497093</v>
      </c>
      <c r="P56" s="11">
        <f t="shared" si="28"/>
        <v>0.024682</v>
      </c>
      <c r="Q56" s="11">
        <f t="shared" si="24"/>
        <v>0.029075</v>
      </c>
      <c r="R56" s="9">
        <f t="shared" si="40"/>
        <v>2178</v>
      </c>
      <c r="S56" s="9">
        <f t="shared" si="9"/>
        <v>499271</v>
      </c>
      <c r="T56" s="9">
        <f t="shared" si="20"/>
        <v>499271</v>
      </c>
      <c r="U56" s="11">
        <f t="shared" si="29"/>
        <v>0.024699</v>
      </c>
      <c r="V56" s="11">
        <f t="shared" si="25"/>
        <v>0.029075</v>
      </c>
      <c r="W56" s="9">
        <f t="shared" si="41"/>
        <v>0</v>
      </c>
      <c r="X56" s="9">
        <f t="shared" si="12"/>
        <v>499271</v>
      </c>
      <c r="Y56" s="9">
        <f t="shared" si="21"/>
        <v>499271</v>
      </c>
      <c r="Z56" s="11">
        <f t="shared" si="30"/>
        <v>0.024699</v>
      </c>
      <c r="AA56" s="11">
        <f t="shared" si="26"/>
        <v>0.029075</v>
      </c>
      <c r="AB56" s="9">
        <f t="shared" si="42"/>
        <v>0</v>
      </c>
      <c r="AC56" s="9">
        <f t="shared" si="15"/>
        <v>499271</v>
      </c>
      <c r="AD56" s="9">
        <f t="shared" si="22"/>
        <v>499271</v>
      </c>
    </row>
    <row r="57" spans="1:30" ht="12.75">
      <c r="A57" s="5" t="s">
        <v>74</v>
      </c>
      <c r="B57" s="9">
        <v>0</v>
      </c>
      <c r="C57" s="9">
        <v>18480713</v>
      </c>
      <c r="D57" s="10">
        <f t="shared" si="46"/>
        <v>0</v>
      </c>
      <c r="E57" s="11">
        <f t="shared" si="47"/>
        <v>0</v>
      </c>
      <c r="F57" s="9">
        <f t="shared" si="16"/>
        <v>0</v>
      </c>
      <c r="G57" s="11">
        <f t="shared" si="48"/>
        <v>0</v>
      </c>
      <c r="H57" s="9">
        <f t="shared" si="17"/>
        <v>0</v>
      </c>
      <c r="I57" s="9">
        <f t="shared" si="49"/>
        <v>0</v>
      </c>
      <c r="J57" s="9">
        <f t="shared" si="18"/>
        <v>0</v>
      </c>
      <c r="K57" s="11">
        <f t="shared" si="27"/>
        <v>0</v>
      </c>
      <c r="L57" s="11">
        <f t="shared" si="23"/>
        <v>0</v>
      </c>
      <c r="M57" s="9">
        <f t="shared" si="39"/>
        <v>0</v>
      </c>
      <c r="N57" s="9">
        <f t="shared" si="50"/>
        <v>0</v>
      </c>
      <c r="O57" s="9">
        <f t="shared" si="19"/>
        <v>0</v>
      </c>
      <c r="P57" s="11">
        <f t="shared" si="28"/>
        <v>0</v>
      </c>
      <c r="Q57" s="11">
        <f t="shared" si="24"/>
        <v>0</v>
      </c>
      <c r="R57" s="9">
        <f t="shared" si="40"/>
        <v>0</v>
      </c>
      <c r="S57" s="9">
        <f t="shared" si="9"/>
        <v>0</v>
      </c>
      <c r="T57" s="9">
        <f t="shared" si="20"/>
        <v>0</v>
      </c>
      <c r="U57" s="11">
        <f t="shared" si="29"/>
        <v>0</v>
      </c>
      <c r="V57" s="11">
        <f t="shared" si="25"/>
        <v>0</v>
      </c>
      <c r="W57" s="9">
        <f t="shared" si="41"/>
        <v>0</v>
      </c>
      <c r="X57" s="9">
        <f t="shared" si="12"/>
        <v>0</v>
      </c>
      <c r="Y57" s="9">
        <f t="shared" si="21"/>
        <v>0</v>
      </c>
      <c r="Z57" s="11">
        <f t="shared" si="30"/>
        <v>0</v>
      </c>
      <c r="AA57" s="11">
        <f t="shared" si="26"/>
        <v>0</v>
      </c>
      <c r="AB57" s="9">
        <f t="shared" si="42"/>
        <v>0</v>
      </c>
      <c r="AC57" s="9">
        <f t="shared" si="15"/>
        <v>0</v>
      </c>
      <c r="AD57" s="9">
        <f t="shared" si="22"/>
        <v>0</v>
      </c>
    </row>
    <row r="58" spans="1:30" ht="12.75">
      <c r="A58" s="5" t="s">
        <v>75</v>
      </c>
      <c r="B58" s="9">
        <v>62345235</v>
      </c>
      <c r="C58" s="9">
        <v>75309266</v>
      </c>
      <c r="D58" s="10">
        <f t="shared" si="46"/>
        <v>0.8279</v>
      </c>
      <c r="E58" s="11">
        <f t="shared" si="47"/>
        <v>0.010773</v>
      </c>
      <c r="F58" s="9">
        <f t="shared" si="16"/>
        <v>108886</v>
      </c>
      <c r="G58" s="11">
        <f t="shared" si="48"/>
        <v>0.030535</v>
      </c>
      <c r="H58" s="9">
        <f t="shared" si="17"/>
        <v>308626</v>
      </c>
      <c r="I58" s="9">
        <f t="shared" si="49"/>
        <v>417512</v>
      </c>
      <c r="J58" s="9">
        <f t="shared" si="18"/>
        <v>417512</v>
      </c>
      <c r="K58" s="11">
        <f t="shared" si="27"/>
        <v>0.028483</v>
      </c>
      <c r="L58" s="11">
        <f t="shared" si="23"/>
        <v>0.035008</v>
      </c>
      <c r="M58" s="9">
        <f t="shared" si="39"/>
        <v>194522</v>
      </c>
      <c r="N58" s="9">
        <f t="shared" si="50"/>
        <v>612034</v>
      </c>
      <c r="O58" s="9">
        <f t="shared" si="19"/>
        <v>612034</v>
      </c>
      <c r="P58" s="11">
        <f t="shared" si="28"/>
        <v>0.030389</v>
      </c>
      <c r="Q58" s="11">
        <f t="shared" si="24"/>
        <v>0.035797</v>
      </c>
      <c r="R58" s="9">
        <f t="shared" si="40"/>
        <v>2681</v>
      </c>
      <c r="S58" s="9">
        <f t="shared" si="9"/>
        <v>614715</v>
      </c>
      <c r="T58" s="9">
        <f t="shared" si="20"/>
        <v>614715</v>
      </c>
      <c r="U58" s="11">
        <f t="shared" si="29"/>
        <v>0.03041</v>
      </c>
      <c r="V58" s="11">
        <f t="shared" si="25"/>
        <v>0.035798</v>
      </c>
      <c r="W58" s="9">
        <f t="shared" si="41"/>
        <v>0</v>
      </c>
      <c r="X58" s="9">
        <f t="shared" si="12"/>
        <v>614715</v>
      </c>
      <c r="Y58" s="9">
        <f t="shared" si="21"/>
        <v>614715</v>
      </c>
      <c r="Z58" s="11">
        <f t="shared" si="30"/>
        <v>0.03041</v>
      </c>
      <c r="AA58" s="11">
        <f t="shared" si="26"/>
        <v>0.035798</v>
      </c>
      <c r="AB58" s="9">
        <f t="shared" si="42"/>
        <v>0</v>
      </c>
      <c r="AC58" s="9">
        <f t="shared" si="15"/>
        <v>614715</v>
      </c>
      <c r="AD58" s="9">
        <f t="shared" si="22"/>
        <v>614715</v>
      </c>
    </row>
    <row r="59" spans="1:30" ht="12.75">
      <c r="A59" s="5" t="s">
        <v>98</v>
      </c>
      <c r="B59" s="9">
        <v>0</v>
      </c>
      <c r="C59" s="9">
        <v>5882240</v>
      </c>
      <c r="D59" s="10">
        <f>B59/C59</f>
        <v>0</v>
      </c>
      <c r="E59" s="11">
        <f t="shared" si="47"/>
        <v>0</v>
      </c>
      <c r="F59" s="9">
        <f t="shared" si="16"/>
        <v>0</v>
      </c>
      <c r="G59" s="11">
        <f>B59/$B$108</f>
        <v>0</v>
      </c>
      <c r="H59" s="9">
        <f t="shared" si="17"/>
        <v>0</v>
      </c>
      <c r="I59" s="9">
        <f>F59+H59</f>
        <v>0</v>
      </c>
      <c r="J59" s="9">
        <f t="shared" si="18"/>
        <v>0</v>
      </c>
      <c r="K59" s="11">
        <f t="shared" si="27"/>
        <v>0</v>
      </c>
      <c r="L59" s="11">
        <f t="shared" si="23"/>
        <v>0</v>
      </c>
      <c r="M59" s="9">
        <f t="shared" si="39"/>
        <v>0</v>
      </c>
      <c r="N59" s="9">
        <f>J59+M59</f>
        <v>0</v>
      </c>
      <c r="O59" s="9">
        <f t="shared" si="19"/>
        <v>0</v>
      </c>
      <c r="P59" s="11">
        <f t="shared" si="28"/>
        <v>0</v>
      </c>
      <c r="Q59" s="11">
        <f t="shared" si="24"/>
        <v>0</v>
      </c>
      <c r="R59" s="9">
        <f t="shared" si="40"/>
        <v>0</v>
      </c>
      <c r="S59" s="9">
        <f t="shared" si="9"/>
        <v>0</v>
      </c>
      <c r="T59" s="9">
        <f t="shared" si="20"/>
        <v>0</v>
      </c>
      <c r="U59" s="11">
        <f t="shared" si="29"/>
        <v>0</v>
      </c>
      <c r="V59" s="11">
        <f t="shared" si="25"/>
        <v>0</v>
      </c>
      <c r="W59" s="9">
        <f t="shared" si="41"/>
        <v>0</v>
      </c>
      <c r="X59" s="9">
        <f t="shared" si="12"/>
        <v>0</v>
      </c>
      <c r="Y59" s="9">
        <f t="shared" si="21"/>
        <v>0</v>
      </c>
      <c r="Z59" s="11">
        <f t="shared" si="30"/>
        <v>0</v>
      </c>
      <c r="AA59" s="11">
        <f t="shared" si="26"/>
        <v>0</v>
      </c>
      <c r="AB59" s="9">
        <f t="shared" si="42"/>
        <v>0</v>
      </c>
      <c r="AC59" s="9">
        <f t="shared" si="15"/>
        <v>0</v>
      </c>
      <c r="AD59" s="9">
        <f t="shared" si="22"/>
        <v>0</v>
      </c>
    </row>
    <row r="60" spans="1:30" ht="12.75">
      <c r="A60" s="5"/>
      <c r="B60" s="9"/>
      <c r="C60" s="17"/>
      <c r="D60" s="10"/>
      <c r="E60" s="11"/>
      <c r="F60" s="9"/>
      <c r="G60" s="11"/>
      <c r="H60" s="9"/>
      <c r="I60" s="9"/>
      <c r="J60" s="9"/>
      <c r="K60" s="11"/>
      <c r="L60" s="11"/>
      <c r="M60" s="9"/>
      <c r="N60" s="9"/>
      <c r="O60" s="9"/>
      <c r="P60" s="11"/>
      <c r="Q60" s="11"/>
      <c r="R60" s="9"/>
      <c r="S60" s="9"/>
      <c r="T60" s="9"/>
      <c r="U60" s="11"/>
      <c r="V60" s="11"/>
      <c r="W60" s="9"/>
      <c r="X60" s="9"/>
      <c r="Y60" s="9"/>
      <c r="Z60" s="11"/>
      <c r="AA60" s="11"/>
      <c r="AB60" s="9"/>
      <c r="AC60" s="9"/>
      <c r="AD60" s="9"/>
    </row>
    <row r="61" spans="1:30" ht="12.75">
      <c r="A61" s="5"/>
      <c r="B61" s="9"/>
      <c r="C61" s="17"/>
      <c r="D61" s="10"/>
      <c r="E61" s="11"/>
      <c r="F61" s="9"/>
      <c r="G61" s="11"/>
      <c r="H61" s="9"/>
      <c r="I61" s="9"/>
      <c r="J61" s="9"/>
      <c r="K61" s="11"/>
      <c r="L61" s="11"/>
      <c r="M61" s="9"/>
      <c r="N61" s="9"/>
      <c r="O61" s="9"/>
      <c r="P61" s="11"/>
      <c r="Q61" s="11"/>
      <c r="R61" s="9"/>
      <c r="S61" s="9"/>
      <c r="T61" s="9"/>
      <c r="U61" s="11"/>
      <c r="V61" s="11"/>
      <c r="W61" s="9"/>
      <c r="X61" s="9"/>
      <c r="Y61" s="9"/>
      <c r="Z61" s="11"/>
      <c r="AA61" s="11"/>
      <c r="AB61" s="9"/>
      <c r="AC61" s="9"/>
      <c r="AD61" s="9"/>
    </row>
    <row r="62" spans="1:30" ht="12.75">
      <c r="A62" s="5" t="s">
        <v>84</v>
      </c>
      <c r="B62" s="9">
        <f>SUM(B9:B59)</f>
        <v>2038526220</v>
      </c>
      <c r="C62" s="9">
        <f aca="true" t="shared" si="51" ref="C62:AD62">SUM(C9:C59)</f>
        <v>2109584271</v>
      </c>
      <c r="D62" s="18">
        <f t="shared" si="51"/>
        <v>34.4171</v>
      </c>
      <c r="E62" s="11">
        <f t="shared" si="51"/>
        <v>0.447841</v>
      </c>
      <c r="F62" s="19">
        <f t="shared" si="51"/>
        <v>4526445</v>
      </c>
      <c r="G62" s="11">
        <f t="shared" si="51"/>
        <v>0.998428</v>
      </c>
      <c r="H62" s="19">
        <f t="shared" si="51"/>
        <v>10091402</v>
      </c>
      <c r="I62" s="19">
        <f t="shared" si="51"/>
        <v>14617847</v>
      </c>
      <c r="J62" s="19">
        <f t="shared" si="51"/>
        <v>13348636</v>
      </c>
      <c r="K62" s="11">
        <f t="shared" si="51"/>
        <v>0.745179</v>
      </c>
      <c r="L62" s="11">
        <f t="shared" si="51"/>
        <v>0.915895</v>
      </c>
      <c r="M62" s="19">
        <f t="shared" si="51"/>
        <v>5089168</v>
      </c>
      <c r="N62" s="19">
        <f t="shared" si="51"/>
        <v>18437795</v>
      </c>
      <c r="O62" s="19">
        <f t="shared" si="51"/>
        <v>18437795</v>
      </c>
      <c r="P62" s="11">
        <f t="shared" si="51"/>
        <v>0.79505</v>
      </c>
      <c r="Q62" s="11">
        <f t="shared" si="51"/>
        <v>0.936544</v>
      </c>
      <c r="R62" s="19">
        <f t="shared" si="51"/>
        <v>70145</v>
      </c>
      <c r="S62" s="19">
        <f t="shared" si="51"/>
        <v>18507938</v>
      </c>
      <c r="T62" s="19">
        <f t="shared" si="51"/>
        <v>18507938</v>
      </c>
      <c r="U62" s="11">
        <f>SUM(U9:U59)</f>
        <v>0.795576</v>
      </c>
      <c r="V62" s="11">
        <f t="shared" si="51"/>
        <v>0.936541</v>
      </c>
      <c r="W62" s="19">
        <f t="shared" si="51"/>
        <v>0</v>
      </c>
      <c r="X62" s="19">
        <f t="shared" si="51"/>
        <v>18507938</v>
      </c>
      <c r="Y62" s="19">
        <f>SUM(Y9:Y59)</f>
        <v>18507938</v>
      </c>
      <c r="Z62" s="11">
        <f>SUM(Z9:Z59)</f>
        <v>0.795576</v>
      </c>
      <c r="AA62" s="11">
        <f>SUM(AA9:AA59)</f>
        <v>0.936541</v>
      </c>
      <c r="AB62" s="19">
        <f>SUM(AB9:AB59)</f>
        <v>0</v>
      </c>
      <c r="AC62" s="19">
        <f>SUM(AC9:AC59)</f>
        <v>18507938</v>
      </c>
      <c r="AD62" s="19">
        <f t="shared" si="51"/>
        <v>18507938</v>
      </c>
    </row>
    <row r="63" spans="1:30" ht="12.75">
      <c r="A63" s="5" t="s">
        <v>85</v>
      </c>
      <c r="B63" s="9">
        <f>+B107</f>
        <v>3208836</v>
      </c>
      <c r="C63" s="9">
        <f aca="true" t="shared" si="52" ref="C63:AD63">+C107</f>
        <v>7210174</v>
      </c>
      <c r="D63" s="18">
        <f t="shared" si="52"/>
        <v>42.4343</v>
      </c>
      <c r="E63" s="11">
        <f t="shared" si="52"/>
        <v>0.55216</v>
      </c>
      <c r="F63" s="19">
        <f t="shared" si="52"/>
        <v>5580836</v>
      </c>
      <c r="G63" s="11">
        <f t="shared" si="52"/>
        <v>0.001571</v>
      </c>
      <c r="H63" s="19">
        <f t="shared" si="52"/>
        <v>15879</v>
      </c>
      <c r="I63" s="19">
        <f t="shared" si="52"/>
        <v>5596715</v>
      </c>
      <c r="J63" s="19">
        <f t="shared" si="52"/>
        <v>1309427</v>
      </c>
      <c r="K63" s="11">
        <f t="shared" si="52"/>
        <v>0.068429</v>
      </c>
      <c r="L63" s="11">
        <f t="shared" si="52"/>
        <v>0.084107</v>
      </c>
      <c r="M63" s="19">
        <f t="shared" si="52"/>
        <v>467340</v>
      </c>
      <c r="N63" s="19">
        <f t="shared" si="52"/>
        <v>1776767</v>
      </c>
      <c r="O63" s="19">
        <f t="shared" si="52"/>
        <v>1701872</v>
      </c>
      <c r="P63" s="11">
        <f t="shared" si="52"/>
        <v>0.053871</v>
      </c>
      <c r="Q63" s="11">
        <f t="shared" si="52"/>
        <v>0.063457</v>
      </c>
      <c r="R63" s="19">
        <f t="shared" si="52"/>
        <v>4752</v>
      </c>
      <c r="S63" s="19">
        <f t="shared" si="52"/>
        <v>1706624</v>
      </c>
      <c r="T63" s="19">
        <f t="shared" si="52"/>
        <v>1706624</v>
      </c>
      <c r="U63" s="11">
        <f>+U107</f>
        <v>0.053908</v>
      </c>
      <c r="V63" s="11">
        <f t="shared" si="52"/>
        <v>0.063458</v>
      </c>
      <c r="W63" s="19">
        <f t="shared" si="52"/>
        <v>0</v>
      </c>
      <c r="X63" s="19">
        <f t="shared" si="52"/>
        <v>1706624</v>
      </c>
      <c r="Y63" s="19">
        <f>+Y107</f>
        <v>1706624</v>
      </c>
      <c r="Z63" s="11">
        <f>+Z107</f>
        <v>0.053908</v>
      </c>
      <c r="AA63" s="11">
        <f>+AA107</f>
        <v>0.063458</v>
      </c>
      <c r="AB63" s="19">
        <f>+AB107</f>
        <v>0</v>
      </c>
      <c r="AC63" s="19">
        <f>+AC107</f>
        <v>1706624</v>
      </c>
      <c r="AD63" s="19">
        <f t="shared" si="52"/>
        <v>1706624</v>
      </c>
    </row>
    <row r="64" spans="1:30" ht="12.75">
      <c r="A64" s="1" t="s">
        <v>100</v>
      </c>
      <c r="B64" s="20">
        <f>SUM(B62:B63)</f>
        <v>2041735056</v>
      </c>
      <c r="C64" s="20">
        <f aca="true" t="shared" si="53" ref="C64:AD64">SUM(C62:C63)</f>
        <v>2116794445</v>
      </c>
      <c r="D64" s="21">
        <f t="shared" si="53"/>
        <v>76.8514</v>
      </c>
      <c r="E64" s="22">
        <f t="shared" si="53"/>
        <v>1</v>
      </c>
      <c r="F64" s="23">
        <f t="shared" si="53"/>
        <v>10107281</v>
      </c>
      <c r="G64" s="22">
        <f t="shared" si="53"/>
        <v>1</v>
      </c>
      <c r="H64" s="23">
        <f t="shared" si="53"/>
        <v>10107281</v>
      </c>
      <c r="I64" s="23">
        <f t="shared" si="53"/>
        <v>20214562</v>
      </c>
      <c r="J64" s="17">
        <f t="shared" si="53"/>
        <v>14658063</v>
      </c>
      <c r="K64" s="24">
        <f t="shared" si="53"/>
        <v>0.813608</v>
      </c>
      <c r="L64" s="22">
        <f t="shared" si="53"/>
        <v>1</v>
      </c>
      <c r="M64" s="17">
        <f t="shared" si="53"/>
        <v>5556508</v>
      </c>
      <c r="N64" s="23">
        <f t="shared" si="53"/>
        <v>20214562</v>
      </c>
      <c r="O64" s="17">
        <f t="shared" si="53"/>
        <v>20139667</v>
      </c>
      <c r="P64" s="24">
        <f t="shared" si="53"/>
        <v>0.848921</v>
      </c>
      <c r="Q64" s="22">
        <f t="shared" si="53"/>
        <v>1</v>
      </c>
      <c r="R64" s="17">
        <f t="shared" si="53"/>
        <v>74897</v>
      </c>
      <c r="S64" s="23">
        <f t="shared" si="53"/>
        <v>20214562</v>
      </c>
      <c r="T64" s="23">
        <f t="shared" si="53"/>
        <v>20214562</v>
      </c>
      <c r="U64" s="24">
        <f t="shared" si="53"/>
        <v>0.849484</v>
      </c>
      <c r="V64" s="22">
        <f t="shared" si="53"/>
        <v>1</v>
      </c>
      <c r="W64" s="17">
        <f t="shared" si="53"/>
        <v>0</v>
      </c>
      <c r="X64" s="23">
        <f t="shared" si="53"/>
        <v>20214562</v>
      </c>
      <c r="Y64" s="23">
        <f>SUM(Y62:Y63)</f>
        <v>20214562</v>
      </c>
      <c r="Z64" s="24">
        <f>SUM(Z62:Z63)</f>
        <v>0.849484</v>
      </c>
      <c r="AA64" s="22">
        <f>SUM(AA62:AA63)</f>
        <v>1</v>
      </c>
      <c r="AB64" s="17">
        <f>SUM(AB62:AB63)</f>
        <v>0</v>
      </c>
      <c r="AC64" s="23">
        <f>SUM(AC62:AC63)</f>
        <v>20214562</v>
      </c>
      <c r="AD64" s="23">
        <f t="shared" si="53"/>
        <v>20214562</v>
      </c>
    </row>
    <row r="65" spans="2:30" ht="12.75">
      <c r="B65" s="20"/>
      <c r="C65" s="20"/>
      <c r="D65" s="21"/>
      <c r="E65" s="24"/>
      <c r="F65" s="17"/>
      <c r="G65" s="24"/>
      <c r="H65" s="17"/>
      <c r="I65" s="17"/>
      <c r="J65" s="17"/>
      <c r="K65" s="24"/>
      <c r="L65" s="24"/>
      <c r="M65" s="17"/>
      <c r="N65" s="17"/>
      <c r="O65" s="17"/>
      <c r="P65" s="24"/>
      <c r="Q65" s="24"/>
      <c r="R65" s="17"/>
      <c r="S65" s="17"/>
      <c r="T65" s="17"/>
      <c r="U65" s="24"/>
      <c r="V65" s="24"/>
      <c r="W65" s="17"/>
      <c r="X65" s="17"/>
      <c r="Y65" s="17"/>
      <c r="Z65" s="24"/>
      <c r="AA65" s="24"/>
      <c r="AB65" s="17"/>
      <c r="AC65" s="17"/>
      <c r="AD65" s="17"/>
    </row>
    <row r="67" spans="1:30" ht="12.75">
      <c r="A67" s="1" t="s">
        <v>111</v>
      </c>
      <c r="B67" s="9">
        <v>295844</v>
      </c>
      <c r="C67" s="9">
        <v>35949</v>
      </c>
      <c r="D67" s="10">
        <f>B67/C67</f>
        <v>8.2295</v>
      </c>
      <c r="E67" s="11">
        <f>D67/$D$108</f>
        <v>0.107083</v>
      </c>
      <c r="F67" s="9">
        <f aca="true" t="shared" si="54" ref="F67:F103">ROUND(+E67*10107281,0)</f>
        <v>1082318</v>
      </c>
      <c r="G67" s="11">
        <f>B67/$B$108</f>
        <v>0.000145</v>
      </c>
      <c r="H67" s="9">
        <f aca="true" t="shared" si="55" ref="H67:H103">ROUND(+G67*10107281,0)</f>
        <v>1466</v>
      </c>
      <c r="I67" s="9">
        <f>F67+H67</f>
        <v>1083784</v>
      </c>
      <c r="J67" s="9">
        <f aca="true" t="shared" si="56" ref="J67:J103">MINA(2*B67,C67,I67,2425747)</f>
        <v>35949</v>
      </c>
      <c r="K67" s="11"/>
      <c r="L67" s="11">
        <f>K67/K$108</f>
        <v>0</v>
      </c>
      <c r="M67" s="9">
        <f>L67*(I$108-J$108)</f>
        <v>0</v>
      </c>
      <c r="N67" s="9">
        <f>J67+M67</f>
        <v>35949</v>
      </c>
      <c r="O67" s="9">
        <f aca="true" t="shared" si="57" ref="O67:O103">MINA(2*$B67,$C67,N67,2425747)</f>
        <v>35949</v>
      </c>
      <c r="P67" s="11"/>
      <c r="Q67" s="11">
        <f>P67/P$108</f>
        <v>0</v>
      </c>
      <c r="R67" s="9">
        <f>Q67*(N$108-O$108)</f>
        <v>0</v>
      </c>
      <c r="S67" s="9">
        <f>O67+R67</f>
        <v>35949</v>
      </c>
      <c r="T67" s="9">
        <f aca="true" t="shared" si="58" ref="T67:T103">MINA(2*$B67,$C67,S67,2425747)</f>
        <v>35949</v>
      </c>
      <c r="U67" s="11"/>
      <c r="V67" s="11">
        <f>U67/U$108</f>
        <v>0</v>
      </c>
      <c r="W67" s="9">
        <f>V67*(S$108-T$108)</f>
        <v>0</v>
      </c>
      <c r="X67" s="9">
        <f>T67+W67</f>
        <v>35949</v>
      </c>
      <c r="Y67" s="9">
        <f aca="true" t="shared" si="59" ref="Y67:Y103">MINA(2*$B67,$C67,X67,2425747)</f>
        <v>35949</v>
      </c>
      <c r="Z67" s="11"/>
      <c r="AA67" s="11">
        <f>Z67/Z$108</f>
        <v>0</v>
      </c>
      <c r="AB67" s="9">
        <f>AA67*(X$108-Y$108)</f>
        <v>0</v>
      </c>
      <c r="AC67" s="9">
        <f>Y67+AB67</f>
        <v>35949</v>
      </c>
      <c r="AD67" s="9">
        <f aca="true" t="shared" si="60" ref="AD67:AD103">MINA(2*$B67,$C67,AC67,2425747)</f>
        <v>35949</v>
      </c>
    </row>
    <row r="68" spans="1:30" ht="12.75">
      <c r="A68" s="25" t="s">
        <v>101</v>
      </c>
      <c r="B68" s="9"/>
      <c r="C68" s="9"/>
      <c r="D68" s="10"/>
      <c r="E68" s="11"/>
      <c r="F68" s="9"/>
      <c r="G68" s="11"/>
      <c r="H68" s="9"/>
      <c r="I68" s="9"/>
      <c r="J68" s="9"/>
      <c r="K68" s="11"/>
      <c r="L68" s="11"/>
      <c r="M68" s="9"/>
      <c r="N68" s="9"/>
      <c r="O68" s="9"/>
      <c r="P68" s="11"/>
      <c r="Q68" s="11"/>
      <c r="R68" s="9"/>
      <c r="S68" s="9"/>
      <c r="T68" s="9"/>
      <c r="U68" s="11"/>
      <c r="V68" s="11"/>
      <c r="W68" s="9"/>
      <c r="X68" s="9"/>
      <c r="Y68" s="9"/>
      <c r="Z68" s="11"/>
      <c r="AA68" s="11"/>
      <c r="AB68" s="9"/>
      <c r="AC68" s="9"/>
      <c r="AD68" s="9"/>
    </row>
    <row r="69" spans="1:30" ht="12.75">
      <c r="A69" s="5" t="s">
        <v>132</v>
      </c>
      <c r="B69" s="9">
        <v>60637</v>
      </c>
      <c r="C69" s="9">
        <v>56150</v>
      </c>
      <c r="D69" s="10">
        <f>B69/C69</f>
        <v>1.0799</v>
      </c>
      <c r="E69" s="11">
        <f>D69/$D$108</f>
        <v>0.014052</v>
      </c>
      <c r="F69" s="9">
        <f t="shared" si="54"/>
        <v>142028</v>
      </c>
      <c r="G69" s="11">
        <f>B69/$B$108</f>
        <v>3E-05</v>
      </c>
      <c r="H69" s="9">
        <f t="shared" si="55"/>
        <v>303</v>
      </c>
      <c r="I69" s="9">
        <f>F69+H69</f>
        <v>142331</v>
      </c>
      <c r="J69" s="9">
        <f t="shared" si="56"/>
        <v>56150</v>
      </c>
      <c r="K69" s="11"/>
      <c r="L69" s="11">
        <f>K69/K$108</f>
        <v>0</v>
      </c>
      <c r="M69" s="9">
        <f>L69*(I$108-J$108)</f>
        <v>0</v>
      </c>
      <c r="N69" s="9">
        <f>J69+M69</f>
        <v>56150</v>
      </c>
      <c r="O69" s="9">
        <f t="shared" si="57"/>
        <v>56150</v>
      </c>
      <c r="P69" s="11"/>
      <c r="Q69" s="11">
        <f>P69/P$108</f>
        <v>0</v>
      </c>
      <c r="R69" s="9">
        <f>Q69*(N$108-O$108)</f>
        <v>0</v>
      </c>
      <c r="S69" s="9">
        <f>O69+R69</f>
        <v>56150</v>
      </c>
      <c r="T69" s="9">
        <f t="shared" si="58"/>
        <v>56150</v>
      </c>
      <c r="U69" s="11"/>
      <c r="V69" s="11">
        <f>U69/U$108</f>
        <v>0</v>
      </c>
      <c r="W69" s="9">
        <f>V69*(S$108-T$108)</f>
        <v>0</v>
      </c>
      <c r="X69" s="9">
        <f>T69+W69</f>
        <v>56150</v>
      </c>
      <c r="Y69" s="9">
        <f t="shared" si="59"/>
        <v>56150</v>
      </c>
      <c r="Z69" s="11"/>
      <c r="AA69" s="11">
        <f>Z69/Z$108</f>
        <v>0</v>
      </c>
      <c r="AB69" s="9">
        <f>AA69*(X$108-Y$108)</f>
        <v>0</v>
      </c>
      <c r="AC69" s="9">
        <f>Y69+AB69</f>
        <v>56150</v>
      </c>
      <c r="AD69" s="9">
        <f t="shared" si="60"/>
        <v>56150</v>
      </c>
    </row>
    <row r="70" spans="1:30" ht="12.75">
      <c r="A70" s="26" t="s">
        <v>47</v>
      </c>
      <c r="B70" s="9"/>
      <c r="C70" s="9"/>
      <c r="D70" s="10"/>
      <c r="E70" s="11"/>
      <c r="F70" s="9"/>
      <c r="G70" s="11"/>
      <c r="H70" s="9"/>
      <c r="I70" s="9"/>
      <c r="J70" s="9"/>
      <c r="K70" s="11"/>
      <c r="L70" s="11"/>
      <c r="M70" s="9"/>
      <c r="N70" s="9"/>
      <c r="O70" s="9"/>
      <c r="P70" s="11"/>
      <c r="Q70" s="11"/>
      <c r="R70" s="9"/>
      <c r="S70" s="9"/>
      <c r="T70" s="9"/>
      <c r="U70" s="11"/>
      <c r="V70" s="11"/>
      <c r="W70" s="9"/>
      <c r="X70" s="9"/>
      <c r="Y70" s="9"/>
      <c r="Z70" s="11"/>
      <c r="AA70" s="11"/>
      <c r="AB70" s="9"/>
      <c r="AC70" s="9"/>
      <c r="AD70" s="9"/>
    </row>
    <row r="71" spans="1:30" ht="12.75">
      <c r="A71" s="27" t="s">
        <v>122</v>
      </c>
      <c r="B71" s="9">
        <v>135226</v>
      </c>
      <c r="C71" s="9">
        <v>494490</v>
      </c>
      <c r="D71" s="10">
        <f>B71/C71</f>
        <v>0.2735</v>
      </c>
      <c r="E71" s="11">
        <f>D71/$D$108</f>
        <v>0.003559</v>
      </c>
      <c r="F71" s="9">
        <f t="shared" si="54"/>
        <v>35972</v>
      </c>
      <c r="G71" s="11">
        <f>B71/$B$108</f>
        <v>6.6E-05</v>
      </c>
      <c r="H71" s="9">
        <f t="shared" si="55"/>
        <v>667</v>
      </c>
      <c r="I71" s="9">
        <f>F71+H71</f>
        <v>36639</v>
      </c>
      <c r="J71" s="9">
        <f t="shared" si="56"/>
        <v>36639</v>
      </c>
      <c r="K71" s="11">
        <f>J71/J$108</f>
        <v>0.0025</v>
      </c>
      <c r="L71" s="11">
        <f>K71/K$108</f>
        <v>0.003073</v>
      </c>
      <c r="M71" s="9">
        <f>L71*(I$108-J$108)</f>
        <v>17075</v>
      </c>
      <c r="N71" s="9">
        <f>J71+M71</f>
        <v>53714</v>
      </c>
      <c r="O71" s="9">
        <f t="shared" si="57"/>
        <v>53714</v>
      </c>
      <c r="P71" s="11">
        <f>O71/O$108</f>
        <v>0.002667</v>
      </c>
      <c r="Q71" s="11">
        <f>P71/P$108</f>
        <v>0.003142</v>
      </c>
      <c r="R71" s="9">
        <f>Q71*(N$108-O$108)</f>
        <v>235</v>
      </c>
      <c r="S71" s="9">
        <f>O71+R71</f>
        <v>53949</v>
      </c>
      <c r="T71" s="9">
        <f t="shared" si="58"/>
        <v>53949</v>
      </c>
      <c r="U71" s="11">
        <f>T71/T$108</f>
        <v>0.002669</v>
      </c>
      <c r="V71" s="11">
        <f>U71/U$108</f>
        <v>0.003142</v>
      </c>
      <c r="W71" s="9">
        <f>V71*(S$108-T$108)</f>
        <v>0</v>
      </c>
      <c r="X71" s="9">
        <f>T71+W71</f>
        <v>53949</v>
      </c>
      <c r="Y71" s="9">
        <f t="shared" si="59"/>
        <v>53949</v>
      </c>
      <c r="Z71" s="11">
        <f>Y71/Y$108</f>
        <v>0.002669</v>
      </c>
      <c r="AA71" s="11">
        <f>Z71/Z$108</f>
        <v>0.003142</v>
      </c>
      <c r="AB71" s="9">
        <f>AA71*(X$108-Y$108)</f>
        <v>0</v>
      </c>
      <c r="AC71" s="9">
        <f>Y71+AB71</f>
        <v>53949</v>
      </c>
      <c r="AD71" s="9">
        <f t="shared" si="60"/>
        <v>53949</v>
      </c>
    </row>
    <row r="72" spans="1:30" ht="12.75">
      <c r="A72" s="25" t="s">
        <v>54</v>
      </c>
      <c r="B72" s="9"/>
      <c r="C72" s="9"/>
      <c r="D72" s="10"/>
      <c r="E72" s="11"/>
      <c r="F72" s="9"/>
      <c r="G72" s="11"/>
      <c r="H72" s="9"/>
      <c r="I72" s="9"/>
      <c r="J72" s="9"/>
      <c r="K72" s="11"/>
      <c r="L72" s="11"/>
      <c r="M72" s="9"/>
      <c r="N72" s="9"/>
      <c r="O72" s="9"/>
      <c r="P72" s="11"/>
      <c r="Q72" s="11"/>
      <c r="R72" s="9"/>
      <c r="S72" s="9"/>
      <c r="T72" s="9"/>
      <c r="U72" s="11"/>
      <c r="V72" s="11"/>
      <c r="W72" s="9"/>
      <c r="X72" s="9"/>
      <c r="Y72" s="9"/>
      <c r="Z72" s="11"/>
      <c r="AA72" s="11"/>
      <c r="AB72" s="9"/>
      <c r="AC72" s="9"/>
      <c r="AD72" s="9"/>
    </row>
    <row r="73" spans="1:30" ht="12.75">
      <c r="A73" s="5" t="s">
        <v>139</v>
      </c>
      <c r="B73" s="9">
        <v>158253</v>
      </c>
      <c r="C73" s="9">
        <v>151910</v>
      </c>
      <c r="D73" s="10">
        <f>B73/C73</f>
        <v>1.0418</v>
      </c>
      <c r="E73" s="11">
        <f>D73/$D$108</f>
        <v>0.013556</v>
      </c>
      <c r="F73" s="9">
        <f t="shared" si="54"/>
        <v>137014</v>
      </c>
      <c r="G73" s="11">
        <f>B73/$B$108</f>
        <v>7.8E-05</v>
      </c>
      <c r="H73" s="9">
        <f t="shared" si="55"/>
        <v>788</v>
      </c>
      <c r="I73" s="9">
        <f>F73+H73</f>
        <v>137802</v>
      </c>
      <c r="J73" s="9">
        <f t="shared" si="56"/>
        <v>137802</v>
      </c>
      <c r="K73" s="11">
        <f>J73/J$108</f>
        <v>0.009401</v>
      </c>
      <c r="L73" s="11">
        <f>K73/K$108</f>
        <v>0.011555</v>
      </c>
      <c r="M73" s="9">
        <f>L73*(I$108-J$108)</f>
        <v>64205</v>
      </c>
      <c r="N73" s="9">
        <f>J73+M73</f>
        <v>202007</v>
      </c>
      <c r="O73" s="9">
        <f t="shared" si="57"/>
        <v>151910</v>
      </c>
      <c r="P73" s="11"/>
      <c r="Q73" s="11">
        <f>P73/P$108</f>
        <v>0</v>
      </c>
      <c r="R73" s="9">
        <f>Q73*(N$108-O$108)</f>
        <v>0</v>
      </c>
      <c r="S73" s="9">
        <f>O73+R73</f>
        <v>151910</v>
      </c>
      <c r="T73" s="9">
        <f t="shared" si="58"/>
        <v>151910</v>
      </c>
      <c r="U73" s="11"/>
      <c r="V73" s="11">
        <f>U73/U$108</f>
        <v>0</v>
      </c>
      <c r="W73" s="9">
        <f>V73*(S$108-T$108)</f>
        <v>0</v>
      </c>
      <c r="X73" s="9">
        <f>T73+W73</f>
        <v>151910</v>
      </c>
      <c r="Y73" s="9">
        <f t="shared" si="59"/>
        <v>151910</v>
      </c>
      <c r="Z73" s="11"/>
      <c r="AA73" s="11">
        <f>Z73/Z$108</f>
        <v>0</v>
      </c>
      <c r="AB73" s="9">
        <f>AA73*(X$108-Y$108)</f>
        <v>0</v>
      </c>
      <c r="AC73" s="9">
        <f>Y73+AB73</f>
        <v>151910</v>
      </c>
      <c r="AD73" s="9">
        <f t="shared" si="60"/>
        <v>151910</v>
      </c>
    </row>
    <row r="74" spans="1:30" ht="12.75">
      <c r="A74" s="5" t="s">
        <v>76</v>
      </c>
      <c r="B74" s="9">
        <v>87539</v>
      </c>
      <c r="C74" s="9">
        <v>387440</v>
      </c>
      <c r="D74" s="10">
        <f>B74/C74</f>
        <v>0.2259</v>
      </c>
      <c r="E74" s="11">
        <f>D74/$D$108</f>
        <v>0.002939</v>
      </c>
      <c r="F74" s="9">
        <f t="shared" si="54"/>
        <v>29705</v>
      </c>
      <c r="G74" s="11">
        <f>B74/$B$108</f>
        <v>4.3E-05</v>
      </c>
      <c r="H74" s="9">
        <f t="shared" si="55"/>
        <v>435</v>
      </c>
      <c r="I74" s="9">
        <f>F74+H74</f>
        <v>30140</v>
      </c>
      <c r="J74" s="9">
        <f t="shared" si="56"/>
        <v>30140</v>
      </c>
      <c r="K74" s="11">
        <f>J74/J$108</f>
        <v>0.002056</v>
      </c>
      <c r="L74" s="11">
        <f>K74/K$108</f>
        <v>0.002527</v>
      </c>
      <c r="M74" s="9">
        <f>L74*(I$108-J$108)</f>
        <v>14041</v>
      </c>
      <c r="N74" s="9">
        <f>J74+M74</f>
        <v>44181</v>
      </c>
      <c r="O74" s="9">
        <f t="shared" si="57"/>
        <v>44181</v>
      </c>
      <c r="P74" s="11">
        <f>O74/O$108</f>
        <v>0.002194</v>
      </c>
      <c r="Q74" s="11">
        <f>P74/P$108</f>
        <v>0.002584</v>
      </c>
      <c r="R74" s="9">
        <f>Q74*(N$108-O$108)</f>
        <v>194</v>
      </c>
      <c r="S74" s="9">
        <f>O74+R74</f>
        <v>44375</v>
      </c>
      <c r="T74" s="9">
        <f t="shared" si="58"/>
        <v>44375</v>
      </c>
      <c r="U74" s="11">
        <f>T74/T$108</f>
        <v>0.002195</v>
      </c>
      <c r="V74" s="11">
        <f>U74/U$108</f>
        <v>0.002584</v>
      </c>
      <c r="W74" s="9">
        <f>V74*(S$108-T$108)</f>
        <v>0</v>
      </c>
      <c r="X74" s="9">
        <f>T74+W74</f>
        <v>44375</v>
      </c>
      <c r="Y74" s="9">
        <f t="shared" si="59"/>
        <v>44375</v>
      </c>
      <c r="Z74" s="11">
        <f>Y74/Y$108</f>
        <v>0.002195</v>
      </c>
      <c r="AA74" s="11">
        <f>Z74/Z$108</f>
        <v>0.002584</v>
      </c>
      <c r="AB74" s="9">
        <f>AA74*(X$108-Y$108)</f>
        <v>0</v>
      </c>
      <c r="AC74" s="9">
        <f>Y74+AB74</f>
        <v>44375</v>
      </c>
      <c r="AD74" s="9">
        <f t="shared" si="60"/>
        <v>44375</v>
      </c>
    </row>
    <row r="75" spans="1:30" ht="12.75">
      <c r="A75" s="25" t="s">
        <v>56</v>
      </c>
      <c r="B75" s="9"/>
      <c r="C75" s="9"/>
      <c r="D75" s="10"/>
      <c r="E75" s="11"/>
      <c r="F75" s="9"/>
      <c r="G75" s="11"/>
      <c r="H75" s="9"/>
      <c r="I75" s="9"/>
      <c r="J75" s="9"/>
      <c r="K75" s="11"/>
      <c r="L75" s="11"/>
      <c r="M75" s="9"/>
      <c r="N75" s="9"/>
      <c r="O75" s="9"/>
      <c r="P75" s="11"/>
      <c r="Q75" s="11"/>
      <c r="R75" s="9"/>
      <c r="S75" s="9"/>
      <c r="T75" s="9"/>
      <c r="U75" s="11"/>
      <c r="V75" s="11"/>
      <c r="W75" s="9"/>
      <c r="X75" s="9"/>
      <c r="Y75" s="9"/>
      <c r="Z75" s="11"/>
      <c r="AA75" s="11"/>
      <c r="AB75" s="9"/>
      <c r="AC75" s="9"/>
      <c r="AD75" s="9"/>
    </row>
    <row r="76" spans="1:30" ht="12.75">
      <c r="A76" s="5" t="s">
        <v>110</v>
      </c>
      <c r="B76" s="9">
        <v>101724</v>
      </c>
      <c r="C76" s="9">
        <v>29103</v>
      </c>
      <c r="D76" s="10">
        <f>B76/C76</f>
        <v>3.4953</v>
      </c>
      <c r="E76" s="11">
        <f>D76/$D$108</f>
        <v>0.045481</v>
      </c>
      <c r="F76" s="9">
        <f t="shared" si="54"/>
        <v>459689</v>
      </c>
      <c r="G76" s="11">
        <f>B76/$B$108</f>
        <v>5E-05</v>
      </c>
      <c r="H76" s="9">
        <f t="shared" si="55"/>
        <v>505</v>
      </c>
      <c r="I76" s="9">
        <f>F76+H76</f>
        <v>460194</v>
      </c>
      <c r="J76" s="9">
        <f t="shared" si="56"/>
        <v>29103</v>
      </c>
      <c r="K76" s="11"/>
      <c r="L76" s="11">
        <f>K76/K$108</f>
        <v>0</v>
      </c>
      <c r="M76" s="9">
        <f>L76*(I$108-J$108)</f>
        <v>0</v>
      </c>
      <c r="N76" s="9">
        <f>J76+M76</f>
        <v>29103</v>
      </c>
      <c r="O76" s="9">
        <f t="shared" si="57"/>
        <v>29103</v>
      </c>
      <c r="P76" s="11"/>
      <c r="Q76" s="11">
        <f>P76/P$108</f>
        <v>0</v>
      </c>
      <c r="R76" s="9">
        <f>Q76*(N$108-O$108)</f>
        <v>0</v>
      </c>
      <c r="S76" s="9">
        <f>O76+R76</f>
        <v>29103</v>
      </c>
      <c r="T76" s="9">
        <f t="shared" si="58"/>
        <v>29103</v>
      </c>
      <c r="U76" s="11"/>
      <c r="V76" s="11">
        <f>U76/U$108</f>
        <v>0</v>
      </c>
      <c r="W76" s="9">
        <f>V76*(S$108-T$108)</f>
        <v>0</v>
      </c>
      <c r="X76" s="9">
        <f>T76+W76</f>
        <v>29103</v>
      </c>
      <c r="Y76" s="9">
        <f t="shared" si="59"/>
        <v>29103</v>
      </c>
      <c r="Z76" s="11"/>
      <c r="AA76" s="11">
        <f>Z76/Z$108</f>
        <v>0</v>
      </c>
      <c r="AB76" s="9">
        <f>AA76*(X$108-Y$108)</f>
        <v>0</v>
      </c>
      <c r="AC76" s="9">
        <f>Y76+AB76</f>
        <v>29103</v>
      </c>
      <c r="AD76" s="9">
        <f t="shared" si="60"/>
        <v>29103</v>
      </c>
    </row>
    <row r="77" spans="1:30" ht="12.75">
      <c r="A77" s="25" t="s">
        <v>57</v>
      </c>
      <c r="B77" s="9"/>
      <c r="C77" s="9"/>
      <c r="D77" s="28"/>
      <c r="E77" s="11"/>
      <c r="F77" s="29"/>
      <c r="G77" s="30"/>
      <c r="H77" s="9"/>
      <c r="I77" s="9"/>
      <c r="J77" s="9"/>
      <c r="K77" s="11"/>
      <c r="L77" s="11"/>
      <c r="M77" s="9"/>
      <c r="N77" s="9"/>
      <c r="O77" s="9"/>
      <c r="P77" s="11"/>
      <c r="Q77" s="11"/>
      <c r="R77" s="9"/>
      <c r="S77" s="9"/>
      <c r="T77" s="9"/>
      <c r="U77" s="30"/>
      <c r="V77" s="11"/>
      <c r="W77" s="9"/>
      <c r="X77" s="29"/>
      <c r="Y77" s="9"/>
      <c r="Z77" s="30"/>
      <c r="AA77" s="11"/>
      <c r="AB77" s="9"/>
      <c r="AC77" s="29"/>
      <c r="AD77" s="9"/>
    </row>
    <row r="78" spans="1:30" ht="12.75">
      <c r="A78" s="5" t="s">
        <v>77</v>
      </c>
      <c r="B78" s="9">
        <v>16438</v>
      </c>
      <c r="C78" s="9">
        <v>446404</v>
      </c>
      <c r="D78" s="10">
        <f>B78/C78</f>
        <v>0.0368</v>
      </c>
      <c r="E78" s="11">
        <f>D78/$D$108</f>
        <v>0.000479</v>
      </c>
      <c r="F78" s="9">
        <f t="shared" si="54"/>
        <v>4841</v>
      </c>
      <c r="G78" s="11">
        <f>B78/$B$108</f>
        <v>8E-06</v>
      </c>
      <c r="H78" s="9">
        <f t="shared" si="55"/>
        <v>81</v>
      </c>
      <c r="I78" s="9">
        <f>F78+H78</f>
        <v>4922</v>
      </c>
      <c r="J78" s="9">
        <f t="shared" si="56"/>
        <v>4922</v>
      </c>
      <c r="K78" s="11">
        <f aca="true" t="shared" si="61" ref="K78:L81">J78/J$108</f>
        <v>0.000336</v>
      </c>
      <c r="L78" s="11">
        <f t="shared" si="61"/>
        <v>0.000413</v>
      </c>
      <c r="M78" s="9">
        <f>L78*(I$108-J$108)</f>
        <v>2295</v>
      </c>
      <c r="N78" s="9">
        <f>J78+M78</f>
        <v>7217</v>
      </c>
      <c r="O78" s="9">
        <f t="shared" si="57"/>
        <v>7217</v>
      </c>
      <c r="P78" s="11">
        <f aca="true" t="shared" si="62" ref="P78:Q81">O78/O$108</f>
        <v>0.000358</v>
      </c>
      <c r="Q78" s="11">
        <f t="shared" si="62"/>
        <v>0.000422</v>
      </c>
      <c r="R78" s="9">
        <f>Q78*(N$108-O$108)</f>
        <v>32</v>
      </c>
      <c r="S78" s="9">
        <f>O78+R78</f>
        <v>7249</v>
      </c>
      <c r="T78" s="9">
        <f t="shared" si="58"/>
        <v>7249</v>
      </c>
      <c r="U78" s="11">
        <f aca="true" t="shared" si="63" ref="U78:V81">T78/T$108</f>
        <v>0.000359</v>
      </c>
      <c r="V78" s="11">
        <f t="shared" si="63"/>
        <v>0.000423</v>
      </c>
      <c r="W78" s="9">
        <f>V78*(S$108-T$108)</f>
        <v>0</v>
      </c>
      <c r="X78" s="9">
        <f>T78+W78</f>
        <v>7249</v>
      </c>
      <c r="Y78" s="9">
        <f t="shared" si="59"/>
        <v>7249</v>
      </c>
      <c r="Z78" s="11">
        <f aca="true" t="shared" si="64" ref="Z78:AA81">Y78/Y$108</f>
        <v>0.000359</v>
      </c>
      <c r="AA78" s="11">
        <f t="shared" si="64"/>
        <v>0.000423</v>
      </c>
      <c r="AB78" s="9">
        <f>AA78*(X$108-Y$108)</f>
        <v>0</v>
      </c>
      <c r="AC78" s="9">
        <f>Y78+AB78</f>
        <v>7249</v>
      </c>
      <c r="AD78" s="9">
        <f t="shared" si="60"/>
        <v>7249</v>
      </c>
    </row>
    <row r="79" spans="1:30" ht="12.75">
      <c r="A79" s="5" t="s">
        <v>78</v>
      </c>
      <c r="B79" s="9">
        <v>183010</v>
      </c>
      <c r="C79" s="9">
        <v>721728</v>
      </c>
      <c r="D79" s="10">
        <f>B79/C79</f>
        <v>0.2536</v>
      </c>
      <c r="E79" s="11">
        <f>D79/$D$108</f>
        <v>0.0033</v>
      </c>
      <c r="F79" s="9">
        <f t="shared" si="54"/>
        <v>33354</v>
      </c>
      <c r="G79" s="11">
        <f>B79/$B$108</f>
        <v>9E-05</v>
      </c>
      <c r="H79" s="9">
        <f t="shared" si="55"/>
        <v>910</v>
      </c>
      <c r="I79" s="9">
        <f>F79+H79</f>
        <v>34264</v>
      </c>
      <c r="J79" s="9">
        <f t="shared" si="56"/>
        <v>34264</v>
      </c>
      <c r="K79" s="11">
        <f t="shared" si="61"/>
        <v>0.002338</v>
      </c>
      <c r="L79" s="11">
        <f t="shared" si="61"/>
        <v>0.002874</v>
      </c>
      <c r="M79" s="9">
        <f>L79*(I$108-J$108)</f>
        <v>15969</v>
      </c>
      <c r="N79" s="9">
        <f>J79+M79</f>
        <v>50233</v>
      </c>
      <c r="O79" s="9">
        <f t="shared" si="57"/>
        <v>50233</v>
      </c>
      <c r="P79" s="11">
        <f t="shared" si="62"/>
        <v>0.002494</v>
      </c>
      <c r="Q79" s="11">
        <f t="shared" si="62"/>
        <v>0.002938</v>
      </c>
      <c r="R79" s="9">
        <f>Q79*(N$108-O$108)</f>
        <v>220</v>
      </c>
      <c r="S79" s="9">
        <f>O79+R79</f>
        <v>50453</v>
      </c>
      <c r="T79" s="9">
        <f t="shared" si="58"/>
        <v>50453</v>
      </c>
      <c r="U79" s="11">
        <f t="shared" si="63"/>
        <v>0.002496</v>
      </c>
      <c r="V79" s="11">
        <f t="shared" si="63"/>
        <v>0.002938</v>
      </c>
      <c r="W79" s="9">
        <f>V79*(S$108-T$108)</f>
        <v>0</v>
      </c>
      <c r="X79" s="9">
        <f>T79+W79</f>
        <v>50453</v>
      </c>
      <c r="Y79" s="9">
        <f t="shared" si="59"/>
        <v>50453</v>
      </c>
      <c r="Z79" s="11">
        <f t="shared" si="64"/>
        <v>0.002496</v>
      </c>
      <c r="AA79" s="11">
        <f t="shared" si="64"/>
        <v>0.002938</v>
      </c>
      <c r="AB79" s="9">
        <f>AA79*(X$108-Y$108)</f>
        <v>0</v>
      </c>
      <c r="AC79" s="9">
        <f>Y79+AB79</f>
        <v>50453</v>
      </c>
      <c r="AD79" s="9">
        <f t="shared" si="60"/>
        <v>50453</v>
      </c>
    </row>
    <row r="80" spans="1:30" ht="12.75">
      <c r="A80" s="5" t="s">
        <v>99</v>
      </c>
      <c r="B80" s="9">
        <v>82555</v>
      </c>
      <c r="C80" s="9">
        <v>206083</v>
      </c>
      <c r="D80" s="10">
        <f>B80/C80</f>
        <v>0.4006</v>
      </c>
      <c r="E80" s="11">
        <f>D80/$D$108</f>
        <v>0.005213</v>
      </c>
      <c r="F80" s="9">
        <f t="shared" si="54"/>
        <v>52689</v>
      </c>
      <c r="G80" s="11">
        <f>B80/$B$108</f>
        <v>4E-05</v>
      </c>
      <c r="H80" s="9">
        <f t="shared" si="55"/>
        <v>404</v>
      </c>
      <c r="I80" s="9">
        <f>F80+H80</f>
        <v>53093</v>
      </c>
      <c r="J80" s="9">
        <f t="shared" si="56"/>
        <v>53093</v>
      </c>
      <c r="K80" s="11">
        <f t="shared" si="61"/>
        <v>0.003622</v>
      </c>
      <c r="L80" s="11">
        <f t="shared" si="61"/>
        <v>0.004452</v>
      </c>
      <c r="M80" s="9">
        <f>L80*(I$108-J$108)</f>
        <v>24738</v>
      </c>
      <c r="N80" s="9">
        <f>J80+M80</f>
        <v>77831</v>
      </c>
      <c r="O80" s="9">
        <f t="shared" si="57"/>
        <v>77831</v>
      </c>
      <c r="P80" s="11">
        <f t="shared" si="62"/>
        <v>0.003865</v>
      </c>
      <c r="Q80" s="11">
        <f t="shared" si="62"/>
        <v>0.004553</v>
      </c>
      <c r="R80" s="9">
        <f>Q80*(N$108-O$108)</f>
        <v>341</v>
      </c>
      <c r="S80" s="9">
        <f>O80+R80</f>
        <v>78172</v>
      </c>
      <c r="T80" s="9">
        <f t="shared" si="58"/>
        <v>78172</v>
      </c>
      <c r="U80" s="11">
        <f t="shared" si="63"/>
        <v>0.003867</v>
      </c>
      <c r="V80" s="11">
        <f t="shared" si="63"/>
        <v>0.004552</v>
      </c>
      <c r="W80" s="9">
        <f>V80*(S$108-T$108)</f>
        <v>0</v>
      </c>
      <c r="X80" s="9">
        <f>T80+W80</f>
        <v>78172</v>
      </c>
      <c r="Y80" s="9">
        <f t="shared" si="59"/>
        <v>78172</v>
      </c>
      <c r="Z80" s="11">
        <f t="shared" si="64"/>
        <v>0.003867</v>
      </c>
      <c r="AA80" s="11">
        <f t="shared" si="64"/>
        <v>0.004552</v>
      </c>
      <c r="AB80" s="9">
        <f>AA80*(X$108-Y$108)</f>
        <v>0</v>
      </c>
      <c r="AC80" s="9">
        <f>Y80+AB80</f>
        <v>78172</v>
      </c>
      <c r="AD80" s="9">
        <f t="shared" si="60"/>
        <v>78172</v>
      </c>
    </row>
    <row r="81" spans="1:30" ht="12.75">
      <c r="A81" s="5" t="s">
        <v>102</v>
      </c>
      <c r="B81" s="9">
        <v>139003</v>
      </c>
      <c r="C81" s="9">
        <v>413779</v>
      </c>
      <c r="D81" s="10">
        <f>B81/C81</f>
        <v>0.3359</v>
      </c>
      <c r="E81" s="11">
        <f>D81/$D$108</f>
        <v>0.004371</v>
      </c>
      <c r="F81" s="9">
        <f t="shared" si="54"/>
        <v>44179</v>
      </c>
      <c r="G81" s="11">
        <f>B81/$B$108</f>
        <v>6.8E-05</v>
      </c>
      <c r="H81" s="9">
        <f t="shared" si="55"/>
        <v>687</v>
      </c>
      <c r="I81" s="9">
        <f>F81+H81</f>
        <v>44866</v>
      </c>
      <c r="J81" s="9">
        <f t="shared" si="56"/>
        <v>44866</v>
      </c>
      <c r="K81" s="11">
        <f t="shared" si="61"/>
        <v>0.003061</v>
      </c>
      <c r="L81" s="11">
        <f t="shared" si="61"/>
        <v>0.003762</v>
      </c>
      <c r="M81" s="9">
        <f>L81*(I$108-J$108)</f>
        <v>20904</v>
      </c>
      <c r="N81" s="9">
        <f>J81+M81</f>
        <v>65770</v>
      </c>
      <c r="O81" s="9">
        <f t="shared" si="57"/>
        <v>65770</v>
      </c>
      <c r="P81" s="11">
        <f t="shared" si="62"/>
        <v>0.003266</v>
      </c>
      <c r="Q81" s="11">
        <f t="shared" si="62"/>
        <v>0.003847</v>
      </c>
      <c r="R81" s="9">
        <f>Q81*(N$108-O$108)</f>
        <v>288</v>
      </c>
      <c r="S81" s="9">
        <f>O81+R81</f>
        <v>66058</v>
      </c>
      <c r="T81" s="9">
        <f t="shared" si="58"/>
        <v>66058</v>
      </c>
      <c r="U81" s="11">
        <f t="shared" si="63"/>
        <v>0.003268</v>
      </c>
      <c r="V81" s="11">
        <f t="shared" si="63"/>
        <v>0.003847</v>
      </c>
      <c r="W81" s="9">
        <f>V81*(S$108-T$108)</f>
        <v>0</v>
      </c>
      <c r="X81" s="9">
        <f>T81+W81</f>
        <v>66058</v>
      </c>
      <c r="Y81" s="9">
        <f t="shared" si="59"/>
        <v>66058</v>
      </c>
      <c r="Z81" s="11">
        <f t="shared" si="64"/>
        <v>0.003268</v>
      </c>
      <c r="AA81" s="11">
        <f t="shared" si="64"/>
        <v>0.003847</v>
      </c>
      <c r="AB81" s="9">
        <f>AA81*(X$108-Y$108)</f>
        <v>0</v>
      </c>
      <c r="AC81" s="9">
        <f>Y81+AB81</f>
        <v>66058</v>
      </c>
      <c r="AD81" s="9">
        <f t="shared" si="60"/>
        <v>66058</v>
      </c>
    </row>
    <row r="82" spans="1:30" ht="12.75">
      <c r="A82" s="25" t="s">
        <v>64</v>
      </c>
      <c r="B82" s="9"/>
      <c r="C82" s="9"/>
      <c r="D82" s="28"/>
      <c r="E82" s="11"/>
      <c r="F82" s="29"/>
      <c r="G82" s="30"/>
      <c r="H82" s="9"/>
      <c r="I82" s="9"/>
      <c r="J82" s="9"/>
      <c r="K82" s="11"/>
      <c r="L82" s="11"/>
      <c r="M82" s="9"/>
      <c r="N82" s="9"/>
      <c r="O82" s="9"/>
      <c r="P82" s="11"/>
      <c r="Q82" s="11"/>
      <c r="R82" s="9"/>
      <c r="S82" s="9"/>
      <c r="T82" s="9"/>
      <c r="U82" s="30"/>
      <c r="V82" s="11"/>
      <c r="W82" s="9"/>
      <c r="X82" s="29"/>
      <c r="Y82" s="9"/>
      <c r="Z82" s="30"/>
      <c r="AA82" s="11"/>
      <c r="AB82" s="9"/>
      <c r="AC82" s="29"/>
      <c r="AD82" s="9"/>
    </row>
    <row r="83" spans="1:30" ht="12.75">
      <c r="A83" s="27" t="s">
        <v>133</v>
      </c>
      <c r="B83" s="9">
        <v>112500</v>
      </c>
      <c r="C83" s="9">
        <v>9415</v>
      </c>
      <c r="D83" s="10">
        <f>B83/C83</f>
        <v>11.949</v>
      </c>
      <c r="E83" s="11">
        <f aca="true" t="shared" si="65" ref="E83:E91">D83/$D$108</f>
        <v>0.155482</v>
      </c>
      <c r="F83" s="9">
        <f t="shared" si="54"/>
        <v>1571500</v>
      </c>
      <c r="G83" s="11">
        <f aca="true" t="shared" si="66" ref="G83:G91">B83/$B$108</f>
        <v>5.5E-05</v>
      </c>
      <c r="H83" s="9">
        <f t="shared" si="55"/>
        <v>556</v>
      </c>
      <c r="I83" s="9">
        <f>F83+H83</f>
        <v>1572056</v>
      </c>
      <c r="J83" s="9">
        <f t="shared" si="56"/>
        <v>9415</v>
      </c>
      <c r="K83" s="11"/>
      <c r="L83" s="11">
        <f aca="true" t="shared" si="67" ref="L83:L91">K83/K$108</f>
        <v>0</v>
      </c>
      <c r="M83" s="9">
        <f aca="true" t="shared" si="68" ref="M83:M91">L83*(I$108-J$108)</f>
        <v>0</v>
      </c>
      <c r="N83" s="9">
        <f>J83+M83</f>
        <v>9415</v>
      </c>
      <c r="O83" s="9">
        <f t="shared" si="57"/>
        <v>9415</v>
      </c>
      <c r="P83" s="11"/>
      <c r="Q83" s="11">
        <f aca="true" t="shared" si="69" ref="Q83:Q91">P83/P$108</f>
        <v>0</v>
      </c>
      <c r="R83" s="9">
        <f aca="true" t="shared" si="70" ref="R83:R91">Q83*(N$108-O$108)</f>
        <v>0</v>
      </c>
      <c r="S83" s="9">
        <f aca="true" t="shared" si="71" ref="S83:S91">O83+R83</f>
        <v>9415</v>
      </c>
      <c r="T83" s="9">
        <f t="shared" si="58"/>
        <v>9415</v>
      </c>
      <c r="U83" s="11"/>
      <c r="V83" s="11">
        <f aca="true" t="shared" si="72" ref="V83:V91">U83/U$108</f>
        <v>0</v>
      </c>
      <c r="W83" s="9">
        <f aca="true" t="shared" si="73" ref="W83:W91">V83*(S$108-T$108)</f>
        <v>0</v>
      </c>
      <c r="X83" s="9">
        <f aca="true" t="shared" si="74" ref="X83:X91">T83+W83</f>
        <v>9415</v>
      </c>
      <c r="Y83" s="9">
        <f t="shared" si="59"/>
        <v>9415</v>
      </c>
      <c r="Z83" s="11"/>
      <c r="AA83" s="11">
        <f aca="true" t="shared" si="75" ref="AA83:AA91">Z83/Z$108</f>
        <v>0</v>
      </c>
      <c r="AB83" s="9">
        <f aca="true" t="shared" si="76" ref="AB83:AB91">AA83*(X$108-Y$108)</f>
        <v>0</v>
      </c>
      <c r="AC83" s="9">
        <f aca="true" t="shared" si="77" ref="AC83:AC91">Y83+AB83</f>
        <v>9415</v>
      </c>
      <c r="AD83" s="9">
        <f t="shared" si="60"/>
        <v>9415</v>
      </c>
    </row>
    <row r="84" spans="1:30" ht="12.75">
      <c r="A84" s="27" t="s">
        <v>123</v>
      </c>
      <c r="B84" s="9">
        <v>4000</v>
      </c>
      <c r="C84" s="9">
        <v>6035</v>
      </c>
      <c r="D84" s="10">
        <f aca="true" t="shared" si="78" ref="D84:D90">B84/C84</f>
        <v>0.6628</v>
      </c>
      <c r="E84" s="11">
        <f t="shared" si="65"/>
        <v>0.008624</v>
      </c>
      <c r="F84" s="9">
        <f t="shared" si="54"/>
        <v>87165</v>
      </c>
      <c r="G84" s="11">
        <f t="shared" si="66"/>
        <v>2E-06</v>
      </c>
      <c r="H84" s="9">
        <f t="shared" si="55"/>
        <v>20</v>
      </c>
      <c r="I84" s="9">
        <f aca="true" t="shared" si="79" ref="I84:I90">F84+H84</f>
        <v>87185</v>
      </c>
      <c r="J84" s="9">
        <f t="shared" si="56"/>
        <v>6035</v>
      </c>
      <c r="K84" s="11"/>
      <c r="L84" s="11">
        <f t="shared" si="67"/>
        <v>0</v>
      </c>
      <c r="M84" s="9">
        <f t="shared" si="68"/>
        <v>0</v>
      </c>
      <c r="N84" s="9">
        <f aca="true" t="shared" si="80" ref="N84:N90">J84+M84</f>
        <v>6035</v>
      </c>
      <c r="O84" s="9">
        <f t="shared" si="57"/>
        <v>6035</v>
      </c>
      <c r="P84" s="11"/>
      <c r="Q84" s="11">
        <f t="shared" si="69"/>
        <v>0</v>
      </c>
      <c r="R84" s="9">
        <f t="shared" si="70"/>
        <v>0</v>
      </c>
      <c r="S84" s="9">
        <f t="shared" si="71"/>
        <v>6035</v>
      </c>
      <c r="T84" s="9">
        <f t="shared" si="58"/>
        <v>6035</v>
      </c>
      <c r="U84" s="11"/>
      <c r="V84" s="11">
        <f t="shared" si="72"/>
        <v>0</v>
      </c>
      <c r="W84" s="9">
        <f t="shared" si="73"/>
        <v>0</v>
      </c>
      <c r="X84" s="9">
        <f t="shared" si="74"/>
        <v>6035</v>
      </c>
      <c r="Y84" s="9">
        <f t="shared" si="59"/>
        <v>6035</v>
      </c>
      <c r="Z84" s="11"/>
      <c r="AA84" s="11">
        <f t="shared" si="75"/>
        <v>0</v>
      </c>
      <c r="AB84" s="9">
        <f t="shared" si="76"/>
        <v>0</v>
      </c>
      <c r="AC84" s="9">
        <f t="shared" si="77"/>
        <v>6035</v>
      </c>
      <c r="AD84" s="9">
        <f t="shared" si="60"/>
        <v>6035</v>
      </c>
    </row>
    <row r="85" spans="1:30" ht="12.75">
      <c r="A85" s="27" t="s">
        <v>124</v>
      </c>
      <c r="B85" s="9">
        <v>59150</v>
      </c>
      <c r="C85" s="9">
        <v>585058</v>
      </c>
      <c r="D85" s="10">
        <f>B85/C85</f>
        <v>0.1011</v>
      </c>
      <c r="E85" s="11">
        <f t="shared" si="65"/>
        <v>0.001316</v>
      </c>
      <c r="F85" s="9">
        <f t="shared" si="54"/>
        <v>13301</v>
      </c>
      <c r="G85" s="11">
        <f t="shared" si="66"/>
        <v>2.9E-05</v>
      </c>
      <c r="H85" s="9">
        <f t="shared" si="55"/>
        <v>293</v>
      </c>
      <c r="I85" s="9">
        <f>F85+H85</f>
        <v>13594</v>
      </c>
      <c r="J85" s="9">
        <f t="shared" si="56"/>
        <v>13594</v>
      </c>
      <c r="K85" s="11">
        <f>J85/J$108</f>
        <v>0.000927</v>
      </c>
      <c r="L85" s="11">
        <f t="shared" si="67"/>
        <v>0.001139</v>
      </c>
      <c r="M85" s="9">
        <f t="shared" si="68"/>
        <v>6329</v>
      </c>
      <c r="N85" s="9">
        <f>J85+M85</f>
        <v>19923</v>
      </c>
      <c r="O85" s="9">
        <f t="shared" si="57"/>
        <v>19923</v>
      </c>
      <c r="P85" s="11">
        <f>O85/O$108</f>
        <v>0.000989</v>
      </c>
      <c r="Q85" s="11">
        <f t="shared" si="69"/>
        <v>0.001165</v>
      </c>
      <c r="R85" s="9">
        <f t="shared" si="70"/>
        <v>87</v>
      </c>
      <c r="S85" s="9">
        <f t="shared" si="71"/>
        <v>20010</v>
      </c>
      <c r="T85" s="9">
        <f t="shared" si="58"/>
        <v>20010</v>
      </c>
      <c r="U85" s="11">
        <f>T85/T$108</f>
        <v>0.00099</v>
      </c>
      <c r="V85" s="11">
        <f t="shared" si="72"/>
        <v>0.001165</v>
      </c>
      <c r="W85" s="9">
        <f t="shared" si="73"/>
        <v>0</v>
      </c>
      <c r="X85" s="9">
        <f t="shared" si="74"/>
        <v>20010</v>
      </c>
      <c r="Y85" s="9">
        <f t="shared" si="59"/>
        <v>20010</v>
      </c>
      <c r="Z85" s="11">
        <f>Y85/Y$108</f>
        <v>0.00099</v>
      </c>
      <c r="AA85" s="11">
        <f t="shared" si="75"/>
        <v>0.001165</v>
      </c>
      <c r="AB85" s="9">
        <f t="shared" si="76"/>
        <v>0</v>
      </c>
      <c r="AC85" s="9">
        <f t="shared" si="77"/>
        <v>20010</v>
      </c>
      <c r="AD85" s="9">
        <f t="shared" si="60"/>
        <v>20010</v>
      </c>
    </row>
    <row r="86" spans="1:30" ht="12.75">
      <c r="A86" s="27" t="s">
        <v>125</v>
      </c>
      <c r="B86" s="9">
        <v>102542</v>
      </c>
      <c r="C86" s="9">
        <v>30661</v>
      </c>
      <c r="D86" s="10">
        <f t="shared" si="78"/>
        <v>3.3444</v>
      </c>
      <c r="E86" s="11">
        <f t="shared" si="65"/>
        <v>0.043518</v>
      </c>
      <c r="F86" s="9">
        <f t="shared" si="54"/>
        <v>439849</v>
      </c>
      <c r="G86" s="11">
        <f t="shared" si="66"/>
        <v>5E-05</v>
      </c>
      <c r="H86" s="9">
        <f t="shared" si="55"/>
        <v>505</v>
      </c>
      <c r="I86" s="9">
        <f t="shared" si="79"/>
        <v>440354</v>
      </c>
      <c r="J86" s="9">
        <f t="shared" si="56"/>
        <v>30661</v>
      </c>
      <c r="K86" s="11"/>
      <c r="L86" s="11">
        <f t="shared" si="67"/>
        <v>0</v>
      </c>
      <c r="M86" s="9">
        <f t="shared" si="68"/>
        <v>0</v>
      </c>
      <c r="N86" s="9">
        <f t="shared" si="80"/>
        <v>30661</v>
      </c>
      <c r="O86" s="9">
        <f t="shared" si="57"/>
        <v>30661</v>
      </c>
      <c r="P86" s="11"/>
      <c r="Q86" s="11">
        <f t="shared" si="69"/>
        <v>0</v>
      </c>
      <c r="R86" s="9">
        <f t="shared" si="70"/>
        <v>0</v>
      </c>
      <c r="S86" s="9">
        <f t="shared" si="71"/>
        <v>30661</v>
      </c>
      <c r="T86" s="9">
        <f t="shared" si="58"/>
        <v>30661</v>
      </c>
      <c r="U86" s="11"/>
      <c r="V86" s="11">
        <f t="shared" si="72"/>
        <v>0</v>
      </c>
      <c r="W86" s="9">
        <f t="shared" si="73"/>
        <v>0</v>
      </c>
      <c r="X86" s="9">
        <f t="shared" si="74"/>
        <v>30661</v>
      </c>
      <c r="Y86" s="9">
        <f t="shared" si="59"/>
        <v>30661</v>
      </c>
      <c r="Z86" s="11"/>
      <c r="AA86" s="11">
        <f t="shared" si="75"/>
        <v>0</v>
      </c>
      <c r="AB86" s="9">
        <f t="shared" si="76"/>
        <v>0</v>
      </c>
      <c r="AC86" s="9">
        <f t="shared" si="77"/>
        <v>30661</v>
      </c>
      <c r="AD86" s="9">
        <f t="shared" si="60"/>
        <v>30661</v>
      </c>
    </row>
    <row r="87" spans="1:30" ht="12.75">
      <c r="A87" s="27" t="s">
        <v>126</v>
      </c>
      <c r="B87" s="9">
        <v>142116</v>
      </c>
      <c r="C87" s="9">
        <v>66487</v>
      </c>
      <c r="D87" s="10">
        <f>B87/C87</f>
        <v>2.1375</v>
      </c>
      <c r="E87" s="11">
        <f t="shared" si="65"/>
        <v>0.027813</v>
      </c>
      <c r="F87" s="9">
        <f t="shared" si="54"/>
        <v>281114</v>
      </c>
      <c r="G87" s="11">
        <f t="shared" si="66"/>
        <v>7E-05</v>
      </c>
      <c r="H87" s="9">
        <f t="shared" si="55"/>
        <v>708</v>
      </c>
      <c r="I87" s="9">
        <f>F87+H87</f>
        <v>281822</v>
      </c>
      <c r="J87" s="9">
        <f t="shared" si="56"/>
        <v>66487</v>
      </c>
      <c r="K87" s="11"/>
      <c r="L87" s="11">
        <f t="shared" si="67"/>
        <v>0</v>
      </c>
      <c r="M87" s="9">
        <f t="shared" si="68"/>
        <v>0</v>
      </c>
      <c r="N87" s="9">
        <f>J87+M87</f>
        <v>66487</v>
      </c>
      <c r="O87" s="9">
        <f t="shared" si="57"/>
        <v>66487</v>
      </c>
      <c r="P87" s="11"/>
      <c r="Q87" s="11">
        <f t="shared" si="69"/>
        <v>0</v>
      </c>
      <c r="R87" s="9">
        <f t="shared" si="70"/>
        <v>0</v>
      </c>
      <c r="S87" s="9">
        <f t="shared" si="71"/>
        <v>66487</v>
      </c>
      <c r="T87" s="9">
        <f t="shared" si="58"/>
        <v>66487</v>
      </c>
      <c r="U87" s="11"/>
      <c r="V87" s="11">
        <f t="shared" si="72"/>
        <v>0</v>
      </c>
      <c r="W87" s="9">
        <f t="shared" si="73"/>
        <v>0</v>
      </c>
      <c r="X87" s="9">
        <f t="shared" si="74"/>
        <v>66487</v>
      </c>
      <c r="Y87" s="9">
        <f t="shared" si="59"/>
        <v>66487</v>
      </c>
      <c r="Z87" s="11"/>
      <c r="AA87" s="11">
        <f t="shared" si="75"/>
        <v>0</v>
      </c>
      <c r="AB87" s="9">
        <f t="shared" si="76"/>
        <v>0</v>
      </c>
      <c r="AC87" s="9">
        <f t="shared" si="77"/>
        <v>66487</v>
      </c>
      <c r="AD87" s="9">
        <f t="shared" si="60"/>
        <v>66487</v>
      </c>
    </row>
    <row r="88" spans="1:30" ht="12.75">
      <c r="A88" s="27" t="s">
        <v>127</v>
      </c>
      <c r="B88" s="9">
        <v>200000</v>
      </c>
      <c r="C88" s="9">
        <v>213029</v>
      </c>
      <c r="D88" s="10">
        <f>B88/C88</f>
        <v>0.9388</v>
      </c>
      <c r="E88" s="11">
        <f t="shared" si="65"/>
        <v>0.012216</v>
      </c>
      <c r="F88" s="9">
        <f t="shared" si="54"/>
        <v>123471</v>
      </c>
      <c r="G88" s="11">
        <f t="shared" si="66"/>
        <v>9.8E-05</v>
      </c>
      <c r="H88" s="9">
        <f t="shared" si="55"/>
        <v>991</v>
      </c>
      <c r="I88" s="9">
        <f>F88+H88</f>
        <v>124462</v>
      </c>
      <c r="J88" s="9">
        <f t="shared" si="56"/>
        <v>124462</v>
      </c>
      <c r="K88" s="11">
        <f>J88/J$108</f>
        <v>0.008491</v>
      </c>
      <c r="L88" s="11">
        <f t="shared" si="67"/>
        <v>0.010436</v>
      </c>
      <c r="M88" s="9">
        <f t="shared" si="68"/>
        <v>57988</v>
      </c>
      <c r="N88" s="9">
        <f>J88+M88</f>
        <v>182450</v>
      </c>
      <c r="O88" s="9">
        <f t="shared" si="57"/>
        <v>182450</v>
      </c>
      <c r="P88" s="11">
        <f>O88/O$108</f>
        <v>0.009059</v>
      </c>
      <c r="Q88" s="11">
        <f t="shared" si="69"/>
        <v>0.010671</v>
      </c>
      <c r="R88" s="9">
        <f t="shared" si="70"/>
        <v>799</v>
      </c>
      <c r="S88" s="9">
        <f t="shared" si="71"/>
        <v>183249</v>
      </c>
      <c r="T88" s="9">
        <f t="shared" si="58"/>
        <v>183249</v>
      </c>
      <c r="U88" s="11">
        <f>T88/T$108</f>
        <v>0.009065</v>
      </c>
      <c r="V88" s="11">
        <f t="shared" si="72"/>
        <v>0.010671</v>
      </c>
      <c r="W88" s="9">
        <f t="shared" si="73"/>
        <v>0</v>
      </c>
      <c r="X88" s="9">
        <f t="shared" si="74"/>
        <v>183249</v>
      </c>
      <c r="Y88" s="9">
        <f t="shared" si="59"/>
        <v>183249</v>
      </c>
      <c r="Z88" s="11">
        <f>Y88/Y$108</f>
        <v>0.009065</v>
      </c>
      <c r="AA88" s="11">
        <f t="shared" si="75"/>
        <v>0.010671</v>
      </c>
      <c r="AB88" s="9">
        <f t="shared" si="76"/>
        <v>0</v>
      </c>
      <c r="AC88" s="9">
        <f t="shared" si="77"/>
        <v>183249</v>
      </c>
      <c r="AD88" s="9">
        <f t="shared" si="60"/>
        <v>183249</v>
      </c>
    </row>
    <row r="89" spans="1:30" ht="12.75">
      <c r="A89" s="27" t="s">
        <v>128</v>
      </c>
      <c r="B89" s="9">
        <v>32820</v>
      </c>
      <c r="C89" s="9">
        <v>12360</v>
      </c>
      <c r="D89" s="10">
        <f t="shared" si="78"/>
        <v>2.6553</v>
      </c>
      <c r="E89" s="11">
        <f t="shared" si="65"/>
        <v>0.034551</v>
      </c>
      <c r="F89" s="9">
        <f t="shared" si="54"/>
        <v>349217</v>
      </c>
      <c r="G89" s="11">
        <f t="shared" si="66"/>
        <v>1.6E-05</v>
      </c>
      <c r="H89" s="9">
        <f t="shared" si="55"/>
        <v>162</v>
      </c>
      <c r="I89" s="9">
        <f t="shared" si="79"/>
        <v>349379</v>
      </c>
      <c r="J89" s="9">
        <f t="shared" si="56"/>
        <v>12360</v>
      </c>
      <c r="K89" s="11"/>
      <c r="L89" s="11">
        <f t="shared" si="67"/>
        <v>0</v>
      </c>
      <c r="M89" s="9">
        <f t="shared" si="68"/>
        <v>0</v>
      </c>
      <c r="N89" s="9">
        <f t="shared" si="80"/>
        <v>12360</v>
      </c>
      <c r="O89" s="9">
        <f t="shared" si="57"/>
        <v>12360</v>
      </c>
      <c r="P89" s="11"/>
      <c r="Q89" s="11">
        <f t="shared" si="69"/>
        <v>0</v>
      </c>
      <c r="R89" s="9">
        <f t="shared" si="70"/>
        <v>0</v>
      </c>
      <c r="S89" s="9">
        <f t="shared" si="71"/>
        <v>12360</v>
      </c>
      <c r="T89" s="9">
        <f t="shared" si="58"/>
        <v>12360</v>
      </c>
      <c r="U89" s="11"/>
      <c r="V89" s="11">
        <f t="shared" si="72"/>
        <v>0</v>
      </c>
      <c r="W89" s="9">
        <f t="shared" si="73"/>
        <v>0</v>
      </c>
      <c r="X89" s="9">
        <f t="shared" si="74"/>
        <v>12360</v>
      </c>
      <c r="Y89" s="9">
        <f t="shared" si="59"/>
        <v>12360</v>
      </c>
      <c r="Z89" s="11"/>
      <c r="AA89" s="11">
        <f t="shared" si="75"/>
        <v>0</v>
      </c>
      <c r="AB89" s="9">
        <f t="shared" si="76"/>
        <v>0</v>
      </c>
      <c r="AC89" s="9">
        <f t="shared" si="77"/>
        <v>12360</v>
      </c>
      <c r="AD89" s="9">
        <f t="shared" si="60"/>
        <v>12360</v>
      </c>
    </row>
    <row r="90" spans="1:30" ht="12.75">
      <c r="A90" s="27" t="s">
        <v>129</v>
      </c>
      <c r="B90" s="9">
        <v>58547</v>
      </c>
      <c r="C90" s="9">
        <v>147605</v>
      </c>
      <c r="D90" s="10">
        <f t="shared" si="78"/>
        <v>0.3966</v>
      </c>
      <c r="E90" s="11">
        <f t="shared" si="65"/>
        <v>0.005161</v>
      </c>
      <c r="F90" s="9">
        <f t="shared" si="54"/>
        <v>52164</v>
      </c>
      <c r="G90" s="11">
        <f t="shared" si="66"/>
        <v>2.9E-05</v>
      </c>
      <c r="H90" s="9">
        <f t="shared" si="55"/>
        <v>293</v>
      </c>
      <c r="I90" s="9">
        <f t="shared" si="79"/>
        <v>52457</v>
      </c>
      <c r="J90" s="9">
        <f t="shared" si="56"/>
        <v>52457</v>
      </c>
      <c r="K90" s="11">
        <f>J90/J$108</f>
        <v>0.003579</v>
      </c>
      <c r="L90" s="11">
        <f t="shared" si="67"/>
        <v>0.004399</v>
      </c>
      <c r="M90" s="9">
        <f t="shared" si="68"/>
        <v>24443</v>
      </c>
      <c r="N90" s="9">
        <f t="shared" si="80"/>
        <v>76900</v>
      </c>
      <c r="O90" s="9">
        <f t="shared" si="57"/>
        <v>76900</v>
      </c>
      <c r="P90" s="11">
        <f>O90/O$108</f>
        <v>0.003818</v>
      </c>
      <c r="Q90" s="11">
        <f t="shared" si="69"/>
        <v>0.004497</v>
      </c>
      <c r="R90" s="9">
        <f t="shared" si="70"/>
        <v>337</v>
      </c>
      <c r="S90" s="9">
        <f t="shared" si="71"/>
        <v>77237</v>
      </c>
      <c r="T90" s="9">
        <f t="shared" si="58"/>
        <v>77237</v>
      </c>
      <c r="U90" s="11">
        <f>T90/T$108</f>
        <v>0.003821</v>
      </c>
      <c r="V90" s="11">
        <f t="shared" si="72"/>
        <v>0.004498</v>
      </c>
      <c r="W90" s="9">
        <f t="shared" si="73"/>
        <v>0</v>
      </c>
      <c r="X90" s="9">
        <f t="shared" si="74"/>
        <v>77237</v>
      </c>
      <c r="Y90" s="9">
        <f t="shared" si="59"/>
        <v>77237</v>
      </c>
      <c r="Z90" s="11">
        <f>Y90/Y$108</f>
        <v>0.003821</v>
      </c>
      <c r="AA90" s="11">
        <f t="shared" si="75"/>
        <v>0.004498</v>
      </c>
      <c r="AB90" s="9">
        <f t="shared" si="76"/>
        <v>0</v>
      </c>
      <c r="AC90" s="9">
        <f t="shared" si="77"/>
        <v>77237</v>
      </c>
      <c r="AD90" s="9">
        <f t="shared" si="60"/>
        <v>77237</v>
      </c>
    </row>
    <row r="91" spans="1:30" ht="12.75">
      <c r="A91" s="27" t="s">
        <v>130</v>
      </c>
      <c r="B91" s="9">
        <v>1000</v>
      </c>
      <c r="C91" s="9">
        <v>5747</v>
      </c>
      <c r="D91" s="10">
        <f>B91/C91</f>
        <v>0.174</v>
      </c>
      <c r="E91" s="11">
        <f t="shared" si="65"/>
        <v>0.002264</v>
      </c>
      <c r="F91" s="9">
        <f t="shared" si="54"/>
        <v>22883</v>
      </c>
      <c r="G91" s="11">
        <f t="shared" si="66"/>
        <v>0</v>
      </c>
      <c r="H91" s="9">
        <f t="shared" si="55"/>
        <v>0</v>
      </c>
      <c r="I91" s="9">
        <f>F91+H91</f>
        <v>22883</v>
      </c>
      <c r="J91" s="9">
        <f t="shared" si="56"/>
        <v>2000</v>
      </c>
      <c r="K91" s="11"/>
      <c r="L91" s="11">
        <f t="shared" si="67"/>
        <v>0</v>
      </c>
      <c r="M91" s="9">
        <f t="shared" si="68"/>
        <v>0</v>
      </c>
      <c r="N91" s="9">
        <f>J91+M91</f>
        <v>2000</v>
      </c>
      <c r="O91" s="9">
        <f t="shared" si="57"/>
        <v>2000</v>
      </c>
      <c r="P91" s="11"/>
      <c r="Q91" s="11">
        <f t="shared" si="69"/>
        <v>0</v>
      </c>
      <c r="R91" s="9">
        <f t="shared" si="70"/>
        <v>0</v>
      </c>
      <c r="S91" s="9">
        <f t="shared" si="71"/>
        <v>2000</v>
      </c>
      <c r="T91" s="9">
        <f t="shared" si="58"/>
        <v>2000</v>
      </c>
      <c r="U91" s="11"/>
      <c r="V91" s="11">
        <f t="shared" si="72"/>
        <v>0</v>
      </c>
      <c r="W91" s="9">
        <f t="shared" si="73"/>
        <v>0</v>
      </c>
      <c r="X91" s="9">
        <f t="shared" si="74"/>
        <v>2000</v>
      </c>
      <c r="Y91" s="9">
        <f t="shared" si="59"/>
        <v>2000</v>
      </c>
      <c r="Z91" s="11"/>
      <c r="AA91" s="11">
        <f t="shared" si="75"/>
        <v>0</v>
      </c>
      <c r="AB91" s="9">
        <f t="shared" si="76"/>
        <v>0</v>
      </c>
      <c r="AC91" s="9">
        <f t="shared" si="77"/>
        <v>2000</v>
      </c>
      <c r="AD91" s="9">
        <f t="shared" si="60"/>
        <v>2000</v>
      </c>
    </row>
    <row r="92" spans="1:30" ht="12.75">
      <c r="A92" s="25" t="s">
        <v>79</v>
      </c>
      <c r="B92" s="9"/>
      <c r="C92" s="9"/>
      <c r="D92" s="10"/>
      <c r="E92" s="11"/>
      <c r="F92" s="9"/>
      <c r="G92" s="11"/>
      <c r="H92" s="9"/>
      <c r="I92" s="9"/>
      <c r="J92" s="9"/>
      <c r="K92" s="11"/>
      <c r="L92" s="11"/>
      <c r="M92" s="9"/>
      <c r="N92" s="9"/>
      <c r="O92" s="9"/>
      <c r="P92" s="11"/>
      <c r="Q92" s="11"/>
      <c r="R92" s="9"/>
      <c r="S92" s="9"/>
      <c r="T92" s="9"/>
      <c r="U92" s="11"/>
      <c r="V92" s="11"/>
      <c r="W92" s="9"/>
      <c r="X92" s="9"/>
      <c r="Y92" s="9"/>
      <c r="Z92" s="11"/>
      <c r="AA92" s="11"/>
      <c r="AB92" s="9"/>
      <c r="AC92" s="9"/>
      <c r="AD92" s="9"/>
    </row>
    <row r="93" spans="1:30" ht="12.75">
      <c r="A93" s="5" t="s">
        <v>80</v>
      </c>
      <c r="B93" s="9">
        <v>221198</v>
      </c>
      <c r="C93" s="9">
        <v>399380</v>
      </c>
      <c r="D93" s="10">
        <f>B93/C93</f>
        <v>0.5539</v>
      </c>
      <c r="E93" s="11">
        <f>D93/$D$108</f>
        <v>0.007207</v>
      </c>
      <c r="F93" s="9">
        <f t="shared" si="54"/>
        <v>72843</v>
      </c>
      <c r="G93" s="11">
        <f>B93/$B$108</f>
        <v>0.000108</v>
      </c>
      <c r="H93" s="9">
        <f t="shared" si="55"/>
        <v>1092</v>
      </c>
      <c r="I93" s="9">
        <f>F93+H93</f>
        <v>73935</v>
      </c>
      <c r="J93" s="9">
        <f t="shared" si="56"/>
        <v>73935</v>
      </c>
      <c r="K93" s="11">
        <f aca="true" t="shared" si="81" ref="K93:L97">J93/J$108</f>
        <v>0.005044</v>
      </c>
      <c r="L93" s="11">
        <f t="shared" si="81"/>
        <v>0.0062</v>
      </c>
      <c r="M93" s="9">
        <f>L93*(I$108-J$108)</f>
        <v>34450</v>
      </c>
      <c r="N93" s="9">
        <f>J93+M93</f>
        <v>108385</v>
      </c>
      <c r="O93" s="9">
        <f t="shared" si="57"/>
        <v>108385</v>
      </c>
      <c r="P93" s="11">
        <f aca="true" t="shared" si="82" ref="P93:Q96">O93/O$108</f>
        <v>0.005382</v>
      </c>
      <c r="Q93" s="11">
        <f t="shared" si="82"/>
        <v>0.00634</v>
      </c>
      <c r="R93" s="9">
        <f>Q93*(N$108-O$108)</f>
        <v>475</v>
      </c>
      <c r="S93" s="9">
        <f>O93+R93</f>
        <v>108860</v>
      </c>
      <c r="T93" s="9">
        <f t="shared" si="58"/>
        <v>108860</v>
      </c>
      <c r="U93" s="11">
        <f aca="true" t="shared" si="83" ref="U93:V96">T93/T$108</f>
        <v>0.005385</v>
      </c>
      <c r="V93" s="11">
        <f t="shared" si="83"/>
        <v>0.006339</v>
      </c>
      <c r="W93" s="9">
        <f>V93*(S$108-T$108)</f>
        <v>0</v>
      </c>
      <c r="X93" s="9">
        <f>T93+W93</f>
        <v>108860</v>
      </c>
      <c r="Y93" s="9">
        <f t="shared" si="59"/>
        <v>108860</v>
      </c>
      <c r="Z93" s="11">
        <f aca="true" t="shared" si="84" ref="Z93:AA96">Y93/Y$108</f>
        <v>0.005385</v>
      </c>
      <c r="AA93" s="11">
        <f t="shared" si="84"/>
        <v>0.006339</v>
      </c>
      <c r="AB93" s="9">
        <f>AA93*(X$108-Y$108)</f>
        <v>0</v>
      </c>
      <c r="AC93" s="9">
        <f>Y93+AB93</f>
        <v>108860</v>
      </c>
      <c r="AD93" s="9">
        <f t="shared" si="60"/>
        <v>108860</v>
      </c>
    </row>
    <row r="94" spans="1:30" ht="12.75">
      <c r="A94" s="5" t="s">
        <v>137</v>
      </c>
      <c r="B94" s="9">
        <v>82884</v>
      </c>
      <c r="C94" s="9">
        <v>827088</v>
      </c>
      <c r="D94" s="10">
        <f>B94/C94</f>
        <v>0.1002</v>
      </c>
      <c r="E94" s="11">
        <f>D94/$D$108</f>
        <v>0.001304</v>
      </c>
      <c r="F94" s="9">
        <f t="shared" si="54"/>
        <v>13180</v>
      </c>
      <c r="G94" s="11">
        <f>B94/$B$108</f>
        <v>4.1E-05</v>
      </c>
      <c r="H94" s="9">
        <f t="shared" si="55"/>
        <v>414</v>
      </c>
      <c r="I94" s="9">
        <f>F94+H94</f>
        <v>13594</v>
      </c>
      <c r="J94" s="9">
        <f t="shared" si="56"/>
        <v>13594</v>
      </c>
      <c r="K94" s="11">
        <f t="shared" si="81"/>
        <v>0.000927</v>
      </c>
      <c r="L94" s="11">
        <f t="shared" si="81"/>
        <v>0.001139</v>
      </c>
      <c r="M94" s="9">
        <f>L94*(I$108-J$108)</f>
        <v>6329</v>
      </c>
      <c r="N94" s="9">
        <f>J94+M94</f>
        <v>19923</v>
      </c>
      <c r="O94" s="9">
        <f t="shared" si="57"/>
        <v>19923</v>
      </c>
      <c r="P94" s="11">
        <f t="shared" si="82"/>
        <v>0.000989</v>
      </c>
      <c r="Q94" s="11">
        <f t="shared" si="82"/>
        <v>0.001165</v>
      </c>
      <c r="R94" s="9">
        <f>Q94*(N$108-O$108)</f>
        <v>87</v>
      </c>
      <c r="S94" s="9">
        <f>O94+R94</f>
        <v>20010</v>
      </c>
      <c r="T94" s="9">
        <f t="shared" si="58"/>
        <v>20010</v>
      </c>
      <c r="U94" s="11">
        <f t="shared" si="83"/>
        <v>0.00099</v>
      </c>
      <c r="V94" s="11">
        <f t="shared" si="83"/>
        <v>0.001165</v>
      </c>
      <c r="W94" s="9">
        <f>V94*(S$108-T$108)</f>
        <v>0</v>
      </c>
      <c r="X94" s="9">
        <f>T94+W94</f>
        <v>20010</v>
      </c>
      <c r="Y94" s="9">
        <f t="shared" si="59"/>
        <v>20010</v>
      </c>
      <c r="Z94" s="11">
        <f t="shared" si="84"/>
        <v>0.00099</v>
      </c>
      <c r="AA94" s="11">
        <f t="shared" si="84"/>
        <v>0.001165</v>
      </c>
      <c r="AB94" s="9">
        <f>AA94*(X$108-Y$108)</f>
        <v>0</v>
      </c>
      <c r="AC94" s="9">
        <f>Y94+AB94</f>
        <v>20010</v>
      </c>
      <c r="AD94" s="9">
        <f t="shared" si="60"/>
        <v>20010</v>
      </c>
    </row>
    <row r="95" spans="1:30" ht="12.75">
      <c r="A95" s="5" t="s">
        <v>118</v>
      </c>
      <c r="B95" s="9">
        <v>388248</v>
      </c>
      <c r="C95" s="9">
        <v>651473</v>
      </c>
      <c r="D95" s="10">
        <f>B95/C95</f>
        <v>0.596</v>
      </c>
      <c r="E95" s="11">
        <f>D95/$D$108</f>
        <v>0.007755</v>
      </c>
      <c r="F95" s="9">
        <f t="shared" si="54"/>
        <v>78382</v>
      </c>
      <c r="G95" s="11">
        <f>B95/$B$108</f>
        <v>0.00019</v>
      </c>
      <c r="H95" s="9">
        <f t="shared" si="55"/>
        <v>1920</v>
      </c>
      <c r="I95" s="9">
        <f>F95+H95</f>
        <v>80302</v>
      </c>
      <c r="J95" s="9">
        <f t="shared" si="56"/>
        <v>80302</v>
      </c>
      <c r="K95" s="11">
        <f t="shared" si="81"/>
        <v>0.005478</v>
      </c>
      <c r="L95" s="11">
        <f t="shared" si="81"/>
        <v>0.006733</v>
      </c>
      <c r="M95" s="9">
        <f>L95*(I$108-J$108)</f>
        <v>37412</v>
      </c>
      <c r="N95" s="9">
        <f>J95+M95</f>
        <v>117714</v>
      </c>
      <c r="O95" s="9">
        <f t="shared" si="57"/>
        <v>117714</v>
      </c>
      <c r="P95" s="11">
        <f t="shared" si="82"/>
        <v>0.005845</v>
      </c>
      <c r="Q95" s="11">
        <f t="shared" si="82"/>
        <v>0.006885</v>
      </c>
      <c r="R95" s="9">
        <f>Q95*(N$108-O$108)</f>
        <v>516</v>
      </c>
      <c r="S95" s="9">
        <f>O95+R95</f>
        <v>118230</v>
      </c>
      <c r="T95" s="9">
        <f t="shared" si="58"/>
        <v>118230</v>
      </c>
      <c r="U95" s="11">
        <f t="shared" si="83"/>
        <v>0.005849</v>
      </c>
      <c r="V95" s="11">
        <f t="shared" si="83"/>
        <v>0.006885</v>
      </c>
      <c r="W95" s="9">
        <f>V95*(S$108-T$108)</f>
        <v>0</v>
      </c>
      <c r="X95" s="9">
        <f>T95+W95</f>
        <v>118230</v>
      </c>
      <c r="Y95" s="9">
        <f t="shared" si="59"/>
        <v>118230</v>
      </c>
      <c r="Z95" s="11">
        <f t="shared" si="84"/>
        <v>0.005849</v>
      </c>
      <c r="AA95" s="11">
        <f t="shared" si="84"/>
        <v>0.006885</v>
      </c>
      <c r="AB95" s="9">
        <f>AA95*(X$108-Y$108)</f>
        <v>0</v>
      </c>
      <c r="AC95" s="9">
        <f>Y95+AB95</f>
        <v>118230</v>
      </c>
      <c r="AD95" s="9">
        <f t="shared" si="60"/>
        <v>118230</v>
      </c>
    </row>
    <row r="96" spans="1:30" ht="12.75">
      <c r="A96" s="5" t="s">
        <v>119</v>
      </c>
      <c r="B96" s="9">
        <v>169703</v>
      </c>
      <c r="C96" s="9">
        <v>263421</v>
      </c>
      <c r="D96" s="10">
        <f>B96/C96</f>
        <v>0.6442</v>
      </c>
      <c r="E96" s="11">
        <f>D96/$D$108</f>
        <v>0.008382</v>
      </c>
      <c r="F96" s="9">
        <f t="shared" si="54"/>
        <v>84719</v>
      </c>
      <c r="G96" s="11">
        <f>B96/$B$108</f>
        <v>8.3E-05</v>
      </c>
      <c r="H96" s="9">
        <f t="shared" si="55"/>
        <v>839</v>
      </c>
      <c r="I96" s="9">
        <f>F96+H96</f>
        <v>85558</v>
      </c>
      <c r="J96" s="9">
        <f t="shared" si="56"/>
        <v>85558</v>
      </c>
      <c r="K96" s="11">
        <f t="shared" si="81"/>
        <v>0.005837</v>
      </c>
      <c r="L96" s="11">
        <f t="shared" si="81"/>
        <v>0.007174</v>
      </c>
      <c r="M96" s="9">
        <f>L96*(I$108-J$108)</f>
        <v>39862</v>
      </c>
      <c r="N96" s="9">
        <f>J96+M96</f>
        <v>125420</v>
      </c>
      <c r="O96" s="9">
        <f t="shared" si="57"/>
        <v>125420</v>
      </c>
      <c r="P96" s="11">
        <f t="shared" si="82"/>
        <v>0.006228</v>
      </c>
      <c r="Q96" s="11">
        <f t="shared" si="82"/>
        <v>0.007336</v>
      </c>
      <c r="R96" s="9">
        <f>Q96*(N$108-O$108)</f>
        <v>549</v>
      </c>
      <c r="S96" s="9">
        <f>O96+R96</f>
        <v>125969</v>
      </c>
      <c r="T96" s="9">
        <f t="shared" si="58"/>
        <v>125969</v>
      </c>
      <c r="U96" s="11">
        <f t="shared" si="83"/>
        <v>0.006232</v>
      </c>
      <c r="V96" s="11">
        <f t="shared" si="83"/>
        <v>0.007336</v>
      </c>
      <c r="W96" s="9">
        <f>V96*(S$108-T$108)</f>
        <v>0</v>
      </c>
      <c r="X96" s="9">
        <f>T96+W96</f>
        <v>125969</v>
      </c>
      <c r="Y96" s="9">
        <f t="shared" si="59"/>
        <v>125969</v>
      </c>
      <c r="Z96" s="11">
        <f t="shared" si="84"/>
        <v>0.006232</v>
      </c>
      <c r="AA96" s="11">
        <f t="shared" si="84"/>
        <v>0.007336</v>
      </c>
      <c r="AB96" s="9">
        <f>AA96*(X$108-Y$108)</f>
        <v>0</v>
      </c>
      <c r="AC96" s="9">
        <f>Y96+AB96</f>
        <v>125969</v>
      </c>
      <c r="AD96" s="9">
        <f t="shared" si="60"/>
        <v>125969</v>
      </c>
    </row>
    <row r="97" spans="1:30" ht="12.75">
      <c r="A97" s="5" t="s">
        <v>138</v>
      </c>
      <c r="B97" s="9">
        <v>150000</v>
      </c>
      <c r="C97" s="9">
        <v>158619</v>
      </c>
      <c r="D97" s="10">
        <f>B97/C97</f>
        <v>0.9457</v>
      </c>
      <c r="E97" s="11">
        <f>D97/$D$108</f>
        <v>0.012306</v>
      </c>
      <c r="F97" s="9">
        <f t="shared" si="54"/>
        <v>124380</v>
      </c>
      <c r="G97" s="11">
        <f>B97/$B$108</f>
        <v>7.3E-05</v>
      </c>
      <c r="H97" s="9">
        <f t="shared" si="55"/>
        <v>738</v>
      </c>
      <c r="I97" s="9">
        <f>F97+H97</f>
        <v>125118</v>
      </c>
      <c r="J97" s="9">
        <f>MINA(2*B97,C97,I97,2425747)</f>
        <v>125118</v>
      </c>
      <c r="K97" s="11">
        <f t="shared" si="81"/>
        <v>0.008536</v>
      </c>
      <c r="L97" s="11">
        <f t="shared" si="81"/>
        <v>0.010492</v>
      </c>
      <c r="M97" s="9">
        <f>L97*(I$108-J$108)</f>
        <v>58299</v>
      </c>
      <c r="N97" s="9">
        <f>J97+M97</f>
        <v>183417</v>
      </c>
      <c r="O97" s="9">
        <f t="shared" si="57"/>
        <v>158619</v>
      </c>
      <c r="P97" s="11"/>
      <c r="Q97" s="11">
        <f>P97/P$108</f>
        <v>0</v>
      </c>
      <c r="R97" s="9">
        <f>Q97*(N$108-O$108)</f>
        <v>0</v>
      </c>
      <c r="S97" s="9">
        <f>O97+R97</f>
        <v>158619</v>
      </c>
      <c r="T97" s="9">
        <f t="shared" si="58"/>
        <v>158619</v>
      </c>
      <c r="U97" s="11"/>
      <c r="V97" s="11">
        <f>U97/U$108</f>
        <v>0</v>
      </c>
      <c r="W97" s="9">
        <f>V97*(S$108-T$108)</f>
        <v>0</v>
      </c>
      <c r="X97" s="9">
        <f>T97+W97</f>
        <v>158619</v>
      </c>
      <c r="Y97" s="9">
        <f t="shared" si="59"/>
        <v>158619</v>
      </c>
      <c r="Z97" s="11"/>
      <c r="AA97" s="11">
        <f>Z97/Z$108</f>
        <v>0</v>
      </c>
      <c r="AB97" s="9">
        <f>AA97*(X$108-Y$108)</f>
        <v>0</v>
      </c>
      <c r="AC97" s="9">
        <f>Y97+AB97</f>
        <v>158619</v>
      </c>
      <c r="AD97" s="9">
        <f t="shared" si="60"/>
        <v>158619</v>
      </c>
    </row>
    <row r="98" spans="1:30" ht="12.75">
      <c r="A98" s="25" t="s">
        <v>81</v>
      </c>
      <c r="B98" s="9"/>
      <c r="C98" s="9"/>
      <c r="D98" s="28"/>
      <c r="E98" s="11"/>
      <c r="F98" s="29"/>
      <c r="G98" s="30"/>
      <c r="H98" s="9"/>
      <c r="I98" s="9"/>
      <c r="J98" s="9"/>
      <c r="K98" s="11"/>
      <c r="L98" s="11"/>
      <c r="M98" s="9"/>
      <c r="N98" s="9"/>
      <c r="O98" s="9"/>
      <c r="P98" s="11"/>
      <c r="Q98" s="11"/>
      <c r="R98" s="9"/>
      <c r="S98" s="9"/>
      <c r="T98" s="9"/>
      <c r="U98" s="30"/>
      <c r="V98" s="11"/>
      <c r="W98" s="9"/>
      <c r="X98" s="29"/>
      <c r="Y98" s="9"/>
      <c r="Z98" s="30"/>
      <c r="AA98" s="11"/>
      <c r="AB98" s="9"/>
      <c r="AC98" s="29"/>
      <c r="AD98" s="9"/>
    </row>
    <row r="99" spans="1:30" ht="12.75">
      <c r="A99" s="5" t="s">
        <v>82</v>
      </c>
      <c r="B99" s="9">
        <v>89390</v>
      </c>
      <c r="C99" s="20">
        <v>352295</v>
      </c>
      <c r="D99" s="10">
        <f>B99/C99</f>
        <v>0.2537</v>
      </c>
      <c r="E99" s="11">
        <f>D99/$D$108</f>
        <v>0.003301</v>
      </c>
      <c r="F99" s="9">
        <f t="shared" si="54"/>
        <v>33364</v>
      </c>
      <c r="G99" s="11">
        <f>B99/$B$108</f>
        <v>4.4E-05</v>
      </c>
      <c r="H99" s="9">
        <f t="shared" si="55"/>
        <v>445</v>
      </c>
      <c r="I99" s="9">
        <f>F99+H99</f>
        <v>33809</v>
      </c>
      <c r="J99" s="9">
        <f t="shared" si="56"/>
        <v>33809</v>
      </c>
      <c r="K99" s="11">
        <f>J99/J$108</f>
        <v>0.002307</v>
      </c>
      <c r="L99" s="11">
        <f>K99/K$108</f>
        <v>0.002836</v>
      </c>
      <c r="M99" s="9">
        <f>L99*(I$108-J$108)</f>
        <v>15758</v>
      </c>
      <c r="N99" s="9">
        <f>J99+M99</f>
        <v>49567</v>
      </c>
      <c r="O99" s="9">
        <f t="shared" si="57"/>
        <v>49567</v>
      </c>
      <c r="P99" s="11">
        <f>O99/O$108</f>
        <v>0.002461</v>
      </c>
      <c r="Q99" s="11">
        <f>P99/P$108</f>
        <v>0.002899</v>
      </c>
      <c r="R99" s="9">
        <f>Q99*(N$108-O$108)</f>
        <v>217</v>
      </c>
      <c r="S99" s="9">
        <f>O99+R99</f>
        <v>49784</v>
      </c>
      <c r="T99" s="9">
        <f t="shared" si="58"/>
        <v>49784</v>
      </c>
      <c r="U99" s="11">
        <f>T99/T$108</f>
        <v>0.002463</v>
      </c>
      <c r="V99" s="11">
        <f>U99/U$108</f>
        <v>0.002899</v>
      </c>
      <c r="W99" s="9">
        <f>V99*(S$108-T$108)</f>
        <v>0</v>
      </c>
      <c r="X99" s="9">
        <f>T99+W99</f>
        <v>49784</v>
      </c>
      <c r="Y99" s="9">
        <f t="shared" si="59"/>
        <v>49784</v>
      </c>
      <c r="Z99" s="11">
        <f>Y99/Y$108</f>
        <v>0.002463</v>
      </c>
      <c r="AA99" s="11">
        <f>Z99/Z$108</f>
        <v>0.002899</v>
      </c>
      <c r="AB99" s="9">
        <f>AA99*(X$108-Y$108)</f>
        <v>0</v>
      </c>
      <c r="AC99" s="9">
        <f>Y99+AB99</f>
        <v>49784</v>
      </c>
      <c r="AD99" s="9">
        <f t="shared" si="60"/>
        <v>49784</v>
      </c>
    </row>
    <row r="100" spans="1:30" ht="12.75">
      <c r="A100" s="5" t="s">
        <v>120</v>
      </c>
      <c r="B100" s="9">
        <v>27130</v>
      </c>
      <c r="C100" s="9">
        <v>103940</v>
      </c>
      <c r="D100" s="10">
        <f>B100/C100</f>
        <v>0.261</v>
      </c>
      <c r="E100" s="11">
        <f>D100/$D$108</f>
        <v>0.003396</v>
      </c>
      <c r="F100" s="9">
        <f t="shared" si="54"/>
        <v>34324</v>
      </c>
      <c r="G100" s="11">
        <f>B100/$B$108</f>
        <v>1.3E-05</v>
      </c>
      <c r="H100" s="9">
        <f t="shared" si="55"/>
        <v>131</v>
      </c>
      <c r="I100" s="9">
        <f>F100+H100</f>
        <v>34455</v>
      </c>
      <c r="J100" s="9">
        <f t="shared" si="56"/>
        <v>34455</v>
      </c>
      <c r="K100" s="11">
        <f>J100/J$108</f>
        <v>0.002351</v>
      </c>
      <c r="L100" s="11">
        <f>K100/K$108</f>
        <v>0.00289</v>
      </c>
      <c r="M100" s="9">
        <f>L100*(I$108-J$108)</f>
        <v>16058</v>
      </c>
      <c r="N100" s="9">
        <f>J100+M100</f>
        <v>50513</v>
      </c>
      <c r="O100" s="9">
        <f t="shared" si="57"/>
        <v>50513</v>
      </c>
      <c r="P100" s="11">
        <f>O100/O$108</f>
        <v>0.002508</v>
      </c>
      <c r="Q100" s="11">
        <f>P100/P$108</f>
        <v>0.002954</v>
      </c>
      <c r="R100" s="9">
        <f>Q100*(N$108-O$108)</f>
        <v>221</v>
      </c>
      <c r="S100" s="9">
        <f>O100+R100</f>
        <v>50734</v>
      </c>
      <c r="T100" s="9">
        <f t="shared" si="58"/>
        <v>50734</v>
      </c>
      <c r="U100" s="11">
        <f>T100/T$108</f>
        <v>0.00251</v>
      </c>
      <c r="V100" s="11">
        <f>U100/U$108</f>
        <v>0.002955</v>
      </c>
      <c r="W100" s="9">
        <f>V100*(S$108-T$108)</f>
        <v>0</v>
      </c>
      <c r="X100" s="9">
        <f>T100+W100</f>
        <v>50734</v>
      </c>
      <c r="Y100" s="9">
        <f t="shared" si="59"/>
        <v>50734</v>
      </c>
      <c r="Z100" s="11">
        <f>Y100/Y$108</f>
        <v>0.00251</v>
      </c>
      <c r="AA100" s="11">
        <f>Z100/Z$108</f>
        <v>0.002955</v>
      </c>
      <c r="AB100" s="9">
        <f>AA100*(X$108-Y$108)</f>
        <v>0</v>
      </c>
      <c r="AC100" s="9">
        <f>Y100+AB100</f>
        <v>50734</v>
      </c>
      <c r="AD100" s="9">
        <f t="shared" si="60"/>
        <v>50734</v>
      </c>
    </row>
    <row r="101" spans="1:30" ht="12.75">
      <c r="A101" s="5" t="s">
        <v>121</v>
      </c>
      <c r="B101" s="9">
        <v>7139</v>
      </c>
      <c r="C101" s="20">
        <v>17136</v>
      </c>
      <c r="D101" s="10">
        <f>B101/C101</f>
        <v>0.4166</v>
      </c>
      <c r="E101" s="11">
        <f>D101/$D$108</f>
        <v>0.005421</v>
      </c>
      <c r="F101" s="9">
        <f t="shared" si="54"/>
        <v>54792</v>
      </c>
      <c r="G101" s="11">
        <f>B101/$B$108</f>
        <v>3E-06</v>
      </c>
      <c r="H101" s="9">
        <f t="shared" si="55"/>
        <v>30</v>
      </c>
      <c r="I101" s="9">
        <f>F101+H101</f>
        <v>54822</v>
      </c>
      <c r="J101" s="9">
        <f t="shared" si="56"/>
        <v>14278</v>
      </c>
      <c r="K101" s="11"/>
      <c r="L101" s="11">
        <f>K101/K$108</f>
        <v>0</v>
      </c>
      <c r="M101" s="9">
        <f>L101*(I$108-J$108)</f>
        <v>0</v>
      </c>
      <c r="N101" s="9">
        <f>J101+M101</f>
        <v>14278</v>
      </c>
      <c r="O101" s="9">
        <f t="shared" si="57"/>
        <v>14278</v>
      </c>
      <c r="P101" s="11"/>
      <c r="Q101" s="11">
        <f>P101/P$108</f>
        <v>0</v>
      </c>
      <c r="R101" s="9">
        <f>Q101*(N$108-O$108)</f>
        <v>0</v>
      </c>
      <c r="S101" s="9">
        <f>O101+R101</f>
        <v>14278</v>
      </c>
      <c r="T101" s="9">
        <f t="shared" si="58"/>
        <v>14278</v>
      </c>
      <c r="U101" s="11"/>
      <c r="V101" s="11">
        <f>U101/U$108</f>
        <v>0</v>
      </c>
      <c r="W101" s="9">
        <f>V101*(S$108-T$108)</f>
        <v>0</v>
      </c>
      <c r="X101" s="9">
        <f>T101+W101</f>
        <v>14278</v>
      </c>
      <c r="Y101" s="9">
        <f t="shared" si="59"/>
        <v>14278</v>
      </c>
      <c r="Z101" s="11"/>
      <c r="AA101" s="11">
        <f>Z101/Z$108</f>
        <v>0</v>
      </c>
      <c r="AB101" s="9">
        <f>AA101*(X$108-Y$108)</f>
        <v>0</v>
      </c>
      <c r="AC101" s="9">
        <f>Y101+AB101</f>
        <v>14278</v>
      </c>
      <c r="AD101" s="9">
        <f t="shared" si="60"/>
        <v>14278</v>
      </c>
    </row>
    <row r="102" spans="1:30" ht="12.75">
      <c r="A102" s="27" t="s">
        <v>131</v>
      </c>
      <c r="B102" s="9">
        <v>33000</v>
      </c>
      <c r="C102" s="20">
        <v>43964</v>
      </c>
      <c r="D102" s="10">
        <f>B102/C102</f>
        <v>0.7506</v>
      </c>
      <c r="E102" s="11">
        <f>D102/$D$108</f>
        <v>0.009767</v>
      </c>
      <c r="F102" s="9">
        <f t="shared" si="54"/>
        <v>98718</v>
      </c>
      <c r="G102" s="11">
        <f>B102/$B$108</f>
        <v>1.6E-05</v>
      </c>
      <c r="H102" s="9">
        <f t="shared" si="55"/>
        <v>162</v>
      </c>
      <c r="I102" s="9">
        <f>F102+H102</f>
        <v>98880</v>
      </c>
      <c r="J102" s="9">
        <f t="shared" si="56"/>
        <v>43964</v>
      </c>
      <c r="K102" s="11"/>
      <c r="L102" s="11">
        <f>K102/K$108</f>
        <v>0</v>
      </c>
      <c r="M102" s="9">
        <f>L102*(I$108-J$108)</f>
        <v>0</v>
      </c>
      <c r="N102" s="9">
        <f>J102+M102</f>
        <v>43964</v>
      </c>
      <c r="O102" s="9">
        <f t="shared" si="57"/>
        <v>43964</v>
      </c>
      <c r="P102" s="11"/>
      <c r="Q102" s="11">
        <f>P102/P$108</f>
        <v>0</v>
      </c>
      <c r="R102" s="9">
        <f>Q102*(N$108-O$108)</f>
        <v>0</v>
      </c>
      <c r="S102" s="9">
        <f>O102+R102</f>
        <v>43964</v>
      </c>
      <c r="T102" s="9">
        <f t="shared" si="58"/>
        <v>43964</v>
      </c>
      <c r="U102" s="11"/>
      <c r="V102" s="11">
        <f>U102/U$108</f>
        <v>0</v>
      </c>
      <c r="W102" s="9">
        <f>V102*(S$108-T$108)</f>
        <v>0</v>
      </c>
      <c r="X102" s="9">
        <f>T102+W102</f>
        <v>43964</v>
      </c>
      <c r="Y102" s="9">
        <f t="shared" si="59"/>
        <v>43964</v>
      </c>
      <c r="Z102" s="11"/>
      <c r="AA102" s="11">
        <f>Z102/Z$108</f>
        <v>0</v>
      </c>
      <c r="AB102" s="9">
        <f>AA102*(X$108-Y$108)</f>
        <v>0</v>
      </c>
      <c r="AC102" s="9">
        <f>Y102+AB102</f>
        <v>43964</v>
      </c>
      <c r="AD102" s="9">
        <f t="shared" si="60"/>
        <v>43964</v>
      </c>
    </row>
    <row r="103" spans="1:30" ht="12.75">
      <c r="A103" s="5" t="s">
        <v>83</v>
      </c>
      <c r="B103" s="9">
        <v>67240</v>
      </c>
      <c r="C103" s="20">
        <v>373425</v>
      </c>
      <c r="D103" s="10">
        <f>B103/C103</f>
        <v>0.1801</v>
      </c>
      <c r="E103" s="11">
        <f>D103/$D$108</f>
        <v>0.002343</v>
      </c>
      <c r="F103" s="9">
        <f t="shared" si="54"/>
        <v>23681</v>
      </c>
      <c r="G103" s="11">
        <f>B103/$B$108</f>
        <v>3.3E-05</v>
      </c>
      <c r="H103" s="9">
        <f t="shared" si="55"/>
        <v>334</v>
      </c>
      <c r="I103" s="9">
        <f>F103+H103</f>
        <v>24015</v>
      </c>
      <c r="J103" s="9">
        <f t="shared" si="56"/>
        <v>24015</v>
      </c>
      <c r="K103" s="11">
        <f>J103/J$108</f>
        <v>0.001638</v>
      </c>
      <c r="L103" s="11">
        <f>K103/K$108</f>
        <v>0.002013</v>
      </c>
      <c r="M103" s="9">
        <f>L103*(I$108-J$108)</f>
        <v>11185</v>
      </c>
      <c r="N103" s="9">
        <f>J103+M103</f>
        <v>35200</v>
      </c>
      <c r="O103" s="9">
        <f t="shared" si="57"/>
        <v>35200</v>
      </c>
      <c r="P103" s="11">
        <f>O103/O$108</f>
        <v>0.001748</v>
      </c>
      <c r="Q103" s="11">
        <f>P103/P$108</f>
        <v>0.002059</v>
      </c>
      <c r="R103" s="9">
        <f>Q103*(N$108-O$108)</f>
        <v>154</v>
      </c>
      <c r="S103" s="9">
        <f>O103+R103</f>
        <v>35354</v>
      </c>
      <c r="T103" s="9">
        <f t="shared" si="58"/>
        <v>35354</v>
      </c>
      <c r="U103" s="11">
        <f>T103/T$108</f>
        <v>0.001749</v>
      </c>
      <c r="V103" s="11">
        <f>U103/U$108</f>
        <v>0.002059</v>
      </c>
      <c r="W103" s="9">
        <f>V103*(S$108-T$108)</f>
        <v>0</v>
      </c>
      <c r="X103" s="9">
        <f>T103+W103</f>
        <v>35354</v>
      </c>
      <c r="Y103" s="9">
        <f t="shared" si="59"/>
        <v>35354</v>
      </c>
      <c r="Z103" s="11">
        <f>Y103/Y$108</f>
        <v>0.001749</v>
      </c>
      <c r="AA103" s="11">
        <f>Z103/Z$108</f>
        <v>0.002059</v>
      </c>
      <c r="AB103" s="9">
        <f>AA103*(X$108-Y$108)</f>
        <v>0</v>
      </c>
      <c r="AC103" s="9">
        <f>Y103+AB103</f>
        <v>35354</v>
      </c>
      <c r="AD103" s="9">
        <f t="shared" si="60"/>
        <v>35354</v>
      </c>
    </row>
    <row r="105" spans="5:7" ht="12.75">
      <c r="E105" s="24"/>
      <c r="G105" s="24"/>
    </row>
    <row r="106" spans="1:30" ht="12.75">
      <c r="A106" s="5" t="s">
        <v>84</v>
      </c>
      <c r="B106" s="9">
        <f>+B62</f>
        <v>2038526220</v>
      </c>
      <c r="C106" s="9">
        <f aca="true" t="shared" si="85" ref="C106:AD106">+C62</f>
        <v>2109584271</v>
      </c>
      <c r="D106" s="31">
        <f t="shared" si="85"/>
        <v>34.4171</v>
      </c>
      <c r="E106" s="11">
        <f t="shared" si="85"/>
        <v>0.447841</v>
      </c>
      <c r="F106" s="9">
        <f t="shared" si="85"/>
        <v>4526445</v>
      </c>
      <c r="G106" s="11">
        <f t="shared" si="85"/>
        <v>0.998428</v>
      </c>
      <c r="H106" s="9">
        <f t="shared" si="85"/>
        <v>10091402</v>
      </c>
      <c r="I106" s="9">
        <f t="shared" si="85"/>
        <v>14617847</v>
      </c>
      <c r="J106" s="9">
        <f t="shared" si="85"/>
        <v>13348636</v>
      </c>
      <c r="K106" s="11">
        <f t="shared" si="85"/>
        <v>0.745179</v>
      </c>
      <c r="L106" s="11">
        <f t="shared" si="85"/>
        <v>0.915895</v>
      </c>
      <c r="M106" s="9">
        <f t="shared" si="85"/>
        <v>5089168</v>
      </c>
      <c r="N106" s="9">
        <f t="shared" si="85"/>
        <v>18437795</v>
      </c>
      <c r="O106" s="9">
        <f t="shared" si="85"/>
        <v>18437795</v>
      </c>
      <c r="P106" s="11">
        <f t="shared" si="85"/>
        <v>0.79505</v>
      </c>
      <c r="Q106" s="11">
        <f t="shared" si="85"/>
        <v>0.936544</v>
      </c>
      <c r="R106" s="9">
        <f t="shared" si="85"/>
        <v>70145</v>
      </c>
      <c r="S106" s="9">
        <f t="shared" si="85"/>
        <v>18507938</v>
      </c>
      <c r="T106" s="9">
        <f t="shared" si="85"/>
        <v>18507938</v>
      </c>
      <c r="U106" s="11">
        <f t="shared" si="85"/>
        <v>0.795576</v>
      </c>
      <c r="V106" s="11">
        <f t="shared" si="85"/>
        <v>0.936541</v>
      </c>
      <c r="W106" s="9">
        <f t="shared" si="85"/>
        <v>0</v>
      </c>
      <c r="X106" s="9">
        <f t="shared" si="85"/>
        <v>18507938</v>
      </c>
      <c r="Y106" s="9">
        <f>+Y62</f>
        <v>18507938</v>
      </c>
      <c r="Z106" s="11">
        <f>+Z62</f>
        <v>0.795576</v>
      </c>
      <c r="AA106" s="11">
        <f>+AA62</f>
        <v>0.936541</v>
      </c>
      <c r="AB106" s="9">
        <f>+AB62</f>
        <v>0</v>
      </c>
      <c r="AC106" s="9">
        <f>+AC62</f>
        <v>18507938</v>
      </c>
      <c r="AD106" s="9">
        <f t="shared" si="85"/>
        <v>18507938</v>
      </c>
    </row>
    <row r="107" spans="1:30" ht="12.75">
      <c r="A107" s="5" t="s">
        <v>85</v>
      </c>
      <c r="B107" s="9">
        <f aca="true" t="shared" si="86" ref="B107:AD107">SUM(B67:B103)</f>
        <v>3208836</v>
      </c>
      <c r="C107" s="9">
        <f t="shared" si="86"/>
        <v>7210174</v>
      </c>
      <c r="D107" s="10">
        <f t="shared" si="86"/>
        <v>42.4343</v>
      </c>
      <c r="E107" s="11">
        <f t="shared" si="86"/>
        <v>0.55216</v>
      </c>
      <c r="F107" s="9">
        <f t="shared" si="86"/>
        <v>5580836</v>
      </c>
      <c r="G107" s="11">
        <f t="shared" si="86"/>
        <v>0.001571</v>
      </c>
      <c r="H107" s="9">
        <f t="shared" si="86"/>
        <v>15879</v>
      </c>
      <c r="I107" s="9">
        <f t="shared" si="86"/>
        <v>5596715</v>
      </c>
      <c r="J107" s="9">
        <f t="shared" si="86"/>
        <v>1309427</v>
      </c>
      <c r="K107" s="11">
        <f t="shared" si="86"/>
        <v>0.068429</v>
      </c>
      <c r="L107" s="11">
        <f t="shared" si="86"/>
        <v>0.084107</v>
      </c>
      <c r="M107" s="9">
        <f t="shared" si="86"/>
        <v>467340</v>
      </c>
      <c r="N107" s="9">
        <f t="shared" si="86"/>
        <v>1776767</v>
      </c>
      <c r="O107" s="9">
        <f t="shared" si="86"/>
        <v>1701872</v>
      </c>
      <c r="P107" s="11">
        <f t="shared" si="86"/>
        <v>0.053871</v>
      </c>
      <c r="Q107" s="11">
        <f t="shared" si="86"/>
        <v>0.063457</v>
      </c>
      <c r="R107" s="9">
        <f t="shared" si="86"/>
        <v>4752</v>
      </c>
      <c r="S107" s="9">
        <f t="shared" si="86"/>
        <v>1706624</v>
      </c>
      <c r="T107" s="9">
        <f t="shared" si="86"/>
        <v>1706624</v>
      </c>
      <c r="U107" s="11">
        <f t="shared" si="86"/>
        <v>0.053908</v>
      </c>
      <c r="V107" s="11">
        <f t="shared" si="86"/>
        <v>0.063458</v>
      </c>
      <c r="W107" s="9">
        <f t="shared" si="86"/>
        <v>0</v>
      </c>
      <c r="X107" s="9">
        <f t="shared" si="86"/>
        <v>1706624</v>
      </c>
      <c r="Y107" s="9">
        <f t="shared" si="86"/>
        <v>1706624</v>
      </c>
      <c r="Z107" s="11">
        <f t="shared" si="86"/>
        <v>0.053908</v>
      </c>
      <c r="AA107" s="11">
        <f t="shared" si="86"/>
        <v>0.063458</v>
      </c>
      <c r="AB107" s="9">
        <f t="shared" si="86"/>
        <v>0</v>
      </c>
      <c r="AC107" s="9">
        <f t="shared" si="86"/>
        <v>1706624</v>
      </c>
      <c r="AD107" s="9">
        <f t="shared" si="86"/>
        <v>1706624</v>
      </c>
    </row>
    <row r="108" spans="1:30" ht="12.75">
      <c r="A108" s="2" t="s">
        <v>86</v>
      </c>
      <c r="B108" s="9">
        <f>SUM(B106:B107)</f>
        <v>2041735056</v>
      </c>
      <c r="C108" s="9">
        <f aca="true" t="shared" si="87" ref="C108:AD108">SUM(C106:C107)</f>
        <v>2116794445</v>
      </c>
      <c r="D108" s="31">
        <f t="shared" si="87"/>
        <v>76.8514</v>
      </c>
      <c r="E108" s="32">
        <f t="shared" si="87"/>
        <v>1</v>
      </c>
      <c r="F108" s="9">
        <f t="shared" si="87"/>
        <v>10107281</v>
      </c>
      <c r="G108" s="32">
        <f t="shared" si="87"/>
        <v>1</v>
      </c>
      <c r="H108" s="9">
        <f t="shared" si="87"/>
        <v>10107281</v>
      </c>
      <c r="I108" s="9">
        <f t="shared" si="87"/>
        <v>20214562</v>
      </c>
      <c r="J108" s="9">
        <f t="shared" si="87"/>
        <v>14658063</v>
      </c>
      <c r="K108" s="11">
        <f t="shared" si="87"/>
        <v>0.813608</v>
      </c>
      <c r="L108" s="32">
        <f t="shared" si="87"/>
        <v>1</v>
      </c>
      <c r="M108" s="9">
        <f t="shared" si="87"/>
        <v>5556508</v>
      </c>
      <c r="N108" s="9">
        <f t="shared" si="87"/>
        <v>20214562</v>
      </c>
      <c r="O108" s="9">
        <f t="shared" si="87"/>
        <v>20139667</v>
      </c>
      <c r="P108" s="11">
        <f t="shared" si="87"/>
        <v>0.848921</v>
      </c>
      <c r="Q108" s="32">
        <f t="shared" si="87"/>
        <v>1</v>
      </c>
      <c r="R108" s="9">
        <f t="shared" si="87"/>
        <v>74897</v>
      </c>
      <c r="S108" s="33">
        <f t="shared" si="87"/>
        <v>20214562</v>
      </c>
      <c r="T108" s="33">
        <f t="shared" si="87"/>
        <v>20214562</v>
      </c>
      <c r="U108" s="11">
        <f t="shared" si="87"/>
        <v>0.849484</v>
      </c>
      <c r="V108" s="32">
        <f t="shared" si="87"/>
        <v>1</v>
      </c>
      <c r="W108" s="9">
        <f t="shared" si="87"/>
        <v>0</v>
      </c>
      <c r="X108" s="33">
        <f t="shared" si="87"/>
        <v>20214562</v>
      </c>
      <c r="Y108" s="33">
        <f>SUM(Y106:Y107)</f>
        <v>20214562</v>
      </c>
      <c r="Z108" s="11">
        <f>SUM(Z106:Z107)</f>
        <v>0.849484</v>
      </c>
      <c r="AA108" s="32">
        <f>SUM(AA106:AA107)</f>
        <v>1</v>
      </c>
      <c r="AB108" s="9">
        <f>SUM(AB106:AB107)</f>
        <v>0</v>
      </c>
      <c r="AC108" s="33">
        <f>SUM(AC106:AC107)</f>
        <v>20214562</v>
      </c>
      <c r="AD108" s="33">
        <f t="shared" si="87"/>
        <v>20214562</v>
      </c>
    </row>
    <row r="109" spans="2:7" ht="12.75">
      <c r="B109" s="9"/>
      <c r="C109" s="9"/>
      <c r="G109" s="34"/>
    </row>
    <row r="110" spans="2:3" ht="12.75">
      <c r="B110" s="9"/>
      <c r="C110" s="9"/>
    </row>
    <row r="111" spans="2:3" ht="12.75">
      <c r="B111" s="9"/>
      <c r="C111" s="9"/>
    </row>
    <row r="112" spans="2:3" ht="12.75">
      <c r="B112" s="9"/>
      <c r="C112" s="9"/>
    </row>
    <row r="113" spans="2:3" ht="12.75">
      <c r="B113" s="9"/>
      <c r="C113" s="9"/>
    </row>
    <row r="114" spans="2:3" ht="12.75">
      <c r="B114" s="9"/>
      <c r="C114" s="9"/>
    </row>
    <row r="115" spans="2:3" ht="12.75">
      <c r="B115" s="9"/>
      <c r="C115" s="9"/>
    </row>
  </sheetData>
  <sheetProtection password="E68A" sheet="1" objects="1" scenarios="1"/>
  <printOptions gridLines="1"/>
  <pageMargins left="1.23" right="0.25" top="0.44" bottom="0.67" header="0.23" footer="0.67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97levfrm</dc:title>
  <dc:subject/>
  <dc:creator>US DHHS</dc:creator>
  <cp:keywords/>
  <dc:description/>
  <cp:lastModifiedBy>USER</cp:lastModifiedBy>
  <cp:lastPrinted>2006-06-09T19:52:52Z</cp:lastPrinted>
  <dcterms:created xsi:type="dcterms:W3CDTF">1999-02-08T21:58:13Z</dcterms:created>
  <dcterms:modified xsi:type="dcterms:W3CDTF">2006-08-25T15:25:00Z</dcterms:modified>
  <cp:category/>
  <cp:version/>
  <cp:contentType/>
  <cp:contentStatus/>
</cp:coreProperties>
</file>