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0380" windowHeight="7560" activeTab="0"/>
  </bookViews>
  <sheets>
    <sheet name="Instructions" sheetId="1" r:id="rId1"/>
    <sheet name="Input_4topwidths" sheetId="2" r:id="rId2"/>
    <sheet name="Out_4topwidths" sheetId="3" r:id="rId3"/>
    <sheet name="Input_5topwidths" sheetId="4" r:id="rId4"/>
    <sheet name="Out_5topwidths" sheetId="5" r:id="rId5"/>
    <sheet name="Input_6topwidths" sheetId="6" r:id="rId6"/>
    <sheet name="Out_6topwidths" sheetId="7" r:id="rId7"/>
    <sheet name="TR60Input Form" sheetId="8" r:id="rId8"/>
    <sheet name="TR60Output Form" sheetId="9" r:id="rId9"/>
    <sheet name="TR60Hydrograph" sheetId="10" r:id="rId10"/>
    <sheet name="Breachmodelpeakscomparison" sheetId="11" r:id="rId11"/>
  </sheets>
  <definedNames>
    <definedName name="Hazard_Class">#REF!</definedName>
    <definedName name="Job_Class">#REF!</definedName>
    <definedName name="_xlnm.Print_Area" localSheetId="1">'Input_4topwidths'!$A$1:$I$106</definedName>
    <definedName name="_xlnm.Print_Area" localSheetId="9">'TR60Hydrograph'!$A$1:$M$70</definedName>
    <definedName name="Z_3F01C249_5B0E_4965_A7A9_23E316FBCCBD_.wvu.PrintArea" localSheetId="9" hidden="1">'TR60Hydrograph'!$A$1:$AD$250</definedName>
  </definedNames>
  <calcPr fullCalcOnLoad="1"/>
</workbook>
</file>

<file path=xl/comments1.xml><?xml version="1.0" encoding="utf-8"?>
<comments xmlns="http://schemas.openxmlformats.org/spreadsheetml/2006/main">
  <authors>
    <author>colin.niehus</author>
  </authors>
  <commentList>
    <comment ref="A25" authorId="0">
      <text>
        <r>
          <rPr>
            <sz val="8"/>
            <rFont val="Tahoma"/>
            <family val="2"/>
          </rPr>
          <t>Click on "File".
Click on "Save".</t>
        </r>
      </text>
    </comment>
    <comment ref="A28" authorId="0">
      <text>
        <r>
          <rPr>
            <sz val="8"/>
            <rFont val="Tahoma"/>
            <family val="0"/>
          </rPr>
          <t>Click on "File".
Click on "Save As".
Change type to "Formatted Text (Space Delimited) (*.prn)".
Click on "OK".
Click on "Yes"</t>
        </r>
      </text>
    </comment>
    <comment ref="A30" authorId="0">
      <text>
        <r>
          <rPr>
            <sz val="8"/>
            <rFont val="Tahoma"/>
            <family val="2"/>
          </rPr>
          <t>Click on "File.
Click on "Close".
Click on "No".</t>
        </r>
      </text>
    </comment>
  </commentList>
</comments>
</file>

<file path=xl/comments2.xml><?xml version="1.0" encoding="utf-8"?>
<comments xmlns="http://schemas.openxmlformats.org/spreadsheetml/2006/main">
  <authors>
    <author>colin.niehus</author>
  </authors>
  <commentList>
    <comment ref="B1" authorId="0">
      <text>
        <r>
          <rPr>
            <sz val="8"/>
            <rFont val="Tahoma"/>
            <family val="0"/>
          </rPr>
          <t xml:space="preserve">Enter Project Name, date, and modeler.
</t>
        </r>
      </text>
    </comment>
    <comment ref="B6" authorId="0">
      <text>
        <r>
          <rPr>
            <sz val="8"/>
            <rFont val="Tahoma"/>
            <family val="0"/>
          </rPr>
          <t xml:space="preserve">Enter channel invert at centerline of dam.
</t>
        </r>
      </text>
    </comment>
    <comment ref="B2" authorId="0">
      <text>
        <r>
          <rPr>
            <sz val="8"/>
            <rFont val="Tahoma"/>
            <family val="0"/>
          </rPr>
          <t xml:space="preserve">Enter stream name.
</t>
        </r>
      </text>
    </comment>
    <comment ref="B3" authorId="0">
      <text>
        <r>
          <rPr>
            <sz val="8"/>
            <rFont val="Tahoma"/>
            <family val="0"/>
          </rPr>
          <t xml:space="preserve">Enter number of cross sections to model; use a minimum of 3 cross sections.
</t>
        </r>
      </text>
    </comment>
    <comment ref="B4" authorId="0">
      <text>
        <r>
          <rPr>
            <sz val="8"/>
            <rFont val="Tahoma"/>
            <family val="0"/>
          </rPr>
          <t xml:space="preserve">Limit of 4 top widths per cross section.
</t>
        </r>
      </text>
    </comment>
    <comment ref="B7" authorId="0">
      <text>
        <r>
          <rPr>
            <sz val="8"/>
            <rFont val="Tahoma"/>
            <family val="0"/>
          </rPr>
          <t xml:space="preserve">The assumption is that the dam fails when the water is at the top of dam.
</t>
        </r>
      </text>
    </comment>
    <comment ref="B9" authorId="0">
      <text>
        <r>
          <rPr>
            <sz val="8"/>
            <rFont val="Tahoma"/>
            <family val="0"/>
          </rPr>
          <t xml:space="preserve">This is calculated based on  reservoir volume and water depth at dam; type of failure is dam overtopping.
</t>
        </r>
      </text>
    </comment>
    <comment ref="B10" authorId="0">
      <text>
        <r>
          <rPr>
            <sz val="8"/>
            <rFont val="Tahoma"/>
            <family val="2"/>
          </rPr>
          <t>This is calculated based on reservoir volume and water depth at top of dam; type of dam failure is dam overtopping.</t>
        </r>
      </text>
    </comment>
    <comment ref="B11" authorId="0">
      <text>
        <r>
          <rPr>
            <sz val="8"/>
            <rFont val="Tahoma"/>
            <family val="0"/>
          </rPr>
          <t xml:space="preserve">Usually set at a small value such as 1 cfs.
</t>
        </r>
      </text>
    </comment>
    <comment ref="B12" authorId="0">
      <text>
        <r>
          <rPr>
            <sz val="8"/>
            <rFont val="Tahoma"/>
            <family val="0"/>
          </rPr>
          <t xml:space="preserve">Manning's "n" associated with off-channel noflow storage. Set at 0.5.
</t>
        </r>
      </text>
    </comment>
    <comment ref="B13" authorId="0">
      <text>
        <r>
          <rPr>
            <sz val="8"/>
            <rFont val="Tahoma"/>
            <family val="0"/>
          </rPr>
          <t xml:space="preserve">Insert the station distance for one of the cross sections where additional output is desired. 
</t>
        </r>
      </text>
    </comment>
    <comment ref="C17" authorId="0">
      <text>
        <r>
          <rPr>
            <sz val="8"/>
            <rFont val="Tahoma"/>
            <family val="0"/>
          </rPr>
          <t xml:space="preserve">First cross section is immediately downstream of the dam and set at station 0.00 miles.
</t>
        </r>
      </text>
    </comment>
    <comment ref="C16" authorId="0">
      <text>
        <r>
          <rPr>
            <sz val="8"/>
            <rFont val="Tahoma"/>
            <family val="2"/>
          </rPr>
          <t>Distance in miles from first cross section (0.00 miles); first cross section is located immediately downstream of the dam.</t>
        </r>
      </text>
    </comment>
    <comment ref="D16" authorId="0">
      <text>
        <r>
          <rPr>
            <sz val="8"/>
            <rFont val="Tahoma"/>
            <family val="0"/>
          </rPr>
          <t xml:space="preserve">Depth of the channel.
</t>
        </r>
      </text>
    </comment>
    <comment ref="E16" authorId="0">
      <text>
        <r>
          <rPr>
            <sz val="8"/>
            <rFont val="Tahoma"/>
            <family val="0"/>
          </rPr>
          <t xml:space="preserve">Elevation of the water corresponding to the top width.
</t>
        </r>
      </text>
    </comment>
    <comment ref="F16" authorId="0">
      <text>
        <r>
          <rPr>
            <sz val="8"/>
            <rFont val="Tahoma"/>
            <family val="0"/>
          </rPr>
          <t xml:space="preserve">Top width corresponding to the elevation; four top widths are allowed.
</t>
        </r>
      </text>
    </comment>
    <comment ref="G16" authorId="0">
      <text>
        <r>
          <rPr>
            <sz val="8"/>
            <rFont val="Tahoma"/>
            <family val="0"/>
          </rPr>
          <t xml:space="preserve">Width of no flow section; top width in left column does not include this width.
</t>
        </r>
      </text>
    </comment>
    <comment ref="H16" authorId="0">
      <text>
        <r>
          <rPr>
            <sz val="8"/>
            <rFont val="Tahoma"/>
            <family val="0"/>
          </rPr>
          <t xml:space="preserve">Manning's "n" values corresponding to the section at specified water depths; see Instructions worksheet for guidelines for "n" values.
</t>
        </r>
      </text>
    </comment>
    <comment ref="B16" authorId="0">
      <text>
        <r>
          <rPr>
            <sz val="8"/>
            <rFont val="Tahoma"/>
            <family val="0"/>
          </rPr>
          <t xml:space="preserve">Cross section name; use names as already shown (C6-1, C6-2, etc.)
</t>
        </r>
      </text>
    </comment>
    <comment ref="A16" authorId="0">
      <text>
        <r>
          <rPr>
            <sz val="8"/>
            <rFont val="Tahoma"/>
            <family val="2"/>
          </rPr>
          <t>Top width names associated with specified cross sections; use names shown.</t>
        </r>
      </text>
    </comment>
  </commentList>
</comments>
</file>

<file path=xl/comments4.xml><?xml version="1.0" encoding="utf-8"?>
<comments xmlns="http://schemas.openxmlformats.org/spreadsheetml/2006/main">
  <authors>
    <author>colin.niehus</author>
  </authors>
  <commentList>
    <comment ref="B1" authorId="0">
      <text>
        <r>
          <rPr>
            <sz val="8"/>
            <rFont val="Tahoma"/>
            <family val="0"/>
          </rPr>
          <t xml:space="preserve">Enter Project name, date, and modeler.
</t>
        </r>
      </text>
    </comment>
    <comment ref="B2" authorId="0">
      <text>
        <r>
          <rPr>
            <sz val="8"/>
            <rFont val="Tahoma"/>
            <family val="0"/>
          </rPr>
          <t xml:space="preserve">Enter stream name.
</t>
        </r>
      </text>
    </comment>
    <comment ref="B3" authorId="0">
      <text>
        <r>
          <rPr>
            <sz val="8"/>
            <rFont val="Tahoma"/>
            <family val="0"/>
          </rPr>
          <t xml:space="preserve">Enter number of cross sections to model; use a minimum of 3 cross sections.
</t>
        </r>
      </text>
    </comment>
    <comment ref="B4" authorId="0">
      <text>
        <r>
          <rPr>
            <sz val="8"/>
            <rFont val="Tahoma"/>
            <family val="2"/>
          </rPr>
          <t>Limit of 5 top widths per cross section.</t>
        </r>
      </text>
    </comment>
    <comment ref="B6" authorId="0">
      <text>
        <r>
          <rPr>
            <sz val="8"/>
            <rFont val="Tahoma"/>
            <family val="0"/>
          </rPr>
          <t xml:space="preserve">Enter channel invert at centerline of dam.
</t>
        </r>
      </text>
    </comment>
    <comment ref="B7" authorId="0">
      <text>
        <r>
          <rPr>
            <sz val="8"/>
            <rFont val="Tahoma"/>
            <family val="0"/>
          </rPr>
          <t xml:space="preserve">The assumption is that the dam fails when the water is at the top of the dam.
</t>
        </r>
      </text>
    </comment>
    <comment ref="B9" authorId="0">
      <text>
        <r>
          <rPr>
            <sz val="8"/>
            <rFont val="Tahoma"/>
            <family val="0"/>
          </rPr>
          <t xml:space="preserve">This is calculated based on the reservoir volume and water depth at the dam; type of failure is dam overtopping.
</t>
        </r>
      </text>
    </comment>
    <comment ref="B10" authorId="0">
      <text>
        <r>
          <rPr>
            <sz val="8"/>
            <rFont val="Tahoma"/>
            <family val="2"/>
          </rPr>
          <t>This is calculated based on the reservoir volume and water depth at the dam; type of failure is dam overtopping.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sz val="8"/>
            <rFont val="Tahoma"/>
            <family val="0"/>
          </rPr>
          <t xml:space="preserve">Usually set at a small value such as 1 cfs.
</t>
        </r>
      </text>
    </comment>
    <comment ref="B12" authorId="0">
      <text>
        <r>
          <rPr>
            <sz val="8"/>
            <rFont val="Tahoma"/>
            <family val="0"/>
          </rPr>
          <t xml:space="preserve">Manning's "n" associated with off-channel noflow storage. Set at 0.5.
</t>
        </r>
      </text>
    </comment>
    <comment ref="B13" authorId="0">
      <text>
        <r>
          <rPr>
            <sz val="8"/>
            <rFont val="Tahoma"/>
            <family val="0"/>
          </rPr>
          <t xml:space="preserve">Insert the station distance for one of the cross sections where additional output is desired.
</t>
        </r>
      </text>
    </comment>
    <comment ref="A16" authorId="0">
      <text>
        <r>
          <rPr>
            <sz val="8"/>
            <rFont val="Tahoma"/>
            <family val="0"/>
          </rPr>
          <t>Top width names associated with specified cross sections; use names shown.</t>
        </r>
      </text>
    </comment>
    <comment ref="B16" authorId="0">
      <text>
        <r>
          <rPr>
            <sz val="8"/>
            <rFont val="Tahoma"/>
            <family val="0"/>
          </rPr>
          <t>Cross section name; use names as already shown (C6-1, C6-2, etc.)</t>
        </r>
      </text>
    </comment>
    <comment ref="C16" authorId="0">
      <text>
        <r>
          <rPr>
            <sz val="8"/>
            <rFont val="Tahoma"/>
            <family val="0"/>
          </rPr>
          <t xml:space="preserve">Distance in miles from first cross section (0.00 miles); first cross section is located immediately downstream of the dam.
</t>
        </r>
      </text>
    </comment>
    <comment ref="D16" authorId="0">
      <text>
        <r>
          <rPr>
            <sz val="8"/>
            <rFont val="Tahoma"/>
            <family val="2"/>
          </rPr>
          <t>Depth of channel.</t>
        </r>
      </text>
    </comment>
    <comment ref="E16" authorId="0">
      <text>
        <r>
          <rPr>
            <sz val="8"/>
            <rFont val="Tahoma"/>
            <family val="0"/>
          </rPr>
          <t>Elevation of the water corresponding to the top width.</t>
        </r>
      </text>
    </comment>
    <comment ref="F16" authorId="0">
      <text>
        <r>
          <rPr>
            <sz val="8"/>
            <rFont val="Tahoma"/>
            <family val="0"/>
          </rPr>
          <t xml:space="preserve">Top width corresponding to the elevation; four top widths are allowed.
</t>
        </r>
      </text>
    </comment>
    <comment ref="G16" authorId="0">
      <text>
        <r>
          <rPr>
            <sz val="8"/>
            <rFont val="Tahoma"/>
            <family val="0"/>
          </rPr>
          <t>Width of no flow section; top width in left column does not include this width.</t>
        </r>
      </text>
    </comment>
    <comment ref="C17" authorId="0">
      <text>
        <r>
          <rPr>
            <sz val="8"/>
            <rFont val="Tahoma"/>
            <family val="0"/>
          </rPr>
          <t>First cross section is immediately downstream of the dam and set at station 0.00 miles.</t>
        </r>
      </text>
    </comment>
    <comment ref="H16" authorId="0">
      <text>
        <r>
          <rPr>
            <sz val="8"/>
            <rFont val="Tahoma"/>
            <family val="0"/>
          </rPr>
          <t xml:space="preserve">Manning's "n" values corresponding to the section at specified water depths; see Instructions worksheet for guidelines for "n" values.
</t>
        </r>
      </text>
    </comment>
  </commentList>
</comments>
</file>

<file path=xl/comments6.xml><?xml version="1.0" encoding="utf-8"?>
<comments xmlns="http://schemas.openxmlformats.org/spreadsheetml/2006/main">
  <authors>
    <author>colin.niehus</author>
  </authors>
  <commentList>
    <comment ref="A16" authorId="0">
      <text>
        <r>
          <rPr>
            <sz val="8"/>
            <rFont val="Tahoma"/>
            <family val="0"/>
          </rPr>
          <t>Top width names associated with specified cross sections; use names shown.</t>
        </r>
      </text>
    </comment>
    <comment ref="B16" authorId="0">
      <text>
        <r>
          <rPr>
            <sz val="8"/>
            <rFont val="Tahoma"/>
            <family val="0"/>
          </rPr>
          <t>Cross section name; use names as already shown (C6-1, C6-2, etc.)</t>
        </r>
      </text>
    </comment>
    <comment ref="C16" authorId="0">
      <text>
        <r>
          <rPr>
            <sz val="8"/>
            <rFont val="Tahoma"/>
            <family val="0"/>
          </rPr>
          <t xml:space="preserve">Distance in miles from first cross section (0.00 miles); first cross section is located immediately downstream of the dam.
</t>
        </r>
      </text>
    </comment>
    <comment ref="D16" authorId="0">
      <text>
        <r>
          <rPr>
            <sz val="8"/>
            <rFont val="Tahoma"/>
            <family val="2"/>
          </rPr>
          <t>Depth of channel.</t>
        </r>
      </text>
    </comment>
    <comment ref="E16" authorId="0">
      <text>
        <r>
          <rPr>
            <sz val="8"/>
            <rFont val="Tahoma"/>
            <family val="0"/>
          </rPr>
          <t>Elevation of the water corresponding to the top width.</t>
        </r>
      </text>
    </comment>
    <comment ref="F16" authorId="0">
      <text>
        <r>
          <rPr>
            <sz val="8"/>
            <rFont val="Tahoma"/>
            <family val="0"/>
          </rPr>
          <t xml:space="preserve">Top width corresponding to the elevation; four top widths are allowed.
</t>
        </r>
      </text>
    </comment>
    <comment ref="G16" authorId="0">
      <text>
        <r>
          <rPr>
            <sz val="8"/>
            <rFont val="Tahoma"/>
            <family val="0"/>
          </rPr>
          <t>Width of no flow section; top width in left column does not include this width.</t>
        </r>
      </text>
    </comment>
    <comment ref="B1" authorId="0">
      <text>
        <r>
          <rPr>
            <sz val="8"/>
            <rFont val="Tahoma"/>
            <family val="0"/>
          </rPr>
          <t xml:space="preserve">Enter Project name, date, and modeler.
</t>
        </r>
      </text>
    </comment>
    <comment ref="B2" authorId="0">
      <text>
        <r>
          <rPr>
            <sz val="8"/>
            <rFont val="Tahoma"/>
            <family val="0"/>
          </rPr>
          <t xml:space="preserve">Enter stream name.
</t>
        </r>
      </text>
    </comment>
    <comment ref="B3" authorId="0">
      <text>
        <r>
          <rPr>
            <sz val="8"/>
            <rFont val="Tahoma"/>
            <family val="0"/>
          </rPr>
          <t xml:space="preserve">Enter number of cross sections to model; use a minimum of 3 cross sections.
</t>
        </r>
      </text>
    </comment>
    <comment ref="B4" authorId="0">
      <text>
        <r>
          <rPr>
            <sz val="8"/>
            <rFont val="Tahoma"/>
            <family val="2"/>
          </rPr>
          <t>Limit of 6 top widths per cross section.</t>
        </r>
      </text>
    </comment>
    <comment ref="B6" authorId="0">
      <text>
        <r>
          <rPr>
            <sz val="8"/>
            <rFont val="Tahoma"/>
            <family val="0"/>
          </rPr>
          <t xml:space="preserve">Enter channel invert at centerline of dam.
</t>
        </r>
      </text>
    </comment>
    <comment ref="B7" authorId="0">
      <text>
        <r>
          <rPr>
            <sz val="8"/>
            <rFont val="Tahoma"/>
            <family val="0"/>
          </rPr>
          <t xml:space="preserve">The assumption is that the dam fails when the water is at the top of the dam.
</t>
        </r>
      </text>
    </comment>
    <comment ref="B9" authorId="0">
      <text>
        <r>
          <rPr>
            <sz val="8"/>
            <rFont val="Tahoma"/>
            <family val="0"/>
          </rPr>
          <t xml:space="preserve">This is calculated based on the reservoir volume and water depth at the dam; type of failure is dam overtopping.
</t>
        </r>
      </text>
    </comment>
    <comment ref="B10" authorId="0">
      <text>
        <r>
          <rPr>
            <sz val="8"/>
            <rFont val="Tahoma"/>
            <family val="2"/>
          </rPr>
          <t>This is calculated based on the reservoir volume and water depth at the dam; type of failure is dam overtopping.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sz val="8"/>
            <rFont val="Tahoma"/>
            <family val="0"/>
          </rPr>
          <t xml:space="preserve">Usually set at a small value such as 1 cfs.
</t>
        </r>
      </text>
    </comment>
    <comment ref="B12" authorId="0">
      <text>
        <r>
          <rPr>
            <sz val="8"/>
            <rFont val="Tahoma"/>
            <family val="0"/>
          </rPr>
          <t xml:space="preserve">Manning's "n" associated with off-channel noflow storage. Set at 0.5.
</t>
        </r>
      </text>
    </comment>
    <comment ref="B13" authorId="0">
      <text>
        <r>
          <rPr>
            <sz val="8"/>
            <rFont val="Tahoma"/>
            <family val="0"/>
          </rPr>
          <t xml:space="preserve">Insert the station distance for one of the cross sections where additional output is desired.
</t>
        </r>
      </text>
    </comment>
    <comment ref="H16" authorId="0">
      <text>
        <r>
          <rPr>
            <sz val="8"/>
            <rFont val="Tahoma"/>
            <family val="0"/>
          </rPr>
          <t xml:space="preserve">Manning's "n" values corresponding to the section at specified water depths; see Instructions worksheet for guidelines for "n" values.
</t>
        </r>
      </text>
    </comment>
  </commentList>
</comments>
</file>

<file path=xl/sharedStrings.xml><?xml version="1.0" encoding="utf-8"?>
<sst xmlns="http://schemas.openxmlformats.org/spreadsheetml/2006/main" count="996" uniqueCount="232">
  <si>
    <t xml:space="preserve"> </t>
  </si>
  <si>
    <t>Niehus Creek</t>
  </si>
  <si>
    <t>C6-1</t>
  </si>
  <si>
    <t>C5</t>
  </si>
  <si>
    <t>C4</t>
  </si>
  <si>
    <t>C7-1</t>
  </si>
  <si>
    <t>C7-2</t>
  </si>
  <si>
    <t>C7-3</t>
  </si>
  <si>
    <t>C7-6</t>
  </si>
  <si>
    <t>C7-5</t>
  </si>
  <si>
    <t>C7-4</t>
  </si>
  <si>
    <t>C6-2</t>
  </si>
  <si>
    <t>C6-3</t>
  </si>
  <si>
    <t>C6-4</t>
  </si>
  <si>
    <t>C6-5</t>
  </si>
  <si>
    <t>C6-6</t>
  </si>
  <si>
    <t>C6-7</t>
  </si>
  <si>
    <t>C6-8</t>
  </si>
  <si>
    <t>C6-9</t>
  </si>
  <si>
    <t>C6-10</t>
  </si>
  <si>
    <t>Dam top elev. (ft)</t>
  </si>
  <si>
    <t>Channel invert elev. (ft)</t>
  </si>
  <si>
    <t>Initial flow (cfs)</t>
  </si>
  <si>
    <t>Point of interest (mi.)</t>
  </si>
  <si>
    <t>Stagnant Flow "n" value</t>
  </si>
  <si>
    <t>Project 9/7/6 Colin Niehus</t>
  </si>
  <si>
    <t>"n" values</t>
  </si>
  <si>
    <t>No flow width (ft)</t>
  </si>
  <si>
    <t>Top width (ft)</t>
  </si>
  <si>
    <t>Elev. (ft)</t>
  </si>
  <si>
    <t>Flood depth (ft)</t>
  </si>
  <si>
    <t>Distance from dam (mi)</t>
  </si>
  <si>
    <t>Xsection</t>
  </si>
  <si>
    <t>C6-11</t>
  </si>
  <si>
    <t>C6-12</t>
  </si>
  <si>
    <t>C6-13</t>
  </si>
  <si>
    <t>C6-14</t>
  </si>
  <si>
    <t>C6-15</t>
  </si>
  <si>
    <t>xsnam</t>
  </si>
  <si>
    <t>C6-16</t>
  </si>
  <si>
    <t>C6-17</t>
  </si>
  <si>
    <t>Niehus Stream</t>
  </si>
  <si>
    <t>Reservoir volume (ac-ft) at top of dam</t>
  </si>
  <si>
    <t>Reservoir surface area (ac)at top of dam</t>
  </si>
  <si>
    <t>Project (max 26 characters)</t>
  </si>
  <si>
    <t>Stream name (max 26 characters)</t>
  </si>
  <si>
    <t>Breach width (ft) (calc)</t>
  </si>
  <si>
    <t>Time to failure (min) (calc)</t>
  </si>
  <si>
    <t>No. of top widths                     per xsec. (set)</t>
  </si>
  <si>
    <t>Smpldmbrk run 9/12/06</t>
  </si>
  <si>
    <t>No. of xsec. (up to 17 xsec.)</t>
  </si>
  <si>
    <t>= required input</t>
  </si>
  <si>
    <t>Date</t>
  </si>
  <si>
    <t>Prepared By</t>
  </si>
  <si>
    <t>Watershed Name</t>
  </si>
  <si>
    <t>Site No.</t>
  </si>
  <si>
    <t>Elevations</t>
  </si>
  <si>
    <t>Top of Dam</t>
  </si>
  <si>
    <t>Ft msl</t>
  </si>
  <si>
    <t>Breach Hydrograph</t>
  </si>
  <si>
    <t>Breach Watersurface</t>
  </si>
  <si>
    <t xml:space="preserve">Wave Berm  </t>
  </si>
  <si>
    <t>Average Valley Floor</t>
  </si>
  <si>
    <t>Stability Berm</t>
  </si>
  <si>
    <t>Length of Dam at Breach Elev</t>
  </si>
  <si>
    <t xml:space="preserve">Ft  </t>
  </si>
  <si>
    <t>Length across dam</t>
  </si>
  <si>
    <t>Volume of Breach</t>
  </si>
  <si>
    <t>Ac Ft</t>
  </si>
  <si>
    <t>Top Width</t>
  </si>
  <si>
    <t>Ft</t>
  </si>
  <si>
    <t>Top width of dam (where road is)</t>
  </si>
  <si>
    <t>Upstream Slope Above Berm</t>
  </si>
  <si>
    <t>:1</t>
  </si>
  <si>
    <t>Upstream Slope Below Berm</t>
  </si>
  <si>
    <t>Downstream Slope Above Berm</t>
  </si>
  <si>
    <t>Downstream Slope Below Berm</t>
  </si>
  <si>
    <t>Wave Berm Width</t>
  </si>
  <si>
    <t>Stability Berm Width</t>
  </si>
  <si>
    <t>Prepared By:</t>
  </si>
  <si>
    <t>Breach Discharge Computations</t>
  </si>
  <si>
    <t>Volume of Breach (Vs)</t>
  </si>
  <si>
    <t>Height Of Breach (Hw)</t>
  </si>
  <si>
    <t>Cross-Section Area at Breach (A)</t>
  </si>
  <si>
    <t xml:space="preserve">If L &gt; T, </t>
  </si>
  <si>
    <t>Br = (Vs * Hw)/A</t>
  </si>
  <si>
    <t>CFS</t>
  </si>
  <si>
    <t xml:space="preserve">If L &lt; T, </t>
  </si>
  <si>
    <t>Qmax NOT GREATER THAN</t>
  </si>
  <si>
    <t>Qmax NOT LESS THAN</t>
  </si>
  <si>
    <r>
      <t>FT</t>
    </r>
    <r>
      <rPr>
        <vertAlign val="superscript"/>
        <sz val="12"/>
        <rFont val="Garamond"/>
        <family val="1"/>
      </rPr>
      <t>2</t>
    </r>
  </si>
  <si>
    <r>
      <t>T = 65(H</t>
    </r>
    <r>
      <rPr>
        <vertAlign val="superscript"/>
        <sz val="12"/>
        <rFont val="Garamond"/>
        <family val="1"/>
      </rPr>
      <t>0.35</t>
    </r>
    <r>
      <rPr>
        <sz val="12"/>
        <rFont val="Garamond"/>
        <family val="1"/>
      </rPr>
      <t>)/0.416</t>
    </r>
  </si>
  <si>
    <r>
      <t>Qmax = 1,100 (Br)</t>
    </r>
    <r>
      <rPr>
        <vertAlign val="superscript"/>
        <sz val="12"/>
        <rFont val="Garamond"/>
        <family val="1"/>
      </rPr>
      <t>1.35</t>
    </r>
  </si>
  <si>
    <r>
      <t>Qmax = 0.416 ( L)(Hw</t>
    </r>
    <r>
      <rPr>
        <vertAlign val="superscript"/>
        <sz val="12"/>
        <rFont val="Garamond"/>
        <family val="1"/>
      </rPr>
      <t>1.5</t>
    </r>
    <r>
      <rPr>
        <sz val="12"/>
        <rFont val="Garamond"/>
        <family val="1"/>
      </rPr>
      <t>)</t>
    </r>
  </si>
  <si>
    <r>
      <t>Qmax = 65(HW</t>
    </r>
    <r>
      <rPr>
        <vertAlign val="superscript"/>
        <sz val="12"/>
        <rFont val="Garamond"/>
        <family val="1"/>
      </rPr>
      <t>1.85</t>
    </r>
    <r>
      <rPr>
        <sz val="12"/>
        <rFont val="Garamond"/>
        <family val="1"/>
      </rPr>
      <t>)</t>
    </r>
  </si>
  <si>
    <r>
      <t>Qmax = 3.2(Hw</t>
    </r>
    <r>
      <rPr>
        <vertAlign val="superscript"/>
        <sz val="12"/>
        <rFont val="Garamond"/>
        <family val="1"/>
      </rPr>
      <t>5/2</t>
    </r>
    <r>
      <rPr>
        <sz val="12"/>
        <rFont val="Garamond"/>
        <family val="1"/>
      </rPr>
      <t>)</t>
    </r>
  </si>
  <si>
    <t>Q Max</t>
  </si>
  <si>
    <t>Reservoir Volume at Time of Failure (ac ft)</t>
  </si>
  <si>
    <t>Qi=</t>
  </si>
  <si>
    <t>Vi=</t>
  </si>
  <si>
    <t>HecRas</t>
  </si>
  <si>
    <t>(min.)</t>
  </si>
  <si>
    <t>(hours)</t>
  </si>
  <si>
    <t>(cfs.)</t>
  </si>
  <si>
    <t>tmin</t>
  </si>
  <si>
    <t>T</t>
  </si>
  <si>
    <t>t</t>
  </si>
  <si>
    <t>Qi</t>
  </si>
  <si>
    <t>ac. ft</t>
  </si>
  <si>
    <t>Time (hr)</t>
  </si>
  <si>
    <t>Time (min.)</t>
  </si>
  <si>
    <t>Q</t>
  </si>
  <si>
    <t>Qinterval</t>
  </si>
  <si>
    <t>Qint</t>
  </si>
  <si>
    <t>Formula</t>
  </si>
  <si>
    <t xml:space="preserve">  </t>
  </si>
  <si>
    <r>
      <t>ft</t>
    </r>
    <r>
      <rPr>
        <vertAlign val="superscript"/>
        <sz val="10"/>
        <rFont val="Arial"/>
        <family val="2"/>
      </rPr>
      <t>3</t>
    </r>
  </si>
  <si>
    <t>Colin A. Niehus</t>
  </si>
  <si>
    <t>SW1/4 Sec. 10 T100N R98W</t>
  </si>
  <si>
    <t>Breach TR60Qmax for Hazard Classification =</t>
  </si>
  <si>
    <t>Enter in xsectional data:</t>
  </si>
  <si>
    <t>DAM BREACH EQUATIONS:</t>
  </si>
  <si>
    <t>General Equations:</t>
  </si>
  <si>
    <t>Q (cfs)</t>
  </si>
  <si>
    <t>b=</t>
  </si>
  <si>
    <t>feet</t>
  </si>
  <si>
    <t>Average Width of Downstream Channel Section</t>
  </si>
  <si>
    <t>Depth of Water Behind Dam</t>
  </si>
  <si>
    <t>USACE-WES (1960):</t>
  </si>
  <si>
    <t>B=</t>
  </si>
  <si>
    <t>Average Width of Breach Section</t>
  </si>
  <si>
    <t>Gundlach &amp; Thomas (1977):</t>
  </si>
  <si>
    <t>H=</t>
  </si>
  <si>
    <t>Depth of Breach</t>
  </si>
  <si>
    <t>Hagen (1982):</t>
  </si>
  <si>
    <t>cfs</t>
  </si>
  <si>
    <t>Outflow Immediately Prior to Failure</t>
  </si>
  <si>
    <t>MacDonald and Langridge-Monopolis (1984):</t>
  </si>
  <si>
    <t>S=</t>
  </si>
  <si>
    <t>acre-feet</t>
  </si>
  <si>
    <t>Reservoir Storage at Time of Failure</t>
  </si>
  <si>
    <t>Costa (1985):</t>
  </si>
  <si>
    <t>square feet</t>
  </si>
  <si>
    <t>SCS TR-60 (1985):</t>
  </si>
  <si>
    <t>F=</t>
  </si>
  <si>
    <t>acres</t>
  </si>
  <si>
    <t>NWS Simplified Dam-Break (1991):</t>
  </si>
  <si>
    <t>L=</t>
  </si>
  <si>
    <t>Length of Dam Crest</t>
  </si>
  <si>
    <t>Froelich (1995):</t>
  </si>
  <si>
    <t>Reservoir Surface Area at Time of Failure</t>
  </si>
  <si>
    <t>C=</t>
  </si>
  <si>
    <t>minutes</t>
  </si>
  <si>
    <t>Failure Time</t>
  </si>
  <si>
    <t>Maximum Outflow Equations:</t>
  </si>
  <si>
    <t>USBR (1987):</t>
  </si>
  <si>
    <t>equations are based on measured outflows from earthen</t>
  </si>
  <si>
    <t>embankment and concrete dams.</t>
  </si>
  <si>
    <r>
      <t>H</t>
    </r>
    <r>
      <rPr>
        <vertAlign val="subscript"/>
        <sz val="10"/>
        <rFont val="Bookman Old Style"/>
        <family val="1"/>
      </rPr>
      <t>w</t>
    </r>
    <r>
      <rPr>
        <sz val="10"/>
        <rFont val="Bookman Old Style"/>
        <family val="1"/>
      </rPr>
      <t>=</t>
    </r>
  </si>
  <si>
    <r>
      <t>Q</t>
    </r>
    <r>
      <rPr>
        <vertAlign val="subscript"/>
        <sz val="10"/>
        <rFont val="Bookman Old Style"/>
        <family val="1"/>
      </rPr>
      <t>o</t>
    </r>
    <r>
      <rPr>
        <sz val="10"/>
        <rFont val="Bookman Old Style"/>
        <family val="1"/>
      </rPr>
      <t>=</t>
    </r>
  </si>
  <si>
    <r>
      <t>A</t>
    </r>
    <r>
      <rPr>
        <vertAlign val="subscript"/>
        <sz val="10"/>
        <rFont val="Bookman Old Style"/>
        <family val="1"/>
      </rPr>
      <t>x</t>
    </r>
    <r>
      <rPr>
        <sz val="10"/>
        <rFont val="Bookman Old Style"/>
        <family val="1"/>
      </rPr>
      <t>=</t>
    </r>
  </si>
  <si>
    <r>
      <t>A</t>
    </r>
    <r>
      <rPr>
        <vertAlign val="subscript"/>
        <sz val="10"/>
        <rFont val="Bookman Old Style"/>
        <family val="1"/>
      </rPr>
      <t>s</t>
    </r>
    <r>
      <rPr>
        <sz val="10"/>
        <rFont val="Bookman Old Style"/>
        <family val="1"/>
      </rPr>
      <t>=</t>
    </r>
  </si>
  <si>
    <r>
      <t>T</t>
    </r>
    <r>
      <rPr>
        <vertAlign val="subscript"/>
        <sz val="10"/>
        <rFont val="Bookman Old Style"/>
        <family val="1"/>
      </rPr>
      <t>f</t>
    </r>
    <r>
      <rPr>
        <sz val="10"/>
        <rFont val="Bookman Old Style"/>
        <family val="1"/>
      </rPr>
      <t>=</t>
    </r>
  </si>
  <si>
    <r>
      <t>NOTE:</t>
    </r>
    <r>
      <rPr>
        <i/>
        <sz val="12"/>
        <color indexed="8"/>
        <rFont val="Bookman Old Style"/>
        <family val="0"/>
      </rPr>
      <t xml:space="preserve">  The Hagen, MacDonald and Langridge-Monopolis, and Costa</t>
    </r>
  </si>
  <si>
    <t>Cross Sectional Area of Dam at Location of Breach (see TR60 output)</t>
  </si>
  <si>
    <t>Breach Factor (calc)</t>
  </si>
  <si>
    <t>Factor (calc)</t>
  </si>
  <si>
    <t>Go to applicable input worksheet:</t>
  </si>
  <si>
    <t>input_4topwidths</t>
  </si>
  <si>
    <t>input_5topwidths</t>
  </si>
  <si>
    <t>input_6topwidths</t>
  </si>
  <si>
    <t>4 top widths per xsection?</t>
  </si>
  <si>
    <t>5 top widths per xsection?</t>
  </si>
  <si>
    <t>6 top widths per xsection?</t>
  </si>
  <si>
    <t>Modify input with blue background.</t>
  </si>
  <si>
    <t>Worksheets are set up for up to 17 xsections; only modify the number of</t>
  </si>
  <si>
    <r>
      <t xml:space="preserve">Hit </t>
    </r>
    <r>
      <rPr>
        <sz val="10"/>
        <color indexed="10"/>
        <rFont val="Arial"/>
        <family val="2"/>
      </rPr>
      <t xml:space="preserve">Run topwidth4, topwidth5 or topwidth6 button </t>
    </r>
    <r>
      <rPr>
        <sz val="10"/>
        <rFont val="Arial"/>
        <family val="2"/>
      </rPr>
      <t>to run program.</t>
    </r>
  </si>
  <si>
    <t>xsections you have. No need to delete extra xsections.</t>
  </si>
  <si>
    <t>Output is stored in:</t>
  </si>
  <si>
    <t>out_4topwidths</t>
  </si>
  <si>
    <t>out_5topwidths</t>
  </si>
  <si>
    <t>out_6topwidths</t>
  </si>
  <si>
    <t xml:space="preserve">or </t>
  </si>
  <si>
    <t>Save As (Formatted text), (Space delimited), (*.prn)</t>
  </si>
  <si>
    <t>Save Workbook</t>
  </si>
  <si>
    <t>Save output worksheet as:</t>
  </si>
  <si>
    <t>Close workbook without resaving.</t>
  </si>
  <si>
    <t>Run Simple dambreak program:</t>
  </si>
  <si>
    <t>Click on SMPDBK.EXE</t>
  </si>
  <si>
    <t>enter</t>
  </si>
  <si>
    <t>NO</t>
  </si>
  <si>
    <t>YES</t>
  </si>
  <si>
    <t>____.PRN</t>
  </si>
  <si>
    <t>(Simple Dambreak input file created above)</t>
  </si>
  <si>
    <t>(Simple Dambreak output file)</t>
  </si>
  <si>
    <t>_____</t>
  </si>
  <si>
    <t>(need files SMPDBK.EXE, MODERN.FON, and ROMAN.FON)</t>
  </si>
  <si>
    <t>ESC</t>
  </si>
  <si>
    <t>ex- in10.prn</t>
  </si>
  <si>
    <t>ex out10</t>
  </si>
  <si>
    <t>ex in10.prn</t>
  </si>
  <si>
    <t xml:space="preserve">   Manning “n” values can be estimated using techniques outlined in the Simple Dam Break references</t>
  </si>
  <si>
    <t xml:space="preserve">  or by using the following:</t>
  </si>
  <si>
    <t>channels with no trees:</t>
  </si>
  <si>
    <t>0.045 to 0.05</t>
  </si>
  <si>
    <t>channels with trees:</t>
  </si>
  <si>
    <t>0.06 to 0.10</t>
  </si>
  <si>
    <t>grass or cropland floodplains:</t>
  </si>
  <si>
    <t>0.05 to 0.06</t>
  </si>
  <si>
    <t>heavily wooded floodplains:</t>
  </si>
  <si>
    <t>0.010 to 0.15</t>
  </si>
  <si>
    <t>A transition back to normal "n" values can be done as the distance from the dam increases.</t>
  </si>
  <si>
    <t>worksheet</t>
  </si>
  <si>
    <t>Reservoir surface area (ac) at top of dam</t>
  </si>
  <si>
    <t>(to look at output, open up Simple Dambreak output file: Ex- out10)</t>
  </si>
  <si>
    <t>Run if want to compare peak flow from Simple Dam Break model to TR60 peak flow.</t>
  </si>
  <si>
    <t>Run if want to compare other models computed peak flows.</t>
  </si>
  <si>
    <t>Use information from Simple Dambreak output file.</t>
  </si>
  <si>
    <t>3. Fill out flood depths vs. Infrastructure worksheet:</t>
  </si>
  <si>
    <t>First step in breach analysis.</t>
  </si>
  <si>
    <t>2. Prepare input file for  Simple Dambreak:</t>
  </si>
  <si>
    <t>4. Compute TR60 peak flow if applicable:</t>
  </si>
  <si>
    <t>5. Compute Breach Peak Flows from selected models if needed:</t>
  </si>
  <si>
    <t>6. Guidelines for selecting Breach models Manning "n" values:</t>
  </si>
  <si>
    <t>moderately wooded floodplains:</t>
  </si>
  <si>
    <t>1. Fill out Hazard Classification worksheet:</t>
  </si>
  <si>
    <t>run outside of EXCEL</t>
  </si>
  <si>
    <t>Put input data in TR60Input Form worksheet.</t>
  </si>
  <si>
    <t>Output: TR60Input Form or TR60Output Form worksheets.</t>
  </si>
  <si>
    <t>Output hydrograph: TR60Hydrograph worksheet.</t>
  </si>
  <si>
    <t>Put input data in Breachmodelpeakscomparison worksheet.</t>
  </si>
  <si>
    <t>Use this information for input into Simple Dambreak and/or other breach models.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</si>
</sst>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.0_);_(* \(#,##0.0\);_(* &quot;-&quot;??_);_(@_)"/>
    <numFmt numFmtId="166" formatCode="_(* #,##0_);_(* \(#,##0\);_(* &quot;-&quot;??_);_(@_)"/>
    <numFmt numFmtId="167" formatCode="_(* #,#00_);_(* \(#,#00\);_(* &quot;-&quot;??_);_(@_)"/>
    <numFmt numFmtId="168" formatCode="0.0000"/>
    <numFmt numFmtId="169" formatCode="0.0"/>
    <numFmt numFmtId="170" formatCode="#,#00"/>
    <numFmt numFmtId="171" formatCode="0.00000"/>
    <numFmt numFmtId="172" formatCode="0.000000"/>
    <numFmt numFmtId="173" formatCode="_(* #,##0.0_);_(* \(#,##0.0\);_(* &quot;-&quot;?_);_(@_)"/>
    <numFmt numFmtId="174" formatCode="#."/>
    <numFmt numFmtId="175" formatCode="#,##0.0_);\(#,##0.0\)"/>
    <numFmt numFmtId="176" formatCode="m/d/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[$€-2]* #,##0.00_);_([$€-2]* \(#,##0.00\);_([$€-2]* &quot;-&quot;??_)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5"/>
      <name val="Arial"/>
      <family val="0"/>
    </font>
    <font>
      <b/>
      <sz val="11.5"/>
      <name val="Arial"/>
      <family val="0"/>
    </font>
    <font>
      <sz val="10"/>
      <name val="Comic Sans MS"/>
      <family val="0"/>
    </font>
    <font>
      <sz val="8"/>
      <name val="Comic Sans MS"/>
      <family val="0"/>
    </font>
    <font>
      <sz val="10"/>
      <name val="Verdana"/>
      <family val="2"/>
    </font>
    <font>
      <b/>
      <sz val="10"/>
      <name val="Verdana"/>
      <family val="2"/>
    </font>
    <font>
      <sz val="12"/>
      <name val="Garamond"/>
      <family val="1"/>
    </font>
    <font>
      <b/>
      <sz val="12"/>
      <name val="Garamond"/>
      <family val="1"/>
    </font>
    <font>
      <b/>
      <sz val="8"/>
      <name val="Garamond"/>
      <family val="1"/>
    </font>
    <font>
      <vertAlign val="superscript"/>
      <sz val="12"/>
      <name val="Garamond"/>
      <family val="1"/>
    </font>
    <font>
      <sz val="12"/>
      <color indexed="55"/>
      <name val="Garamond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2"/>
      <color indexed="8"/>
      <name val="Garamond"/>
      <family val="1"/>
    </font>
    <font>
      <b/>
      <sz val="12"/>
      <name val="Comic Sans MS"/>
      <family val="0"/>
    </font>
    <font>
      <sz val="12"/>
      <name val="Courier"/>
      <family val="0"/>
    </font>
    <font>
      <b/>
      <i/>
      <sz val="16"/>
      <color indexed="8"/>
      <name val="Bookman Old Style"/>
      <family val="1"/>
    </font>
    <font>
      <sz val="12"/>
      <name val="Bookman Old Style"/>
      <family val="1"/>
    </font>
    <font>
      <i/>
      <u val="single"/>
      <sz val="12"/>
      <color indexed="8"/>
      <name val="Bookman Old Style"/>
      <family val="1"/>
    </font>
    <font>
      <i/>
      <sz val="12"/>
      <name val="Bookman Old Style"/>
      <family val="1"/>
    </font>
    <font>
      <sz val="12"/>
      <color indexed="8"/>
      <name val="Bookman Old Style"/>
      <family val="1"/>
    </font>
    <font>
      <sz val="10"/>
      <name val="Bookman Old Style"/>
      <family val="1"/>
    </font>
    <font>
      <i/>
      <sz val="12"/>
      <color indexed="10"/>
      <name val="Bookman Old Style"/>
      <family val="0"/>
    </font>
    <font>
      <vertAlign val="subscript"/>
      <sz val="10"/>
      <name val="Bookman Old Style"/>
      <family val="1"/>
    </font>
    <font>
      <sz val="10"/>
      <color indexed="10"/>
      <name val="Bookman Old Style"/>
      <family val="1"/>
    </font>
    <font>
      <b/>
      <i/>
      <sz val="12"/>
      <color indexed="12"/>
      <name val="Bookman Old Style"/>
      <family val="0"/>
    </font>
    <font>
      <b/>
      <sz val="12"/>
      <color indexed="8"/>
      <name val="Bookman Old Style"/>
      <family val="1"/>
    </font>
    <font>
      <i/>
      <u val="single"/>
      <sz val="12"/>
      <name val="Bookman Old Style"/>
      <family val="1"/>
    </font>
    <font>
      <i/>
      <sz val="12"/>
      <color indexed="8"/>
      <name val="Bookman Old Style"/>
      <family val="0"/>
    </font>
    <font>
      <b/>
      <i/>
      <u val="single"/>
      <sz val="12"/>
      <color indexed="8"/>
      <name val="Bookman Old Style"/>
      <family val="1"/>
    </font>
    <font>
      <i/>
      <sz val="12"/>
      <color indexed="12"/>
      <name val="Bookman Old Style"/>
      <family val="1"/>
    </font>
    <font>
      <sz val="12"/>
      <color indexed="10"/>
      <name val="Bookman Old Style"/>
      <family val="1"/>
    </font>
    <font>
      <sz val="12"/>
      <name val="Arial"/>
      <family val="2"/>
    </font>
    <font>
      <sz val="12"/>
      <name val="Times New Roman"/>
      <family val="1"/>
    </font>
    <font>
      <sz val="8"/>
      <name val="Tahoma"/>
      <family val="0"/>
    </font>
    <font>
      <i/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7" xfId="0" applyFont="1" applyFill="1" applyBorder="1" applyAlignment="1">
      <alignment/>
    </xf>
    <xf numFmtId="2" fontId="0" fillId="0" borderId="7" xfId="0" applyNumberFormat="1" applyFont="1" applyFill="1" applyBorder="1" applyAlignment="1">
      <alignment/>
    </xf>
    <xf numFmtId="0" fontId="2" fillId="0" borderId="5" xfId="0" applyFont="1" applyBorder="1" applyAlignment="1">
      <alignment horizontal="center" wrapText="1"/>
    </xf>
    <xf numFmtId="0" fontId="9" fillId="0" borderId="0" xfId="25" applyFont="1" applyAlignment="1">
      <alignment horizontal="left"/>
      <protection/>
    </xf>
    <xf numFmtId="0" fontId="9" fillId="0" borderId="0" xfId="25" applyFont="1">
      <alignment/>
      <protection/>
    </xf>
    <xf numFmtId="0" fontId="7" fillId="0" borderId="0" xfId="25">
      <alignment/>
      <protection/>
    </xf>
    <xf numFmtId="0" fontId="9" fillId="0" borderId="0" xfId="25" applyFont="1" applyAlignment="1" quotePrefix="1">
      <alignment horizontal="left"/>
      <protection/>
    </xf>
    <xf numFmtId="0" fontId="9" fillId="0" borderId="0" xfId="25" applyFont="1" applyAlignment="1">
      <alignment horizontal="left" indent="1"/>
      <protection/>
    </xf>
    <xf numFmtId="0" fontId="11" fillId="0" borderId="0" xfId="25" applyFont="1" applyAlignment="1" quotePrefix="1">
      <alignment horizontal="left"/>
      <protection/>
    </xf>
    <xf numFmtId="0" fontId="11" fillId="0" borderId="0" xfId="25" applyFont="1">
      <alignment/>
      <protection/>
    </xf>
    <xf numFmtId="0" fontId="11" fillId="3" borderId="0" xfId="25" applyFont="1" applyFill="1">
      <alignment/>
      <protection/>
    </xf>
    <xf numFmtId="0" fontId="11" fillId="0" borderId="0" xfId="25" applyFont="1" applyAlignment="1">
      <alignment horizontal="right"/>
      <protection/>
    </xf>
    <xf numFmtId="0" fontId="11" fillId="0" borderId="0" xfId="25" applyFont="1" applyAlignment="1" quotePrefix="1">
      <alignment horizontal="left" indent="1"/>
      <protection/>
    </xf>
    <xf numFmtId="169" fontId="11" fillId="0" borderId="0" xfId="25" applyNumberFormat="1" applyFont="1">
      <alignment/>
      <protection/>
    </xf>
    <xf numFmtId="0" fontId="11" fillId="0" borderId="0" xfId="25" applyFont="1" applyAlignment="1">
      <alignment horizontal="left" indent="1"/>
      <protection/>
    </xf>
    <xf numFmtId="12" fontId="11" fillId="0" borderId="0" xfId="25" applyNumberFormat="1" applyFont="1" applyAlignment="1">
      <alignment horizontal="right"/>
      <protection/>
    </xf>
    <xf numFmtId="166" fontId="11" fillId="0" borderId="0" xfId="15" applyNumberFormat="1" applyFont="1" applyAlignment="1">
      <alignment/>
    </xf>
    <xf numFmtId="2" fontId="11" fillId="0" borderId="0" xfId="15" applyNumberFormat="1" applyFont="1" applyAlignment="1">
      <alignment/>
    </xf>
    <xf numFmtId="166" fontId="11" fillId="0" borderId="0" xfId="15" applyNumberFormat="1" applyFont="1" applyAlignment="1">
      <alignment horizontal="left" indent="2"/>
    </xf>
    <xf numFmtId="166" fontId="15" fillId="3" borderId="0" xfId="15" applyNumberFormat="1" applyFont="1" applyFill="1" applyAlignment="1">
      <alignment wrapText="1"/>
    </xf>
    <xf numFmtId="0" fontId="12" fillId="0" borderId="0" xfId="25" applyFont="1">
      <alignment/>
      <protection/>
    </xf>
    <xf numFmtId="0" fontId="0" fillId="0" borderId="0" xfId="24">
      <alignment/>
      <protection/>
    </xf>
    <xf numFmtId="2" fontId="0" fillId="0" borderId="0" xfId="24" applyNumberFormat="1">
      <alignment/>
      <protection/>
    </xf>
    <xf numFmtId="1" fontId="0" fillId="0" borderId="0" xfId="24" applyNumberFormat="1">
      <alignment/>
      <protection/>
    </xf>
    <xf numFmtId="0" fontId="0" fillId="0" borderId="0" xfId="24" applyAlignment="1">
      <alignment horizontal="center"/>
      <protection/>
    </xf>
    <xf numFmtId="0" fontId="2" fillId="0" borderId="0" xfId="24" applyFont="1" applyAlignment="1">
      <alignment horizontal="center" vertical="center"/>
      <protection/>
    </xf>
    <xf numFmtId="0" fontId="2" fillId="0" borderId="0" xfId="24" applyFont="1" applyAlignment="1">
      <alignment horizontal="center" wrapText="1"/>
      <protection/>
    </xf>
    <xf numFmtId="0" fontId="0" fillId="0" borderId="0" xfId="24" applyAlignment="1">
      <alignment horizontal="right"/>
      <protection/>
    </xf>
    <xf numFmtId="1" fontId="2" fillId="0" borderId="0" xfId="15" applyNumberFormat="1" applyFont="1" applyAlignment="1">
      <alignment horizontal="center"/>
    </xf>
    <xf numFmtId="0" fontId="0" fillId="0" borderId="0" xfId="24" applyFont="1">
      <alignment/>
      <protection/>
    </xf>
    <xf numFmtId="1" fontId="0" fillId="0" borderId="0" xfId="24" applyNumberFormat="1" applyFont="1">
      <alignment/>
      <protection/>
    </xf>
    <xf numFmtId="0" fontId="0" fillId="0" borderId="0" xfId="24" applyFont="1" applyAlignment="1">
      <alignment horizontal="center"/>
      <protection/>
    </xf>
    <xf numFmtId="2" fontId="0" fillId="0" borderId="0" xfId="24" applyNumberFormat="1" applyFont="1">
      <alignment/>
      <protection/>
    </xf>
    <xf numFmtId="0" fontId="0" fillId="0" borderId="8" xfId="24" applyFont="1" applyBorder="1">
      <alignment/>
      <protection/>
    </xf>
    <xf numFmtId="0" fontId="0" fillId="0" borderId="9" xfId="24" applyFont="1" applyBorder="1" applyAlignment="1">
      <alignment horizontal="center"/>
      <protection/>
    </xf>
    <xf numFmtId="1" fontId="0" fillId="0" borderId="10" xfId="24" applyNumberFormat="1" applyFont="1" applyBorder="1" applyAlignment="1">
      <alignment horizontal="center"/>
      <protection/>
    </xf>
    <xf numFmtId="1" fontId="0" fillId="0" borderId="0" xfId="24" applyNumberFormat="1" applyAlignment="1">
      <alignment horizontal="center"/>
      <protection/>
    </xf>
    <xf numFmtId="0" fontId="0" fillId="0" borderId="11" xfId="24" applyBorder="1">
      <alignment/>
      <protection/>
    </xf>
    <xf numFmtId="0" fontId="0" fillId="0" borderId="0" xfId="24" applyBorder="1">
      <alignment/>
      <protection/>
    </xf>
    <xf numFmtId="1" fontId="0" fillId="0" borderId="12" xfId="24" applyNumberFormat="1" applyBorder="1">
      <alignment/>
      <protection/>
    </xf>
    <xf numFmtId="164" fontId="0" fillId="0" borderId="0" xfId="24" applyNumberFormat="1">
      <alignment/>
      <protection/>
    </xf>
    <xf numFmtId="1" fontId="0" fillId="0" borderId="0" xfId="24" applyNumberFormat="1" applyBorder="1">
      <alignment/>
      <protection/>
    </xf>
    <xf numFmtId="1" fontId="18" fillId="0" borderId="12" xfId="24" applyNumberFormat="1" applyFont="1" applyBorder="1">
      <alignment/>
      <protection/>
    </xf>
    <xf numFmtId="0" fontId="0" fillId="0" borderId="0" xfId="24" applyFont="1" applyBorder="1">
      <alignment/>
      <protection/>
    </xf>
    <xf numFmtId="1" fontId="19" fillId="0" borderId="12" xfId="24" applyNumberFormat="1" applyFont="1" applyBorder="1">
      <alignment/>
      <protection/>
    </xf>
    <xf numFmtId="0" fontId="0" fillId="0" borderId="0" xfId="24" applyFont="1" applyBorder="1" applyAlignment="1">
      <alignment horizontal="center"/>
      <protection/>
    </xf>
    <xf numFmtId="1" fontId="0" fillId="0" borderId="0" xfId="24" applyNumberFormat="1" applyFont="1" applyBorder="1">
      <alignment/>
      <protection/>
    </xf>
    <xf numFmtId="0" fontId="0" fillId="0" borderId="9" xfId="24" applyBorder="1">
      <alignment/>
      <protection/>
    </xf>
    <xf numFmtId="1" fontId="0" fillId="0" borderId="9" xfId="24" applyNumberFormat="1" applyBorder="1">
      <alignment/>
      <protection/>
    </xf>
    <xf numFmtId="167" fontId="20" fillId="0" borderId="13" xfId="25" applyNumberFormat="1" applyFont="1" applyBorder="1">
      <alignment/>
      <protection/>
    </xf>
    <xf numFmtId="0" fontId="21" fillId="0" borderId="0" xfId="25" applyFont="1">
      <alignment/>
      <protection/>
    </xf>
    <xf numFmtId="0" fontId="16" fillId="0" borderId="0" xfId="0" applyFont="1" applyAlignment="1">
      <alignment/>
    </xf>
    <xf numFmtId="0" fontId="0" fillId="2" borderId="14" xfId="0" applyFont="1" applyFill="1" applyBorder="1" applyAlignment="1" applyProtection="1">
      <alignment/>
      <protection locked="0"/>
    </xf>
    <xf numFmtId="0" fontId="0" fillId="2" borderId="7" xfId="0" applyFont="1" applyFill="1" applyBorder="1" applyAlignment="1" applyProtection="1">
      <alignment/>
      <protection locked="0"/>
    </xf>
    <xf numFmtId="2" fontId="0" fillId="2" borderId="7" xfId="0" applyNumberFormat="1" applyFont="1" applyFill="1" applyBorder="1" applyAlignment="1" applyProtection="1">
      <alignment/>
      <protection locked="0"/>
    </xf>
    <xf numFmtId="0" fontId="7" fillId="0" borderId="0" xfId="25" applyFont="1">
      <alignment/>
      <protection/>
    </xf>
    <xf numFmtId="15" fontId="9" fillId="2" borderId="0" xfId="25" applyNumberFormat="1" applyFont="1" applyFill="1" applyAlignment="1" applyProtection="1" quotePrefix="1">
      <alignment horizontal="center"/>
      <protection locked="0"/>
    </xf>
    <xf numFmtId="0" fontId="9" fillId="2" borderId="0" xfId="25" applyFont="1" applyFill="1" applyAlignment="1" applyProtection="1">
      <alignment horizontal="center"/>
      <protection locked="0"/>
    </xf>
    <xf numFmtId="0" fontId="10" fillId="2" borderId="0" xfId="25" applyFont="1" applyFill="1" applyAlignment="1" applyProtection="1">
      <alignment horizontal="center"/>
      <protection locked="0"/>
    </xf>
    <xf numFmtId="0" fontId="10" fillId="2" borderId="0" xfId="15" applyNumberFormat="1" applyFont="1" applyFill="1" applyAlignment="1" applyProtection="1">
      <alignment horizontal="left"/>
      <protection locked="0"/>
    </xf>
    <xf numFmtId="0" fontId="9" fillId="4" borderId="0" xfId="25" applyFont="1" applyFill="1" applyProtection="1">
      <alignment/>
      <protection locked="0"/>
    </xf>
    <xf numFmtId="0" fontId="9" fillId="2" borderId="0" xfId="25" applyFont="1" applyFill="1" applyProtection="1">
      <alignment/>
      <protection locked="0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2" fontId="0" fillId="0" borderId="0" xfId="0" applyNumberFormat="1" applyBorder="1" applyAlignment="1" applyProtection="1">
      <alignment/>
      <protection locked="0"/>
    </xf>
    <xf numFmtId="2" fontId="0" fillId="2" borderId="0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16" xfId="0" applyFont="1" applyBorder="1" applyAlignment="1">
      <alignment horizontal="center" wrapText="1"/>
    </xf>
    <xf numFmtId="0" fontId="0" fillId="0" borderId="2" xfId="0" applyFont="1" applyFill="1" applyBorder="1" applyAlignment="1">
      <alignment/>
    </xf>
    <xf numFmtId="0" fontId="2" fillId="0" borderId="16" xfId="0" applyFont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0" fontId="0" fillId="0" borderId="0" xfId="0" applyBorder="1" applyAlignment="1" quotePrefix="1">
      <alignment/>
    </xf>
    <xf numFmtId="0" fontId="0" fillId="2" borderId="7" xfId="0" applyFill="1" applyBorder="1" applyAlignment="1">
      <alignment/>
    </xf>
    <xf numFmtId="2" fontId="0" fillId="2" borderId="19" xfId="0" applyNumberFormat="1" applyFill="1" applyBorder="1" applyAlignment="1" applyProtection="1">
      <alignment/>
      <protection locked="0"/>
    </xf>
    <xf numFmtId="2" fontId="0" fillId="2" borderId="17" xfId="0" applyNumberFormat="1" applyFill="1" applyBorder="1" applyAlignment="1" applyProtection="1">
      <alignment/>
      <protection locked="0"/>
    </xf>
    <xf numFmtId="2" fontId="0" fillId="0" borderId="17" xfId="0" applyNumberFormat="1" applyBorder="1" applyAlignment="1" applyProtection="1">
      <alignment/>
      <protection locked="0"/>
    </xf>
    <xf numFmtId="164" fontId="0" fillId="0" borderId="20" xfId="0" applyNumberFormat="1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164" fontId="0" fillId="2" borderId="21" xfId="0" applyNumberFormat="1" applyFill="1" applyBorder="1" applyAlignment="1" applyProtection="1">
      <alignment/>
      <protection locked="0"/>
    </xf>
    <xf numFmtId="2" fontId="0" fillId="2" borderId="16" xfId="0" applyNumberFormat="1" applyFill="1" applyBorder="1" applyAlignment="1" applyProtection="1">
      <alignment/>
      <protection locked="0"/>
    </xf>
    <xf numFmtId="164" fontId="0" fillId="0" borderId="21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" fontId="0" fillId="0" borderId="22" xfId="0" applyNumberFormat="1" applyBorder="1" applyAlignment="1" applyProtection="1">
      <alignment/>
      <protection locked="0"/>
    </xf>
    <xf numFmtId="2" fontId="0" fillId="0" borderId="18" xfId="0" applyNumberFormat="1" applyBorder="1" applyAlignment="1" applyProtection="1">
      <alignment/>
      <protection locked="0"/>
    </xf>
    <xf numFmtId="2" fontId="0" fillId="2" borderId="18" xfId="0" applyNumberFormat="1" applyFill="1" applyBorder="1" applyAlignment="1" applyProtection="1">
      <alignment/>
      <protection locked="0"/>
    </xf>
    <xf numFmtId="164" fontId="0" fillId="2" borderId="23" xfId="0" applyNumberForma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3" fillId="0" borderId="0" xfId="23" applyFont="1" applyFill="1" applyAlignment="1" applyProtection="1">
      <alignment horizontal="left"/>
      <protection/>
    </xf>
    <xf numFmtId="0" fontId="22" fillId="0" borderId="0" xfId="23">
      <alignment/>
      <protection/>
    </xf>
    <xf numFmtId="0" fontId="24" fillId="0" borderId="0" xfId="23" applyFont="1">
      <alignment/>
      <protection/>
    </xf>
    <xf numFmtId="0" fontId="25" fillId="0" borderId="0" xfId="23" applyFont="1" applyFill="1" applyAlignment="1" applyProtection="1">
      <alignment horizontal="left"/>
      <protection/>
    </xf>
    <xf numFmtId="175" fontId="26" fillId="0" borderId="0" xfId="23" applyNumberFormat="1" applyFont="1" applyFill="1" applyAlignment="1" applyProtection="1">
      <alignment horizontal="center"/>
      <protection locked="0"/>
    </xf>
    <xf numFmtId="0" fontId="27" fillId="0" borderId="0" xfId="23" applyFont="1" applyFill="1" applyAlignment="1" applyProtection="1">
      <alignment horizontal="left"/>
      <protection/>
    </xf>
    <xf numFmtId="0" fontId="28" fillId="0" borderId="0" xfId="23" applyFont="1" applyAlignment="1">
      <alignment horizontal="right"/>
      <protection/>
    </xf>
    <xf numFmtId="0" fontId="28" fillId="0" borderId="0" xfId="23" applyFont="1">
      <alignment/>
      <protection/>
    </xf>
    <xf numFmtId="37" fontId="29" fillId="0" borderId="0" xfId="23" applyNumberFormat="1" applyFont="1" applyFill="1" applyAlignment="1" applyProtection="1">
      <alignment horizontal="right"/>
      <protection locked="0"/>
    </xf>
    <xf numFmtId="166" fontId="29" fillId="0" borderId="0" xfId="15" applyNumberFormat="1" applyFont="1" applyFill="1" applyAlignment="1" applyProtection="1">
      <alignment horizontal="right"/>
      <protection locked="0"/>
    </xf>
    <xf numFmtId="168" fontId="31" fillId="0" borderId="0" xfId="23" applyNumberFormat="1" applyFont="1">
      <alignment/>
      <protection/>
    </xf>
    <xf numFmtId="0" fontId="24" fillId="0" borderId="0" xfId="23" applyFont="1" applyAlignment="1">
      <alignment horizontal="left"/>
      <protection/>
    </xf>
    <xf numFmtId="166" fontId="29" fillId="0" borderId="0" xfId="15" applyNumberFormat="1" applyFont="1" applyAlignment="1">
      <alignment/>
    </xf>
    <xf numFmtId="166" fontId="22" fillId="0" borderId="0" xfId="15" applyNumberFormat="1" applyAlignment="1">
      <alignment/>
    </xf>
    <xf numFmtId="0" fontId="27" fillId="0" borderId="0" xfId="23" applyFont="1" applyFill="1" applyAlignment="1" applyProtection="1">
      <alignment horizontal="right"/>
      <protection/>
    </xf>
    <xf numFmtId="169" fontId="31" fillId="0" borderId="0" xfId="23" applyNumberFormat="1" applyFont="1" applyFill="1" applyAlignment="1" applyProtection="1">
      <alignment horizontal="right"/>
      <protection/>
    </xf>
    <xf numFmtId="37" fontId="32" fillId="0" borderId="0" xfId="23" applyNumberFormat="1" applyFont="1" applyProtection="1">
      <alignment/>
      <protection locked="0"/>
    </xf>
    <xf numFmtId="0" fontId="33" fillId="0" borderId="0" xfId="23" applyFont="1" applyFill="1" applyAlignment="1" applyProtection="1">
      <alignment horizontal="left"/>
      <protection/>
    </xf>
    <xf numFmtId="166" fontId="24" fillId="0" borderId="0" xfId="15" applyNumberFormat="1" applyFont="1" applyAlignment="1">
      <alignment/>
    </xf>
    <xf numFmtId="0" fontId="34" fillId="0" borderId="0" xfId="23" applyFont="1" applyAlignment="1">
      <alignment horizontal="left"/>
      <protection/>
    </xf>
    <xf numFmtId="37" fontId="32" fillId="0" borderId="0" xfId="23" applyNumberFormat="1" applyFont="1" applyProtection="1">
      <alignment/>
      <protection/>
    </xf>
    <xf numFmtId="0" fontId="36" fillId="0" borderId="0" xfId="23" applyFont="1" applyFill="1" applyAlignment="1" applyProtection="1">
      <alignment horizontal="left"/>
      <protection/>
    </xf>
    <xf numFmtId="0" fontId="35" fillId="0" borderId="0" xfId="23" applyFont="1" applyFill="1" applyAlignment="1" applyProtection="1">
      <alignment horizontal="left"/>
      <protection/>
    </xf>
    <xf numFmtId="166" fontId="37" fillId="0" borderId="0" xfId="23" applyNumberFormat="1" applyFont="1">
      <alignment/>
      <protection/>
    </xf>
    <xf numFmtId="166" fontId="37" fillId="0" borderId="0" xfId="15" applyNumberFormat="1" applyFont="1" applyFill="1" applyAlignment="1" applyProtection="1">
      <alignment horizontal="right"/>
      <protection/>
    </xf>
    <xf numFmtId="1" fontId="29" fillId="0" borderId="0" xfId="15" applyNumberFormat="1" applyFont="1" applyFill="1" applyAlignment="1" applyProtection="1">
      <alignment horizontal="right"/>
      <protection/>
    </xf>
    <xf numFmtId="166" fontId="29" fillId="0" borderId="0" xfId="15" applyNumberFormat="1" applyFont="1" applyFill="1" applyAlignment="1" applyProtection="1">
      <alignment horizontal="right"/>
      <protection/>
    </xf>
    <xf numFmtId="1" fontId="38" fillId="0" borderId="0" xfId="15" applyNumberFormat="1" applyFont="1" applyFill="1" applyAlignment="1" applyProtection="1">
      <alignment horizontal="right"/>
      <protection/>
    </xf>
    <xf numFmtId="1" fontId="38" fillId="0" borderId="0" xfId="23" applyNumberFormat="1" applyFont="1">
      <alignment/>
      <protection/>
    </xf>
    <xf numFmtId="0" fontId="28" fillId="0" borderId="0" xfId="23" applyFont="1" applyAlignment="1">
      <alignment horizontal="center" wrapText="1"/>
      <protection/>
    </xf>
    <xf numFmtId="0" fontId="28" fillId="0" borderId="0" xfId="23" applyFont="1" applyProtection="1">
      <alignment/>
      <protection locked="0"/>
    </xf>
    <xf numFmtId="169" fontId="28" fillId="0" borderId="0" xfId="23" applyNumberFormat="1" applyFont="1" applyProtection="1">
      <alignment/>
      <protection locked="0"/>
    </xf>
    <xf numFmtId="0" fontId="0" fillId="0" borderId="0" xfId="0" applyAlignment="1">
      <alignment horizontal="right"/>
    </xf>
    <xf numFmtId="0" fontId="16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25" applyFont="1" applyAlignment="1">
      <alignment horizontal="center"/>
      <protection/>
    </xf>
    <xf numFmtId="15" fontId="11" fillId="0" borderId="0" xfId="25" applyNumberFormat="1" applyFont="1" applyAlignment="1">
      <alignment horizontal="center"/>
      <protection/>
    </xf>
    <xf numFmtId="0" fontId="11" fillId="3" borderId="0" xfId="25" applyFont="1" applyFill="1" applyAlignment="1">
      <alignment horizontal="center"/>
      <protection/>
    </xf>
    <xf numFmtId="0" fontId="13" fillId="0" borderId="0" xfId="25" applyNumberFormat="1" applyFont="1" applyAlignment="1">
      <alignment horizontal="left"/>
      <protection/>
    </xf>
    <xf numFmtId="15" fontId="12" fillId="0" borderId="0" xfId="25" applyNumberFormat="1" applyFont="1" applyAlignment="1">
      <alignment horizontal="right"/>
      <protection/>
    </xf>
    <xf numFmtId="0" fontId="12" fillId="0" borderId="0" xfId="25" applyFont="1" applyAlignment="1">
      <alignment horizontal="left"/>
      <protection/>
    </xf>
    <xf numFmtId="0" fontId="16" fillId="0" borderId="0" xfId="24" applyFont="1" applyAlignment="1">
      <alignment horizont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ewTimeRoman" xfId="22"/>
    <cellStyle name="Normal_Breachflowssilvercr_5" xfId="23"/>
    <cellStyle name="Normal_Site 5 breach hyd1" xfId="24"/>
    <cellStyle name="Normal_tr60breachsilvercr_5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995"/>
          <c:w val="0.7915"/>
          <c:h val="0.7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TR60Hydrograph!$D$9</c:f>
              <c:strCache>
                <c:ptCount val="1"/>
                <c:pt idx="0">
                  <c:v>Qi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TR60Hydrograph!$B$10:$B$33</c:f>
              <c:numCache/>
            </c:numRef>
          </c:xVal>
          <c:yVal>
            <c:numRef>
              <c:f>TR60Hydrograph!$D$10:$D$33</c:f>
              <c:numCache/>
            </c:numRef>
          </c:yVal>
          <c:smooth val="1"/>
        </c:ser>
        <c:axId val="59225175"/>
        <c:axId val="63264528"/>
      </c:scatterChart>
      <c:valAx>
        <c:axId val="59225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64528"/>
        <c:crosses val="autoZero"/>
        <c:crossBetween val="midCat"/>
        <c:dispUnits/>
      </c:valAx>
      <c:valAx>
        <c:axId val="63264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92251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5"/>
          <c:y val="0.43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1552575</xdr:colOff>
      <xdr:row>35</xdr:row>
      <xdr:rowOff>38100</xdr:rowOff>
    </xdr:from>
    <xdr:to>
      <xdr:col>4</xdr:col>
      <xdr:colOff>314325</xdr:colOff>
      <xdr:row>35</xdr:row>
      <xdr:rowOff>38100</xdr:rowOff>
    </xdr:to>
    <xdr:sp>
      <xdr:nvSpPr>
        <xdr:cNvPr id="1" name="Line 1"/>
        <xdr:cNvSpPr>
          <a:spLocks/>
        </xdr:cNvSpPr>
      </xdr:nvSpPr>
      <xdr:spPr>
        <a:xfrm flipV="1">
          <a:off x="4676775" y="7162800"/>
          <a:ext cx="8001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34</xdr:row>
      <xdr:rowOff>114300</xdr:rowOff>
    </xdr:from>
    <xdr:to>
      <xdr:col>5</xdr:col>
      <xdr:colOff>295275</xdr:colOff>
      <xdr:row>34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5534025" y="70199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314325</xdr:colOff>
      <xdr:row>0</xdr:row>
      <xdr:rowOff>0</xdr:rowOff>
    </xdr:from>
    <xdr:to>
      <xdr:col>20</xdr:col>
      <xdr:colOff>533400</xdr:colOff>
      <xdr:row>15</xdr:row>
      <xdr:rowOff>76200</xdr:rowOff>
    </xdr:to>
    <xdr:graphicFrame>
      <xdr:nvGraphicFramePr>
        <xdr:cNvPr id="1" name="Chart 1"/>
        <xdr:cNvGraphicFramePr/>
      </xdr:nvGraphicFramePr>
      <xdr:xfrm>
        <a:off x="8620125" y="0"/>
        <a:ext cx="51530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I77"/>
  <sheetViews>
    <sheetView tabSelected="1" workbookViewId="0" topLeftCell="A1">
      <selection activeCell="A19" sqref="A19"/>
    </sheetView>
  </sheetViews>
  <sheetFormatPr defaultColWidth="9.140625" defaultRowHeight="12.75"/>
  <cols>
    <col min="7" max="7" width="11.8515625" style="0" customWidth="1"/>
  </cols>
  <sheetData>
    <row r="2" ht="15.75">
      <c r="A2" s="134" t="s">
        <v>225</v>
      </c>
    </row>
    <row r="3" ht="12.75">
      <c r="A3" s="139" t="s">
        <v>219</v>
      </c>
    </row>
    <row r="4" ht="12.75">
      <c r="A4" s="139" t="s">
        <v>231</v>
      </c>
    </row>
    <row r="5" ht="12.75">
      <c r="A5" s="139"/>
    </row>
    <row r="6" ht="15.75">
      <c r="A6" s="134"/>
    </row>
    <row r="7" spans="1:3" ht="15.75">
      <c r="A7" s="134" t="s">
        <v>220</v>
      </c>
      <c r="B7" s="135"/>
      <c r="C7" s="135"/>
    </row>
    <row r="9" spans="1:5" ht="12.75">
      <c r="A9" s="100" t="s">
        <v>167</v>
      </c>
      <c r="B9" s="100"/>
      <c r="C9" s="100"/>
      <c r="D9" s="100"/>
      <c r="E9" s="100"/>
    </row>
    <row r="10" spans="2:7" ht="12.75">
      <c r="B10" t="s">
        <v>171</v>
      </c>
      <c r="E10" s="100" t="s">
        <v>168</v>
      </c>
      <c r="G10" t="s">
        <v>0</v>
      </c>
    </row>
    <row r="11" spans="1:7" ht="12.75">
      <c r="A11" s="133" t="s">
        <v>182</v>
      </c>
      <c r="B11" t="s">
        <v>172</v>
      </c>
      <c r="E11" s="100" t="s">
        <v>169</v>
      </c>
      <c r="G11" t="s">
        <v>0</v>
      </c>
    </row>
    <row r="12" spans="1:5" ht="12.75">
      <c r="A12" s="133" t="s">
        <v>182</v>
      </c>
      <c r="B12" t="s">
        <v>173</v>
      </c>
      <c r="E12" s="100" t="s">
        <v>170</v>
      </c>
    </row>
    <row r="14" ht="12.75">
      <c r="A14" t="s">
        <v>174</v>
      </c>
    </row>
    <row r="15" ht="12.75">
      <c r="A15" t="s">
        <v>175</v>
      </c>
    </row>
    <row r="16" ht="12.75">
      <c r="A16" t="s">
        <v>177</v>
      </c>
    </row>
    <row r="18" ht="12.75">
      <c r="A18" t="s">
        <v>176</v>
      </c>
    </row>
    <row r="20" ht="12.75">
      <c r="A20" t="s">
        <v>178</v>
      </c>
    </row>
    <row r="21" spans="2:7" ht="12.75">
      <c r="B21" t="s">
        <v>171</v>
      </c>
      <c r="E21" s="100" t="s">
        <v>179</v>
      </c>
      <c r="G21" t="s">
        <v>212</v>
      </c>
    </row>
    <row r="22" spans="1:7" ht="12.75">
      <c r="A22" s="133" t="s">
        <v>182</v>
      </c>
      <c r="B22" t="s">
        <v>172</v>
      </c>
      <c r="E22" s="100" t="s">
        <v>180</v>
      </c>
      <c r="G22" t="s">
        <v>212</v>
      </c>
    </row>
    <row r="23" spans="1:7" ht="12.75">
      <c r="A23" s="133" t="s">
        <v>182</v>
      </c>
      <c r="B23" t="s">
        <v>173</v>
      </c>
      <c r="E23" s="100" t="s">
        <v>181</v>
      </c>
      <c r="G23" t="s">
        <v>212</v>
      </c>
    </row>
    <row r="25" ht="12.75">
      <c r="A25" t="s">
        <v>184</v>
      </c>
    </row>
    <row r="27" ht="12.75">
      <c r="A27" t="s">
        <v>185</v>
      </c>
    </row>
    <row r="28" spans="1:6" ht="12.75">
      <c r="A28" t="s">
        <v>183</v>
      </c>
      <c r="F28" t="s">
        <v>198</v>
      </c>
    </row>
    <row r="30" ht="12.75">
      <c r="A30" t="s">
        <v>186</v>
      </c>
    </row>
    <row r="32" spans="1:5" ht="15.75">
      <c r="A32" s="134" t="s">
        <v>187</v>
      </c>
      <c r="B32" s="134"/>
      <c r="C32" s="134"/>
      <c r="D32" s="100"/>
      <c r="E32" s="138" t="s">
        <v>226</v>
      </c>
    </row>
    <row r="33" spans="2:5" ht="12.75">
      <c r="B33" t="s">
        <v>188</v>
      </c>
      <c r="E33" t="s">
        <v>196</v>
      </c>
    </row>
    <row r="34" ht="12.75">
      <c r="C34" t="s">
        <v>189</v>
      </c>
    </row>
    <row r="35" ht="12.75">
      <c r="C35" t="s">
        <v>190</v>
      </c>
    </row>
    <row r="36" ht="12.75">
      <c r="C36" t="s">
        <v>191</v>
      </c>
    </row>
    <row r="37" spans="3:9" ht="12.75">
      <c r="C37" t="s">
        <v>192</v>
      </c>
      <c r="E37" t="s">
        <v>193</v>
      </c>
      <c r="I37" t="s">
        <v>200</v>
      </c>
    </row>
    <row r="38" ht="12.75">
      <c r="C38" t="s">
        <v>191</v>
      </c>
    </row>
    <row r="39" ht="12.75">
      <c r="C39" t="s">
        <v>191</v>
      </c>
    </row>
    <row r="40" spans="3:9" ht="12.75">
      <c r="C40" t="s">
        <v>195</v>
      </c>
      <c r="E40" t="s">
        <v>194</v>
      </c>
      <c r="I40" t="s">
        <v>199</v>
      </c>
    </row>
    <row r="41" ht="12.75">
      <c r="C41" t="s">
        <v>190</v>
      </c>
    </row>
    <row r="42" ht="12.75">
      <c r="C42" t="s">
        <v>189</v>
      </c>
    </row>
    <row r="43" ht="12.75">
      <c r="C43" t="s">
        <v>189</v>
      </c>
    </row>
    <row r="44" ht="12.75">
      <c r="C44" t="s">
        <v>189</v>
      </c>
    </row>
    <row r="45" ht="12.75">
      <c r="C45" t="s">
        <v>189</v>
      </c>
    </row>
    <row r="46" ht="12.75">
      <c r="C46" t="s">
        <v>189</v>
      </c>
    </row>
    <row r="47" ht="12.75">
      <c r="C47" t="s">
        <v>189</v>
      </c>
    </row>
    <row r="48" ht="12.75">
      <c r="C48" t="s">
        <v>189</v>
      </c>
    </row>
    <row r="49" ht="12.75">
      <c r="C49" t="s">
        <v>197</v>
      </c>
    </row>
    <row r="51" ht="12.75">
      <c r="B51" t="s">
        <v>214</v>
      </c>
    </row>
    <row r="53" ht="15.75">
      <c r="A53" s="134" t="s">
        <v>218</v>
      </c>
    </row>
    <row r="54" ht="12.75">
      <c r="A54" s="139" t="s">
        <v>217</v>
      </c>
    </row>
    <row r="56" spans="1:4" ht="15.75">
      <c r="A56" s="134" t="s">
        <v>221</v>
      </c>
      <c r="B56" s="134"/>
      <c r="C56" s="134"/>
      <c r="D56" s="134"/>
    </row>
    <row r="57" spans="1:6" ht="15.75">
      <c r="A57" s="134"/>
      <c r="B57" s="138" t="s">
        <v>215</v>
      </c>
      <c r="C57" s="134"/>
      <c r="D57" s="134"/>
      <c r="F57" s="138"/>
    </row>
    <row r="58" ht="12.75">
      <c r="B58" t="s">
        <v>227</v>
      </c>
    </row>
    <row r="59" ht="12.75">
      <c r="B59" t="s">
        <v>228</v>
      </c>
    </row>
    <row r="60" ht="12.75">
      <c r="B60" t="s">
        <v>229</v>
      </c>
    </row>
    <row r="62" spans="1:8" ht="15.75">
      <c r="A62" s="134" t="s">
        <v>222</v>
      </c>
      <c r="H62" s="138" t="s">
        <v>0</v>
      </c>
    </row>
    <row r="63" spans="1:8" ht="15.75">
      <c r="A63" s="134"/>
      <c r="B63" s="138" t="s">
        <v>216</v>
      </c>
      <c r="H63" s="138"/>
    </row>
    <row r="64" ht="12.75">
      <c r="B64" t="s">
        <v>230</v>
      </c>
    </row>
    <row r="67" spans="1:7" ht="15.75">
      <c r="A67" s="134" t="s">
        <v>223</v>
      </c>
      <c r="B67" s="134"/>
      <c r="C67" s="134"/>
      <c r="D67" s="134"/>
      <c r="E67" s="134"/>
      <c r="F67" s="134"/>
      <c r="G67" s="134"/>
    </row>
    <row r="68" ht="15.75">
      <c r="A68" s="136" t="s">
        <v>201</v>
      </c>
    </row>
    <row r="69" ht="15.75">
      <c r="A69" s="137" t="s">
        <v>202</v>
      </c>
    </row>
    <row r="70" spans="1:6" ht="15.75">
      <c r="A70" s="137"/>
      <c r="C70" t="s">
        <v>203</v>
      </c>
      <c r="F70" t="s">
        <v>204</v>
      </c>
    </row>
    <row r="71" spans="1:6" ht="15.75">
      <c r="A71" s="137"/>
      <c r="C71" t="s">
        <v>205</v>
      </c>
      <c r="F71" t="s">
        <v>206</v>
      </c>
    </row>
    <row r="72" spans="1:6" ht="15.75">
      <c r="A72" s="137"/>
      <c r="C72" t="s">
        <v>207</v>
      </c>
      <c r="F72" t="s">
        <v>208</v>
      </c>
    </row>
    <row r="73" spans="1:6" ht="15.75">
      <c r="A73" s="137"/>
      <c r="C73" t="s">
        <v>224</v>
      </c>
      <c r="F73">
        <v>0.07</v>
      </c>
    </row>
    <row r="74" spans="1:6" ht="15.75">
      <c r="A74" s="137"/>
      <c r="C74" t="s">
        <v>209</v>
      </c>
      <c r="F74" t="s">
        <v>210</v>
      </c>
    </row>
    <row r="75" ht="15.75">
      <c r="A75" s="137" t="s">
        <v>211</v>
      </c>
    </row>
    <row r="76" ht="15.75">
      <c r="A76" s="137"/>
    </row>
    <row r="77" ht="15.75">
      <c r="A77" s="137"/>
    </row>
  </sheetData>
  <printOptions/>
  <pageMargins left="0.75" right="0.75" top="1" bottom="1" header="0.5" footer="0.5"/>
  <pageSetup horizontalDpi="600" verticalDpi="600" orientation="portrait" scale="95" r:id="rId3"/>
  <rowBreaks count="1" manualBreakCount="1">
    <brk id="52" max="25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260"/>
  <sheetViews>
    <sheetView view="pageBreakPreview" zoomScale="60" workbookViewId="0" topLeftCell="A1">
      <selection activeCell="A4" sqref="A4"/>
    </sheetView>
  </sheetViews>
  <sheetFormatPr defaultColWidth="9.140625" defaultRowHeight="12.75"/>
  <cols>
    <col min="1" max="1" width="9.140625" style="37" customWidth="1"/>
    <col min="2" max="2" width="9.140625" style="34" customWidth="1"/>
    <col min="3" max="3" width="10.28125" style="34" bestFit="1" customWidth="1"/>
    <col min="4" max="4" width="9.140625" style="34" customWidth="1"/>
    <col min="5" max="5" width="13.7109375" style="34" customWidth="1"/>
    <col min="6" max="7" width="9.140625" style="34" customWidth="1"/>
    <col min="8" max="8" width="9.140625" style="35" customWidth="1"/>
    <col min="9" max="11" width="9.140625" style="34" customWidth="1"/>
    <col min="12" max="12" width="9.140625" style="36" customWidth="1"/>
    <col min="13" max="14" width="9.140625" style="34" customWidth="1"/>
    <col min="15" max="15" width="19.140625" style="34" customWidth="1"/>
    <col min="16" max="16384" width="9.140625" style="34" customWidth="1"/>
  </cols>
  <sheetData>
    <row r="1" spans="1:5" ht="15.75">
      <c r="A1" s="146"/>
      <c r="B1" s="146"/>
      <c r="C1" s="146"/>
      <c r="D1" s="146"/>
      <c r="E1" s="146"/>
    </row>
    <row r="2" spans="1:5" ht="15.75">
      <c r="A2" s="146"/>
      <c r="B2" s="146"/>
      <c r="C2" s="146"/>
      <c r="D2" s="146"/>
      <c r="E2" s="146"/>
    </row>
    <row r="3" spans="1:5" ht="15.75">
      <c r="A3" s="146" t="s">
        <v>59</v>
      </c>
      <c r="B3" s="146"/>
      <c r="C3" s="146"/>
      <c r="D3" s="146"/>
      <c r="E3" s="146"/>
    </row>
    <row r="6" spans="3:5" ht="51">
      <c r="C6" s="38" t="s">
        <v>96</v>
      </c>
      <c r="E6" s="39" t="s">
        <v>97</v>
      </c>
    </row>
    <row r="7" spans="2:12" ht="12.75">
      <c r="B7" s="40" t="s">
        <v>98</v>
      </c>
      <c r="C7" s="41">
        <f>'TR60Output Form'!D35</f>
        <v>32400</v>
      </c>
      <c r="D7" s="40" t="s">
        <v>99</v>
      </c>
      <c r="E7" s="41">
        <f>'TR60Output Form'!D17</f>
        <v>1000</v>
      </c>
      <c r="I7" s="42" t="s">
        <v>100</v>
      </c>
      <c r="L7" s="43" t="s">
        <v>100</v>
      </c>
    </row>
    <row r="8" spans="1:12" ht="13.5" thickBot="1">
      <c r="A8" s="44" t="s">
        <v>101</v>
      </c>
      <c r="B8" s="42" t="s">
        <v>102</v>
      </c>
      <c r="D8" s="42" t="s">
        <v>103</v>
      </c>
      <c r="J8" s="42" t="s">
        <v>103</v>
      </c>
      <c r="K8" s="42" t="s">
        <v>103</v>
      </c>
      <c r="L8" s="43" t="s">
        <v>103</v>
      </c>
    </row>
    <row r="9" spans="1:13" ht="15" thickTop="1">
      <c r="A9" s="44" t="s">
        <v>104</v>
      </c>
      <c r="B9" s="34" t="s">
        <v>105</v>
      </c>
      <c r="C9" s="37" t="s">
        <v>106</v>
      </c>
      <c r="D9" s="37" t="s">
        <v>107</v>
      </c>
      <c r="E9" s="44" t="s">
        <v>116</v>
      </c>
      <c r="F9" s="44" t="s">
        <v>108</v>
      </c>
      <c r="H9" s="45" t="s">
        <v>109</v>
      </c>
      <c r="I9" s="46" t="s">
        <v>110</v>
      </c>
      <c r="J9" s="47" t="s">
        <v>111</v>
      </c>
      <c r="K9" s="47" t="s">
        <v>112</v>
      </c>
      <c r="L9" s="48" t="s">
        <v>113</v>
      </c>
      <c r="M9" s="42" t="s">
        <v>114</v>
      </c>
    </row>
    <row r="10" spans="1:12" ht="12.75">
      <c r="A10" s="49">
        <f>B10*50</f>
        <v>0</v>
      </c>
      <c r="B10" s="34">
        <v>0</v>
      </c>
      <c r="C10" s="37">
        <v>0</v>
      </c>
      <c r="D10" s="37">
        <v>0</v>
      </c>
      <c r="H10" s="35">
        <f aca="true" t="shared" si="0" ref="H10:H73">I10/60</f>
        <v>0</v>
      </c>
      <c r="I10" s="50">
        <v>0</v>
      </c>
      <c r="J10" s="51">
        <v>0</v>
      </c>
      <c r="K10" s="51"/>
      <c r="L10" s="52">
        <v>0</v>
      </c>
    </row>
    <row r="11" spans="1:13" ht="12.75">
      <c r="A11" s="49">
        <f aca="true" t="shared" si="1" ref="A11:A58">B11*60</f>
        <v>1.02</v>
      </c>
      <c r="B11" s="53">
        <v>0.017</v>
      </c>
      <c r="C11" s="53">
        <v>0</v>
      </c>
      <c r="D11" s="34">
        <f>C7</f>
        <v>32400</v>
      </c>
      <c r="E11" s="34">
        <f>(D11+D10)/2*(B11-B10)*3600</f>
        <v>991440.0000000001</v>
      </c>
      <c r="F11" s="35">
        <f aca="true" t="shared" si="2" ref="F11:F58">E11/43560</f>
        <v>22.7603305785124</v>
      </c>
      <c r="H11" s="35">
        <f t="shared" si="0"/>
        <v>0.016666666666666666</v>
      </c>
      <c r="I11" s="50">
        <v>1</v>
      </c>
      <c r="J11" s="51">
        <f>D11</f>
        <v>32400</v>
      </c>
      <c r="K11" s="54">
        <f>J11-J16</f>
        <v>7611.252316779799</v>
      </c>
      <c r="L11" s="52">
        <f>J11</f>
        <v>32400</v>
      </c>
      <c r="M11" s="34">
        <v>11</v>
      </c>
    </row>
    <row r="12" spans="1:12" ht="12.75">
      <c r="A12" s="49">
        <f t="shared" si="1"/>
        <v>6</v>
      </c>
      <c r="B12" s="34">
        <v>0.1</v>
      </c>
      <c r="C12" s="53">
        <f aca="true" t="shared" si="3" ref="C12:C58">B12*(C$7/E$7)*3600/43560</f>
        <v>0.26776859504132233</v>
      </c>
      <c r="D12" s="36">
        <f aca="true" t="shared" si="4" ref="D12:D58">C$7*EXP(-C12)</f>
        <v>24788.7476832202</v>
      </c>
      <c r="E12" s="34">
        <f>(D12+D11)/2*(B12-B11)*3600</f>
        <v>8543998.903873099</v>
      </c>
      <c r="F12" s="35">
        <f t="shared" si="2"/>
        <v>196.1432255250941</v>
      </c>
      <c r="H12" s="35">
        <f t="shared" si="0"/>
        <v>0.03333333333333333</v>
      </c>
      <c r="I12" s="50">
        <v>2</v>
      </c>
      <c r="J12" s="51"/>
      <c r="K12" s="51"/>
      <c r="L12" s="52">
        <f>J$11-K$11*1/5</f>
        <v>30877.74953664404</v>
      </c>
    </row>
    <row r="13" spans="1:12" ht="12.75">
      <c r="A13" s="49">
        <f t="shared" si="1"/>
        <v>12</v>
      </c>
      <c r="B13" s="34">
        <f aca="true" t="shared" si="5" ref="B13:B58">B12+0.1</f>
        <v>0.2</v>
      </c>
      <c r="C13" s="53">
        <f t="shared" si="3"/>
        <v>0.5355371900826447</v>
      </c>
      <c r="D13" s="36">
        <f t="shared" si="4"/>
        <v>18965.494188344288</v>
      </c>
      <c r="E13" s="34">
        <f aca="true" t="shared" si="6" ref="E13:E58">(D13+D12)/2*$B$12*3600</f>
        <v>7875763.536881608</v>
      </c>
      <c r="F13" s="35">
        <f t="shared" si="2"/>
        <v>180.80265236183672</v>
      </c>
      <c r="H13" s="35">
        <f t="shared" si="0"/>
        <v>0.05</v>
      </c>
      <c r="I13" s="50">
        <v>3</v>
      </c>
      <c r="J13" s="51"/>
      <c r="K13" s="51"/>
      <c r="L13" s="52">
        <f>J$11-K$11*2/5</f>
        <v>29355.49907328808</v>
      </c>
    </row>
    <row r="14" spans="1:12" ht="12.75">
      <c r="A14" s="49">
        <f t="shared" si="1"/>
        <v>18.000000000000004</v>
      </c>
      <c r="B14" s="34">
        <f t="shared" si="5"/>
        <v>0.30000000000000004</v>
      </c>
      <c r="C14" s="53">
        <f t="shared" si="3"/>
        <v>0.8033057851239669</v>
      </c>
      <c r="D14" s="36">
        <f t="shared" si="4"/>
        <v>14510.211423532275</v>
      </c>
      <c r="E14" s="34">
        <f t="shared" si="6"/>
        <v>6025627.0101377815</v>
      </c>
      <c r="F14" s="35">
        <f t="shared" si="2"/>
        <v>138.32936203254778</v>
      </c>
      <c r="H14" s="35">
        <f t="shared" si="0"/>
        <v>0.06666666666666667</v>
      </c>
      <c r="I14" s="50">
        <v>4</v>
      </c>
      <c r="J14" s="51"/>
      <c r="K14" s="51"/>
      <c r="L14" s="52">
        <f>J$11-K$11*3/5</f>
        <v>27833.24860993212</v>
      </c>
    </row>
    <row r="15" spans="1:12" ht="12.75">
      <c r="A15" s="49">
        <f t="shared" si="1"/>
        <v>24</v>
      </c>
      <c r="B15" s="34">
        <f t="shared" si="5"/>
        <v>0.4</v>
      </c>
      <c r="C15" s="53">
        <f t="shared" si="3"/>
        <v>1.0710743801652893</v>
      </c>
      <c r="D15" s="36">
        <f t="shared" si="4"/>
        <v>11101.542278028426</v>
      </c>
      <c r="E15" s="34">
        <f t="shared" si="6"/>
        <v>4610115.666280926</v>
      </c>
      <c r="F15" s="35">
        <f t="shared" si="2"/>
        <v>105.83369298165579</v>
      </c>
      <c r="H15" s="35">
        <f t="shared" si="0"/>
        <v>0.08333333333333333</v>
      </c>
      <c r="I15" s="50">
        <v>5</v>
      </c>
      <c r="J15" s="51"/>
      <c r="K15" s="51"/>
      <c r="L15" s="52">
        <f>J$11-K$11*4/5</f>
        <v>26310.99814657616</v>
      </c>
    </row>
    <row r="16" spans="1:13" ht="12.75">
      <c r="A16" s="49">
        <f t="shared" si="1"/>
        <v>30</v>
      </c>
      <c r="B16" s="34">
        <f t="shared" si="5"/>
        <v>0.5</v>
      </c>
      <c r="C16" s="53">
        <f t="shared" si="3"/>
        <v>1.3388429752066116</v>
      </c>
      <c r="D16" s="36">
        <f t="shared" si="4"/>
        <v>8493.621309402724</v>
      </c>
      <c r="E16" s="34">
        <f t="shared" si="6"/>
        <v>3527129.4457376073</v>
      </c>
      <c r="F16" s="35">
        <f t="shared" si="2"/>
        <v>80.97175036128576</v>
      </c>
      <c r="H16" s="35">
        <f t="shared" si="0"/>
        <v>0.1</v>
      </c>
      <c r="I16" s="50">
        <v>6</v>
      </c>
      <c r="J16" s="54">
        <f>D12</f>
        <v>24788.7476832202</v>
      </c>
      <c r="K16" s="54">
        <f>J16-J22</f>
        <v>5823.253494875913</v>
      </c>
      <c r="L16" s="52">
        <f>J$11-K$11*5/5</f>
        <v>24788.7476832202</v>
      </c>
      <c r="M16" s="34">
        <v>16</v>
      </c>
    </row>
    <row r="17" spans="1:12" ht="12.75">
      <c r="A17" s="49">
        <f t="shared" si="1"/>
        <v>36</v>
      </c>
      <c r="B17" s="34">
        <f t="shared" si="5"/>
        <v>0.6</v>
      </c>
      <c r="C17" s="53">
        <f t="shared" si="3"/>
        <v>1.6066115702479336</v>
      </c>
      <c r="D17" s="36">
        <f t="shared" si="4"/>
        <v>6498.340603568105</v>
      </c>
      <c r="E17" s="34">
        <f t="shared" si="6"/>
        <v>2698553.1443347493</v>
      </c>
      <c r="F17" s="35">
        <f t="shared" si="2"/>
        <v>61.950255838722434</v>
      </c>
      <c r="G17" s="35"/>
      <c r="H17" s="35">
        <f t="shared" si="0"/>
        <v>0.11666666666666667</v>
      </c>
      <c r="I17" s="50">
        <v>7</v>
      </c>
      <c r="J17" s="51"/>
      <c r="K17" s="51"/>
      <c r="L17" s="55">
        <f>J16-K16*1/6</f>
        <v>23818.205434074214</v>
      </c>
    </row>
    <row r="18" spans="1:12" ht="12.75">
      <c r="A18" s="49">
        <f t="shared" si="1"/>
        <v>42</v>
      </c>
      <c r="B18" s="34">
        <f t="shared" si="5"/>
        <v>0.7</v>
      </c>
      <c r="C18" s="53">
        <f t="shared" si="3"/>
        <v>1.8743801652892558</v>
      </c>
      <c r="D18" s="36">
        <f t="shared" si="4"/>
        <v>4971.781653749218</v>
      </c>
      <c r="E18" s="34">
        <f t="shared" si="6"/>
        <v>2064622.0063171182</v>
      </c>
      <c r="F18" s="35">
        <f t="shared" si="2"/>
        <v>47.39719941040216</v>
      </c>
      <c r="G18" s="35"/>
      <c r="H18" s="35">
        <f t="shared" si="0"/>
        <v>0.13333333333333333</v>
      </c>
      <c r="I18" s="50">
        <v>8</v>
      </c>
      <c r="J18" s="51"/>
      <c r="K18" s="51"/>
      <c r="L18" s="55">
        <f>J16-K16*2/6</f>
        <v>22847.66318492823</v>
      </c>
    </row>
    <row r="19" spans="1:12" ht="12.75">
      <c r="A19" s="49">
        <f t="shared" si="1"/>
        <v>47.99999999999999</v>
      </c>
      <c r="B19" s="34">
        <f t="shared" si="5"/>
        <v>0.7999999999999999</v>
      </c>
      <c r="C19" s="53">
        <f t="shared" si="3"/>
        <v>2.1421487603305787</v>
      </c>
      <c r="D19" s="36">
        <f t="shared" si="4"/>
        <v>3803.834597248536</v>
      </c>
      <c r="E19" s="34">
        <f t="shared" si="6"/>
        <v>1579610.9251795958</v>
      </c>
      <c r="F19" s="35">
        <f t="shared" si="2"/>
        <v>36.26287707023865</v>
      </c>
      <c r="H19" s="35">
        <f t="shared" si="0"/>
        <v>0.15</v>
      </c>
      <c r="I19" s="50">
        <v>9</v>
      </c>
      <c r="J19" s="51"/>
      <c r="K19" s="51"/>
      <c r="L19" s="55">
        <f>J16-K16*3/6</f>
        <v>21877.120935782244</v>
      </c>
    </row>
    <row r="20" spans="1:15" ht="12.75">
      <c r="A20" s="49">
        <f t="shared" si="1"/>
        <v>53.99999999999999</v>
      </c>
      <c r="B20" s="34">
        <f t="shared" si="5"/>
        <v>0.8999999999999999</v>
      </c>
      <c r="C20" s="53">
        <f t="shared" si="3"/>
        <v>2.4099173553719004</v>
      </c>
      <c r="D20" s="36">
        <f t="shared" si="4"/>
        <v>2910.2560512314058</v>
      </c>
      <c r="E20" s="34">
        <f t="shared" si="6"/>
        <v>1208536.3167263896</v>
      </c>
      <c r="F20" s="35">
        <f t="shared" si="2"/>
        <v>27.744176233388192</v>
      </c>
      <c r="H20" s="35">
        <f t="shared" si="0"/>
        <v>0.16666666666666666</v>
      </c>
      <c r="I20" s="50">
        <v>10</v>
      </c>
      <c r="J20" s="51"/>
      <c r="K20" s="51"/>
      <c r="L20" s="55">
        <f>J16-K16*4/6</f>
        <v>20906.578686636258</v>
      </c>
      <c r="O20" s="42" t="s">
        <v>0</v>
      </c>
    </row>
    <row r="21" spans="1:15" ht="12.75">
      <c r="A21" s="49">
        <f t="shared" si="1"/>
        <v>59.99999999999999</v>
      </c>
      <c r="B21" s="34">
        <f t="shared" si="5"/>
        <v>0.9999999999999999</v>
      </c>
      <c r="C21" s="53">
        <f t="shared" si="3"/>
        <v>2.6776859504132227</v>
      </c>
      <c r="D21" s="36">
        <f t="shared" si="4"/>
        <v>2226.592683566052</v>
      </c>
      <c r="E21" s="34">
        <f t="shared" si="6"/>
        <v>924632.7722635424</v>
      </c>
      <c r="F21" s="35">
        <f t="shared" si="2"/>
        <v>21.226647664452305</v>
      </c>
      <c r="G21" s="35">
        <f>SUM(F11:F21)</f>
        <v>919.4221700581364</v>
      </c>
      <c r="H21" s="35">
        <f t="shared" si="0"/>
        <v>0.18333333333333332</v>
      </c>
      <c r="I21" s="50">
        <v>11</v>
      </c>
      <c r="J21" s="51"/>
      <c r="K21" s="51"/>
      <c r="L21" s="55">
        <f>J16-K16*5/6</f>
        <v>19936.036437490275</v>
      </c>
      <c r="O21" s="42" t="s">
        <v>0</v>
      </c>
    </row>
    <row r="22" spans="1:15" ht="12.75">
      <c r="A22" s="49">
        <f t="shared" si="1"/>
        <v>65.99999999999999</v>
      </c>
      <c r="B22" s="34">
        <f t="shared" si="5"/>
        <v>1.0999999999999999</v>
      </c>
      <c r="C22" s="53">
        <f t="shared" si="3"/>
        <v>2.945454545454545</v>
      </c>
      <c r="D22" s="36">
        <f t="shared" si="4"/>
        <v>1703.5322292044148</v>
      </c>
      <c r="E22" s="34">
        <f t="shared" si="6"/>
        <v>707422.484298684</v>
      </c>
      <c r="F22" s="35">
        <f t="shared" si="2"/>
        <v>16.240185589960607</v>
      </c>
      <c r="H22" s="35">
        <f t="shared" si="0"/>
        <v>0.2</v>
      </c>
      <c r="I22" s="50">
        <v>12</v>
      </c>
      <c r="J22" s="54">
        <f>D13</f>
        <v>18965.494188344288</v>
      </c>
      <c r="K22" s="54">
        <f>J22-J28</f>
        <v>4455.282764812013</v>
      </c>
      <c r="L22" s="55">
        <f>J16-K16*6/6</f>
        <v>18965.494188344288</v>
      </c>
      <c r="M22" s="34">
        <f>M16+6</f>
        <v>22</v>
      </c>
      <c r="O22" s="42" t="s">
        <v>0</v>
      </c>
    </row>
    <row r="23" spans="1:12" ht="12.75">
      <c r="A23" s="49">
        <f t="shared" si="1"/>
        <v>72</v>
      </c>
      <c r="B23" s="34">
        <f t="shared" si="5"/>
        <v>1.2</v>
      </c>
      <c r="C23" s="53">
        <f t="shared" si="3"/>
        <v>3.213223140495867</v>
      </c>
      <c r="D23" s="36">
        <f t="shared" si="4"/>
        <v>1303.346623456231</v>
      </c>
      <c r="E23" s="34">
        <f t="shared" si="6"/>
        <v>541238.1934789163</v>
      </c>
      <c r="F23" s="35">
        <f t="shared" si="2"/>
        <v>12.42511922587044</v>
      </c>
      <c r="H23" s="35">
        <f t="shared" si="0"/>
        <v>0.21666666666666667</v>
      </c>
      <c r="I23" s="50">
        <v>13</v>
      </c>
      <c r="J23" s="56" t="s">
        <v>0</v>
      </c>
      <c r="K23" s="56"/>
      <c r="L23" s="57">
        <f>J22-K22*1/6</f>
        <v>18222.94706087562</v>
      </c>
    </row>
    <row r="24" spans="1:12" ht="12.75">
      <c r="A24" s="49">
        <f t="shared" si="1"/>
        <v>78</v>
      </c>
      <c r="B24" s="34">
        <f t="shared" si="5"/>
        <v>1.3</v>
      </c>
      <c r="C24" s="53">
        <f t="shared" si="3"/>
        <v>3.48099173553719</v>
      </c>
      <c r="D24" s="36">
        <f t="shared" si="4"/>
        <v>997.170697303503</v>
      </c>
      <c r="E24" s="34">
        <f t="shared" si="6"/>
        <v>414093.11773675214</v>
      </c>
      <c r="F24" s="35">
        <f t="shared" si="2"/>
        <v>9.50626992049477</v>
      </c>
      <c r="H24" s="35">
        <f t="shared" si="0"/>
        <v>0.23333333333333334</v>
      </c>
      <c r="I24" s="50">
        <v>14</v>
      </c>
      <c r="J24" s="56" t="s">
        <v>0</v>
      </c>
      <c r="K24" s="56"/>
      <c r="L24" s="57">
        <f>J22-K22*2/6</f>
        <v>17480.399933406952</v>
      </c>
    </row>
    <row r="25" spans="1:15" ht="12.75">
      <c r="A25" s="49">
        <f t="shared" si="1"/>
        <v>84.00000000000001</v>
      </c>
      <c r="B25" s="34">
        <f t="shared" si="5"/>
        <v>1.4000000000000001</v>
      </c>
      <c r="C25" s="53">
        <f t="shared" si="3"/>
        <v>3.7487603305785124</v>
      </c>
      <c r="D25" s="36">
        <f t="shared" si="4"/>
        <v>762.9201485357187</v>
      </c>
      <c r="E25" s="34">
        <f t="shared" si="6"/>
        <v>316816.3522510599</v>
      </c>
      <c r="F25" s="35">
        <f t="shared" si="2"/>
        <v>7.273102668757114</v>
      </c>
      <c r="H25" s="35">
        <f t="shared" si="0"/>
        <v>0.25</v>
      </c>
      <c r="I25" s="50">
        <v>15</v>
      </c>
      <c r="J25" s="56" t="s">
        <v>0</v>
      </c>
      <c r="K25" s="56"/>
      <c r="L25" s="57">
        <f>J22-K22*3/6</f>
        <v>16737.85280593828</v>
      </c>
      <c r="O25" s="42" t="s">
        <v>0</v>
      </c>
    </row>
    <row r="26" spans="1:15" ht="12.75">
      <c r="A26" s="49">
        <f t="shared" si="1"/>
        <v>90.00000000000001</v>
      </c>
      <c r="B26" s="34">
        <f t="shared" si="5"/>
        <v>1.5000000000000002</v>
      </c>
      <c r="C26" s="53">
        <f t="shared" si="3"/>
        <v>4.016528925619835</v>
      </c>
      <c r="D26" s="36">
        <f t="shared" si="4"/>
        <v>583.6986131017532</v>
      </c>
      <c r="E26" s="34">
        <f t="shared" si="6"/>
        <v>242391.37709474494</v>
      </c>
      <c r="F26" s="35">
        <f t="shared" si="2"/>
        <v>5.564540337344925</v>
      </c>
      <c r="G26" s="35">
        <f>SUM(F11:F26)</f>
        <v>970.4313878005643</v>
      </c>
      <c r="H26" s="35">
        <f t="shared" si="0"/>
        <v>0.26666666666666666</v>
      </c>
      <c r="I26" s="50">
        <v>16</v>
      </c>
      <c r="J26" s="56" t="s">
        <v>0</v>
      </c>
      <c r="K26" s="56"/>
      <c r="L26" s="57">
        <f>J22-K22*4/6</f>
        <v>15995.305678469613</v>
      </c>
      <c r="O26" s="42" t="s">
        <v>115</v>
      </c>
    </row>
    <row r="27" spans="1:12" ht="12.75">
      <c r="A27" s="49">
        <f t="shared" si="1"/>
        <v>96.00000000000001</v>
      </c>
      <c r="B27" s="34">
        <f t="shared" si="5"/>
        <v>1.6000000000000003</v>
      </c>
      <c r="C27" s="53">
        <f t="shared" si="3"/>
        <v>4.284297520661157</v>
      </c>
      <c r="D27" s="36">
        <f t="shared" si="4"/>
        <v>446.5789396057077</v>
      </c>
      <c r="E27" s="34">
        <f t="shared" si="6"/>
        <v>185449.95948734297</v>
      </c>
      <c r="F27" s="35">
        <f t="shared" si="2"/>
        <v>4.257345259121739</v>
      </c>
      <c r="G27" s="35"/>
      <c r="H27" s="35">
        <f t="shared" si="0"/>
        <v>0.2833333333333333</v>
      </c>
      <c r="I27" s="50">
        <v>17</v>
      </c>
      <c r="J27" s="56" t="s">
        <v>0</v>
      </c>
      <c r="K27" s="56"/>
      <c r="L27" s="57">
        <f>J22-K22*5/6</f>
        <v>15252.758551000943</v>
      </c>
    </row>
    <row r="28" spans="1:13" ht="12.75">
      <c r="A28" s="49">
        <f t="shared" si="1"/>
        <v>102.00000000000003</v>
      </c>
      <c r="B28" s="34">
        <f t="shared" si="5"/>
        <v>1.7000000000000004</v>
      </c>
      <c r="C28" s="53">
        <f t="shared" si="3"/>
        <v>4.55206611570248</v>
      </c>
      <c r="D28" s="36">
        <f t="shared" si="4"/>
        <v>341.6707609421578</v>
      </c>
      <c r="E28" s="34">
        <f t="shared" si="6"/>
        <v>141884.94609861582</v>
      </c>
      <c r="F28" s="35">
        <f t="shared" si="2"/>
        <v>3.257230167553164</v>
      </c>
      <c r="H28" s="35">
        <f t="shared" si="0"/>
        <v>0.3</v>
      </c>
      <c r="I28" s="50">
        <v>18</v>
      </c>
      <c r="J28" s="54">
        <f>D14</f>
        <v>14510.211423532275</v>
      </c>
      <c r="K28" s="54">
        <f>J28-J34</f>
        <v>3408.669145503849</v>
      </c>
      <c r="L28" s="57">
        <f>J22-K22*6/6</f>
        <v>14510.211423532275</v>
      </c>
      <c r="M28" s="34">
        <f>M22+6</f>
        <v>28</v>
      </c>
    </row>
    <row r="29" spans="1:12" ht="12.75">
      <c r="A29" s="49">
        <f t="shared" si="1"/>
        <v>108.00000000000003</v>
      </c>
      <c r="B29" s="34">
        <f t="shared" si="5"/>
        <v>1.8000000000000005</v>
      </c>
      <c r="C29" s="53">
        <f t="shared" si="3"/>
        <v>4.819834710743803</v>
      </c>
      <c r="D29" s="36">
        <f t="shared" si="4"/>
        <v>261.4071075225</v>
      </c>
      <c r="E29" s="34">
        <f t="shared" si="6"/>
        <v>108554.0163236384</v>
      </c>
      <c r="F29" s="35">
        <f t="shared" si="2"/>
        <v>2.4920573077051973</v>
      </c>
      <c r="H29" s="35">
        <f t="shared" si="0"/>
        <v>0.31666666666666665</v>
      </c>
      <c r="I29" s="50">
        <v>19</v>
      </c>
      <c r="J29" s="51"/>
      <c r="K29" s="51"/>
      <c r="L29" s="55">
        <f>J28-K28*1/6</f>
        <v>13942.099899281633</v>
      </c>
    </row>
    <row r="30" spans="1:12" ht="12.75">
      <c r="A30" s="49">
        <f t="shared" si="1"/>
        <v>114.00000000000003</v>
      </c>
      <c r="B30" s="34">
        <f t="shared" si="5"/>
        <v>1.9000000000000006</v>
      </c>
      <c r="C30" s="53">
        <f t="shared" si="3"/>
        <v>5.087603305785125</v>
      </c>
      <c r="D30" s="36">
        <f t="shared" si="4"/>
        <v>199.9986058943107</v>
      </c>
      <c r="E30" s="34">
        <f t="shared" si="6"/>
        <v>83053.02841502594</v>
      </c>
      <c r="F30" s="35">
        <f t="shared" si="2"/>
        <v>1.906635179408309</v>
      </c>
      <c r="H30" s="35">
        <f t="shared" si="0"/>
        <v>0.3333333333333333</v>
      </c>
      <c r="I30" s="50">
        <v>20</v>
      </c>
      <c r="J30" s="51"/>
      <c r="K30" s="51"/>
      <c r="L30" s="55">
        <f>J28-K28*2/6</f>
        <v>13373.988375030993</v>
      </c>
    </row>
    <row r="31" spans="1:12" ht="12.75">
      <c r="A31" s="49">
        <f t="shared" si="1"/>
        <v>120.00000000000003</v>
      </c>
      <c r="B31" s="34">
        <f t="shared" si="5"/>
        <v>2.0000000000000004</v>
      </c>
      <c r="C31" s="53">
        <f t="shared" si="3"/>
        <v>5.355371900826447</v>
      </c>
      <c r="D31" s="36">
        <f t="shared" si="4"/>
        <v>153.01589439845262</v>
      </c>
      <c r="E31" s="34">
        <f t="shared" si="6"/>
        <v>63542.6100526974</v>
      </c>
      <c r="F31" s="35">
        <f t="shared" si="2"/>
        <v>1.458737604515551</v>
      </c>
      <c r="G31" s="35"/>
      <c r="H31" s="35">
        <f t="shared" si="0"/>
        <v>0.35</v>
      </c>
      <c r="I31" s="50">
        <v>21</v>
      </c>
      <c r="J31" s="51"/>
      <c r="K31" s="51"/>
      <c r="L31" s="55">
        <f>J28-K28*3/6</f>
        <v>12805.87685078035</v>
      </c>
    </row>
    <row r="32" spans="1:12" ht="12.75">
      <c r="A32" s="49">
        <f t="shared" si="1"/>
        <v>126.00000000000003</v>
      </c>
      <c r="B32" s="34">
        <f t="shared" si="5"/>
        <v>2.1000000000000005</v>
      </c>
      <c r="C32" s="53">
        <f t="shared" si="3"/>
        <v>5.62314049586777</v>
      </c>
      <c r="D32" s="36">
        <f t="shared" si="4"/>
        <v>117.07013573350329</v>
      </c>
      <c r="E32" s="34">
        <f t="shared" si="6"/>
        <v>48615.48542375207</v>
      </c>
      <c r="F32" s="35">
        <f t="shared" si="2"/>
        <v>1.116057975751884</v>
      </c>
      <c r="G32" s="35">
        <f>SUM(F11:F32)</f>
        <v>984.9194512946202</v>
      </c>
      <c r="H32" s="35">
        <f t="shared" si="0"/>
        <v>0.36666666666666664</v>
      </c>
      <c r="I32" s="50">
        <v>22</v>
      </c>
      <c r="J32" s="51"/>
      <c r="K32" s="51"/>
      <c r="L32" s="55">
        <f>J28-K28*4/6</f>
        <v>12237.765326529709</v>
      </c>
    </row>
    <row r="33" spans="1:12" ht="12.75">
      <c r="A33" s="49">
        <f t="shared" si="1"/>
        <v>132.00000000000003</v>
      </c>
      <c r="B33" s="34">
        <f t="shared" si="5"/>
        <v>2.2000000000000006</v>
      </c>
      <c r="C33" s="53">
        <f t="shared" si="3"/>
        <v>5.890909090909092</v>
      </c>
      <c r="D33" s="36">
        <f t="shared" si="4"/>
        <v>89.56858197339984</v>
      </c>
      <c r="E33" s="34">
        <f t="shared" si="6"/>
        <v>37194.96918724257</v>
      </c>
      <c r="F33" s="35">
        <f t="shared" si="2"/>
        <v>0.853878998788856</v>
      </c>
      <c r="H33" s="35">
        <f t="shared" si="0"/>
        <v>0.38333333333333336</v>
      </c>
      <c r="I33" s="50">
        <v>23</v>
      </c>
      <c r="J33" s="51"/>
      <c r="K33" s="51"/>
      <c r="L33" s="55">
        <f>J28-K28*5/6</f>
        <v>11669.653802279068</v>
      </c>
    </row>
    <row r="34" spans="1:13" ht="12.75">
      <c r="A34" s="49">
        <f t="shared" si="1"/>
        <v>138.00000000000006</v>
      </c>
      <c r="B34" s="34">
        <f t="shared" si="5"/>
        <v>2.3000000000000007</v>
      </c>
      <c r="C34" s="53">
        <f t="shared" si="3"/>
        <v>6.1586776859504155</v>
      </c>
      <c r="D34" s="36">
        <f t="shared" si="4"/>
        <v>68.52756107661828</v>
      </c>
      <c r="E34" s="34">
        <f t="shared" si="6"/>
        <v>28457.305749003266</v>
      </c>
      <c r="F34" s="35">
        <f t="shared" si="2"/>
        <v>0.6532898473141245</v>
      </c>
      <c r="H34" s="35">
        <f t="shared" si="0"/>
        <v>0.4</v>
      </c>
      <c r="I34" s="50">
        <v>24</v>
      </c>
      <c r="J34" s="54">
        <f>D15</f>
        <v>11101.542278028426</v>
      </c>
      <c r="K34" s="54">
        <f>J34-J40</f>
        <v>2607.920968625702</v>
      </c>
      <c r="L34" s="55">
        <f>J28-K28*6/6</f>
        <v>11101.542278028426</v>
      </c>
      <c r="M34" s="34">
        <f>M28+6</f>
        <v>34</v>
      </c>
    </row>
    <row r="35" spans="1:12" ht="12.75">
      <c r="A35" s="49">
        <f t="shared" si="1"/>
        <v>144.00000000000006</v>
      </c>
      <c r="B35" s="34">
        <f t="shared" si="5"/>
        <v>2.400000000000001</v>
      </c>
      <c r="C35" s="53">
        <f t="shared" si="3"/>
        <v>6.426446280991737</v>
      </c>
      <c r="D35" s="36">
        <f t="shared" si="4"/>
        <v>52.42939570601092</v>
      </c>
      <c r="E35" s="34">
        <f t="shared" si="6"/>
        <v>21772.252220873255</v>
      </c>
      <c r="F35" s="35">
        <f t="shared" si="2"/>
        <v>0.4998221354654099</v>
      </c>
      <c r="H35" s="35">
        <f t="shared" si="0"/>
        <v>0.4166666666666667</v>
      </c>
      <c r="I35" s="50">
        <v>25</v>
      </c>
      <c r="J35" s="51"/>
      <c r="K35" s="51"/>
      <c r="L35" s="57">
        <f>J34-K34*1/6</f>
        <v>10666.888783257476</v>
      </c>
    </row>
    <row r="36" spans="1:12" ht="12.75">
      <c r="A36" s="49">
        <f t="shared" si="1"/>
        <v>150.00000000000006</v>
      </c>
      <c r="B36" s="34">
        <f t="shared" si="5"/>
        <v>2.500000000000001</v>
      </c>
      <c r="C36" s="53">
        <f t="shared" si="3"/>
        <v>6.694214876033061</v>
      </c>
      <c r="D36" s="36">
        <f t="shared" si="4"/>
        <v>40.11293399197566</v>
      </c>
      <c r="E36" s="34">
        <f t="shared" si="6"/>
        <v>16657.619345637588</v>
      </c>
      <c r="F36" s="35">
        <f t="shared" si="2"/>
        <v>0.3824063210660603</v>
      </c>
      <c r="H36" s="35">
        <f t="shared" si="0"/>
        <v>0.43333333333333335</v>
      </c>
      <c r="I36" s="50">
        <v>26</v>
      </c>
      <c r="J36" s="51"/>
      <c r="K36" s="51"/>
      <c r="L36" s="57">
        <f>J34-K$34*2/6</f>
        <v>10232.235288486525</v>
      </c>
    </row>
    <row r="37" spans="1:12" ht="12.75">
      <c r="A37" s="49">
        <f t="shared" si="1"/>
        <v>156.00000000000006</v>
      </c>
      <c r="B37" s="34">
        <f t="shared" si="5"/>
        <v>2.600000000000001</v>
      </c>
      <c r="C37" s="53">
        <f t="shared" si="3"/>
        <v>6.961983471074381</v>
      </c>
      <c r="D37" s="36">
        <f t="shared" si="4"/>
        <v>30.6897962827393</v>
      </c>
      <c r="E37" s="34">
        <f t="shared" si="6"/>
        <v>12744.491449448693</v>
      </c>
      <c r="F37" s="35">
        <f t="shared" si="2"/>
        <v>0.2925732655979957</v>
      </c>
      <c r="H37" s="35">
        <f t="shared" si="0"/>
        <v>0.45</v>
      </c>
      <c r="I37" s="50">
        <v>27</v>
      </c>
      <c r="J37" s="58"/>
      <c r="K37" s="58"/>
      <c r="L37" s="57">
        <f>J$34-K$34*3/6</f>
        <v>9797.581793715575</v>
      </c>
    </row>
    <row r="38" spans="1:12" ht="12.75">
      <c r="A38" s="49">
        <f t="shared" si="1"/>
        <v>162.00000000000006</v>
      </c>
      <c r="B38" s="34">
        <f t="shared" si="5"/>
        <v>2.700000000000001</v>
      </c>
      <c r="C38" s="53">
        <f t="shared" si="3"/>
        <v>7.229752066115705</v>
      </c>
      <c r="D38" s="36">
        <f t="shared" si="4"/>
        <v>23.48029680562508</v>
      </c>
      <c r="E38" s="34">
        <f t="shared" si="6"/>
        <v>9750.616755905588</v>
      </c>
      <c r="F38" s="35">
        <f t="shared" si="2"/>
        <v>0.2238433598692743</v>
      </c>
      <c r="H38" s="35">
        <f t="shared" si="0"/>
        <v>0.4666666666666667</v>
      </c>
      <c r="I38" s="50">
        <v>28</v>
      </c>
      <c r="J38" s="51"/>
      <c r="K38" s="51"/>
      <c r="L38" s="57">
        <f>J$34-K$34*4/6</f>
        <v>9362.928298944626</v>
      </c>
    </row>
    <row r="39" spans="1:12" ht="12.75">
      <c r="A39" s="49">
        <f t="shared" si="1"/>
        <v>168.00000000000006</v>
      </c>
      <c r="B39" s="34">
        <f t="shared" si="5"/>
        <v>2.800000000000001</v>
      </c>
      <c r="C39" s="53">
        <f t="shared" si="3"/>
        <v>7.4975206611570275</v>
      </c>
      <c r="D39" s="36">
        <f t="shared" si="4"/>
        <v>17.96441830375807</v>
      </c>
      <c r="E39" s="34">
        <f t="shared" si="6"/>
        <v>7460.048719688969</v>
      </c>
      <c r="F39" s="35">
        <f t="shared" si="2"/>
        <v>0.17125915334455852</v>
      </c>
      <c r="H39" s="35">
        <f t="shared" si="0"/>
        <v>0.48333333333333334</v>
      </c>
      <c r="I39" s="50">
        <v>29</v>
      </c>
      <c r="J39" s="51"/>
      <c r="K39" s="51"/>
      <c r="L39" s="57">
        <f>J$34-K$34*5/6</f>
        <v>8928.274804173674</v>
      </c>
    </row>
    <row r="40" spans="1:13" ht="12.75">
      <c r="A40" s="49">
        <f t="shared" si="1"/>
        <v>174.00000000000009</v>
      </c>
      <c r="B40" s="34">
        <f t="shared" si="5"/>
        <v>2.9000000000000012</v>
      </c>
      <c r="C40" s="53">
        <f t="shared" si="3"/>
        <v>7.76528925619835</v>
      </c>
      <c r="D40" s="36">
        <f t="shared" si="4"/>
        <v>13.744303475545726</v>
      </c>
      <c r="E40" s="34">
        <f t="shared" si="6"/>
        <v>5707.569920274683</v>
      </c>
      <c r="F40" s="35">
        <f t="shared" si="2"/>
        <v>0.13102777594753634</v>
      </c>
      <c r="H40" s="35">
        <f t="shared" si="0"/>
        <v>0.5</v>
      </c>
      <c r="I40" s="50">
        <v>30</v>
      </c>
      <c r="J40" s="54">
        <f>D16</f>
        <v>8493.621309402724</v>
      </c>
      <c r="K40" s="54">
        <f>J40-J46</f>
        <v>1995.2807058346198</v>
      </c>
      <c r="L40" s="57">
        <f>J$34-K$34*6/6</f>
        <v>8493.621309402724</v>
      </c>
      <c r="M40" s="34">
        <f>M34+6</f>
        <v>40</v>
      </c>
    </row>
    <row r="41" spans="1:12" ht="12.75">
      <c r="A41" s="49">
        <f t="shared" si="1"/>
        <v>180.00000000000009</v>
      </c>
      <c r="B41" s="34">
        <f t="shared" si="5"/>
        <v>3.0000000000000013</v>
      </c>
      <c r="C41" s="53">
        <f t="shared" si="3"/>
        <v>8.033057851239674</v>
      </c>
      <c r="D41" s="36">
        <f t="shared" si="4"/>
        <v>10.515557744966324</v>
      </c>
      <c r="E41" s="34">
        <f t="shared" si="6"/>
        <v>4366.775019692169</v>
      </c>
      <c r="F41" s="35">
        <f t="shared" si="2"/>
        <v>0.10024736041533905</v>
      </c>
      <c r="H41" s="35">
        <f t="shared" si="0"/>
        <v>0.5166666666666667</v>
      </c>
      <c r="I41" s="50">
        <v>31</v>
      </c>
      <c r="J41" s="51"/>
      <c r="K41" s="51"/>
      <c r="L41" s="55">
        <f>J40-K40*1/6</f>
        <v>8161.074525096954</v>
      </c>
    </row>
    <row r="42" spans="1:19" ht="12.75">
      <c r="A42" s="49">
        <f t="shared" si="1"/>
        <v>186.00000000000009</v>
      </c>
      <c r="B42" s="34">
        <f t="shared" si="5"/>
        <v>3.1000000000000014</v>
      </c>
      <c r="C42" s="53">
        <f t="shared" si="3"/>
        <v>8.300826446280995</v>
      </c>
      <c r="D42" s="36">
        <f t="shared" si="4"/>
        <v>8.04529344716983</v>
      </c>
      <c r="E42" s="34">
        <f t="shared" si="6"/>
        <v>3340.9532145845083</v>
      </c>
      <c r="F42" s="35">
        <f t="shared" si="2"/>
        <v>0.07669773219890974</v>
      </c>
      <c r="H42" s="35">
        <f t="shared" si="0"/>
        <v>0.5333333333333333</v>
      </c>
      <c r="I42" s="50">
        <v>32</v>
      </c>
      <c r="J42" s="51"/>
      <c r="K42" s="51"/>
      <c r="L42" s="55">
        <f>J40-K40*2/6</f>
        <v>7828.527740791184</v>
      </c>
      <c r="S42" s="36"/>
    </row>
    <row r="43" spans="1:19" ht="12.75">
      <c r="A43" s="49">
        <f t="shared" si="1"/>
        <v>192.00000000000009</v>
      </c>
      <c r="B43" s="34">
        <f t="shared" si="5"/>
        <v>3.2000000000000015</v>
      </c>
      <c r="C43" s="53">
        <f t="shared" si="3"/>
        <v>8.568595041322318</v>
      </c>
      <c r="D43" s="36">
        <f t="shared" si="4"/>
        <v>6.155331768498693</v>
      </c>
      <c r="E43" s="34">
        <f t="shared" si="6"/>
        <v>2556.112538820334</v>
      </c>
      <c r="F43" s="35">
        <f t="shared" si="2"/>
        <v>0.05868026948623357</v>
      </c>
      <c r="H43" s="35">
        <f t="shared" si="0"/>
        <v>0.55</v>
      </c>
      <c r="I43" s="50">
        <v>33</v>
      </c>
      <c r="J43" s="51"/>
      <c r="K43" s="51"/>
      <c r="L43" s="55">
        <f>J40-K40*3/6</f>
        <v>7495.980956485415</v>
      </c>
      <c r="S43" s="36"/>
    </row>
    <row r="44" spans="1:19" ht="12.75">
      <c r="A44" s="49">
        <f t="shared" si="1"/>
        <v>198.00000000000009</v>
      </c>
      <c r="B44" s="34">
        <f t="shared" si="5"/>
        <v>3.3000000000000016</v>
      </c>
      <c r="C44" s="53">
        <f t="shared" si="3"/>
        <v>8.83636363636364</v>
      </c>
      <c r="D44" s="36">
        <f t="shared" si="4"/>
        <v>4.709350806043946</v>
      </c>
      <c r="E44" s="34">
        <f t="shared" si="6"/>
        <v>1955.642863417675</v>
      </c>
      <c r="F44" s="35">
        <f t="shared" si="2"/>
        <v>0.04489538253943239</v>
      </c>
      <c r="H44" s="35">
        <f t="shared" si="0"/>
        <v>0.5666666666666667</v>
      </c>
      <c r="I44" s="50">
        <v>34</v>
      </c>
      <c r="J44" s="56"/>
      <c r="K44" s="56"/>
      <c r="L44" s="55">
        <f>J40-K40*4/6</f>
        <v>7163.4341721796445</v>
      </c>
      <c r="S44" s="36"/>
    </row>
    <row r="45" spans="1:19" ht="12.75">
      <c r="A45" s="49">
        <f t="shared" si="1"/>
        <v>204.0000000000001</v>
      </c>
      <c r="B45" s="34">
        <f t="shared" si="5"/>
        <v>3.4000000000000017</v>
      </c>
      <c r="C45" s="53">
        <f t="shared" si="3"/>
        <v>9.104132231404963</v>
      </c>
      <c r="D45" s="36">
        <f t="shared" si="4"/>
        <v>3.603052743296079</v>
      </c>
      <c r="E45" s="34">
        <f t="shared" si="6"/>
        <v>1496.2326388812046</v>
      </c>
      <c r="F45" s="35">
        <f t="shared" si="2"/>
        <v>0.03434877499727283</v>
      </c>
      <c r="H45" s="35">
        <f t="shared" si="0"/>
        <v>0.5833333333333334</v>
      </c>
      <c r="I45" s="50">
        <v>35</v>
      </c>
      <c r="J45" s="51"/>
      <c r="K45" s="51"/>
      <c r="L45" s="55">
        <f>J40-K40*5/6</f>
        <v>6830.887387873875</v>
      </c>
      <c r="S45" s="36"/>
    </row>
    <row r="46" spans="1:19" ht="12.75">
      <c r="A46" s="49">
        <f t="shared" si="1"/>
        <v>210.0000000000001</v>
      </c>
      <c r="B46" s="34">
        <f t="shared" si="5"/>
        <v>3.5000000000000018</v>
      </c>
      <c r="C46" s="53">
        <f t="shared" si="3"/>
        <v>9.371900826446286</v>
      </c>
      <c r="D46" s="36">
        <f t="shared" si="4"/>
        <v>2.756640905645086</v>
      </c>
      <c r="E46" s="34">
        <f t="shared" si="6"/>
        <v>1144.7448568094096</v>
      </c>
      <c r="F46" s="35">
        <f t="shared" si="2"/>
        <v>0.02627972582207093</v>
      </c>
      <c r="G46" s="35">
        <f>SUM(F11:F46)</f>
        <v>988.4687013974732</v>
      </c>
      <c r="H46" s="35">
        <f t="shared" si="0"/>
        <v>0.6</v>
      </c>
      <c r="I46" s="50">
        <v>36</v>
      </c>
      <c r="J46" s="54">
        <f>D17</f>
        <v>6498.340603568105</v>
      </c>
      <c r="K46" s="54">
        <f>J46-J52</f>
        <v>1526.5589498188865</v>
      </c>
      <c r="L46" s="55">
        <f>J40-K40*6/6</f>
        <v>6498.340603568105</v>
      </c>
      <c r="M46" s="34">
        <f>M40+6</f>
        <v>46</v>
      </c>
      <c r="S46" s="36"/>
    </row>
    <row r="47" spans="1:19" ht="12.75">
      <c r="A47" s="49">
        <f t="shared" si="1"/>
        <v>216.0000000000001</v>
      </c>
      <c r="B47" s="34">
        <f t="shared" si="5"/>
        <v>3.600000000000002</v>
      </c>
      <c r="C47" s="53">
        <f t="shared" si="3"/>
        <v>9.639669421487609</v>
      </c>
      <c r="D47" s="36">
        <f t="shared" si="4"/>
        <v>2.109064069854309</v>
      </c>
      <c r="E47" s="34">
        <f t="shared" si="6"/>
        <v>875.8268955898911</v>
      </c>
      <c r="F47" s="35">
        <f t="shared" si="2"/>
        <v>0.020106218907022293</v>
      </c>
      <c r="H47" s="35">
        <f t="shared" si="0"/>
        <v>0.6166666666666667</v>
      </c>
      <c r="I47" s="50">
        <v>37</v>
      </c>
      <c r="J47" s="51"/>
      <c r="K47" s="51"/>
      <c r="L47" s="57">
        <f>J46-K46*1/6</f>
        <v>6243.914111931624</v>
      </c>
      <c r="S47" s="36"/>
    </row>
    <row r="48" spans="1:19" ht="12.75">
      <c r="A48" s="49">
        <f t="shared" si="1"/>
        <v>222.0000000000001</v>
      </c>
      <c r="B48" s="34">
        <f t="shared" si="5"/>
        <v>3.700000000000002</v>
      </c>
      <c r="C48" s="53">
        <f t="shared" si="3"/>
        <v>9.90743801652893</v>
      </c>
      <c r="D48" s="36">
        <f t="shared" si="4"/>
        <v>1.6136128726964207</v>
      </c>
      <c r="E48" s="34">
        <f t="shared" si="6"/>
        <v>670.0818496591314</v>
      </c>
      <c r="F48" s="35">
        <f t="shared" si="2"/>
        <v>0.015382962572523678</v>
      </c>
      <c r="H48" s="35">
        <f t="shared" si="0"/>
        <v>0.6333333333333333</v>
      </c>
      <c r="I48" s="50">
        <v>38</v>
      </c>
      <c r="J48" s="51"/>
      <c r="K48" s="51"/>
      <c r="L48" s="57">
        <f>J46-K46*2/6</f>
        <v>5989.487620295143</v>
      </c>
      <c r="S48" s="36"/>
    </row>
    <row r="49" spans="1:19" ht="12.75">
      <c r="A49" s="49">
        <f t="shared" si="1"/>
        <v>228.0000000000001</v>
      </c>
      <c r="B49" s="34">
        <f t="shared" si="5"/>
        <v>3.800000000000002</v>
      </c>
      <c r="C49" s="53">
        <f t="shared" si="3"/>
        <v>10.175206611570253</v>
      </c>
      <c r="D49" s="36">
        <f t="shared" si="4"/>
        <v>1.2345506901131995</v>
      </c>
      <c r="E49" s="34">
        <f t="shared" si="6"/>
        <v>512.6694413057317</v>
      </c>
      <c r="F49" s="35">
        <f t="shared" si="2"/>
        <v>0.01176927092070091</v>
      </c>
      <c r="H49" s="35">
        <f t="shared" si="0"/>
        <v>0.65</v>
      </c>
      <c r="I49" s="50">
        <v>39</v>
      </c>
      <c r="J49" s="51"/>
      <c r="K49" s="51"/>
      <c r="L49" s="57">
        <f>J46-K46*3/6</f>
        <v>5735.061128658661</v>
      </c>
      <c r="S49" s="36"/>
    </row>
    <row r="50" spans="1:19" ht="12.75">
      <c r="A50" s="49">
        <f t="shared" si="1"/>
        <v>234.0000000000001</v>
      </c>
      <c r="B50" s="34">
        <f t="shared" si="5"/>
        <v>3.900000000000002</v>
      </c>
      <c r="C50" s="53">
        <f t="shared" si="3"/>
        <v>10.442975206611576</v>
      </c>
      <c r="D50" s="36">
        <f t="shared" si="4"/>
        <v>0.9445359740543658</v>
      </c>
      <c r="E50" s="34">
        <f t="shared" si="6"/>
        <v>392.2355995501618</v>
      </c>
      <c r="F50" s="35">
        <f t="shared" si="2"/>
        <v>0.009004490347799857</v>
      </c>
      <c r="H50" s="35">
        <f t="shared" si="0"/>
        <v>0.6666666666666666</v>
      </c>
      <c r="I50" s="50">
        <v>40</v>
      </c>
      <c r="J50" s="56"/>
      <c r="K50" s="56"/>
      <c r="L50" s="57">
        <f>J46-K46*4/6</f>
        <v>5480.63463702218</v>
      </c>
      <c r="S50" s="36"/>
    </row>
    <row r="51" spans="1:19" ht="12.75">
      <c r="A51" s="49">
        <f t="shared" si="1"/>
        <v>240.0000000000001</v>
      </c>
      <c r="B51" s="34">
        <f t="shared" si="5"/>
        <v>4.000000000000002</v>
      </c>
      <c r="C51" s="53">
        <f t="shared" si="3"/>
        <v>10.710743801652896</v>
      </c>
      <c r="D51" s="36">
        <f t="shared" si="4"/>
        <v>0.7226501215604433</v>
      </c>
      <c r="E51" s="34">
        <f t="shared" si="6"/>
        <v>300.09349721066565</v>
      </c>
      <c r="F51" s="35">
        <f t="shared" si="2"/>
        <v>0.006889198742209955</v>
      </c>
      <c r="H51" s="35">
        <f t="shared" si="0"/>
        <v>0.6833333333333333</v>
      </c>
      <c r="I51" s="50">
        <v>41</v>
      </c>
      <c r="J51" s="56"/>
      <c r="K51" s="56"/>
      <c r="L51" s="57">
        <f>J46-K46*5/6</f>
        <v>5226.208145385699</v>
      </c>
      <c r="S51" s="36"/>
    </row>
    <row r="52" spans="1:19" ht="12.75">
      <c r="A52" s="49">
        <f t="shared" si="1"/>
        <v>246.00000000000009</v>
      </c>
      <c r="B52" s="34">
        <f t="shared" si="5"/>
        <v>4.100000000000001</v>
      </c>
      <c r="C52" s="53">
        <f t="shared" si="3"/>
        <v>10.978512396694217</v>
      </c>
      <c r="D52" s="36">
        <f t="shared" si="4"/>
        <v>0.552888627364514</v>
      </c>
      <c r="E52" s="34">
        <f t="shared" si="6"/>
        <v>229.5969748064923</v>
      </c>
      <c r="F52" s="35">
        <f t="shared" si="2"/>
        <v>0.00527082127654941</v>
      </c>
      <c r="H52" s="35">
        <f t="shared" si="0"/>
        <v>0.7</v>
      </c>
      <c r="I52" s="50">
        <v>42</v>
      </c>
      <c r="J52" s="59">
        <f>D18</f>
        <v>4971.781653749218</v>
      </c>
      <c r="K52" s="54">
        <f>J52-J58</f>
        <v>1167.9470565006823</v>
      </c>
      <c r="L52" s="57">
        <f>J46-K46*6/6</f>
        <v>4971.781653749218</v>
      </c>
      <c r="M52" s="34">
        <f>M46+6</f>
        <v>52</v>
      </c>
      <c r="S52" s="36"/>
    </row>
    <row r="53" spans="1:19" ht="12.75">
      <c r="A53" s="49">
        <f t="shared" si="1"/>
        <v>252.00000000000006</v>
      </c>
      <c r="B53" s="34">
        <f t="shared" si="5"/>
        <v>4.200000000000001</v>
      </c>
      <c r="C53" s="53">
        <f t="shared" si="3"/>
        <v>11.24628099173554</v>
      </c>
      <c r="D53" s="36">
        <f t="shared" si="4"/>
        <v>0.4230066876747186</v>
      </c>
      <c r="E53" s="34">
        <f t="shared" si="6"/>
        <v>175.66115670706188</v>
      </c>
      <c r="F53" s="35">
        <f t="shared" si="2"/>
        <v>0.0040326252687571595</v>
      </c>
      <c r="H53" s="35">
        <f t="shared" si="0"/>
        <v>0.7166666666666667</v>
      </c>
      <c r="I53" s="50">
        <v>43</v>
      </c>
      <c r="J53" s="56"/>
      <c r="K53" s="56"/>
      <c r="L53" s="55">
        <f>J52-K52*1/6</f>
        <v>4777.1238109991045</v>
      </c>
      <c r="S53" s="36"/>
    </row>
    <row r="54" spans="1:12" ht="12.75">
      <c r="A54" s="49">
        <f t="shared" si="1"/>
        <v>258.00000000000006</v>
      </c>
      <c r="B54" s="34">
        <f t="shared" si="5"/>
        <v>4.300000000000001</v>
      </c>
      <c r="C54" s="53">
        <f t="shared" si="3"/>
        <v>11.51404958677686</v>
      </c>
      <c r="D54" s="36">
        <f t="shared" si="4"/>
        <v>0.3236359891692396</v>
      </c>
      <c r="E54" s="34">
        <f t="shared" si="6"/>
        <v>134.3956818319125</v>
      </c>
      <c r="F54" s="35">
        <f t="shared" si="2"/>
        <v>0.003085300317537018</v>
      </c>
      <c r="H54" s="35">
        <f t="shared" si="0"/>
        <v>0.7333333333333333</v>
      </c>
      <c r="I54" s="50">
        <v>44</v>
      </c>
      <c r="J54" s="56"/>
      <c r="K54" s="56"/>
      <c r="L54" s="55">
        <f>J52-K52*2/6</f>
        <v>4582.465968248991</v>
      </c>
    </row>
    <row r="55" spans="1:12" ht="12.75">
      <c r="A55" s="49">
        <f t="shared" si="1"/>
        <v>264</v>
      </c>
      <c r="B55" s="34">
        <f t="shared" si="5"/>
        <v>4.4</v>
      </c>
      <c r="C55" s="53">
        <f t="shared" si="3"/>
        <v>11.781818181818181</v>
      </c>
      <c r="D55" s="36">
        <f t="shared" si="4"/>
        <v>0.24760897767671833</v>
      </c>
      <c r="E55" s="34">
        <f t="shared" si="6"/>
        <v>102.82409403227243</v>
      </c>
      <c r="F55" s="35">
        <f t="shared" si="2"/>
        <v>0.002360516391925446</v>
      </c>
      <c r="H55" s="35">
        <f t="shared" si="0"/>
        <v>0.75</v>
      </c>
      <c r="I55" s="50">
        <v>45</v>
      </c>
      <c r="J55" s="56"/>
      <c r="K55" s="56"/>
      <c r="L55" s="55">
        <f>J52-K52*3/6</f>
        <v>4387.808125498877</v>
      </c>
    </row>
    <row r="56" spans="1:12" ht="12.75">
      <c r="A56" s="49">
        <f t="shared" si="1"/>
        <v>270</v>
      </c>
      <c r="B56" s="34">
        <f t="shared" si="5"/>
        <v>4.5</v>
      </c>
      <c r="C56" s="53">
        <f t="shared" si="3"/>
        <v>12.0495867768595</v>
      </c>
      <c r="D56" s="36">
        <f t="shared" si="4"/>
        <v>0.18944186641136704</v>
      </c>
      <c r="E56" s="34">
        <f t="shared" si="6"/>
        <v>78.66915193585537</v>
      </c>
      <c r="F56" s="35">
        <f t="shared" si="2"/>
        <v>0.001805995223504485</v>
      </c>
      <c r="H56" s="35">
        <f t="shared" si="0"/>
        <v>0.7666666666666667</v>
      </c>
      <c r="I56" s="50">
        <v>46</v>
      </c>
      <c r="J56" s="56"/>
      <c r="K56" s="56"/>
      <c r="L56" s="55">
        <f>J52-K52*4/6</f>
        <v>4193.150282748763</v>
      </c>
    </row>
    <row r="57" spans="1:12" ht="12.75">
      <c r="A57" s="49">
        <f t="shared" si="1"/>
        <v>276</v>
      </c>
      <c r="B57" s="34">
        <f t="shared" si="5"/>
        <v>4.6</v>
      </c>
      <c r="C57" s="53">
        <f t="shared" si="3"/>
        <v>12.317355371900826</v>
      </c>
      <c r="D57" s="36">
        <f t="shared" si="4"/>
        <v>0.1449390934293109</v>
      </c>
      <c r="E57" s="34">
        <f t="shared" si="6"/>
        <v>60.18857277132203</v>
      </c>
      <c r="F57" s="35">
        <f t="shared" si="2"/>
        <v>0.0013817395034738758</v>
      </c>
      <c r="H57" s="35">
        <f t="shared" si="0"/>
        <v>0.7833333333333333</v>
      </c>
      <c r="I57" s="50">
        <v>47</v>
      </c>
      <c r="J57" s="51"/>
      <c r="K57" s="51"/>
      <c r="L57" s="55">
        <f>J52-K52*5/6</f>
        <v>3998.4924399986494</v>
      </c>
    </row>
    <row r="58" spans="1:13" ht="12.75">
      <c r="A58" s="49">
        <f t="shared" si="1"/>
        <v>281.99999999999994</v>
      </c>
      <c r="B58" s="34">
        <f t="shared" si="5"/>
        <v>4.699999999999999</v>
      </c>
      <c r="C58" s="53">
        <f t="shared" si="3"/>
        <v>12.585123966942145</v>
      </c>
      <c r="D58" s="36">
        <f t="shared" si="4"/>
        <v>0.11089069803869991</v>
      </c>
      <c r="E58" s="34">
        <f t="shared" si="6"/>
        <v>46.04936246424195</v>
      </c>
      <c r="F58" s="35">
        <f t="shared" si="2"/>
        <v>0.001057147898628144</v>
      </c>
      <c r="G58" s="35">
        <f>SUM(F12:F58)</f>
        <v>965.7905171063317</v>
      </c>
      <c r="H58" s="35">
        <f t="shared" si="0"/>
        <v>0.8</v>
      </c>
      <c r="I58" s="50">
        <v>48</v>
      </c>
      <c r="J58" s="54">
        <f>D19</f>
        <v>3803.834597248536</v>
      </c>
      <c r="K58" s="54">
        <f>J58-J64</f>
        <v>893.5785460171301</v>
      </c>
      <c r="L58" s="55">
        <f>J52-K52*6/6</f>
        <v>3803.834597248536</v>
      </c>
      <c r="M58" s="34">
        <f>M52+6</f>
        <v>58</v>
      </c>
    </row>
    <row r="59" spans="8:12" ht="12.75">
      <c r="H59" s="35">
        <f t="shared" si="0"/>
        <v>0.8166666666666667</v>
      </c>
      <c r="I59" s="50">
        <v>49</v>
      </c>
      <c r="J59" s="51"/>
      <c r="K59" s="51"/>
      <c r="L59" s="55">
        <f>J58-K58*1/6</f>
        <v>3654.904839579014</v>
      </c>
    </row>
    <row r="60" spans="8:12" ht="12.75">
      <c r="H60" s="35">
        <f t="shared" si="0"/>
        <v>0.8333333333333334</v>
      </c>
      <c r="I60" s="50">
        <v>50</v>
      </c>
      <c r="J60" s="51"/>
      <c r="K60" s="51"/>
      <c r="L60" s="55">
        <f>J58-K58*2/6</f>
        <v>3505.9750819094925</v>
      </c>
    </row>
    <row r="61" spans="8:12" ht="12.75">
      <c r="H61" s="35">
        <f t="shared" si="0"/>
        <v>0.85</v>
      </c>
      <c r="I61" s="50">
        <v>51</v>
      </c>
      <c r="J61" s="51"/>
      <c r="K61" s="51"/>
      <c r="L61" s="55">
        <f>J58-K58*3/6</f>
        <v>3357.045324239971</v>
      </c>
    </row>
    <row r="62" spans="8:12" ht="12.75">
      <c r="H62" s="35">
        <f t="shared" si="0"/>
        <v>0.8666666666666667</v>
      </c>
      <c r="I62" s="50">
        <v>52</v>
      </c>
      <c r="J62" s="51"/>
      <c r="K62" s="51"/>
      <c r="L62" s="55">
        <f>J58-K58*4/6</f>
        <v>3208.115566570449</v>
      </c>
    </row>
    <row r="63" spans="8:12" ht="12.75">
      <c r="H63" s="35">
        <f t="shared" si="0"/>
        <v>0.8833333333333333</v>
      </c>
      <c r="I63" s="50">
        <v>53</v>
      </c>
      <c r="J63" s="51"/>
      <c r="K63" s="51"/>
      <c r="L63" s="55">
        <f>J58-K58*5/6</f>
        <v>3059.1858089009274</v>
      </c>
    </row>
    <row r="64" spans="8:30" ht="12.75">
      <c r="H64" s="35">
        <f t="shared" si="0"/>
        <v>0.9</v>
      </c>
      <c r="I64" s="50">
        <v>54</v>
      </c>
      <c r="J64" s="54">
        <f>D20</f>
        <v>2910.2560512314058</v>
      </c>
      <c r="K64" s="54">
        <f>J64-J70</f>
        <v>683.6633676653537</v>
      </c>
      <c r="L64" s="55">
        <f>J58-K58*6/6</f>
        <v>2910.2560512314058</v>
      </c>
      <c r="M64" s="34">
        <f>M58+6</f>
        <v>64</v>
      </c>
      <c r="AD64" s="42"/>
    </row>
    <row r="65" spans="8:30" ht="12.75">
      <c r="H65" s="35">
        <f t="shared" si="0"/>
        <v>0.9166666666666666</v>
      </c>
      <c r="I65" s="50">
        <v>55</v>
      </c>
      <c r="J65" s="51"/>
      <c r="K65" s="51"/>
      <c r="L65" s="55">
        <f>J64-K64*1/6</f>
        <v>2796.3121566205136</v>
      </c>
      <c r="AD65" s="42"/>
    </row>
    <row r="66" spans="8:30" ht="12.75">
      <c r="H66" s="35">
        <f t="shared" si="0"/>
        <v>0.9333333333333333</v>
      </c>
      <c r="I66" s="50">
        <v>56</v>
      </c>
      <c r="J66" s="51"/>
      <c r="K66" s="51"/>
      <c r="L66" s="55">
        <f>J64-K64*2/6</f>
        <v>2682.368262009621</v>
      </c>
      <c r="AD66" s="42"/>
    </row>
    <row r="67" spans="8:30" ht="12.75">
      <c r="H67" s="35">
        <f t="shared" si="0"/>
        <v>0.95</v>
      </c>
      <c r="I67" s="50">
        <v>57</v>
      </c>
      <c r="J67" s="51"/>
      <c r="K67" s="51"/>
      <c r="L67" s="55">
        <f>J64-K64*3/6</f>
        <v>2568.424367398729</v>
      </c>
      <c r="AD67" s="42" t="s">
        <v>0</v>
      </c>
    </row>
    <row r="68" spans="8:30" ht="12.75">
      <c r="H68" s="35">
        <f t="shared" si="0"/>
        <v>0.9666666666666667</v>
      </c>
      <c r="I68" s="50">
        <v>58</v>
      </c>
      <c r="J68" s="51"/>
      <c r="K68" s="51"/>
      <c r="L68" s="55">
        <f>J64-K64*4/6</f>
        <v>2454.480472787837</v>
      </c>
      <c r="AD68" s="42" t="s">
        <v>0</v>
      </c>
    </row>
    <row r="69" spans="8:30" ht="12.75">
      <c r="H69" s="35">
        <f t="shared" si="0"/>
        <v>0.9833333333333333</v>
      </c>
      <c r="I69" s="50">
        <v>59</v>
      </c>
      <c r="J69" s="51"/>
      <c r="K69" s="51"/>
      <c r="L69" s="55">
        <f>J64-K64*5/6</f>
        <v>2340.536578176944</v>
      </c>
      <c r="AD69" s="42" t="s">
        <v>0</v>
      </c>
    </row>
    <row r="70" spans="8:30" ht="12.75">
      <c r="H70" s="35">
        <f t="shared" si="0"/>
        <v>1</v>
      </c>
      <c r="I70" s="50">
        <v>60</v>
      </c>
      <c r="J70" s="54">
        <f>D21</f>
        <v>2226.592683566052</v>
      </c>
      <c r="K70" s="54">
        <f>J70-J76</f>
        <v>523.0604543616373</v>
      </c>
      <c r="L70" s="55">
        <f>J64-K64*6/6</f>
        <v>2226.592683566052</v>
      </c>
      <c r="M70" s="34">
        <f>M64+6</f>
        <v>70</v>
      </c>
      <c r="AD70" s="42" t="s">
        <v>0</v>
      </c>
    </row>
    <row r="71" spans="8:12" ht="12.75">
      <c r="H71" s="35">
        <f t="shared" si="0"/>
        <v>1.0166666666666666</v>
      </c>
      <c r="I71" s="50">
        <v>61</v>
      </c>
      <c r="J71" s="51"/>
      <c r="K71" s="51"/>
      <c r="L71" s="57">
        <f>J70-K70*1/6</f>
        <v>2139.415941172446</v>
      </c>
    </row>
    <row r="72" spans="8:12" ht="12.75">
      <c r="H72" s="35">
        <f t="shared" si="0"/>
        <v>1.0333333333333334</v>
      </c>
      <c r="I72" s="50">
        <v>62</v>
      </c>
      <c r="J72" s="51"/>
      <c r="K72" s="51"/>
      <c r="L72" s="57">
        <f>J70-K70*2/6</f>
        <v>2052.2391987788396</v>
      </c>
    </row>
    <row r="73" spans="8:12" ht="12.75">
      <c r="H73" s="35">
        <f t="shared" si="0"/>
        <v>1.05</v>
      </c>
      <c r="I73" s="50">
        <v>63</v>
      </c>
      <c r="J73" s="51"/>
      <c r="K73" s="51"/>
      <c r="L73" s="57">
        <f>J70-K70*3/6</f>
        <v>1965.0624563852334</v>
      </c>
    </row>
    <row r="74" spans="8:12" ht="12.75">
      <c r="H74" s="35">
        <f aca="true" t="shared" si="7" ref="H74:H137">I74/60</f>
        <v>1.0666666666666667</v>
      </c>
      <c r="I74" s="50">
        <v>64</v>
      </c>
      <c r="J74" s="51"/>
      <c r="K74" s="51"/>
      <c r="L74" s="57">
        <f>J70-K70*4/6</f>
        <v>1877.8857139916272</v>
      </c>
    </row>
    <row r="75" spans="8:12" ht="12.75">
      <c r="H75" s="35">
        <f t="shared" si="7"/>
        <v>1.0833333333333333</v>
      </c>
      <c r="I75" s="50">
        <v>65</v>
      </c>
      <c r="J75" s="51"/>
      <c r="K75" s="51"/>
      <c r="L75" s="57">
        <f>J70-K70*5/6</f>
        <v>1790.708971598021</v>
      </c>
    </row>
    <row r="76" spans="8:13" ht="12.75">
      <c r="H76" s="35">
        <f t="shared" si="7"/>
        <v>1.1</v>
      </c>
      <c r="I76" s="50">
        <v>66</v>
      </c>
      <c r="J76" s="54">
        <f>D22</f>
        <v>1703.5322292044148</v>
      </c>
      <c r="K76" s="54">
        <f>J76-J82</f>
        <v>400.18560574818366</v>
      </c>
      <c r="L76" s="57">
        <f>J70-K70*6/6</f>
        <v>1703.5322292044148</v>
      </c>
      <c r="M76" s="34">
        <f>M70+6</f>
        <v>76</v>
      </c>
    </row>
    <row r="77" spans="8:12" ht="12.75">
      <c r="H77" s="35">
        <f t="shared" si="7"/>
        <v>1.1166666666666667</v>
      </c>
      <c r="I77" s="50">
        <v>67</v>
      </c>
      <c r="J77" s="51"/>
      <c r="K77" s="51"/>
      <c r="L77" s="55">
        <f>J76-K76*1/6</f>
        <v>1636.8346282463842</v>
      </c>
    </row>
    <row r="78" spans="8:12" ht="12.75">
      <c r="H78" s="35">
        <f t="shared" si="7"/>
        <v>1.1333333333333333</v>
      </c>
      <c r="I78" s="50">
        <v>68</v>
      </c>
      <c r="J78" s="51"/>
      <c r="K78" s="51"/>
      <c r="L78" s="55">
        <f>J76-K76*2/6</f>
        <v>1570.1370272883535</v>
      </c>
    </row>
    <row r="79" spans="8:12" ht="12.75">
      <c r="H79" s="35">
        <f t="shared" si="7"/>
        <v>1.15</v>
      </c>
      <c r="I79" s="50">
        <v>69</v>
      </c>
      <c r="J79" s="51"/>
      <c r="K79" s="51"/>
      <c r="L79" s="55">
        <f>J76-K76*3/6</f>
        <v>1503.439426330323</v>
      </c>
    </row>
    <row r="80" spans="8:12" ht="12.75">
      <c r="H80" s="35">
        <f t="shared" si="7"/>
        <v>1.1666666666666667</v>
      </c>
      <c r="I80" s="50">
        <v>70</v>
      </c>
      <c r="J80" s="51"/>
      <c r="K80" s="51"/>
      <c r="L80" s="55">
        <f>J76-K76*4/6</f>
        <v>1436.7418253722924</v>
      </c>
    </row>
    <row r="81" spans="8:12" ht="12.75">
      <c r="H81" s="35">
        <f t="shared" si="7"/>
        <v>1.1833333333333333</v>
      </c>
      <c r="I81" s="50">
        <v>71</v>
      </c>
      <c r="J81" s="59" t="s">
        <v>0</v>
      </c>
      <c r="K81" s="59"/>
      <c r="L81" s="55">
        <f>J76-K76*5/6</f>
        <v>1370.0442244142616</v>
      </c>
    </row>
    <row r="82" spans="8:13" ht="12.75">
      <c r="H82" s="35">
        <f t="shared" si="7"/>
        <v>1.2</v>
      </c>
      <c r="I82" s="50">
        <v>72</v>
      </c>
      <c r="J82" s="54">
        <f>D23</f>
        <v>1303.346623456231</v>
      </c>
      <c r="K82" s="54">
        <f>J82-J88</f>
        <v>306.17592615272815</v>
      </c>
      <c r="L82" s="55">
        <f>J76-K76*6/6</f>
        <v>1303.346623456231</v>
      </c>
      <c r="M82" s="34">
        <f>M76+6</f>
        <v>82</v>
      </c>
    </row>
    <row r="83" spans="8:12" ht="12.75">
      <c r="H83" s="35">
        <f t="shared" si="7"/>
        <v>1.2166666666666666</v>
      </c>
      <c r="I83" s="50">
        <v>73</v>
      </c>
      <c r="J83" s="51"/>
      <c r="K83" s="51"/>
      <c r="L83" s="57">
        <f>J82-K82*1/6</f>
        <v>1252.3173024307764</v>
      </c>
    </row>
    <row r="84" spans="8:12" ht="12.75">
      <c r="H84" s="35">
        <f t="shared" si="7"/>
        <v>1.2333333333333334</v>
      </c>
      <c r="I84" s="50">
        <v>74</v>
      </c>
      <c r="J84" s="51"/>
      <c r="K84" s="51"/>
      <c r="L84" s="57">
        <f>J82-K82*2/6</f>
        <v>1201.2879814053217</v>
      </c>
    </row>
    <row r="85" spans="8:12" ht="12.75">
      <c r="H85" s="35">
        <f t="shared" si="7"/>
        <v>1.25</v>
      </c>
      <c r="I85" s="50">
        <v>75</v>
      </c>
      <c r="J85" s="51"/>
      <c r="K85" s="51"/>
      <c r="L85" s="57">
        <f>J82-K82*3/6</f>
        <v>1150.258660379867</v>
      </c>
    </row>
    <row r="86" spans="8:12" ht="12.75">
      <c r="H86" s="35">
        <f t="shared" si="7"/>
        <v>1.2666666666666666</v>
      </c>
      <c r="I86" s="50">
        <v>76</v>
      </c>
      <c r="J86" s="51"/>
      <c r="K86" s="51"/>
      <c r="L86" s="57">
        <f>J82-K82*4/6</f>
        <v>1099.2293393544123</v>
      </c>
    </row>
    <row r="87" spans="8:12" ht="12.75">
      <c r="H87" s="35">
        <f t="shared" si="7"/>
        <v>1.2833333333333334</v>
      </c>
      <c r="I87" s="50">
        <v>77</v>
      </c>
      <c r="J87" s="59" t="s">
        <v>0</v>
      </c>
      <c r="K87" s="59"/>
      <c r="L87" s="57">
        <f>J82-K82*5/6</f>
        <v>1048.2000183289576</v>
      </c>
    </row>
    <row r="88" spans="8:13" ht="12.75">
      <c r="H88" s="35">
        <f t="shared" si="7"/>
        <v>1.3</v>
      </c>
      <c r="I88" s="50">
        <v>78</v>
      </c>
      <c r="J88" s="59">
        <f>D24</f>
        <v>997.170697303503</v>
      </c>
      <c r="K88" s="54">
        <f>J88-J94</f>
        <v>234.25054876778427</v>
      </c>
      <c r="L88" s="57">
        <f>J82-K82*6/6</f>
        <v>997.170697303503</v>
      </c>
      <c r="M88" s="34">
        <f>M82+6</f>
        <v>88</v>
      </c>
    </row>
    <row r="89" spans="8:12" ht="12.75">
      <c r="H89" s="35">
        <f t="shared" si="7"/>
        <v>1.3166666666666667</v>
      </c>
      <c r="I89" s="50">
        <v>79</v>
      </c>
      <c r="J89" s="56" t="s">
        <v>0</v>
      </c>
      <c r="K89" s="56"/>
      <c r="L89" s="55">
        <f>J88-K88*1/6</f>
        <v>958.1289391755389</v>
      </c>
    </row>
    <row r="90" spans="8:12" ht="12.75">
      <c r="H90" s="35">
        <f t="shared" si="7"/>
        <v>1.3333333333333333</v>
      </c>
      <c r="I90" s="50">
        <v>80</v>
      </c>
      <c r="J90" s="56" t="s">
        <v>0</v>
      </c>
      <c r="K90" s="56"/>
      <c r="L90" s="55">
        <f>J88-K88*2/6</f>
        <v>919.0871810475749</v>
      </c>
    </row>
    <row r="91" spans="8:12" ht="12.75">
      <c r="H91" s="35">
        <f t="shared" si="7"/>
        <v>1.35</v>
      </c>
      <c r="I91" s="50">
        <v>81</v>
      </c>
      <c r="J91" s="56" t="s">
        <v>0</v>
      </c>
      <c r="K91" s="56"/>
      <c r="L91" s="55">
        <f>J88-K88*3/6</f>
        <v>880.0454229196108</v>
      </c>
    </row>
    <row r="92" spans="8:12" ht="12.75">
      <c r="H92" s="35">
        <f t="shared" si="7"/>
        <v>1.3666666666666667</v>
      </c>
      <c r="I92" s="50">
        <v>82</v>
      </c>
      <c r="J92" s="56" t="s">
        <v>0</v>
      </c>
      <c r="K92" s="56"/>
      <c r="L92" s="55">
        <f>J88-K88*4/6</f>
        <v>841.0036647916468</v>
      </c>
    </row>
    <row r="93" spans="8:12" ht="12.75">
      <c r="H93" s="35">
        <f t="shared" si="7"/>
        <v>1.3833333333333333</v>
      </c>
      <c r="I93" s="50">
        <v>83</v>
      </c>
      <c r="J93" s="59" t="s">
        <v>0</v>
      </c>
      <c r="K93" s="59"/>
      <c r="L93" s="55">
        <f>J88-K88*5/6</f>
        <v>801.9619066636827</v>
      </c>
    </row>
    <row r="94" spans="8:13" ht="12.75">
      <c r="H94" s="35">
        <f t="shared" si="7"/>
        <v>1.4</v>
      </c>
      <c r="I94" s="50">
        <v>84</v>
      </c>
      <c r="J94" s="54">
        <f>D25</f>
        <v>762.9201485357187</v>
      </c>
      <c r="K94" s="54">
        <f>J94-J100</f>
        <v>179.22153543396553</v>
      </c>
      <c r="L94" s="55">
        <f>J88-K88*6/6</f>
        <v>762.9201485357187</v>
      </c>
      <c r="M94" s="34">
        <f>M88+6</f>
        <v>94</v>
      </c>
    </row>
    <row r="95" spans="8:12" ht="12.75">
      <c r="H95" s="35">
        <f t="shared" si="7"/>
        <v>1.4166666666666667</v>
      </c>
      <c r="I95" s="50">
        <v>85</v>
      </c>
      <c r="J95" s="51"/>
      <c r="K95" s="51"/>
      <c r="L95" s="57">
        <f>J94-K94*1/6</f>
        <v>733.0498926300578</v>
      </c>
    </row>
    <row r="96" spans="8:12" ht="12.75">
      <c r="H96" s="35">
        <f t="shared" si="7"/>
        <v>1.4333333333333333</v>
      </c>
      <c r="I96" s="50">
        <v>86</v>
      </c>
      <c r="J96" s="51"/>
      <c r="K96" s="51"/>
      <c r="L96" s="57">
        <f>J94-K94*2/6</f>
        <v>703.1796367243968</v>
      </c>
    </row>
    <row r="97" spans="8:12" ht="12.75">
      <c r="H97" s="35">
        <f t="shared" si="7"/>
        <v>1.45</v>
      </c>
      <c r="I97" s="50">
        <v>87</v>
      </c>
      <c r="J97" s="51"/>
      <c r="K97" s="51"/>
      <c r="L97" s="57">
        <f>J94-K94*3/6</f>
        <v>673.3093808187359</v>
      </c>
    </row>
    <row r="98" spans="8:12" ht="12.75">
      <c r="H98" s="35">
        <f t="shared" si="7"/>
        <v>1.4666666666666666</v>
      </c>
      <c r="I98" s="50">
        <v>88</v>
      </c>
      <c r="J98" s="51"/>
      <c r="K98" s="51"/>
      <c r="L98" s="57">
        <f>J94-K94*4/6</f>
        <v>643.439124913075</v>
      </c>
    </row>
    <row r="99" spans="8:12" ht="12.75">
      <c r="H99" s="35">
        <f t="shared" si="7"/>
        <v>1.4833333333333334</v>
      </c>
      <c r="I99" s="50">
        <v>89</v>
      </c>
      <c r="J99" s="59" t="s">
        <v>0</v>
      </c>
      <c r="K99" s="59"/>
      <c r="L99" s="57">
        <f>J94-K94*5/6</f>
        <v>613.568869007414</v>
      </c>
    </row>
    <row r="100" spans="8:13" ht="12.75">
      <c r="H100" s="35">
        <f t="shared" si="7"/>
        <v>1.5</v>
      </c>
      <c r="I100" s="50">
        <v>90</v>
      </c>
      <c r="J100" s="54">
        <f>D26</f>
        <v>583.6986131017532</v>
      </c>
      <c r="K100" s="54">
        <f>J100-J106</f>
        <v>137.11967349604544</v>
      </c>
      <c r="L100" s="57">
        <f>J94-K94*6/6</f>
        <v>583.6986131017532</v>
      </c>
      <c r="M100" s="34">
        <f>M94+6</f>
        <v>100</v>
      </c>
    </row>
    <row r="101" spans="8:12" ht="12.75">
      <c r="H101" s="35">
        <f t="shared" si="7"/>
        <v>1.5166666666666666</v>
      </c>
      <c r="I101" s="50">
        <v>91</v>
      </c>
      <c r="J101" s="51"/>
      <c r="K101" s="51"/>
      <c r="L101" s="55">
        <f>J100-K100*1/6</f>
        <v>560.8453341857456</v>
      </c>
    </row>
    <row r="102" spans="8:12" ht="12.75">
      <c r="H102" s="35">
        <f t="shared" si="7"/>
        <v>1.5333333333333334</v>
      </c>
      <c r="I102" s="50">
        <v>92</v>
      </c>
      <c r="J102" s="58"/>
      <c r="K102" s="58"/>
      <c r="L102" s="55">
        <f>J100-K100*2/6</f>
        <v>537.992055269738</v>
      </c>
    </row>
    <row r="103" spans="8:12" ht="12.75">
      <c r="H103" s="35">
        <f t="shared" si="7"/>
        <v>1.55</v>
      </c>
      <c r="I103" s="50">
        <v>93</v>
      </c>
      <c r="J103" s="51"/>
      <c r="K103" s="51"/>
      <c r="L103" s="55">
        <f>J100-K100*3/6</f>
        <v>515.1387763537305</v>
      </c>
    </row>
    <row r="104" spans="8:12" ht="12.75">
      <c r="H104" s="35">
        <f t="shared" si="7"/>
        <v>1.5666666666666667</v>
      </c>
      <c r="I104" s="50">
        <v>94</v>
      </c>
      <c r="J104" s="51"/>
      <c r="K104" s="51"/>
      <c r="L104" s="55">
        <f>J100-K100*4/6</f>
        <v>492.2854974377229</v>
      </c>
    </row>
    <row r="105" spans="8:12" ht="12.75">
      <c r="H105" s="35">
        <f t="shared" si="7"/>
        <v>1.5833333333333333</v>
      </c>
      <c r="I105" s="50">
        <v>95</v>
      </c>
      <c r="J105" s="59" t="s">
        <v>0</v>
      </c>
      <c r="K105" s="59"/>
      <c r="L105" s="55">
        <f>J100-K100*5/6</f>
        <v>469.4322185217153</v>
      </c>
    </row>
    <row r="106" spans="8:13" ht="12.75">
      <c r="H106" s="35">
        <f t="shared" si="7"/>
        <v>1.6</v>
      </c>
      <c r="I106" s="50">
        <v>96</v>
      </c>
      <c r="J106" s="54">
        <f>D27</f>
        <v>446.5789396057077</v>
      </c>
      <c r="K106" s="54">
        <f>J106-J112</f>
        <v>104.9081786635499</v>
      </c>
      <c r="L106" s="55">
        <f>J100-K100*6/6</f>
        <v>446.5789396057077</v>
      </c>
      <c r="M106" s="34">
        <f>M100+6</f>
        <v>106</v>
      </c>
    </row>
    <row r="107" spans="8:12" ht="12.75">
      <c r="H107" s="35">
        <f t="shared" si="7"/>
        <v>1.6166666666666667</v>
      </c>
      <c r="I107" s="50">
        <v>97</v>
      </c>
      <c r="J107" s="51"/>
      <c r="K107" s="51"/>
      <c r="L107" s="57">
        <f>J106-K106*1/6</f>
        <v>429.09424316178274</v>
      </c>
    </row>
    <row r="108" spans="8:12" ht="12.75">
      <c r="H108" s="35">
        <f t="shared" si="7"/>
        <v>1.6333333333333333</v>
      </c>
      <c r="I108" s="50">
        <v>98</v>
      </c>
      <c r="J108" s="51"/>
      <c r="K108" s="51"/>
      <c r="L108" s="57">
        <f>J106-K106*2/6</f>
        <v>411.60954671785777</v>
      </c>
    </row>
    <row r="109" spans="8:12" ht="12.75">
      <c r="H109" s="35">
        <f t="shared" si="7"/>
        <v>1.65</v>
      </c>
      <c r="I109" s="50">
        <v>99</v>
      </c>
      <c r="J109" s="56"/>
      <c r="K109" s="56"/>
      <c r="L109" s="57">
        <f>J106-K106*3/6</f>
        <v>394.1248502739328</v>
      </c>
    </row>
    <row r="110" spans="8:12" ht="12.75">
      <c r="H110" s="35">
        <f t="shared" si="7"/>
        <v>1.6666666666666667</v>
      </c>
      <c r="I110" s="50">
        <v>100</v>
      </c>
      <c r="J110" s="51"/>
      <c r="K110" s="51"/>
      <c r="L110" s="57">
        <f>J106-K106*4/6</f>
        <v>376.64015383000776</v>
      </c>
    </row>
    <row r="111" spans="8:12" ht="12.75">
      <c r="H111" s="35">
        <f t="shared" si="7"/>
        <v>1.6833333333333333</v>
      </c>
      <c r="I111" s="50">
        <v>101</v>
      </c>
      <c r="J111" s="59" t="s">
        <v>0</v>
      </c>
      <c r="K111" s="59"/>
      <c r="L111" s="57">
        <f>J106-K106*5/6</f>
        <v>359.1554573860828</v>
      </c>
    </row>
    <row r="112" spans="8:13" ht="12.75">
      <c r="H112" s="35">
        <f t="shared" si="7"/>
        <v>1.7</v>
      </c>
      <c r="I112" s="50">
        <v>102</v>
      </c>
      <c r="J112" s="54">
        <f>D28</f>
        <v>341.6707609421578</v>
      </c>
      <c r="K112" s="54">
        <f>J112-J118</f>
        <v>80.26365341965783</v>
      </c>
      <c r="L112" s="57">
        <f>J106-K106*6/6</f>
        <v>341.6707609421578</v>
      </c>
      <c r="M112" s="34">
        <f>M106+6</f>
        <v>112</v>
      </c>
    </row>
    <row r="113" spans="8:12" ht="12.75">
      <c r="H113" s="35">
        <f t="shared" si="7"/>
        <v>1.7166666666666666</v>
      </c>
      <c r="I113" s="50">
        <v>103</v>
      </c>
      <c r="J113" s="51"/>
      <c r="K113" s="51"/>
      <c r="L113" s="55">
        <f>J112-K112*1/6</f>
        <v>328.29348537221483</v>
      </c>
    </row>
    <row r="114" spans="8:12" ht="12.75">
      <c r="H114" s="35">
        <f t="shared" si="7"/>
        <v>1.7333333333333334</v>
      </c>
      <c r="I114" s="50">
        <v>104</v>
      </c>
      <c r="J114" s="51"/>
      <c r="K114" s="51"/>
      <c r="L114" s="55">
        <f>J112-K112*2/6</f>
        <v>314.91620980227185</v>
      </c>
    </row>
    <row r="115" spans="8:12" ht="12.75">
      <c r="H115" s="35">
        <f t="shared" si="7"/>
        <v>1.75</v>
      </c>
      <c r="I115" s="50">
        <v>105</v>
      </c>
      <c r="J115" s="56"/>
      <c r="K115" s="56"/>
      <c r="L115" s="55">
        <f>J112-K112*3/6</f>
        <v>301.53893423232887</v>
      </c>
    </row>
    <row r="116" spans="8:12" ht="12.75">
      <c r="H116" s="35">
        <f t="shared" si="7"/>
        <v>1.7666666666666666</v>
      </c>
      <c r="I116" s="50">
        <v>106</v>
      </c>
      <c r="J116" s="56"/>
      <c r="K116" s="56"/>
      <c r="L116" s="55">
        <f>J112-K112*4/6</f>
        <v>288.16165866238595</v>
      </c>
    </row>
    <row r="117" spans="8:12" ht="12.75">
      <c r="H117" s="35">
        <f t="shared" si="7"/>
        <v>1.7833333333333334</v>
      </c>
      <c r="I117" s="50">
        <v>107</v>
      </c>
      <c r="J117" s="59" t="s">
        <v>0</v>
      </c>
      <c r="K117" s="59"/>
      <c r="L117" s="55">
        <f>J112-K112*5/6</f>
        <v>274.78438309244297</v>
      </c>
    </row>
    <row r="118" spans="8:13" ht="12.75">
      <c r="H118" s="35">
        <f t="shared" si="7"/>
        <v>1.8</v>
      </c>
      <c r="I118" s="50">
        <v>108</v>
      </c>
      <c r="J118" s="59">
        <f>D29</f>
        <v>261.4071075225</v>
      </c>
      <c r="K118" s="54">
        <f>J118-J124</f>
        <v>61.40850162818927</v>
      </c>
      <c r="L118" s="55">
        <f>J112-K112*6/6</f>
        <v>261.4071075225</v>
      </c>
      <c r="M118" s="34">
        <f>M112+6</f>
        <v>118</v>
      </c>
    </row>
    <row r="119" spans="8:12" ht="12.75">
      <c r="H119" s="35">
        <f t="shared" si="7"/>
        <v>1.8166666666666667</v>
      </c>
      <c r="I119" s="50">
        <v>109</v>
      </c>
      <c r="J119" s="56"/>
      <c r="K119" s="56"/>
      <c r="L119" s="57">
        <f>J118-K118*1/6</f>
        <v>251.1723572511351</v>
      </c>
    </row>
    <row r="120" spans="8:12" ht="12.75">
      <c r="H120" s="35">
        <f t="shared" si="7"/>
        <v>1.8333333333333333</v>
      </c>
      <c r="I120" s="50">
        <v>110</v>
      </c>
      <c r="J120" s="56"/>
      <c r="K120" s="56"/>
      <c r="L120" s="57">
        <f>J118-K118*2/6</f>
        <v>240.93760697977024</v>
      </c>
    </row>
    <row r="121" spans="8:12" ht="12.75">
      <c r="H121" s="35">
        <f t="shared" si="7"/>
        <v>1.85</v>
      </c>
      <c r="I121" s="50">
        <v>111</v>
      </c>
      <c r="J121" s="56"/>
      <c r="K121" s="56"/>
      <c r="L121" s="57">
        <f>J118-K118*3/6</f>
        <v>230.70285670840536</v>
      </c>
    </row>
    <row r="122" spans="8:12" ht="12.75">
      <c r="H122" s="35">
        <f t="shared" si="7"/>
        <v>1.8666666666666667</v>
      </c>
      <c r="I122" s="50">
        <v>112</v>
      </c>
      <c r="J122" s="51"/>
      <c r="K122" s="51"/>
      <c r="L122" s="57">
        <f>J118-K118*4/6</f>
        <v>220.46810643704046</v>
      </c>
    </row>
    <row r="123" spans="8:12" ht="12.75">
      <c r="H123" s="35">
        <f t="shared" si="7"/>
        <v>1.8833333333333333</v>
      </c>
      <c r="I123" s="50">
        <v>113</v>
      </c>
      <c r="J123" s="59" t="s">
        <v>0</v>
      </c>
      <c r="K123" s="59"/>
      <c r="L123" s="57">
        <f>J118-K118*5/6</f>
        <v>210.2333561656756</v>
      </c>
    </row>
    <row r="124" spans="8:13" ht="12.75">
      <c r="H124" s="35">
        <f t="shared" si="7"/>
        <v>1.9</v>
      </c>
      <c r="I124" s="50">
        <v>114</v>
      </c>
      <c r="J124" s="54">
        <f>D30</f>
        <v>199.9986058943107</v>
      </c>
      <c r="K124" s="54">
        <f>J124-J130</f>
        <v>46.9827114958581</v>
      </c>
      <c r="L124" s="57">
        <f>J118-K118*6/6</f>
        <v>199.9986058943107</v>
      </c>
      <c r="M124" s="34">
        <f>M118+6</f>
        <v>124</v>
      </c>
    </row>
    <row r="125" spans="8:12" ht="12.75">
      <c r="H125" s="35">
        <f t="shared" si="7"/>
        <v>1.9166666666666667</v>
      </c>
      <c r="I125" s="50">
        <v>115</v>
      </c>
      <c r="J125" s="51"/>
      <c r="K125" s="51"/>
      <c r="L125" s="55">
        <f>J124-K124*1/6</f>
        <v>192.16815397833437</v>
      </c>
    </row>
    <row r="126" spans="8:12" ht="12.75">
      <c r="H126" s="35">
        <f t="shared" si="7"/>
        <v>1.9333333333333333</v>
      </c>
      <c r="I126" s="50">
        <v>116</v>
      </c>
      <c r="J126" s="51"/>
      <c r="K126" s="51"/>
      <c r="L126" s="55">
        <f>J124-K124*2/6</f>
        <v>184.337702062358</v>
      </c>
    </row>
    <row r="127" spans="8:12" ht="12.75">
      <c r="H127" s="35">
        <f t="shared" si="7"/>
        <v>1.95</v>
      </c>
      <c r="I127" s="50">
        <v>117</v>
      </c>
      <c r="J127" s="51"/>
      <c r="K127" s="51"/>
      <c r="L127" s="55">
        <f>J124-K124*3/6</f>
        <v>176.50725014638166</v>
      </c>
    </row>
    <row r="128" spans="8:12" ht="12.75">
      <c r="H128" s="35">
        <f t="shared" si="7"/>
        <v>1.9666666666666666</v>
      </c>
      <c r="I128" s="50">
        <v>118</v>
      </c>
      <c r="J128" s="51"/>
      <c r="K128" s="51"/>
      <c r="L128" s="55">
        <f>J124-K124*4/6</f>
        <v>168.67679823040532</v>
      </c>
    </row>
    <row r="129" spans="8:12" ht="12.75">
      <c r="H129" s="35">
        <f t="shared" si="7"/>
        <v>1.9833333333333334</v>
      </c>
      <c r="I129" s="50">
        <v>119</v>
      </c>
      <c r="J129" s="59" t="s">
        <v>0</v>
      </c>
      <c r="K129" s="59"/>
      <c r="L129" s="55">
        <f>J124-K124*5/6</f>
        <v>160.84634631442896</v>
      </c>
    </row>
    <row r="130" spans="8:13" ht="12.75">
      <c r="H130" s="35">
        <f t="shared" si="7"/>
        <v>2</v>
      </c>
      <c r="I130" s="50">
        <v>120</v>
      </c>
      <c r="J130" s="54">
        <f>D31</f>
        <v>153.01589439845262</v>
      </c>
      <c r="K130" s="54">
        <f>J130-J136</f>
        <v>35.945758664949324</v>
      </c>
      <c r="L130" s="55">
        <f>J124-K124*6/6</f>
        <v>153.01589439845262</v>
      </c>
      <c r="M130" s="34">
        <f>M124+6</f>
        <v>130</v>
      </c>
    </row>
    <row r="131" spans="8:12" ht="12.75">
      <c r="H131" s="35">
        <f t="shared" si="7"/>
        <v>2.0166666666666666</v>
      </c>
      <c r="I131" s="50">
        <v>121</v>
      </c>
      <c r="J131" s="51"/>
      <c r="K131" s="51"/>
      <c r="L131" s="57">
        <f>J130-K130*1/6</f>
        <v>147.02493462096106</v>
      </c>
    </row>
    <row r="132" spans="8:12" ht="12.75">
      <c r="H132" s="35">
        <f t="shared" si="7"/>
        <v>2.033333333333333</v>
      </c>
      <c r="I132" s="50">
        <v>122</v>
      </c>
      <c r="J132" s="51"/>
      <c r="K132" s="51"/>
      <c r="L132" s="57">
        <f>J130-K130*2/6</f>
        <v>141.0339748434695</v>
      </c>
    </row>
    <row r="133" spans="8:12" ht="12.75">
      <c r="H133" s="35">
        <f t="shared" si="7"/>
        <v>2.05</v>
      </c>
      <c r="I133" s="50">
        <v>123</v>
      </c>
      <c r="J133" s="51"/>
      <c r="K133" s="51"/>
      <c r="L133" s="57">
        <f>J130-K130*3/6</f>
        <v>135.04301506597795</v>
      </c>
    </row>
    <row r="134" spans="8:12" ht="12.75">
      <c r="H134" s="35">
        <f t="shared" si="7"/>
        <v>2.066666666666667</v>
      </c>
      <c r="I134" s="50">
        <v>124</v>
      </c>
      <c r="J134" s="51"/>
      <c r="K134" s="51"/>
      <c r="L134" s="57">
        <f>J130-K130*4/6</f>
        <v>129.0520552884864</v>
      </c>
    </row>
    <row r="135" spans="8:12" ht="12.75">
      <c r="H135" s="35">
        <f t="shared" si="7"/>
        <v>2.0833333333333335</v>
      </c>
      <c r="I135" s="50">
        <v>125</v>
      </c>
      <c r="J135" s="59" t="s">
        <v>0</v>
      </c>
      <c r="K135" s="59"/>
      <c r="L135" s="57">
        <f>J130-K130*5/6</f>
        <v>123.06109551099485</v>
      </c>
    </row>
    <row r="136" spans="8:13" ht="12.75">
      <c r="H136" s="35">
        <f t="shared" si="7"/>
        <v>2.1</v>
      </c>
      <c r="I136" s="50">
        <v>126</v>
      </c>
      <c r="J136" s="54">
        <f>D32</f>
        <v>117.07013573350329</v>
      </c>
      <c r="K136" s="54">
        <f>J136-J142</f>
        <v>27.501553760103448</v>
      </c>
      <c r="L136" s="57">
        <f>J130-K130*6/6</f>
        <v>117.07013573350329</v>
      </c>
      <c r="M136" s="34">
        <f>M130+6</f>
        <v>136</v>
      </c>
    </row>
    <row r="137" spans="8:12" ht="12.75">
      <c r="H137" s="35">
        <f t="shared" si="7"/>
        <v>2.1166666666666667</v>
      </c>
      <c r="I137" s="50">
        <v>127</v>
      </c>
      <c r="J137" s="51"/>
      <c r="K137" s="51"/>
      <c r="L137" s="55">
        <f>J136-K136*1/6</f>
        <v>112.48654344015272</v>
      </c>
    </row>
    <row r="138" spans="8:12" ht="12.75">
      <c r="H138" s="35">
        <f aca="true" t="shared" si="8" ref="H138:H201">I138/60</f>
        <v>2.1333333333333333</v>
      </c>
      <c r="I138" s="50">
        <v>128</v>
      </c>
      <c r="J138" s="51"/>
      <c r="K138" s="51"/>
      <c r="L138" s="55">
        <f>J136-K136*2/6</f>
        <v>107.90295114680214</v>
      </c>
    </row>
    <row r="139" spans="8:12" ht="12.75">
      <c r="H139" s="35">
        <f t="shared" si="8"/>
        <v>2.15</v>
      </c>
      <c r="I139" s="50">
        <v>129</v>
      </c>
      <c r="J139" s="51"/>
      <c r="K139" s="51"/>
      <c r="L139" s="55">
        <f>J136-K136*3/6</f>
        <v>103.31935885345158</v>
      </c>
    </row>
    <row r="140" spans="8:12" ht="12.75">
      <c r="H140" s="35">
        <f t="shared" si="8"/>
        <v>2.1666666666666665</v>
      </c>
      <c r="I140" s="50">
        <v>130</v>
      </c>
      <c r="J140" s="51"/>
      <c r="K140" s="51"/>
      <c r="L140" s="55">
        <f>J136-K136*4/6</f>
        <v>98.735766560101</v>
      </c>
    </row>
    <row r="141" spans="8:12" ht="12.75">
      <c r="H141" s="35">
        <f t="shared" si="8"/>
        <v>2.183333333333333</v>
      </c>
      <c r="I141" s="50">
        <v>131</v>
      </c>
      <c r="J141" s="59" t="s">
        <v>0</v>
      </c>
      <c r="K141" s="59"/>
      <c r="L141" s="55">
        <f>J136-K136*5/6</f>
        <v>94.15217426675042</v>
      </c>
    </row>
    <row r="142" spans="8:13" ht="12.75">
      <c r="H142" s="35">
        <f t="shared" si="8"/>
        <v>2.2</v>
      </c>
      <c r="I142" s="50">
        <v>132</v>
      </c>
      <c r="J142" s="54">
        <f>D33</f>
        <v>89.56858197339984</v>
      </c>
      <c r="K142" s="54">
        <f>J142-J148</f>
        <v>21.04102089678156</v>
      </c>
      <c r="L142" s="55">
        <f>J136-K136*6/6</f>
        <v>89.56858197339984</v>
      </c>
      <c r="M142" s="34">
        <f>M136+6</f>
        <v>142</v>
      </c>
    </row>
    <row r="143" spans="8:12" ht="12.75">
      <c r="H143" s="35">
        <f t="shared" si="8"/>
        <v>2.216666666666667</v>
      </c>
      <c r="I143" s="50">
        <v>133</v>
      </c>
      <c r="J143" s="51"/>
      <c r="K143" s="51"/>
      <c r="L143" s="57">
        <f>J142-K142*1/6</f>
        <v>86.06174515726958</v>
      </c>
    </row>
    <row r="144" spans="8:12" ht="12.75">
      <c r="H144" s="35">
        <f t="shared" si="8"/>
        <v>2.2333333333333334</v>
      </c>
      <c r="I144" s="50">
        <v>134</v>
      </c>
      <c r="J144" s="51"/>
      <c r="K144" s="51"/>
      <c r="L144" s="57">
        <f>J142-K142*2/6</f>
        <v>82.55490834113932</v>
      </c>
    </row>
    <row r="145" spans="8:12" ht="12.75">
      <c r="H145" s="35">
        <f t="shared" si="8"/>
        <v>2.25</v>
      </c>
      <c r="I145" s="50">
        <v>135</v>
      </c>
      <c r="J145" s="51"/>
      <c r="K145" s="51"/>
      <c r="L145" s="57">
        <f>J142-K142*3/6</f>
        <v>79.04807152500906</v>
      </c>
    </row>
    <row r="146" spans="8:12" ht="12.75">
      <c r="H146" s="35">
        <f t="shared" si="8"/>
        <v>2.2666666666666666</v>
      </c>
      <c r="I146" s="50">
        <v>136</v>
      </c>
      <c r="J146" s="51"/>
      <c r="K146" s="51"/>
      <c r="L146" s="57">
        <f>J142-K142*4/6</f>
        <v>75.5412347088788</v>
      </c>
    </row>
    <row r="147" spans="8:12" ht="12.75">
      <c r="H147" s="35">
        <f t="shared" si="8"/>
        <v>2.283333333333333</v>
      </c>
      <c r="I147" s="50">
        <v>137</v>
      </c>
      <c r="J147" s="59" t="s">
        <v>0</v>
      </c>
      <c r="K147" s="59"/>
      <c r="L147" s="57">
        <f>J142-K142*5/6</f>
        <v>72.03439789274854</v>
      </c>
    </row>
    <row r="148" spans="8:13" ht="12.75">
      <c r="H148" s="35">
        <f t="shared" si="8"/>
        <v>2.3</v>
      </c>
      <c r="I148" s="50">
        <v>138</v>
      </c>
      <c r="J148" s="59">
        <f>D34</f>
        <v>68.52756107661828</v>
      </c>
      <c r="K148" s="54">
        <f>J148-J154</f>
        <v>16.09816537060736</v>
      </c>
      <c r="L148" s="57">
        <f>J142-K142*6/6</f>
        <v>68.52756107661828</v>
      </c>
      <c r="M148" s="34">
        <f>M142+6</f>
        <v>148</v>
      </c>
    </row>
    <row r="149" spans="8:12" ht="12.75">
      <c r="H149" s="35">
        <f t="shared" si="8"/>
        <v>2.316666666666667</v>
      </c>
      <c r="I149" s="50">
        <v>139</v>
      </c>
      <c r="J149" s="56" t="s">
        <v>0</v>
      </c>
      <c r="K149" s="56"/>
      <c r="L149" s="55">
        <f>J148-K148*1/6</f>
        <v>65.84453351485038</v>
      </c>
    </row>
    <row r="150" spans="8:12" ht="12.75">
      <c r="H150" s="35">
        <f t="shared" si="8"/>
        <v>2.3333333333333335</v>
      </c>
      <c r="I150" s="50">
        <v>140</v>
      </c>
      <c r="J150" s="56" t="s">
        <v>0</v>
      </c>
      <c r="K150" s="56"/>
      <c r="L150" s="55">
        <f>J148-K148*2/6</f>
        <v>63.1615059530825</v>
      </c>
    </row>
    <row r="151" spans="8:12" ht="12.75">
      <c r="H151" s="35">
        <f t="shared" si="8"/>
        <v>2.35</v>
      </c>
      <c r="I151" s="50">
        <v>141</v>
      </c>
      <c r="J151" s="56" t="s">
        <v>0</v>
      </c>
      <c r="K151" s="56"/>
      <c r="L151" s="55">
        <f>J148-K148*3/6</f>
        <v>60.4784783913146</v>
      </c>
    </row>
    <row r="152" spans="8:12" ht="12.75">
      <c r="H152" s="35">
        <f t="shared" si="8"/>
        <v>2.3666666666666667</v>
      </c>
      <c r="I152" s="50">
        <v>142</v>
      </c>
      <c r="J152" s="56" t="s">
        <v>0</v>
      </c>
      <c r="K152" s="56"/>
      <c r="L152" s="55">
        <f>J148-K148*4/6</f>
        <v>57.79545082954671</v>
      </c>
    </row>
    <row r="153" spans="8:12" ht="12.75">
      <c r="H153" s="35">
        <f t="shared" si="8"/>
        <v>2.3833333333333333</v>
      </c>
      <c r="I153" s="50">
        <v>143</v>
      </c>
      <c r="J153" s="59" t="s">
        <v>0</v>
      </c>
      <c r="K153" s="59"/>
      <c r="L153" s="55">
        <f>J148-K148*5/6</f>
        <v>55.112423267778816</v>
      </c>
    </row>
    <row r="154" spans="8:13" ht="12.75">
      <c r="H154" s="35">
        <f t="shared" si="8"/>
        <v>2.4</v>
      </c>
      <c r="I154" s="50">
        <v>144</v>
      </c>
      <c r="J154" s="54">
        <f>D35</f>
        <v>52.42939570601092</v>
      </c>
      <c r="K154" s="54">
        <f>J154-J160</f>
        <v>12.316461714035263</v>
      </c>
      <c r="L154" s="55">
        <f>J148-K148*6/6</f>
        <v>52.42939570601092</v>
      </c>
      <c r="M154" s="34">
        <f>M148+6</f>
        <v>154</v>
      </c>
    </row>
    <row r="155" spans="8:12" ht="12.75">
      <c r="H155" s="35">
        <f t="shared" si="8"/>
        <v>2.4166666666666665</v>
      </c>
      <c r="I155" s="50">
        <v>145</v>
      </c>
      <c r="J155" s="51"/>
      <c r="K155" s="51"/>
      <c r="L155" s="57">
        <f>J154-K154*1/6</f>
        <v>50.37665208700504</v>
      </c>
    </row>
    <row r="156" spans="8:12" ht="12.75">
      <c r="H156" s="35">
        <f t="shared" si="8"/>
        <v>2.433333333333333</v>
      </c>
      <c r="I156" s="50">
        <v>146</v>
      </c>
      <c r="J156" s="51"/>
      <c r="K156" s="51"/>
      <c r="L156" s="57">
        <f>J154-K154*2/6</f>
        <v>48.32390846799917</v>
      </c>
    </row>
    <row r="157" spans="8:12" ht="12.75">
      <c r="H157" s="35">
        <f t="shared" si="8"/>
        <v>2.45</v>
      </c>
      <c r="I157" s="50">
        <v>147</v>
      </c>
      <c r="J157" s="51"/>
      <c r="K157" s="51"/>
      <c r="L157" s="57">
        <f>J154-K154*3/6</f>
        <v>46.271164848993294</v>
      </c>
    </row>
    <row r="158" spans="8:12" ht="12.75">
      <c r="H158" s="35">
        <f t="shared" si="8"/>
        <v>2.466666666666667</v>
      </c>
      <c r="I158" s="50">
        <v>148</v>
      </c>
      <c r="J158" s="51"/>
      <c r="K158" s="51"/>
      <c r="L158" s="57">
        <f>J154-K154*4/6</f>
        <v>44.21842122998741</v>
      </c>
    </row>
    <row r="159" spans="8:12" ht="12.75">
      <c r="H159" s="35">
        <f t="shared" si="8"/>
        <v>2.4833333333333334</v>
      </c>
      <c r="I159" s="50">
        <v>149</v>
      </c>
      <c r="J159" s="59" t="s">
        <v>0</v>
      </c>
      <c r="K159" s="59"/>
      <c r="L159" s="57">
        <f>J154-K154*5/6</f>
        <v>42.16567761098153</v>
      </c>
    </row>
    <row r="160" spans="8:13" ht="12.75">
      <c r="H160" s="35">
        <f t="shared" si="8"/>
        <v>2.5</v>
      </c>
      <c r="I160" s="50">
        <v>150</v>
      </c>
      <c r="J160" s="54">
        <f>D36</f>
        <v>40.11293399197566</v>
      </c>
      <c r="K160" s="54">
        <f>J160-J166</f>
        <v>9.423137709236357</v>
      </c>
      <c r="L160" s="57">
        <f>J154-K154*6/6</f>
        <v>40.11293399197566</v>
      </c>
      <c r="M160" s="34">
        <f>M154+6</f>
        <v>160</v>
      </c>
    </row>
    <row r="161" spans="8:12" ht="12.75">
      <c r="H161" s="35">
        <f t="shared" si="8"/>
        <v>2.5166666666666666</v>
      </c>
      <c r="I161" s="50">
        <v>151</v>
      </c>
      <c r="J161" s="51"/>
      <c r="K161" s="51"/>
      <c r="L161" s="55">
        <f>J160-K160*1/6</f>
        <v>38.542411040436264</v>
      </c>
    </row>
    <row r="162" spans="8:12" ht="12.75">
      <c r="H162" s="35">
        <f t="shared" si="8"/>
        <v>2.533333333333333</v>
      </c>
      <c r="I162" s="50">
        <v>152</v>
      </c>
      <c r="J162" s="58"/>
      <c r="K162" s="58"/>
      <c r="L162" s="55">
        <f>J160-K160*2/6</f>
        <v>36.971888088896876</v>
      </c>
    </row>
    <row r="163" spans="8:12" ht="12.75">
      <c r="H163" s="35">
        <f t="shared" si="8"/>
        <v>2.55</v>
      </c>
      <c r="I163" s="50">
        <v>153</v>
      </c>
      <c r="J163" s="51"/>
      <c r="K163" s="51"/>
      <c r="L163" s="55">
        <f>J160-K160*3/6</f>
        <v>35.40136513735748</v>
      </c>
    </row>
    <row r="164" spans="8:12" ht="12.75">
      <c r="H164" s="35">
        <f t="shared" si="8"/>
        <v>2.566666666666667</v>
      </c>
      <c r="I164" s="50">
        <v>154</v>
      </c>
      <c r="J164" s="51"/>
      <c r="K164" s="51"/>
      <c r="L164" s="55">
        <f>J160-K160*4/6</f>
        <v>33.830842185818085</v>
      </c>
    </row>
    <row r="165" spans="8:12" ht="12.75">
      <c r="H165" s="35">
        <f t="shared" si="8"/>
        <v>2.5833333333333335</v>
      </c>
      <c r="I165" s="50">
        <v>155</v>
      </c>
      <c r="J165" s="59" t="s">
        <v>0</v>
      </c>
      <c r="K165" s="59"/>
      <c r="L165" s="55">
        <f>J160-K160*5/6</f>
        <v>32.2603192342787</v>
      </c>
    </row>
    <row r="166" spans="8:13" ht="12.75">
      <c r="H166" s="35">
        <f t="shared" si="8"/>
        <v>2.6</v>
      </c>
      <c r="I166" s="50">
        <v>156</v>
      </c>
      <c r="J166" s="54">
        <f>D37</f>
        <v>30.6897962827393</v>
      </c>
      <c r="K166" s="54">
        <f>J166-J172</f>
        <v>7.209499477114221</v>
      </c>
      <c r="L166" s="55">
        <f>J160-K160*6/6</f>
        <v>30.6897962827393</v>
      </c>
      <c r="M166" s="34">
        <f>M160+6</f>
        <v>166</v>
      </c>
    </row>
    <row r="167" spans="8:12" ht="12.75">
      <c r="H167" s="35">
        <f t="shared" si="8"/>
        <v>2.6166666666666667</v>
      </c>
      <c r="I167" s="50">
        <v>157</v>
      </c>
      <c r="J167" s="51"/>
      <c r="K167" s="51"/>
      <c r="L167" s="57">
        <f>J166-K166*1/6</f>
        <v>29.4882130365536</v>
      </c>
    </row>
    <row r="168" spans="8:12" ht="12.75">
      <c r="H168" s="35">
        <f t="shared" si="8"/>
        <v>2.6333333333333333</v>
      </c>
      <c r="I168" s="50">
        <v>158</v>
      </c>
      <c r="J168" s="51"/>
      <c r="K168" s="51"/>
      <c r="L168" s="57">
        <f>J166-K166*2/6</f>
        <v>28.286629790367893</v>
      </c>
    </row>
    <row r="169" spans="8:12" ht="12.75">
      <c r="H169" s="35">
        <f t="shared" si="8"/>
        <v>2.65</v>
      </c>
      <c r="I169" s="50">
        <v>159</v>
      </c>
      <c r="J169" s="56"/>
      <c r="K169" s="56"/>
      <c r="L169" s="57">
        <f>J166-K166*3/6</f>
        <v>27.08504654418219</v>
      </c>
    </row>
    <row r="170" spans="8:12" ht="12.75">
      <c r="H170" s="35">
        <f t="shared" si="8"/>
        <v>2.6666666666666665</v>
      </c>
      <c r="I170" s="50">
        <v>160</v>
      </c>
      <c r="J170" s="51"/>
      <c r="K170" s="51"/>
      <c r="L170" s="57">
        <f>J166-K166*4/6</f>
        <v>25.88346329799649</v>
      </c>
    </row>
    <row r="171" spans="8:12" ht="12.75">
      <c r="H171" s="35">
        <f t="shared" si="8"/>
        <v>2.683333333333333</v>
      </c>
      <c r="I171" s="50">
        <v>161</v>
      </c>
      <c r="J171" s="59" t="s">
        <v>0</v>
      </c>
      <c r="K171" s="59"/>
      <c r="L171" s="57">
        <f>J166-K166*5/6</f>
        <v>24.681880051810783</v>
      </c>
    </row>
    <row r="172" spans="8:13" ht="12.75">
      <c r="H172" s="35">
        <f t="shared" si="8"/>
        <v>2.7</v>
      </c>
      <c r="I172" s="50">
        <v>162</v>
      </c>
      <c r="J172" s="54">
        <f>D38</f>
        <v>23.48029680562508</v>
      </c>
      <c r="K172" s="54">
        <f>J172-J178</f>
        <v>5.515878501867011</v>
      </c>
      <c r="L172" s="57">
        <f>J166-K166*6/6</f>
        <v>23.48029680562508</v>
      </c>
      <c r="M172" s="34">
        <f>M166+6</f>
        <v>172</v>
      </c>
    </row>
    <row r="173" spans="8:12" ht="12.75">
      <c r="H173" s="35">
        <f t="shared" si="8"/>
        <v>2.716666666666667</v>
      </c>
      <c r="I173" s="50">
        <v>163</v>
      </c>
      <c r="J173" s="51"/>
      <c r="K173" s="51"/>
      <c r="L173" s="55">
        <f>J172-K172*1/6</f>
        <v>22.560983721980577</v>
      </c>
    </row>
    <row r="174" spans="8:12" ht="12.75">
      <c r="H174" s="35">
        <f t="shared" si="8"/>
        <v>2.7333333333333334</v>
      </c>
      <c r="I174" s="50">
        <v>164</v>
      </c>
      <c r="J174" s="51"/>
      <c r="K174" s="51"/>
      <c r="L174" s="55">
        <f>J172-K172*2/6</f>
        <v>21.641670638336077</v>
      </c>
    </row>
    <row r="175" spans="8:12" ht="12.75">
      <c r="H175" s="35">
        <f t="shared" si="8"/>
        <v>2.75</v>
      </c>
      <c r="I175" s="50">
        <v>165</v>
      </c>
      <c r="J175" s="56"/>
      <c r="K175" s="56"/>
      <c r="L175" s="55">
        <f>J172-K172*3/6</f>
        <v>20.722357554691577</v>
      </c>
    </row>
    <row r="176" spans="8:12" ht="12.75">
      <c r="H176" s="35">
        <f t="shared" si="8"/>
        <v>2.7666666666666666</v>
      </c>
      <c r="I176" s="50">
        <v>166</v>
      </c>
      <c r="J176" s="56"/>
      <c r="K176" s="56"/>
      <c r="L176" s="55">
        <f>J172-K172*4/6</f>
        <v>19.803044471047073</v>
      </c>
    </row>
    <row r="177" spans="8:12" ht="12.75">
      <c r="H177" s="35">
        <f t="shared" si="8"/>
        <v>2.783333333333333</v>
      </c>
      <c r="I177" s="50">
        <v>167</v>
      </c>
      <c r="J177" s="59" t="s">
        <v>0</v>
      </c>
      <c r="K177" s="59"/>
      <c r="L177" s="55">
        <f>J172-K172*5/6</f>
        <v>18.88373138740257</v>
      </c>
    </row>
    <row r="178" spans="8:13" ht="12.75">
      <c r="H178" s="35">
        <f t="shared" si="8"/>
        <v>2.8</v>
      </c>
      <c r="I178" s="50">
        <v>168</v>
      </c>
      <c r="J178" s="59">
        <f>D39</f>
        <v>17.96441830375807</v>
      </c>
      <c r="K178" s="54">
        <f>J178-J184</f>
        <v>4.220114828212344</v>
      </c>
      <c r="L178" s="55">
        <f>J172-K172*6/6</f>
        <v>17.96441830375807</v>
      </c>
      <c r="M178" s="34">
        <f>M172+6</f>
        <v>178</v>
      </c>
    </row>
    <row r="179" spans="8:12" ht="12.75">
      <c r="H179" s="35">
        <f t="shared" si="8"/>
        <v>2.816666666666667</v>
      </c>
      <c r="I179" s="50">
        <v>169</v>
      </c>
      <c r="J179" s="56"/>
      <c r="K179" s="56"/>
      <c r="L179" s="57">
        <f>J178-K178*1/6</f>
        <v>17.261065832389345</v>
      </c>
    </row>
    <row r="180" spans="8:12" ht="12.75">
      <c r="H180" s="35">
        <f t="shared" si="8"/>
        <v>2.8333333333333335</v>
      </c>
      <c r="I180" s="50">
        <v>170</v>
      </c>
      <c r="J180" s="56"/>
      <c r="K180" s="56"/>
      <c r="L180" s="57">
        <f>J178-K178*2/6</f>
        <v>16.55771336102062</v>
      </c>
    </row>
    <row r="181" spans="8:12" ht="12.75">
      <c r="H181" s="35">
        <f t="shared" si="8"/>
        <v>2.85</v>
      </c>
      <c r="I181" s="50">
        <v>171</v>
      </c>
      <c r="J181" s="56"/>
      <c r="K181" s="56"/>
      <c r="L181" s="57">
        <f>J178-K178*3/6</f>
        <v>15.854360889651897</v>
      </c>
    </row>
    <row r="182" spans="8:12" ht="12.75">
      <c r="H182" s="35">
        <f t="shared" si="8"/>
        <v>2.8666666666666667</v>
      </c>
      <c r="I182" s="50">
        <v>172</v>
      </c>
      <c r="J182" s="51"/>
      <c r="K182" s="51"/>
      <c r="L182" s="57">
        <f>J178-K178*4/6</f>
        <v>15.151008418283174</v>
      </c>
    </row>
    <row r="183" spans="8:12" ht="12.75">
      <c r="H183" s="35">
        <f t="shared" si="8"/>
        <v>2.8833333333333333</v>
      </c>
      <c r="I183" s="50">
        <v>173</v>
      </c>
      <c r="J183" s="59" t="s">
        <v>0</v>
      </c>
      <c r="K183" s="59"/>
      <c r="L183" s="57">
        <f>J178-K178*5/6</f>
        <v>14.44765594691445</v>
      </c>
    </row>
    <row r="184" spans="8:13" ht="12.75">
      <c r="H184" s="35">
        <f t="shared" si="8"/>
        <v>2.9</v>
      </c>
      <c r="I184" s="50">
        <v>174</v>
      </c>
      <c r="J184" s="54">
        <f>D40</f>
        <v>13.744303475545726</v>
      </c>
      <c r="K184" s="54">
        <f>J184-J190</f>
        <v>3.2287457305794014</v>
      </c>
      <c r="L184" s="57">
        <f>J178-K178*6/6</f>
        <v>13.744303475545726</v>
      </c>
      <c r="M184" s="34">
        <f>M178+6</f>
        <v>184</v>
      </c>
    </row>
    <row r="185" spans="8:12" ht="12.75">
      <c r="H185" s="35">
        <f t="shared" si="8"/>
        <v>2.9166666666666665</v>
      </c>
      <c r="I185" s="50">
        <v>175</v>
      </c>
      <c r="J185" s="51"/>
      <c r="K185" s="51"/>
      <c r="L185" s="55">
        <f>J184-K184*1/6</f>
        <v>13.206179187115826</v>
      </c>
    </row>
    <row r="186" spans="8:12" ht="12.75">
      <c r="H186" s="35">
        <f t="shared" si="8"/>
        <v>2.933333333333333</v>
      </c>
      <c r="I186" s="50">
        <v>176</v>
      </c>
      <c r="J186" s="51"/>
      <c r="K186" s="51"/>
      <c r="L186" s="55">
        <f>J184-K184*2/6</f>
        <v>12.668054898685925</v>
      </c>
    </row>
    <row r="187" spans="8:12" ht="12.75">
      <c r="H187" s="35">
        <f t="shared" si="8"/>
        <v>2.95</v>
      </c>
      <c r="I187" s="50">
        <v>177</v>
      </c>
      <c r="J187" s="51"/>
      <c r="K187" s="51"/>
      <c r="L187" s="55">
        <f>J184-K184*3/6</f>
        <v>12.129930610256025</v>
      </c>
    </row>
    <row r="188" spans="8:12" ht="12.75">
      <c r="H188" s="35">
        <f t="shared" si="8"/>
        <v>2.966666666666667</v>
      </c>
      <c r="I188" s="50">
        <v>178</v>
      </c>
      <c r="J188" s="51"/>
      <c r="K188" s="51"/>
      <c r="L188" s="55">
        <f>J184-K184*4/6</f>
        <v>11.591806321826125</v>
      </c>
    </row>
    <row r="189" spans="8:12" ht="12.75">
      <c r="H189" s="35">
        <f t="shared" si="8"/>
        <v>2.9833333333333334</v>
      </c>
      <c r="I189" s="50">
        <v>179</v>
      </c>
      <c r="J189" s="59" t="s">
        <v>0</v>
      </c>
      <c r="K189" s="59"/>
      <c r="L189" s="55">
        <f>J184-K184*5/6</f>
        <v>11.053682033396225</v>
      </c>
    </row>
    <row r="190" spans="8:13" ht="12.75">
      <c r="H190" s="35">
        <f t="shared" si="8"/>
        <v>3</v>
      </c>
      <c r="I190" s="50">
        <v>180</v>
      </c>
      <c r="J190" s="54">
        <f>D41</f>
        <v>10.515557744966324</v>
      </c>
      <c r="K190" s="54">
        <f>J190-J196</f>
        <v>2.4702642977964953</v>
      </c>
      <c r="L190" s="55">
        <f>J184-K184*6/6</f>
        <v>10.515557744966324</v>
      </c>
      <c r="M190" s="34">
        <f>M184+6</f>
        <v>190</v>
      </c>
    </row>
    <row r="191" spans="8:12" ht="12.75">
      <c r="H191" s="35">
        <f t="shared" si="8"/>
        <v>3.0166666666666666</v>
      </c>
      <c r="I191" s="50">
        <v>181</v>
      </c>
      <c r="J191" s="51"/>
      <c r="K191" s="51"/>
      <c r="L191" s="57">
        <f>J190-K190*1/6</f>
        <v>10.103847028666909</v>
      </c>
    </row>
    <row r="192" spans="8:12" ht="12.75">
      <c r="H192" s="35">
        <f t="shared" si="8"/>
        <v>3.033333333333333</v>
      </c>
      <c r="I192" s="50">
        <v>182</v>
      </c>
      <c r="J192" s="51"/>
      <c r="K192" s="51"/>
      <c r="L192" s="57">
        <f>J190-K190*2/6</f>
        <v>9.692136312367493</v>
      </c>
    </row>
    <row r="193" spans="8:12" ht="12.75">
      <c r="H193" s="35">
        <f t="shared" si="8"/>
        <v>3.05</v>
      </c>
      <c r="I193" s="50">
        <v>183</v>
      </c>
      <c r="J193" s="51"/>
      <c r="K193" s="51"/>
      <c r="L193" s="57">
        <f>J190-K190*3/6</f>
        <v>9.280425596068078</v>
      </c>
    </row>
    <row r="194" spans="8:12" ht="12.75">
      <c r="H194" s="35">
        <f t="shared" si="8"/>
        <v>3.066666666666667</v>
      </c>
      <c r="I194" s="50">
        <v>184</v>
      </c>
      <c r="J194" s="51"/>
      <c r="K194" s="51"/>
      <c r="L194" s="57">
        <f>J190-K190*4/6</f>
        <v>8.86871487976866</v>
      </c>
    </row>
    <row r="195" spans="8:12" ht="12.75">
      <c r="H195" s="35">
        <f t="shared" si="8"/>
        <v>3.0833333333333335</v>
      </c>
      <c r="I195" s="50">
        <v>185</v>
      </c>
      <c r="J195" s="59" t="s">
        <v>0</v>
      </c>
      <c r="K195" s="59"/>
      <c r="L195" s="57">
        <f>J190-K190*5/6</f>
        <v>8.457004163469245</v>
      </c>
    </row>
    <row r="196" spans="8:13" ht="12.75">
      <c r="H196" s="35">
        <f t="shared" si="8"/>
        <v>3.1</v>
      </c>
      <c r="I196" s="50">
        <v>186</v>
      </c>
      <c r="J196" s="54">
        <f>D42</f>
        <v>8.04529344716983</v>
      </c>
      <c r="K196" s="54">
        <f>J196-J202</f>
        <v>1.8899616786711366</v>
      </c>
      <c r="L196" s="57">
        <f>J190-K190*6/6</f>
        <v>8.04529344716983</v>
      </c>
      <c r="M196" s="34">
        <f>M190+6</f>
        <v>196</v>
      </c>
    </row>
    <row r="197" spans="8:12" ht="12.75">
      <c r="H197" s="35">
        <f t="shared" si="8"/>
        <v>3.1166666666666667</v>
      </c>
      <c r="I197" s="50">
        <v>187</v>
      </c>
      <c r="J197" s="51"/>
      <c r="K197" s="51"/>
      <c r="L197" s="55">
        <f>J196-K196*1/6</f>
        <v>7.730299834057973</v>
      </c>
    </row>
    <row r="198" spans="8:12" ht="12.75">
      <c r="H198" s="35">
        <f t="shared" si="8"/>
        <v>3.1333333333333333</v>
      </c>
      <c r="I198" s="50">
        <v>188</v>
      </c>
      <c r="J198" s="51"/>
      <c r="K198" s="51"/>
      <c r="L198" s="55">
        <f>J196-K196*2/6</f>
        <v>7.415306220946117</v>
      </c>
    </row>
    <row r="199" spans="8:12" ht="12.75">
      <c r="H199" s="35">
        <f t="shared" si="8"/>
        <v>3.15</v>
      </c>
      <c r="I199" s="50">
        <v>189</v>
      </c>
      <c r="J199" s="51"/>
      <c r="K199" s="51"/>
      <c r="L199" s="55">
        <f>J196-K196*3/6</f>
        <v>7.100312607834261</v>
      </c>
    </row>
    <row r="200" spans="8:12" ht="12.75">
      <c r="H200" s="35">
        <f t="shared" si="8"/>
        <v>3.1666666666666665</v>
      </c>
      <c r="I200" s="50">
        <v>190</v>
      </c>
      <c r="J200" s="51"/>
      <c r="K200" s="51"/>
      <c r="L200" s="55">
        <f>J196-K196*4/6</f>
        <v>6.785318994722405</v>
      </c>
    </row>
    <row r="201" spans="8:12" ht="12.75">
      <c r="H201" s="35">
        <f t="shared" si="8"/>
        <v>3.183333333333333</v>
      </c>
      <c r="I201" s="50">
        <v>191</v>
      </c>
      <c r="J201" s="59" t="s">
        <v>0</v>
      </c>
      <c r="K201" s="59"/>
      <c r="L201" s="55">
        <f>J196-K196*5/6</f>
        <v>6.470325381610548</v>
      </c>
    </row>
    <row r="202" spans="8:13" ht="12.75">
      <c r="H202" s="35">
        <f aca="true" t="shared" si="9" ref="H202:H250">I202/60</f>
        <v>3.2</v>
      </c>
      <c r="I202" s="50">
        <v>192</v>
      </c>
      <c r="J202" s="54">
        <f>D43</f>
        <v>6.155331768498693</v>
      </c>
      <c r="K202" s="54">
        <f>J202-J208</f>
        <v>1.4459809624547466</v>
      </c>
      <c r="L202" s="55">
        <f>J196-K196*6/6</f>
        <v>6.155331768498693</v>
      </c>
      <c r="M202" s="34">
        <f>M196+6</f>
        <v>202</v>
      </c>
    </row>
    <row r="203" spans="8:12" ht="12.75">
      <c r="H203" s="35">
        <f t="shared" si="9"/>
        <v>3.216666666666667</v>
      </c>
      <c r="I203" s="50">
        <v>193</v>
      </c>
      <c r="J203" s="51"/>
      <c r="K203" s="51"/>
      <c r="L203" s="57">
        <f>J202-K202*1/6</f>
        <v>5.914334941422902</v>
      </c>
    </row>
    <row r="204" spans="8:12" ht="12.75">
      <c r="H204" s="35">
        <f t="shared" si="9"/>
        <v>3.2333333333333334</v>
      </c>
      <c r="I204" s="50">
        <v>194</v>
      </c>
      <c r="J204" s="51"/>
      <c r="K204" s="51"/>
      <c r="L204" s="57">
        <f>J202-K202*2/6</f>
        <v>5.673338114347111</v>
      </c>
    </row>
    <row r="205" spans="8:12" ht="12.75">
      <c r="H205" s="35">
        <f t="shared" si="9"/>
        <v>3.25</v>
      </c>
      <c r="I205" s="50">
        <v>195</v>
      </c>
      <c r="J205" s="51"/>
      <c r="K205" s="51"/>
      <c r="L205" s="57">
        <f>J202-K202*3/6</f>
        <v>5.432341287271319</v>
      </c>
    </row>
    <row r="206" spans="8:12" ht="12.75">
      <c r="H206" s="35">
        <f t="shared" si="9"/>
        <v>3.2666666666666666</v>
      </c>
      <c r="I206" s="50">
        <v>196</v>
      </c>
      <c r="J206" s="59" t="s">
        <v>0</v>
      </c>
      <c r="K206" s="59"/>
      <c r="L206" s="57">
        <f>J202-K202*4/6</f>
        <v>5.191344460195528</v>
      </c>
    </row>
    <row r="207" spans="8:12" ht="12.75">
      <c r="H207" s="35">
        <f t="shared" si="9"/>
        <v>3.283333333333333</v>
      </c>
      <c r="I207" s="50">
        <v>197</v>
      </c>
      <c r="J207" s="59" t="s">
        <v>0</v>
      </c>
      <c r="K207" s="59"/>
      <c r="L207" s="57">
        <f>J202-K202*5/6</f>
        <v>4.950347633119737</v>
      </c>
    </row>
    <row r="208" spans="8:13" ht="12.75">
      <c r="H208" s="35">
        <f t="shared" si="9"/>
        <v>3.3</v>
      </c>
      <c r="I208" s="50">
        <v>198</v>
      </c>
      <c r="J208" s="54">
        <f>D44</f>
        <v>4.709350806043946</v>
      </c>
      <c r="K208" s="54">
        <f>J208-J214</f>
        <v>1.1062980627478671</v>
      </c>
      <c r="L208" s="57">
        <f>J202-K202*6/6</f>
        <v>4.709350806043946</v>
      </c>
      <c r="M208" s="34">
        <f>M202+6</f>
        <v>208</v>
      </c>
    </row>
    <row r="209" spans="8:12" ht="12.75">
      <c r="H209" s="35">
        <f t="shared" si="9"/>
        <v>3.316666666666667</v>
      </c>
      <c r="I209" s="50">
        <v>199</v>
      </c>
      <c r="J209" s="51"/>
      <c r="K209" s="51"/>
      <c r="L209" s="55">
        <f>J208-K208*1/6</f>
        <v>4.524967795585968</v>
      </c>
    </row>
    <row r="210" spans="8:12" ht="12.75">
      <c r="H210" s="35">
        <f t="shared" si="9"/>
        <v>3.3333333333333335</v>
      </c>
      <c r="I210" s="50">
        <v>200</v>
      </c>
      <c r="J210" s="51"/>
      <c r="K210" s="51"/>
      <c r="L210" s="55">
        <f>J208-K208*2/6</f>
        <v>4.34058478512799</v>
      </c>
    </row>
    <row r="211" spans="8:12" ht="12.75">
      <c r="H211" s="35">
        <f t="shared" si="9"/>
        <v>3.35</v>
      </c>
      <c r="I211" s="50">
        <v>201</v>
      </c>
      <c r="J211" s="51"/>
      <c r="K211" s="51"/>
      <c r="L211" s="55">
        <f>J208-K208*3/6</f>
        <v>4.156201774670013</v>
      </c>
    </row>
    <row r="212" spans="8:12" ht="12.75">
      <c r="H212" s="35">
        <f t="shared" si="9"/>
        <v>3.3666666666666667</v>
      </c>
      <c r="I212" s="50">
        <v>202</v>
      </c>
      <c r="J212" s="59" t="s">
        <v>0</v>
      </c>
      <c r="K212" s="59"/>
      <c r="L212" s="55">
        <f>J208-K208*4/6</f>
        <v>3.9718187642120344</v>
      </c>
    </row>
    <row r="213" spans="8:12" ht="12.75">
      <c r="H213" s="35">
        <f t="shared" si="9"/>
        <v>3.3833333333333333</v>
      </c>
      <c r="I213" s="50">
        <v>203</v>
      </c>
      <c r="J213" s="56" t="s">
        <v>0</v>
      </c>
      <c r="K213" s="56"/>
      <c r="L213" s="55">
        <f>J208-K208*5/6</f>
        <v>3.787435753754057</v>
      </c>
    </row>
    <row r="214" spans="8:13" ht="12.75">
      <c r="H214" s="35">
        <f t="shared" si="9"/>
        <v>3.4</v>
      </c>
      <c r="I214" s="50">
        <v>204</v>
      </c>
      <c r="J214" s="59">
        <f>D45</f>
        <v>3.603052743296079</v>
      </c>
      <c r="K214" s="54">
        <f>J214-J220</f>
        <v>0.8464118376509928</v>
      </c>
      <c r="L214" s="55">
        <f>J208-K208*6/6</f>
        <v>3.603052743296079</v>
      </c>
      <c r="M214" s="34">
        <f>M208+6</f>
        <v>214</v>
      </c>
    </row>
    <row r="215" spans="8:12" ht="12.75">
      <c r="H215" s="35">
        <f t="shared" si="9"/>
        <v>3.4166666666666665</v>
      </c>
      <c r="I215" s="50">
        <v>205</v>
      </c>
      <c r="J215" s="56" t="s">
        <v>0</v>
      </c>
      <c r="K215" s="56"/>
      <c r="L215" s="57">
        <f>J214-K214*1/6</f>
        <v>3.46198410368758</v>
      </c>
    </row>
    <row r="216" spans="8:12" ht="12.75">
      <c r="H216" s="35">
        <f t="shared" si="9"/>
        <v>3.433333333333333</v>
      </c>
      <c r="I216" s="50">
        <v>206</v>
      </c>
      <c r="J216" s="56" t="s">
        <v>0</v>
      </c>
      <c r="K216" s="56"/>
      <c r="L216" s="57">
        <f>J214-K214*2/6</f>
        <v>3.3209154640790812</v>
      </c>
    </row>
    <row r="217" spans="8:12" ht="12.75">
      <c r="H217" s="35">
        <f t="shared" si="9"/>
        <v>3.45</v>
      </c>
      <c r="I217" s="50">
        <v>207</v>
      </c>
      <c r="J217" s="56" t="s">
        <v>0</v>
      </c>
      <c r="K217" s="56"/>
      <c r="L217" s="57">
        <f>J214-K214*3/6</f>
        <v>3.1798468244705824</v>
      </c>
    </row>
    <row r="218" spans="8:12" ht="12.75">
      <c r="H218" s="35">
        <f t="shared" si="9"/>
        <v>3.466666666666667</v>
      </c>
      <c r="I218" s="50">
        <v>208</v>
      </c>
      <c r="J218" s="59" t="s">
        <v>0</v>
      </c>
      <c r="K218" s="59"/>
      <c r="L218" s="57">
        <f>J214-K214*4/6</f>
        <v>3.0387781848620836</v>
      </c>
    </row>
    <row r="219" spans="8:12" ht="12.75">
      <c r="H219" s="35">
        <f t="shared" si="9"/>
        <v>3.4833333333333334</v>
      </c>
      <c r="I219" s="50">
        <v>209</v>
      </c>
      <c r="J219" s="59" t="s">
        <v>0</v>
      </c>
      <c r="K219" s="59" t="s">
        <v>0</v>
      </c>
      <c r="L219" s="57">
        <f>J214-K214*5/6</f>
        <v>2.897709545253585</v>
      </c>
    </row>
    <row r="220" spans="8:13" ht="12.75">
      <c r="H220" s="35">
        <f t="shared" si="9"/>
        <v>3.5</v>
      </c>
      <c r="I220" s="50">
        <v>210</v>
      </c>
      <c r="J220" s="54">
        <f>D46</f>
        <v>2.756640905645086</v>
      </c>
      <c r="K220" s="54">
        <f>J220-J226</f>
        <v>0.647576835790777</v>
      </c>
      <c r="L220" s="57">
        <f>J214-K214*6/6</f>
        <v>2.756640905645086</v>
      </c>
      <c r="M220" s="34">
        <f>M214+6</f>
        <v>220</v>
      </c>
    </row>
    <row r="221" spans="8:12" ht="12.75">
      <c r="H221" s="35">
        <f t="shared" si="9"/>
        <v>3.5166666666666666</v>
      </c>
      <c r="I221" s="50">
        <v>211</v>
      </c>
      <c r="J221" s="51"/>
      <c r="K221" s="51"/>
      <c r="L221" s="55">
        <f>J220-K220*1/6</f>
        <v>2.6487114330132897</v>
      </c>
    </row>
    <row r="222" spans="8:12" ht="12.75">
      <c r="H222" s="35">
        <f t="shared" si="9"/>
        <v>3.533333333333333</v>
      </c>
      <c r="I222" s="50">
        <v>212</v>
      </c>
      <c r="J222" s="51"/>
      <c r="K222" s="51"/>
      <c r="L222" s="55">
        <f>J220-K220*2/6</f>
        <v>2.540781960381494</v>
      </c>
    </row>
    <row r="223" spans="8:12" ht="12.75">
      <c r="H223" s="35">
        <f t="shared" si="9"/>
        <v>3.55</v>
      </c>
      <c r="I223" s="50">
        <v>213</v>
      </c>
      <c r="J223" s="51"/>
      <c r="K223" s="51"/>
      <c r="L223" s="55">
        <f>J220-K220*3/6</f>
        <v>2.4328524877496975</v>
      </c>
    </row>
    <row r="224" spans="8:12" ht="12.75">
      <c r="H224" s="35">
        <f t="shared" si="9"/>
        <v>3.566666666666667</v>
      </c>
      <c r="I224" s="50">
        <v>214</v>
      </c>
      <c r="J224" s="59" t="s">
        <v>0</v>
      </c>
      <c r="K224" s="59"/>
      <c r="L224" s="55">
        <f>J220-K220*4/6</f>
        <v>2.3249230151179012</v>
      </c>
    </row>
    <row r="225" spans="8:12" ht="12.75">
      <c r="H225" s="35">
        <f t="shared" si="9"/>
        <v>3.5833333333333335</v>
      </c>
      <c r="I225" s="50">
        <v>215</v>
      </c>
      <c r="J225" s="51"/>
      <c r="K225" s="51"/>
      <c r="L225" s="55">
        <f>J220-K220*5/6</f>
        <v>2.2169935424861054</v>
      </c>
    </row>
    <row r="226" spans="8:13" ht="12.75">
      <c r="H226" s="35">
        <f t="shared" si="9"/>
        <v>3.6</v>
      </c>
      <c r="I226" s="50">
        <v>216</v>
      </c>
      <c r="J226" s="54">
        <f>D47</f>
        <v>2.109064069854309</v>
      </c>
      <c r="K226" s="54">
        <f>J226-J232</f>
        <v>0.4954511971578883</v>
      </c>
      <c r="L226" s="55">
        <f>J220-K220*6/6</f>
        <v>2.109064069854309</v>
      </c>
      <c r="M226" s="34">
        <f>M220+6</f>
        <v>226</v>
      </c>
    </row>
    <row r="227" spans="8:12" ht="12.75">
      <c r="H227" s="35">
        <f t="shared" si="9"/>
        <v>3.6166666666666667</v>
      </c>
      <c r="I227" s="50">
        <v>217</v>
      </c>
      <c r="J227" s="58"/>
      <c r="K227" s="58"/>
      <c r="L227" s="57">
        <f>J226-K226*1/6</f>
        <v>2.026488870327994</v>
      </c>
    </row>
    <row r="228" spans="8:12" ht="12.75">
      <c r="H228" s="35">
        <f t="shared" si="9"/>
        <v>3.6333333333333333</v>
      </c>
      <c r="I228" s="50">
        <v>218</v>
      </c>
      <c r="J228" s="51"/>
      <c r="K228" s="51"/>
      <c r="L228" s="57">
        <f>J226-K226*2/6</f>
        <v>1.9439136708016795</v>
      </c>
    </row>
    <row r="229" spans="8:12" ht="12.75">
      <c r="H229" s="35">
        <f t="shared" si="9"/>
        <v>3.65</v>
      </c>
      <c r="I229" s="50">
        <v>219</v>
      </c>
      <c r="J229" s="51"/>
      <c r="K229" s="51"/>
      <c r="L229" s="57">
        <f>J226-K226*3/6</f>
        <v>1.861338471275365</v>
      </c>
    </row>
    <row r="230" spans="8:12" ht="12.75">
      <c r="H230" s="35">
        <f t="shared" si="9"/>
        <v>3.6666666666666665</v>
      </c>
      <c r="I230" s="50">
        <v>220</v>
      </c>
      <c r="J230" s="59" t="s">
        <v>0</v>
      </c>
      <c r="K230" s="59"/>
      <c r="L230" s="57">
        <f>J226-K226*4/6</f>
        <v>1.7787632717490502</v>
      </c>
    </row>
    <row r="231" spans="8:12" ht="12.75">
      <c r="H231" s="35">
        <f t="shared" si="9"/>
        <v>3.683333333333333</v>
      </c>
      <c r="I231" s="50">
        <v>221</v>
      </c>
      <c r="J231" s="51"/>
      <c r="K231" s="51"/>
      <c r="L231" s="57">
        <f>J226-K226*5/6</f>
        <v>1.6961880722227354</v>
      </c>
    </row>
    <row r="232" spans="8:13" ht="12.75">
      <c r="H232" s="35">
        <f t="shared" si="9"/>
        <v>3.7</v>
      </c>
      <c r="I232" s="50">
        <v>222</v>
      </c>
      <c r="J232" s="54">
        <f>D48</f>
        <v>1.6136128726964207</v>
      </c>
      <c r="K232" s="54">
        <f>J232-J238</f>
        <v>0.3790621825832212</v>
      </c>
      <c r="L232" s="57">
        <f>J226-K226*6/6</f>
        <v>1.6136128726964207</v>
      </c>
      <c r="M232" s="34">
        <f>M226+6</f>
        <v>232</v>
      </c>
    </row>
    <row r="233" spans="8:12" ht="12.75">
      <c r="H233" s="35">
        <f t="shared" si="9"/>
        <v>3.716666666666667</v>
      </c>
      <c r="I233" s="50">
        <v>223</v>
      </c>
      <c r="J233" s="51"/>
      <c r="K233" s="51"/>
      <c r="L233" s="55">
        <f>J232-K232*1/6</f>
        <v>1.550435842265884</v>
      </c>
    </row>
    <row r="234" spans="8:12" ht="12.75">
      <c r="H234" s="35">
        <f t="shared" si="9"/>
        <v>3.7333333333333334</v>
      </c>
      <c r="I234" s="50">
        <v>224</v>
      </c>
      <c r="J234" s="56"/>
      <c r="K234" s="56"/>
      <c r="L234" s="55">
        <f>J232-K232*2/6</f>
        <v>1.487258811835347</v>
      </c>
    </row>
    <row r="235" spans="8:12" ht="12.75">
      <c r="H235" s="35">
        <f t="shared" si="9"/>
        <v>3.75</v>
      </c>
      <c r="I235" s="50">
        <v>225</v>
      </c>
      <c r="J235" s="51"/>
      <c r="K235" s="51"/>
      <c r="L235" s="55">
        <f>J232-K232*3/6</f>
        <v>1.4240817814048101</v>
      </c>
    </row>
    <row r="236" spans="8:12" ht="12.75">
      <c r="H236" s="35">
        <f t="shared" si="9"/>
        <v>3.7666666666666666</v>
      </c>
      <c r="I236" s="50">
        <v>226</v>
      </c>
      <c r="J236" s="59" t="s">
        <v>0</v>
      </c>
      <c r="K236" s="59"/>
      <c r="L236" s="55">
        <f>J232-K232*4/6</f>
        <v>1.3609047509742733</v>
      </c>
    </row>
    <row r="237" spans="8:12" ht="12.75">
      <c r="H237" s="35">
        <f t="shared" si="9"/>
        <v>3.783333333333333</v>
      </c>
      <c r="I237" s="50">
        <v>227</v>
      </c>
      <c r="J237" s="51"/>
      <c r="K237" s="51"/>
      <c r="L237" s="55">
        <f>J232-K232*5/6</f>
        <v>1.2977277205437363</v>
      </c>
    </row>
    <row r="238" spans="8:13" ht="12.75">
      <c r="H238" s="35">
        <f t="shared" si="9"/>
        <v>3.8</v>
      </c>
      <c r="I238" s="50">
        <v>228</v>
      </c>
      <c r="J238" s="54">
        <f>D49</f>
        <v>1.2345506901131995</v>
      </c>
      <c r="K238" s="54">
        <f>J238-J244</f>
        <v>0.29001471605883367</v>
      </c>
      <c r="L238" s="55">
        <f>J232-K232*6/6</f>
        <v>1.2345506901131995</v>
      </c>
      <c r="M238" s="34">
        <f>M232+6</f>
        <v>238</v>
      </c>
    </row>
    <row r="239" spans="8:12" ht="12.75">
      <c r="H239" s="35">
        <f t="shared" si="9"/>
        <v>3.816666666666667</v>
      </c>
      <c r="I239" s="50">
        <v>229</v>
      </c>
      <c r="J239" s="51"/>
      <c r="K239" s="51"/>
      <c r="L239" s="57">
        <f>J238-K238*1/6</f>
        <v>1.1862149041033938</v>
      </c>
    </row>
    <row r="240" spans="8:12" ht="12.75">
      <c r="H240" s="35">
        <f t="shared" si="9"/>
        <v>3.8333333333333335</v>
      </c>
      <c r="I240" s="50">
        <v>230</v>
      </c>
      <c r="J240" s="56"/>
      <c r="K240" s="56"/>
      <c r="L240" s="57">
        <f>J238-K238*2/6</f>
        <v>1.1378791180935883</v>
      </c>
    </row>
    <row r="241" spans="8:12" ht="12.75">
      <c r="H241" s="35">
        <f t="shared" si="9"/>
        <v>3.85</v>
      </c>
      <c r="I241" s="50">
        <v>231</v>
      </c>
      <c r="J241" s="56"/>
      <c r="K241" s="56"/>
      <c r="L241" s="57">
        <f>J238-K238*3/6</f>
        <v>1.0895433320837826</v>
      </c>
    </row>
    <row r="242" spans="8:12" ht="12.75">
      <c r="H242" s="35">
        <f t="shared" si="9"/>
        <v>3.8666666666666667</v>
      </c>
      <c r="I242" s="50">
        <v>232</v>
      </c>
      <c r="J242" s="59" t="s">
        <v>0</v>
      </c>
      <c r="K242" s="59"/>
      <c r="L242" s="57">
        <f>J238-K238*4/6</f>
        <v>1.0412075460739771</v>
      </c>
    </row>
    <row r="243" spans="8:12" ht="12.75">
      <c r="H243" s="35">
        <f t="shared" si="9"/>
        <v>3.8833333333333333</v>
      </c>
      <c r="I243" s="50">
        <v>233</v>
      </c>
      <c r="J243" s="56"/>
      <c r="K243" s="56"/>
      <c r="L243" s="57">
        <f>J238-K238*5/6</f>
        <v>0.9928717600641714</v>
      </c>
    </row>
    <row r="244" spans="8:13" ht="12.75">
      <c r="H244" s="35">
        <f t="shared" si="9"/>
        <v>3.9</v>
      </c>
      <c r="I244" s="50">
        <v>234</v>
      </c>
      <c r="J244" s="59">
        <f>D50</f>
        <v>0.9445359740543658</v>
      </c>
      <c r="K244" s="54">
        <f>J244-J250</f>
        <v>0.22188585249392256</v>
      </c>
      <c r="L244" s="57">
        <f>J238-K238*6/6</f>
        <v>0.9445359740543658</v>
      </c>
      <c r="M244" s="34">
        <f>M238+6</f>
        <v>244</v>
      </c>
    </row>
    <row r="245" spans="8:12" ht="12.75">
      <c r="H245" s="35">
        <f t="shared" si="9"/>
        <v>3.9166666666666665</v>
      </c>
      <c r="I245" s="50">
        <v>235</v>
      </c>
      <c r="J245" s="56"/>
      <c r="K245" s="56"/>
      <c r="L245" s="55">
        <f>J244-K244*1/6</f>
        <v>0.9075549986387121</v>
      </c>
    </row>
    <row r="246" spans="8:12" ht="12.75">
      <c r="H246" s="35">
        <f t="shared" si="9"/>
        <v>3.933333333333333</v>
      </c>
      <c r="I246" s="50">
        <v>236</v>
      </c>
      <c r="J246" s="56"/>
      <c r="K246" s="56"/>
      <c r="L246" s="55">
        <f>J244-K244*2/6</f>
        <v>0.8705740232230583</v>
      </c>
    </row>
    <row r="247" spans="8:12" ht="12.75">
      <c r="H247" s="35">
        <f t="shared" si="9"/>
        <v>3.95</v>
      </c>
      <c r="I247" s="50">
        <v>237</v>
      </c>
      <c r="J247" s="51"/>
      <c r="K247" s="51"/>
      <c r="L247" s="55">
        <f>J244-K244*3/6</f>
        <v>0.8335930478074045</v>
      </c>
    </row>
    <row r="248" spans="8:12" ht="12.75">
      <c r="H248" s="35">
        <f t="shared" si="9"/>
        <v>3.966666666666667</v>
      </c>
      <c r="I248" s="50">
        <v>238</v>
      </c>
      <c r="J248" s="59" t="s">
        <v>0</v>
      </c>
      <c r="K248" s="59"/>
      <c r="L248" s="55">
        <f>J244-K244*4/6</f>
        <v>0.7966120723917508</v>
      </c>
    </row>
    <row r="249" spans="8:12" ht="12.75">
      <c r="H249" s="35">
        <f t="shared" si="9"/>
        <v>3.9833333333333334</v>
      </c>
      <c r="I249" s="50">
        <v>239</v>
      </c>
      <c r="J249" s="51"/>
      <c r="K249" s="51"/>
      <c r="L249" s="55">
        <f>J244-K244*5/6</f>
        <v>0.7596310969760971</v>
      </c>
    </row>
    <row r="250" spans="8:13" ht="13.5" thickBot="1">
      <c r="H250" s="35">
        <f t="shared" si="9"/>
        <v>4</v>
      </c>
      <c r="I250" s="50">
        <v>240</v>
      </c>
      <c r="J250" s="54">
        <f>D51</f>
        <v>0.7226501215604433</v>
      </c>
      <c r="K250" s="59" t="s">
        <v>0</v>
      </c>
      <c r="L250" s="55">
        <f>J244-K244*6/6</f>
        <v>0.7226501215604433</v>
      </c>
      <c r="M250" s="42" t="s">
        <v>0</v>
      </c>
    </row>
    <row r="251" spans="9:12" ht="13.5" thickTop="1">
      <c r="I251" s="60"/>
      <c r="J251" s="60"/>
      <c r="K251" s="60"/>
      <c r="L251" s="61"/>
    </row>
    <row r="252" spans="9:12" ht="12.75">
      <c r="I252" s="51"/>
      <c r="J252" s="51"/>
      <c r="K252" s="51"/>
      <c r="L252" s="54"/>
    </row>
    <row r="253" spans="9:12" ht="12.75">
      <c r="I253" s="51"/>
      <c r="J253" s="51"/>
      <c r="K253" s="51"/>
      <c r="L253" s="54"/>
    </row>
    <row r="254" spans="9:12" ht="12.75">
      <c r="I254" s="51"/>
      <c r="J254" s="54"/>
      <c r="K254" s="54"/>
      <c r="L254" s="54"/>
    </row>
    <row r="255" spans="9:12" ht="12.75">
      <c r="I255" s="51"/>
      <c r="J255" s="51"/>
      <c r="K255" s="51"/>
      <c r="L255" s="54"/>
    </row>
    <row r="256" spans="9:12" ht="12.75">
      <c r="I256" s="51"/>
      <c r="J256" s="51"/>
      <c r="K256" s="51"/>
      <c r="L256" s="54"/>
    </row>
    <row r="257" spans="9:12" ht="12.75">
      <c r="I257" s="51"/>
      <c r="J257" s="51"/>
      <c r="K257" s="51"/>
      <c r="L257" s="54"/>
    </row>
    <row r="258" spans="9:12" ht="12.75">
      <c r="I258" s="51"/>
      <c r="J258" s="51"/>
      <c r="K258" s="51"/>
      <c r="L258" s="54"/>
    </row>
    <row r="259" spans="9:12" ht="12.75">
      <c r="I259" s="51"/>
      <c r="J259" s="51"/>
      <c r="K259" s="51"/>
      <c r="L259" s="54"/>
    </row>
    <row r="260" spans="9:12" ht="12.75">
      <c r="I260" s="51"/>
      <c r="J260" s="54"/>
      <c r="K260" s="54"/>
      <c r="L260" s="54"/>
    </row>
  </sheetData>
  <sheetProtection password="DF7D" sheet="1" objects="1" scenarios="1"/>
  <mergeCells count="3">
    <mergeCell ref="A1:E1"/>
    <mergeCell ref="A2:E2"/>
    <mergeCell ref="A3:E3"/>
  </mergeCells>
  <printOptions/>
  <pageMargins left="0.75" right="0.75" top="1" bottom="1" header="0.5" footer="0.5"/>
  <pageSetup fitToHeight="1" fitToWidth="1" horizontalDpi="600" verticalDpi="600" orientation="portrait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 transitionEvaluation="1" transitionEntry="1">
    <pageSetUpPr fitToPage="1"/>
  </sheetPr>
  <dimension ref="A1:J41"/>
  <sheetViews>
    <sheetView workbookViewId="0" topLeftCell="D1">
      <selection activeCell="E14" sqref="E14"/>
    </sheetView>
  </sheetViews>
  <sheetFormatPr defaultColWidth="12.57421875" defaultRowHeight="12.75"/>
  <cols>
    <col min="1" max="1" width="52.421875" style="102" customWidth="1"/>
    <col min="2" max="2" width="17.7109375" style="102" customWidth="1"/>
    <col min="3" max="3" width="18.140625" style="102" customWidth="1"/>
    <col min="4" max="6" width="12.57421875" style="102" customWidth="1"/>
    <col min="7" max="7" width="50.421875" style="102" customWidth="1"/>
    <col min="8" max="16384" width="12.57421875" style="102" customWidth="1"/>
  </cols>
  <sheetData>
    <row r="1" ht="20.25">
      <c r="A1" s="101" t="s">
        <v>121</v>
      </c>
    </row>
    <row r="2" spans="1:7" ht="15.75">
      <c r="A2" s="103"/>
      <c r="B2" s="103"/>
      <c r="C2" s="103"/>
      <c r="D2" s="103"/>
      <c r="E2" s="103"/>
      <c r="F2" s="103"/>
      <c r="G2" s="103"/>
    </row>
    <row r="3" spans="1:7" ht="16.5">
      <c r="A3" s="104" t="s">
        <v>122</v>
      </c>
      <c r="B3" s="105" t="s">
        <v>123</v>
      </c>
      <c r="C3" s="106"/>
      <c r="D3" s="107" t="s">
        <v>124</v>
      </c>
      <c r="E3" s="131">
        <v>15</v>
      </c>
      <c r="F3" s="108" t="s">
        <v>125</v>
      </c>
      <c r="G3" s="108" t="s">
        <v>126</v>
      </c>
    </row>
    <row r="4" spans="2:7" ht="16.5">
      <c r="B4" s="109"/>
      <c r="C4" s="106"/>
      <c r="D4" s="107" t="s">
        <v>158</v>
      </c>
      <c r="E4" s="132">
        <v>21.1</v>
      </c>
      <c r="F4" s="108" t="s">
        <v>125</v>
      </c>
      <c r="G4" s="108" t="s">
        <v>127</v>
      </c>
    </row>
    <row r="5" spans="1:7" ht="16.5">
      <c r="A5" s="106" t="s">
        <v>128</v>
      </c>
      <c r="B5" s="110" t="str">
        <f>IF(OR((E3*E4/E5/E6)&lt;1,(E3*E4/E5/E6)&gt;20),"n/a",0.29*E5*E6*(E3*E4/E5/E6)^0.28*SQRT(32.2*E6)+E7)</f>
        <v>n/a</v>
      </c>
      <c r="C5" s="102">
        <f aca="true" t="shared" si="0" ref="C5:C12">IF(B5&gt;MIN(B$17:B$18),"X","")</f>
      </c>
      <c r="D5" s="107" t="s">
        <v>129</v>
      </c>
      <c r="E5" s="131">
        <v>94.7</v>
      </c>
      <c r="F5" s="108" t="s">
        <v>125</v>
      </c>
      <c r="G5" s="108" t="s">
        <v>130</v>
      </c>
    </row>
    <row r="6" spans="1:7" ht="16.5">
      <c r="A6" s="106" t="s">
        <v>131</v>
      </c>
      <c r="B6" s="110">
        <f>(8/27)*E5*E6*(E3/E5)^(1/4)*(E4/E6)^(1/3)*SQRT(32.2*E6)+E7</f>
        <v>9736.609384191</v>
      </c>
      <c r="C6" s="102">
        <f t="shared" si="0"/>
      </c>
      <c r="D6" s="107" t="s">
        <v>132</v>
      </c>
      <c r="E6" s="132">
        <v>21.1</v>
      </c>
      <c r="F6" s="108" t="s">
        <v>125</v>
      </c>
      <c r="G6" s="108" t="s">
        <v>133</v>
      </c>
    </row>
    <row r="7" spans="1:7" ht="16.5">
      <c r="A7" s="106" t="s">
        <v>134</v>
      </c>
      <c r="B7" s="110">
        <f>370*SQRT(E6*E8)</f>
        <v>36748.00436758437</v>
      </c>
      <c r="C7" s="102" t="str">
        <f t="shared" si="0"/>
        <v>X</v>
      </c>
      <c r="D7" s="107" t="s">
        <v>159</v>
      </c>
      <c r="E7" s="131">
        <v>1</v>
      </c>
      <c r="F7" s="108" t="s">
        <v>135</v>
      </c>
      <c r="G7" s="108" t="s">
        <v>136</v>
      </c>
    </row>
    <row r="8" spans="1:7" ht="16.5">
      <c r="A8" s="106" t="s">
        <v>137</v>
      </c>
      <c r="B8" s="110">
        <f>472*(E6*E8)^0.41</f>
        <v>20488.410527958964</v>
      </c>
      <c r="C8" s="102">
        <f t="shared" si="0"/>
      </c>
      <c r="D8" s="107" t="s">
        <v>138</v>
      </c>
      <c r="E8" s="132">
        <v>467.5</v>
      </c>
      <c r="F8" s="108" t="s">
        <v>139</v>
      </c>
      <c r="G8" s="108" t="s">
        <v>140</v>
      </c>
    </row>
    <row r="9" spans="1:7" ht="30">
      <c r="A9" s="106" t="s">
        <v>141</v>
      </c>
      <c r="B9" s="110">
        <f>325*(E6*E8)^0.42</f>
        <v>15466.43677573978</v>
      </c>
      <c r="C9" s="102">
        <f t="shared" si="0"/>
      </c>
      <c r="D9" s="107" t="s">
        <v>160</v>
      </c>
      <c r="E9" s="131">
        <v>1561</v>
      </c>
      <c r="F9" s="108" t="s">
        <v>142</v>
      </c>
      <c r="G9" s="130" t="s">
        <v>164</v>
      </c>
    </row>
    <row r="10" spans="1:7" ht="16.5">
      <c r="A10" s="106" t="s">
        <v>143</v>
      </c>
      <c r="B10" s="110">
        <f>IF(E11&lt;65*E6^0.35/0.416,IF(E4&gt;=103,0.416*E11*E6^1.5,IF(AND(1100*E10^1.35&gt;3.2*E4^2.5,1100*E10^1.35&lt;0.416*E11*E6^1.5),1100*E10^1.35,IF(1100*E10^1.35&lt;=3.2*E4^2.5,3.2*E4^2.5,0.416*E11*E6^1.5))),IF(E4&gt;=103,65*E4^1.85,IF(AND(1100*E10^1.35&gt;3.2*E4^2.5,1100*E10^1.35&lt;65*E4^1.85),1100*E10^1.35,IF(1100*E10^1.35&lt;=3.2*E4^2.5,3.2*E4^2.5,65*E4^1.85))))</f>
        <v>13252.116990568788</v>
      </c>
      <c r="C10" s="102">
        <f t="shared" si="0"/>
      </c>
      <c r="D10" s="107" t="s">
        <v>144</v>
      </c>
      <c r="E10" s="111">
        <f>E8*E4/E9</f>
        <v>6.319186418962204</v>
      </c>
      <c r="F10" s="108" t="s">
        <v>145</v>
      </c>
      <c r="G10" s="108" t="s">
        <v>165</v>
      </c>
    </row>
    <row r="11" spans="1:7" ht="16.5">
      <c r="A11" s="112" t="s">
        <v>146</v>
      </c>
      <c r="B11" s="113">
        <f>E7+3.1*E5*(E13/(E14/60+E13/SQRT(E6)))^3</f>
        <v>18231.639879827595</v>
      </c>
      <c r="C11" s="102">
        <f t="shared" si="0"/>
      </c>
      <c r="D11" s="107" t="s">
        <v>147</v>
      </c>
      <c r="E11" s="131">
        <v>855</v>
      </c>
      <c r="F11" s="108" t="s">
        <v>125</v>
      </c>
      <c r="G11" s="108" t="s">
        <v>148</v>
      </c>
    </row>
    <row r="12" spans="1:10" ht="15.75" customHeight="1">
      <c r="A12" s="106" t="s">
        <v>149</v>
      </c>
      <c r="B12" s="113">
        <f>40.1*E8^0.295*E6^1.24</f>
        <v>10785.49777765266</v>
      </c>
      <c r="C12" s="102">
        <f t="shared" si="0"/>
      </c>
      <c r="D12" s="107" t="s">
        <v>161</v>
      </c>
      <c r="E12" s="132">
        <v>58.3</v>
      </c>
      <c r="F12" s="108" t="s">
        <v>145</v>
      </c>
      <c r="G12" s="108" t="s">
        <v>150</v>
      </c>
      <c r="I12" s="103"/>
      <c r="J12" s="103"/>
    </row>
    <row r="13" spans="1:10" ht="15.75" customHeight="1">
      <c r="A13" s="112"/>
      <c r="B13" s="114"/>
      <c r="C13" s="115"/>
      <c r="D13" s="107" t="s">
        <v>151</v>
      </c>
      <c r="E13" s="116">
        <f>23.4*E12/E5</f>
        <v>14.405702217529036</v>
      </c>
      <c r="F13" s="108"/>
      <c r="G13" s="108" t="s">
        <v>166</v>
      </c>
      <c r="I13" s="117"/>
      <c r="J13" s="106"/>
    </row>
    <row r="14" spans="1:7" ht="15.75" customHeight="1">
      <c r="A14" s="118"/>
      <c r="B14" s="119"/>
      <c r="C14" s="103"/>
      <c r="D14" s="107" t="s">
        <v>162</v>
      </c>
      <c r="E14" s="131">
        <v>30.1</v>
      </c>
      <c r="F14" s="108" t="s">
        <v>152</v>
      </c>
      <c r="G14" s="108" t="s">
        <v>153</v>
      </c>
    </row>
    <row r="15" spans="1:5" ht="15.75" customHeight="1">
      <c r="A15" s="120" t="s">
        <v>154</v>
      </c>
      <c r="B15" s="114"/>
      <c r="C15" s="115"/>
      <c r="D15" s="121"/>
      <c r="E15" s="106"/>
    </row>
    <row r="16" spans="2:7" ht="15.75" customHeight="1">
      <c r="B16" s="119"/>
      <c r="C16" s="103"/>
      <c r="D16" s="103"/>
      <c r="E16" s="103"/>
      <c r="F16" s="103"/>
      <c r="G16" s="103"/>
    </row>
    <row r="17" spans="1:7" ht="15.75" customHeight="1">
      <c r="A17" s="106" t="s">
        <v>134</v>
      </c>
      <c r="B17" s="113">
        <f>530*SQRT(E6*E8)</f>
        <v>52639.033283296536</v>
      </c>
      <c r="C17" s="115"/>
      <c r="D17" s="121"/>
      <c r="E17" s="106"/>
      <c r="F17" s="103"/>
      <c r="G17" s="103"/>
    </row>
    <row r="18" spans="1:7" ht="15.75" customHeight="1">
      <c r="A18" s="112" t="s">
        <v>155</v>
      </c>
      <c r="B18" s="113">
        <f>75*E4^1.85</f>
        <v>21134.102318967452</v>
      </c>
      <c r="C18" s="103"/>
      <c r="D18" s="103"/>
      <c r="E18" s="103"/>
      <c r="F18" s="103"/>
      <c r="G18" s="103"/>
    </row>
    <row r="19" spans="1:7" ht="15.75" customHeight="1">
      <c r="A19" s="112"/>
      <c r="C19" s="115"/>
      <c r="D19" s="117"/>
      <c r="E19" s="106"/>
      <c r="F19" s="103"/>
      <c r="G19" s="103"/>
    </row>
    <row r="20" spans="1:7" ht="15.75" customHeight="1">
      <c r="A20" s="112"/>
      <c r="F20" s="103"/>
      <c r="G20" s="103"/>
    </row>
    <row r="21" spans="1:7" ht="15.75" customHeight="1">
      <c r="A21" s="122" t="s">
        <v>163</v>
      </c>
      <c r="F21" s="103"/>
      <c r="G21" s="103"/>
    </row>
    <row r="22" spans="1:7" ht="15.75" customHeight="1">
      <c r="A22" s="123" t="s">
        <v>156</v>
      </c>
      <c r="B22" s="103"/>
      <c r="C22" s="103"/>
      <c r="D22" s="103"/>
      <c r="E22" s="103"/>
      <c r="F22" s="103"/>
      <c r="G22" s="103"/>
    </row>
    <row r="23" spans="1:5" ht="15.75">
      <c r="A23" s="123" t="s">
        <v>157</v>
      </c>
      <c r="C23" s="115"/>
      <c r="D23" s="117"/>
      <c r="E23" s="106"/>
    </row>
    <row r="24" spans="1:5" ht="15.75">
      <c r="A24" s="118"/>
      <c r="B24" s="103"/>
      <c r="C24" s="103"/>
      <c r="D24" s="103"/>
      <c r="E24" s="103"/>
    </row>
    <row r="25" spans="1:5" ht="15.75">
      <c r="A25" s="118"/>
      <c r="B25" s="103"/>
      <c r="C25" s="103"/>
      <c r="D25" s="103"/>
      <c r="E25" s="103"/>
    </row>
    <row r="26" spans="1:5" ht="15.75">
      <c r="A26" s="104"/>
      <c r="B26" s="103"/>
      <c r="C26" s="103"/>
      <c r="D26" s="103"/>
      <c r="E26" s="103"/>
    </row>
    <row r="27" spans="1:5" ht="15.75">
      <c r="A27" s="118"/>
      <c r="B27" s="103"/>
      <c r="C27" s="103"/>
      <c r="D27" s="103"/>
      <c r="E27" s="103"/>
    </row>
    <row r="28" spans="1:5" ht="15.75">
      <c r="A28" s="106"/>
      <c r="B28" s="103"/>
      <c r="C28" s="124"/>
      <c r="D28" s="103"/>
      <c r="E28" s="103"/>
    </row>
    <row r="29" spans="1:5" ht="15.75">
      <c r="A29" s="106"/>
      <c r="B29" s="106"/>
      <c r="C29" s="125"/>
      <c r="D29" s="121"/>
      <c r="E29" s="106"/>
    </row>
    <row r="30" spans="1:3" ht="15.75">
      <c r="A30" s="103"/>
      <c r="C30" s="125"/>
    </row>
    <row r="32" ht="15.75">
      <c r="D32" s="126"/>
    </row>
    <row r="33" spans="2:4" ht="15.75">
      <c r="B33" s="127"/>
      <c r="C33" s="127"/>
      <c r="D33" s="128"/>
    </row>
    <row r="34" spans="2:4" ht="15.75">
      <c r="B34" s="127"/>
      <c r="C34" s="127"/>
      <c r="D34" s="128"/>
    </row>
    <row r="35" spans="2:4" ht="15.75">
      <c r="B35" s="127"/>
      <c r="C35" s="127"/>
      <c r="D35" s="128"/>
    </row>
    <row r="36" spans="2:4" ht="15.75">
      <c r="B36" s="127"/>
      <c r="C36" s="127"/>
      <c r="D36" s="128"/>
    </row>
    <row r="37" spans="2:4" ht="15.75">
      <c r="B37" s="127"/>
      <c r="C37" s="127"/>
      <c r="D37" s="129"/>
    </row>
    <row r="38" spans="2:4" ht="15.75">
      <c r="B38" s="127"/>
      <c r="C38" s="127"/>
      <c r="D38" s="129"/>
    </row>
    <row r="39" spans="2:4" ht="15.75">
      <c r="B39" s="127"/>
      <c r="C39" s="127"/>
      <c r="D39" s="128"/>
    </row>
    <row r="40" spans="2:4" ht="15.75">
      <c r="B40" s="127"/>
      <c r="C40" s="127"/>
      <c r="D40" s="128"/>
    </row>
    <row r="41" ht="15.75">
      <c r="D41" s="126"/>
    </row>
  </sheetData>
  <sheetProtection password="DF7D" sheet="1" objects="1" scenarios="1"/>
  <printOptions/>
  <pageMargins left="0.75" right="0.75" top="1" bottom="1" header="0.5" footer="0.5"/>
  <pageSetup fitToHeight="1" fitToWidth="1" horizontalDpi="300" verticalDpi="3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R116"/>
  <sheetViews>
    <sheetView workbookViewId="0" topLeftCell="A1">
      <selection activeCell="C10" sqref="C10"/>
    </sheetView>
  </sheetViews>
  <sheetFormatPr defaultColWidth="9.140625" defaultRowHeight="12.75"/>
  <cols>
    <col min="2" max="2" width="25.8515625" style="0" bestFit="1" customWidth="1"/>
    <col min="3" max="5" width="8.7109375" style="0" customWidth="1"/>
    <col min="6" max="6" width="8.140625" style="0" customWidth="1"/>
    <col min="8" max="8" width="10.28125" style="0" customWidth="1"/>
    <col min="9" max="18" width="10.7109375" style="0" customWidth="1"/>
  </cols>
  <sheetData>
    <row r="1" spans="2:8" ht="13.5" thickBot="1">
      <c r="B1" s="9" t="s">
        <v>44</v>
      </c>
      <c r="C1" s="65" t="s">
        <v>25</v>
      </c>
      <c r="D1" s="7"/>
      <c r="E1" s="8"/>
      <c r="F1" s="6"/>
      <c r="G1" s="86"/>
      <c r="H1" s="85" t="s">
        <v>51</v>
      </c>
    </row>
    <row r="2" spans="2:7" ht="26.25" thickBot="1">
      <c r="B2" s="15" t="s">
        <v>45</v>
      </c>
      <c r="C2" s="65" t="s">
        <v>41</v>
      </c>
      <c r="D2" s="7"/>
      <c r="E2" s="8"/>
      <c r="F2" s="6"/>
      <c r="G2" s="6"/>
    </row>
    <row r="3" spans="2:18" ht="13.5" thickBot="1">
      <c r="B3" s="10" t="s">
        <v>50</v>
      </c>
      <c r="C3" s="66">
        <v>17</v>
      </c>
      <c r="D3" s="2"/>
      <c r="I3" s="1"/>
      <c r="J3" s="2"/>
      <c r="K3" s="2"/>
      <c r="L3" s="2"/>
      <c r="M3" s="2"/>
      <c r="N3" s="2"/>
      <c r="O3" s="1"/>
      <c r="P3" s="1"/>
      <c r="Q3" s="1"/>
      <c r="R3" s="1"/>
    </row>
    <row r="4" spans="2:18" ht="26.25" thickBot="1">
      <c r="B4" s="80" t="s">
        <v>48</v>
      </c>
      <c r="C4" s="81">
        <v>4</v>
      </c>
      <c r="D4" s="2"/>
      <c r="I4" s="1"/>
      <c r="J4" s="1"/>
      <c r="K4" s="1"/>
      <c r="L4" s="1"/>
      <c r="M4" s="1"/>
      <c r="N4" s="1"/>
      <c r="O4" s="1"/>
      <c r="P4" s="1"/>
      <c r="Q4" s="1"/>
      <c r="R4" s="1"/>
    </row>
    <row r="5" spans="2:18" ht="13.5" thickBot="1">
      <c r="B5" s="10" t="s">
        <v>20</v>
      </c>
      <c r="C5" s="67">
        <v>1612.3</v>
      </c>
      <c r="H5" s="1"/>
      <c r="I5" s="1"/>
      <c r="J5" s="2"/>
      <c r="K5" s="2"/>
      <c r="L5" s="1"/>
      <c r="M5" s="1"/>
      <c r="N5" s="1"/>
      <c r="O5" s="1"/>
      <c r="P5" s="1"/>
      <c r="Q5" s="1"/>
      <c r="R5" s="1"/>
    </row>
    <row r="6" spans="2:18" ht="13.5" thickBot="1">
      <c r="B6" s="10" t="s">
        <v>21</v>
      </c>
      <c r="C6" s="67">
        <v>1582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26.25" thickBot="1">
      <c r="B7" s="15" t="s">
        <v>42</v>
      </c>
      <c r="C7" s="67">
        <v>25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2:18" ht="26.25" thickBot="1">
      <c r="B8" s="15" t="s">
        <v>213</v>
      </c>
      <c r="C8" s="67">
        <v>3.3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2:18" ht="12.75">
      <c r="B9" s="82" t="s">
        <v>46</v>
      </c>
      <c r="C9" s="83">
        <f>9.5*1*POWER((C7*(C5-C6)),0.25)</f>
        <v>49.83899366446296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2:18" ht="13.5" thickBot="1">
      <c r="B10" s="82" t="s">
        <v>47</v>
      </c>
      <c r="C10" s="84">
        <f>60*0.3*POWER(C7,0.53)/(POWER((C5-C6),0.9))</f>
        <v>4.601319010531705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13.5" thickBot="1">
      <c r="B11" s="10" t="s">
        <v>22</v>
      </c>
      <c r="C11" s="67">
        <v>1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ht="13.5" thickBot="1">
      <c r="B12" s="11" t="s">
        <v>24</v>
      </c>
      <c r="C12" s="67">
        <v>0.5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2:18" ht="13.5" thickBot="1">
      <c r="B13" s="12" t="s">
        <v>23</v>
      </c>
      <c r="C13" s="67">
        <v>0.86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8:18" ht="12.75"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2:18" ht="12.75">
      <c r="B15" s="100" t="s">
        <v>120</v>
      </c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51.75" thickBot="1">
      <c r="A16" t="s">
        <v>38</v>
      </c>
      <c r="B16" s="4" t="s">
        <v>32</v>
      </c>
      <c r="C16" s="75" t="s">
        <v>31</v>
      </c>
      <c r="D16" s="75" t="s">
        <v>30</v>
      </c>
      <c r="E16" s="76" t="s">
        <v>29</v>
      </c>
      <c r="F16" s="75" t="s">
        <v>28</v>
      </c>
      <c r="G16" s="75" t="s">
        <v>27</v>
      </c>
      <c r="H16" s="76" t="s">
        <v>26</v>
      </c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2.75">
      <c r="A17" t="s">
        <v>0</v>
      </c>
      <c r="B17" t="s">
        <v>2</v>
      </c>
      <c r="C17" s="87">
        <v>0</v>
      </c>
      <c r="D17" s="88">
        <v>5</v>
      </c>
      <c r="E17" s="89"/>
      <c r="F17" s="89"/>
      <c r="G17" s="89"/>
      <c r="H17" s="90"/>
      <c r="I17" s="5"/>
      <c r="J17" s="1"/>
      <c r="K17" s="1"/>
      <c r="L17" s="1"/>
      <c r="M17" s="1"/>
      <c r="N17" s="1"/>
      <c r="O17" s="1"/>
      <c r="P17" s="1"/>
      <c r="Q17" s="1"/>
      <c r="R17" s="1"/>
    </row>
    <row r="18" spans="1:18" ht="12.75">
      <c r="A18" t="s">
        <v>5</v>
      </c>
      <c r="C18" s="91"/>
      <c r="D18" s="77"/>
      <c r="E18" s="78">
        <v>1585</v>
      </c>
      <c r="F18" s="78">
        <v>13</v>
      </c>
      <c r="G18" s="78">
        <v>0</v>
      </c>
      <c r="H18" s="92">
        <v>0.064</v>
      </c>
      <c r="I18" s="5"/>
      <c r="J18" s="1"/>
      <c r="K18" s="1"/>
      <c r="L18" s="1"/>
      <c r="M18" s="1"/>
      <c r="N18" s="1"/>
      <c r="O18" s="1"/>
      <c r="P18" s="1"/>
      <c r="Q18" s="1"/>
      <c r="R18" s="1"/>
    </row>
    <row r="19" spans="1:18" ht="12.75">
      <c r="A19" t="s">
        <v>6</v>
      </c>
      <c r="C19" s="91"/>
      <c r="D19" s="77" t="s">
        <v>0</v>
      </c>
      <c r="E19" s="78">
        <v>1593</v>
      </c>
      <c r="F19" s="78">
        <v>69</v>
      </c>
      <c r="G19" s="78">
        <v>0</v>
      </c>
      <c r="H19" s="92">
        <v>0.054</v>
      </c>
      <c r="I19" s="5"/>
      <c r="J19" s="1"/>
      <c r="K19" s="1"/>
      <c r="L19" s="1"/>
      <c r="M19" s="1"/>
      <c r="N19" s="1"/>
      <c r="O19" s="1"/>
      <c r="P19" s="1"/>
      <c r="Q19" s="1"/>
      <c r="R19" s="1"/>
    </row>
    <row r="20" spans="1:18" ht="12.75">
      <c r="A20" t="s">
        <v>7</v>
      </c>
      <c r="C20" s="91"/>
      <c r="D20" s="77"/>
      <c r="E20" s="78">
        <v>1597</v>
      </c>
      <c r="F20" s="78">
        <v>103</v>
      </c>
      <c r="G20" s="78">
        <v>0</v>
      </c>
      <c r="H20" s="92">
        <v>0.053</v>
      </c>
      <c r="I20" s="5"/>
      <c r="J20" s="1"/>
      <c r="K20" s="1"/>
      <c r="L20" s="1"/>
      <c r="M20" s="1"/>
      <c r="N20" s="1"/>
      <c r="O20" s="1"/>
      <c r="P20" s="1"/>
      <c r="Q20" s="1"/>
      <c r="R20" s="1"/>
    </row>
    <row r="21" spans="1:18" ht="12.75">
      <c r="A21" t="s">
        <v>10</v>
      </c>
      <c r="C21" s="91"/>
      <c r="D21" s="77"/>
      <c r="E21" s="78">
        <v>1601</v>
      </c>
      <c r="F21" s="78">
        <v>149</v>
      </c>
      <c r="G21" s="78">
        <v>0</v>
      </c>
      <c r="H21" s="92">
        <v>0.052</v>
      </c>
      <c r="I21" s="5"/>
      <c r="J21" s="1"/>
      <c r="K21" s="1"/>
      <c r="L21" s="1"/>
      <c r="M21" s="1"/>
      <c r="N21" s="1"/>
      <c r="O21" s="1"/>
      <c r="P21" s="1"/>
      <c r="Q21" s="1"/>
      <c r="R21" s="1"/>
    </row>
    <row r="22" spans="2:18" ht="12.75">
      <c r="B22" t="s">
        <v>11</v>
      </c>
      <c r="C22" s="93">
        <v>0.2</v>
      </c>
      <c r="D22" s="78">
        <v>5</v>
      </c>
      <c r="E22" s="77"/>
      <c r="F22" s="77"/>
      <c r="G22" s="77"/>
      <c r="H22" s="94"/>
      <c r="I22" s="5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t="s">
        <v>5</v>
      </c>
      <c r="C23" s="95"/>
      <c r="D23" s="79"/>
      <c r="E23" s="78">
        <v>1555</v>
      </c>
      <c r="F23" s="78">
        <v>16</v>
      </c>
      <c r="G23" s="78">
        <v>0</v>
      </c>
      <c r="H23" s="92">
        <v>0.062</v>
      </c>
      <c r="I23" s="5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t="s">
        <v>6</v>
      </c>
      <c r="C24" s="91"/>
      <c r="D24" s="77"/>
      <c r="E24" s="78">
        <v>1560</v>
      </c>
      <c r="F24" s="78">
        <v>69</v>
      </c>
      <c r="G24" s="78">
        <v>0</v>
      </c>
      <c r="H24" s="92">
        <v>0.053</v>
      </c>
      <c r="I24" s="5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t="s">
        <v>7</v>
      </c>
      <c r="C25" s="91"/>
      <c r="D25" s="77"/>
      <c r="E25" s="78">
        <v>1580</v>
      </c>
      <c r="F25" s="78">
        <v>210</v>
      </c>
      <c r="G25" s="78">
        <v>0</v>
      </c>
      <c r="H25" s="92">
        <v>0.051</v>
      </c>
      <c r="I25" s="5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t="s">
        <v>10</v>
      </c>
      <c r="C26" s="91"/>
      <c r="D26" s="77"/>
      <c r="E26" s="78">
        <v>1600</v>
      </c>
      <c r="F26" s="78">
        <v>358</v>
      </c>
      <c r="G26" s="78">
        <v>0</v>
      </c>
      <c r="H26" s="92">
        <v>0.051</v>
      </c>
      <c r="I26" s="5"/>
      <c r="J26" s="1"/>
      <c r="K26" s="1"/>
      <c r="L26" s="1"/>
      <c r="M26" s="1"/>
      <c r="N26" s="1"/>
      <c r="O26" s="1"/>
      <c r="P26" s="1"/>
      <c r="Q26" s="1"/>
      <c r="R26" s="1"/>
    </row>
    <row r="27" spans="2:18" ht="12.75">
      <c r="B27" t="s">
        <v>12</v>
      </c>
      <c r="C27" s="93">
        <v>0.36</v>
      </c>
      <c r="D27" s="78">
        <v>5</v>
      </c>
      <c r="E27" s="77"/>
      <c r="F27" s="77"/>
      <c r="G27" s="77"/>
      <c r="H27" s="94"/>
      <c r="I27" s="5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t="s">
        <v>5</v>
      </c>
      <c r="C28" s="95"/>
      <c r="D28" s="79"/>
      <c r="E28" s="78">
        <v>1537</v>
      </c>
      <c r="F28" s="78">
        <v>16</v>
      </c>
      <c r="G28" s="78">
        <v>0</v>
      </c>
      <c r="H28" s="92">
        <v>0.066</v>
      </c>
      <c r="I28" s="5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t="s">
        <v>6</v>
      </c>
      <c r="C29" s="91"/>
      <c r="D29" s="77"/>
      <c r="E29" s="78">
        <v>1540</v>
      </c>
      <c r="F29" s="78">
        <v>69</v>
      </c>
      <c r="G29" s="78">
        <v>0</v>
      </c>
      <c r="H29" s="92">
        <v>0.054</v>
      </c>
      <c r="I29" s="5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t="s">
        <v>7</v>
      </c>
      <c r="C30" s="91"/>
      <c r="D30" s="77"/>
      <c r="E30" s="78">
        <v>1560</v>
      </c>
      <c r="F30" s="78">
        <v>243</v>
      </c>
      <c r="G30" s="78">
        <v>0</v>
      </c>
      <c r="H30" s="92">
        <v>0.051</v>
      </c>
      <c r="I30" s="5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t="s">
        <v>10</v>
      </c>
      <c r="C31" s="91"/>
      <c r="D31" s="77"/>
      <c r="E31" s="78">
        <v>1580</v>
      </c>
      <c r="F31" s="78">
        <v>397</v>
      </c>
      <c r="G31" s="78">
        <v>0</v>
      </c>
      <c r="H31" s="92">
        <v>0.051</v>
      </c>
      <c r="I31" s="5"/>
      <c r="J31" s="1"/>
      <c r="K31" s="1"/>
      <c r="L31" s="1"/>
      <c r="M31" s="1"/>
      <c r="N31" s="1"/>
      <c r="O31" s="1"/>
      <c r="P31" s="1"/>
      <c r="Q31" s="1"/>
      <c r="R31" s="1"/>
    </row>
    <row r="32" spans="2:18" ht="12.75">
      <c r="B32" t="s">
        <v>13</v>
      </c>
      <c r="C32" s="93">
        <v>0.57</v>
      </c>
      <c r="D32" s="78">
        <v>5</v>
      </c>
      <c r="E32" s="77"/>
      <c r="F32" s="77"/>
      <c r="G32" s="77"/>
      <c r="H32" s="94"/>
      <c r="I32" s="5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t="s">
        <v>5</v>
      </c>
      <c r="C33" s="95"/>
      <c r="D33" s="79"/>
      <c r="E33" s="78">
        <v>1508</v>
      </c>
      <c r="F33" s="78">
        <v>16</v>
      </c>
      <c r="G33" s="78">
        <v>0</v>
      </c>
      <c r="H33" s="92">
        <v>0.064</v>
      </c>
      <c r="I33" s="5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t="s">
        <v>6</v>
      </c>
      <c r="C34" s="91"/>
      <c r="D34" s="77" t="s">
        <v>0</v>
      </c>
      <c r="E34" s="78">
        <v>1520</v>
      </c>
      <c r="F34" s="78">
        <v>144</v>
      </c>
      <c r="G34" s="78">
        <v>0</v>
      </c>
      <c r="H34" s="92">
        <v>0.052</v>
      </c>
      <c r="I34" s="5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t="s">
        <v>7</v>
      </c>
      <c r="C35" s="91"/>
      <c r="D35" s="77"/>
      <c r="E35" s="78">
        <v>1540</v>
      </c>
      <c r="F35" s="78">
        <v>433</v>
      </c>
      <c r="G35" s="78">
        <v>0</v>
      </c>
      <c r="H35" s="92">
        <v>0.051</v>
      </c>
      <c r="I35" s="5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t="s">
        <v>10</v>
      </c>
      <c r="C36" s="91"/>
      <c r="D36" s="77"/>
      <c r="E36" s="78">
        <v>1560</v>
      </c>
      <c r="F36" s="78">
        <v>613</v>
      </c>
      <c r="G36" s="78">
        <v>0</v>
      </c>
      <c r="H36" s="92">
        <v>0.05</v>
      </c>
      <c r="I36" s="5"/>
      <c r="J36" s="1"/>
      <c r="K36" s="1"/>
      <c r="L36" s="1"/>
      <c r="M36" s="1"/>
      <c r="N36" s="1"/>
      <c r="O36" s="1"/>
      <c r="P36" s="1"/>
      <c r="Q36" s="1"/>
      <c r="R36" s="1"/>
    </row>
    <row r="37" spans="2:18" ht="12.75">
      <c r="B37" t="s">
        <v>14</v>
      </c>
      <c r="C37" s="93">
        <v>0.69</v>
      </c>
      <c r="D37" s="78">
        <v>5</v>
      </c>
      <c r="E37" s="77"/>
      <c r="F37" s="77"/>
      <c r="G37" s="77"/>
      <c r="H37" s="94"/>
      <c r="I37" s="5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t="s">
        <v>5</v>
      </c>
      <c r="C38" s="95"/>
      <c r="D38" s="79"/>
      <c r="E38" s="78">
        <v>1493</v>
      </c>
      <c r="F38" s="78">
        <v>16</v>
      </c>
      <c r="G38" s="78">
        <v>0</v>
      </c>
      <c r="H38" s="92">
        <v>0.062</v>
      </c>
      <c r="I38" s="5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t="s">
        <v>6</v>
      </c>
      <c r="C39" s="91"/>
      <c r="D39" s="77"/>
      <c r="E39" s="78">
        <v>1500</v>
      </c>
      <c r="F39" s="78">
        <v>66</v>
      </c>
      <c r="G39" s="78">
        <v>0</v>
      </c>
      <c r="H39" s="92">
        <v>0.053</v>
      </c>
      <c r="I39" s="5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t="s">
        <v>7</v>
      </c>
      <c r="C40" s="91"/>
      <c r="D40" s="77"/>
      <c r="E40" s="78">
        <v>1520</v>
      </c>
      <c r="F40" s="78">
        <v>456</v>
      </c>
      <c r="G40" s="78">
        <v>0</v>
      </c>
      <c r="H40" s="92">
        <v>0.05</v>
      </c>
      <c r="I40" s="5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t="s">
        <v>10</v>
      </c>
      <c r="C41" s="91"/>
      <c r="D41" s="77"/>
      <c r="E41" s="78">
        <v>1540</v>
      </c>
      <c r="F41" s="78">
        <v>784</v>
      </c>
      <c r="G41" s="78">
        <v>0</v>
      </c>
      <c r="H41" s="92">
        <v>0.05</v>
      </c>
      <c r="I41" s="5"/>
      <c r="J41" s="1"/>
      <c r="K41" s="1"/>
      <c r="L41" s="1"/>
      <c r="M41" s="1"/>
      <c r="N41" s="1"/>
      <c r="O41" s="1"/>
      <c r="P41" s="1"/>
      <c r="Q41" s="1"/>
      <c r="R41" s="1"/>
    </row>
    <row r="42" spans="2:18" ht="12.75">
      <c r="B42" t="s">
        <v>15</v>
      </c>
      <c r="C42" s="93">
        <v>0.86</v>
      </c>
      <c r="D42" s="78">
        <v>5</v>
      </c>
      <c r="E42" s="77"/>
      <c r="F42" s="77"/>
      <c r="G42" s="77"/>
      <c r="H42" s="94"/>
      <c r="I42" s="5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t="s">
        <v>5</v>
      </c>
      <c r="C43" s="95"/>
      <c r="D43" s="79"/>
      <c r="E43" s="78">
        <v>1473</v>
      </c>
      <c r="F43" s="78">
        <v>16</v>
      </c>
      <c r="G43" s="78">
        <v>0</v>
      </c>
      <c r="H43" s="92">
        <v>0.063</v>
      </c>
      <c r="I43" s="5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t="s">
        <v>6</v>
      </c>
      <c r="C44" s="91"/>
      <c r="D44" s="77"/>
      <c r="E44" s="78">
        <v>1480</v>
      </c>
      <c r="F44" s="78">
        <v>98</v>
      </c>
      <c r="G44" s="78">
        <v>0</v>
      </c>
      <c r="H44" s="92">
        <v>0.052</v>
      </c>
      <c r="I44" s="5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t="s">
        <v>7</v>
      </c>
      <c r="C45" s="91"/>
      <c r="D45" s="77"/>
      <c r="E45" s="78">
        <v>1500</v>
      </c>
      <c r="F45" s="78">
        <v>426</v>
      </c>
      <c r="G45" s="78">
        <v>0</v>
      </c>
      <c r="H45" s="92">
        <v>0.05</v>
      </c>
      <c r="I45" s="5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t="s">
        <v>10</v>
      </c>
      <c r="C46" s="91"/>
      <c r="D46" s="77"/>
      <c r="E46" s="78">
        <v>1520</v>
      </c>
      <c r="F46" s="78">
        <v>1014</v>
      </c>
      <c r="G46" s="78">
        <v>0</v>
      </c>
      <c r="H46" s="92">
        <v>0.05</v>
      </c>
      <c r="I46" s="5"/>
      <c r="J46" s="1"/>
      <c r="K46" s="1"/>
      <c r="L46" s="1"/>
      <c r="M46" s="1"/>
      <c r="N46" s="1"/>
      <c r="O46" s="1"/>
      <c r="P46" s="1"/>
      <c r="Q46" s="1"/>
      <c r="R46" s="1"/>
    </row>
    <row r="47" spans="2:18" ht="12.75">
      <c r="B47" t="s">
        <v>16</v>
      </c>
      <c r="C47" s="93">
        <v>1.01</v>
      </c>
      <c r="D47" s="78">
        <v>5</v>
      </c>
      <c r="E47" s="77"/>
      <c r="F47" s="77"/>
      <c r="G47" s="77"/>
      <c r="H47" s="94"/>
      <c r="I47" s="5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t="s">
        <v>5</v>
      </c>
      <c r="C48" s="95"/>
      <c r="D48" s="79"/>
      <c r="E48" s="78">
        <v>1458</v>
      </c>
      <c r="F48" s="78">
        <v>16</v>
      </c>
      <c r="G48" s="78">
        <v>0</v>
      </c>
      <c r="H48" s="92">
        <v>0.063</v>
      </c>
      <c r="I48" s="5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t="s">
        <v>6</v>
      </c>
      <c r="C49" s="91"/>
      <c r="D49" s="77"/>
      <c r="E49" s="78">
        <v>1460</v>
      </c>
      <c r="F49" s="78">
        <v>72</v>
      </c>
      <c r="G49" s="78">
        <v>0</v>
      </c>
      <c r="H49" s="92">
        <v>0.053</v>
      </c>
      <c r="I49" s="5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t="s">
        <v>7</v>
      </c>
      <c r="C50" s="91"/>
      <c r="D50" s="77"/>
      <c r="E50" s="78">
        <v>1480</v>
      </c>
      <c r="F50" s="78">
        <v>712</v>
      </c>
      <c r="G50" s="78">
        <v>0</v>
      </c>
      <c r="H50" s="92">
        <v>0.05</v>
      </c>
      <c r="I50" s="5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t="s">
        <v>10</v>
      </c>
      <c r="C51" s="91"/>
      <c r="D51" s="77"/>
      <c r="E51" s="78">
        <v>1500</v>
      </c>
      <c r="F51" s="78">
        <v>1365</v>
      </c>
      <c r="G51" s="78">
        <v>0</v>
      </c>
      <c r="H51" s="92">
        <v>0.05</v>
      </c>
      <c r="I51" s="5"/>
      <c r="J51" s="1"/>
      <c r="K51" s="1"/>
      <c r="L51" s="1"/>
      <c r="M51" s="1"/>
      <c r="N51" s="1"/>
      <c r="O51" s="1"/>
      <c r="P51" s="1"/>
      <c r="Q51" s="1"/>
      <c r="R51" s="1"/>
    </row>
    <row r="52" spans="2:18" ht="12.75">
      <c r="B52" t="s">
        <v>17</v>
      </c>
      <c r="C52" s="93">
        <v>1.11</v>
      </c>
      <c r="D52" s="78">
        <v>5</v>
      </c>
      <c r="E52" s="77"/>
      <c r="F52" s="77"/>
      <c r="G52" s="77"/>
      <c r="H52" s="94"/>
      <c r="I52" s="5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t="s">
        <v>5</v>
      </c>
      <c r="C53" s="95"/>
      <c r="D53" s="79"/>
      <c r="E53" s="78">
        <v>1454</v>
      </c>
      <c r="F53" s="78">
        <v>16</v>
      </c>
      <c r="G53" s="78">
        <v>0</v>
      </c>
      <c r="H53" s="92">
        <v>0.063</v>
      </c>
      <c r="I53" s="5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t="s">
        <v>6</v>
      </c>
      <c r="C54" s="91"/>
      <c r="D54" s="77"/>
      <c r="E54" s="78">
        <v>1460</v>
      </c>
      <c r="F54" s="78">
        <v>49</v>
      </c>
      <c r="G54" s="78">
        <v>0</v>
      </c>
      <c r="H54" s="92">
        <v>0.054</v>
      </c>
      <c r="I54" s="5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t="s">
        <v>7</v>
      </c>
      <c r="C55" s="91"/>
      <c r="D55" s="77"/>
      <c r="E55" s="78">
        <v>1480</v>
      </c>
      <c r="F55" s="78">
        <v>617</v>
      </c>
      <c r="G55" s="78">
        <v>0</v>
      </c>
      <c r="H55" s="92">
        <v>0.05</v>
      </c>
      <c r="I55" s="5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t="s">
        <v>10</v>
      </c>
      <c r="C56" s="91"/>
      <c r="D56" s="77"/>
      <c r="E56" s="78">
        <v>1500</v>
      </c>
      <c r="F56" s="78">
        <v>1197</v>
      </c>
      <c r="G56" s="78">
        <v>0</v>
      </c>
      <c r="H56" s="92">
        <v>0.05</v>
      </c>
      <c r="I56" s="5"/>
      <c r="J56" s="1"/>
      <c r="K56" s="1"/>
      <c r="L56" s="1"/>
      <c r="M56" s="1"/>
      <c r="N56" s="1"/>
      <c r="O56" s="1"/>
      <c r="P56" s="1"/>
      <c r="Q56" s="1"/>
      <c r="R56" s="1"/>
    </row>
    <row r="57" spans="2:18" ht="12.75">
      <c r="B57" t="s">
        <v>18</v>
      </c>
      <c r="C57" s="93">
        <v>1.39</v>
      </c>
      <c r="D57" s="78">
        <v>5</v>
      </c>
      <c r="E57" s="77"/>
      <c r="F57" s="77"/>
      <c r="G57" s="77"/>
      <c r="H57" s="94"/>
      <c r="I57" s="5"/>
      <c r="J57" s="1"/>
      <c r="K57" s="1"/>
      <c r="L57" s="1"/>
      <c r="M57" s="1"/>
      <c r="N57" s="1"/>
      <c r="O57" s="1"/>
      <c r="P57" s="1"/>
      <c r="Q57" s="1"/>
      <c r="R57" s="1"/>
    </row>
    <row r="58" spans="1:18" ht="12.75">
      <c r="A58" t="s">
        <v>5</v>
      </c>
      <c r="C58" s="95"/>
      <c r="D58" s="79"/>
      <c r="E58" s="78">
        <v>1445</v>
      </c>
      <c r="F58" s="78">
        <v>16</v>
      </c>
      <c r="G58" s="78">
        <v>0</v>
      </c>
      <c r="H58" s="92">
        <v>0.063</v>
      </c>
      <c r="I58" s="5"/>
      <c r="J58" s="1"/>
      <c r="K58" s="1"/>
      <c r="L58" s="1"/>
      <c r="M58" s="1"/>
      <c r="N58" s="1"/>
      <c r="O58" s="1"/>
      <c r="P58" s="1"/>
      <c r="Q58" s="1"/>
      <c r="R58" s="1"/>
    </row>
    <row r="59" spans="1:18" ht="12.75">
      <c r="A59" t="s">
        <v>6</v>
      </c>
      <c r="C59" s="91"/>
      <c r="D59" s="77"/>
      <c r="E59" s="78">
        <v>1460</v>
      </c>
      <c r="F59" s="78">
        <v>220</v>
      </c>
      <c r="G59" s="78">
        <v>0</v>
      </c>
      <c r="H59" s="92">
        <v>0.051</v>
      </c>
      <c r="I59" s="5"/>
      <c r="J59" s="1"/>
      <c r="K59" s="1"/>
      <c r="L59" s="1"/>
      <c r="M59" s="1"/>
      <c r="N59" s="1"/>
      <c r="O59" s="1"/>
      <c r="P59" s="1"/>
      <c r="Q59" s="1"/>
      <c r="R59" s="1"/>
    </row>
    <row r="60" spans="1:18" ht="12.75">
      <c r="A60" t="s">
        <v>7</v>
      </c>
      <c r="C60" s="91"/>
      <c r="D60" s="77"/>
      <c r="E60" s="78">
        <v>1480</v>
      </c>
      <c r="F60" s="78">
        <v>856</v>
      </c>
      <c r="G60" s="78">
        <v>0</v>
      </c>
      <c r="H60" s="92">
        <v>0.05</v>
      </c>
      <c r="I60" s="5"/>
      <c r="J60" s="1"/>
      <c r="K60" s="1"/>
      <c r="L60" s="1"/>
      <c r="M60" s="1"/>
      <c r="N60" s="1"/>
      <c r="O60" s="1"/>
      <c r="P60" s="1"/>
      <c r="Q60" s="1"/>
      <c r="R60" s="1"/>
    </row>
    <row r="61" spans="1:18" ht="12.75">
      <c r="A61" t="s">
        <v>10</v>
      </c>
      <c r="C61" s="91"/>
      <c r="D61" s="77"/>
      <c r="E61" s="78">
        <v>1500</v>
      </c>
      <c r="F61" s="78">
        <v>1302</v>
      </c>
      <c r="G61" s="78">
        <v>0</v>
      </c>
      <c r="H61" s="92">
        <v>0.05</v>
      </c>
      <c r="I61" s="5"/>
      <c r="J61" s="1"/>
      <c r="K61" s="1"/>
      <c r="L61" s="1"/>
      <c r="M61" s="1"/>
      <c r="N61" s="1"/>
      <c r="O61" s="1"/>
      <c r="P61" s="1"/>
      <c r="Q61" s="1"/>
      <c r="R61" s="1"/>
    </row>
    <row r="62" spans="2:18" ht="12.75">
      <c r="B62" t="s">
        <v>19</v>
      </c>
      <c r="C62" s="93">
        <v>1.5</v>
      </c>
      <c r="D62" s="78">
        <v>5</v>
      </c>
      <c r="E62" s="77"/>
      <c r="F62" s="77"/>
      <c r="G62" s="77"/>
      <c r="H62" s="94"/>
      <c r="I62" s="5"/>
      <c r="J62" s="1"/>
      <c r="K62" s="1"/>
      <c r="L62" s="1"/>
      <c r="M62" s="1"/>
      <c r="N62" s="1"/>
      <c r="O62" s="1"/>
      <c r="P62" s="1"/>
      <c r="Q62" s="1"/>
      <c r="R62" s="1"/>
    </row>
    <row r="63" spans="1:18" ht="12.75">
      <c r="A63" t="s">
        <v>5</v>
      </c>
      <c r="C63" s="95"/>
      <c r="D63" s="79"/>
      <c r="E63" s="78">
        <v>1441</v>
      </c>
      <c r="F63" s="78">
        <v>16</v>
      </c>
      <c r="G63" s="78">
        <v>0</v>
      </c>
      <c r="H63" s="92">
        <v>0.063</v>
      </c>
      <c r="I63" s="5"/>
      <c r="J63" s="1"/>
      <c r="K63" s="1"/>
      <c r="L63" s="1"/>
      <c r="M63" s="1"/>
      <c r="N63" s="1"/>
      <c r="O63" s="1"/>
      <c r="P63" s="1"/>
      <c r="Q63" s="1"/>
      <c r="R63" s="1"/>
    </row>
    <row r="64" spans="1:18" ht="12.75">
      <c r="A64" t="s">
        <v>6</v>
      </c>
      <c r="C64" s="91"/>
      <c r="D64" s="77"/>
      <c r="E64" s="78">
        <v>1460</v>
      </c>
      <c r="F64" s="78">
        <v>371</v>
      </c>
      <c r="G64" s="78">
        <v>0</v>
      </c>
      <c r="H64" s="92">
        <v>0.051</v>
      </c>
      <c r="I64" s="5"/>
      <c r="J64" s="1"/>
      <c r="K64" s="1"/>
      <c r="L64" s="1"/>
      <c r="M64" s="1"/>
      <c r="N64" s="1"/>
      <c r="O64" s="1"/>
      <c r="P64" s="1"/>
      <c r="Q64" s="1"/>
      <c r="R64" s="1"/>
    </row>
    <row r="65" spans="1:18" ht="12.75">
      <c r="A65" t="s">
        <v>7</v>
      </c>
      <c r="C65" s="91"/>
      <c r="D65" s="77"/>
      <c r="E65" s="78">
        <v>1480</v>
      </c>
      <c r="F65" s="78">
        <v>1105</v>
      </c>
      <c r="G65" s="78">
        <v>0</v>
      </c>
      <c r="H65" s="92">
        <v>0.05</v>
      </c>
      <c r="I65" s="5"/>
      <c r="J65" s="1"/>
      <c r="K65" s="1"/>
      <c r="L65" s="1"/>
      <c r="M65" s="1"/>
      <c r="N65" s="1"/>
      <c r="O65" s="1"/>
      <c r="P65" s="1"/>
      <c r="Q65" s="1"/>
      <c r="R65" s="1"/>
    </row>
    <row r="66" spans="1:18" ht="12.75">
      <c r="A66" t="s">
        <v>10</v>
      </c>
      <c r="C66" s="91"/>
      <c r="D66" s="77"/>
      <c r="E66" s="78">
        <v>1500</v>
      </c>
      <c r="F66" s="78">
        <v>1463</v>
      </c>
      <c r="G66" s="78">
        <v>0</v>
      </c>
      <c r="H66" s="92">
        <v>0.05</v>
      </c>
      <c r="I66" s="5"/>
      <c r="J66" s="1"/>
      <c r="K66" s="1"/>
      <c r="L66" s="1"/>
      <c r="M66" s="1"/>
      <c r="N66" s="1"/>
      <c r="O66" s="1"/>
      <c r="P66" s="1"/>
      <c r="Q66" s="1"/>
      <c r="R66" s="1"/>
    </row>
    <row r="67" spans="2:18" ht="12.75">
      <c r="B67" t="s">
        <v>33</v>
      </c>
      <c r="C67" s="93">
        <v>2.25</v>
      </c>
      <c r="D67" s="78">
        <v>5</v>
      </c>
      <c r="E67" s="77"/>
      <c r="F67" s="77"/>
      <c r="G67" s="77"/>
      <c r="H67" s="94"/>
      <c r="I67" s="5"/>
      <c r="J67" s="1"/>
      <c r="K67" s="1"/>
      <c r="L67" s="1"/>
      <c r="M67" s="1"/>
      <c r="N67" s="1"/>
      <c r="O67" s="1"/>
      <c r="P67" s="1"/>
      <c r="Q67" s="1"/>
      <c r="R67" s="1"/>
    </row>
    <row r="68" spans="1:18" ht="12.75">
      <c r="A68" t="s">
        <v>5</v>
      </c>
      <c r="C68" s="95"/>
      <c r="D68" s="79"/>
      <c r="E68" s="78">
        <v>1425</v>
      </c>
      <c r="F68" s="78">
        <v>16</v>
      </c>
      <c r="G68" s="78">
        <v>0</v>
      </c>
      <c r="H68" s="92">
        <v>0.063</v>
      </c>
      <c r="I68" s="5"/>
      <c r="J68" s="1"/>
      <c r="K68" s="1"/>
      <c r="L68" s="1"/>
      <c r="M68" s="1"/>
      <c r="N68" s="1"/>
      <c r="O68" s="1"/>
      <c r="P68" s="1"/>
      <c r="Q68" s="1"/>
      <c r="R68" s="1"/>
    </row>
    <row r="69" spans="1:18" ht="12.75">
      <c r="A69" t="s">
        <v>6</v>
      </c>
      <c r="C69" s="91"/>
      <c r="D69" s="77"/>
      <c r="E69" s="78">
        <v>1440</v>
      </c>
      <c r="F69" s="78">
        <v>371</v>
      </c>
      <c r="G69" s="78">
        <v>0</v>
      </c>
      <c r="H69" s="92">
        <v>0.051</v>
      </c>
      <c r="I69" s="5"/>
      <c r="J69" s="1"/>
      <c r="K69" s="1"/>
      <c r="L69" s="1"/>
      <c r="M69" s="1"/>
      <c r="N69" s="1"/>
      <c r="O69" s="1"/>
      <c r="P69" s="1"/>
      <c r="Q69" s="1"/>
      <c r="R69" s="1"/>
    </row>
    <row r="70" spans="1:18" ht="12.75">
      <c r="A70" t="s">
        <v>7</v>
      </c>
      <c r="C70" s="91"/>
      <c r="D70" s="77"/>
      <c r="E70" s="78">
        <v>1460</v>
      </c>
      <c r="F70" s="78">
        <v>1105</v>
      </c>
      <c r="G70" s="78">
        <v>0</v>
      </c>
      <c r="H70" s="92">
        <v>0.05</v>
      </c>
      <c r="I70" s="5"/>
      <c r="J70" s="1"/>
      <c r="K70" s="1"/>
      <c r="L70" s="1"/>
      <c r="M70" s="1"/>
      <c r="N70" s="1"/>
      <c r="O70" s="1"/>
      <c r="P70" s="1"/>
      <c r="Q70" s="1"/>
      <c r="R70" s="1"/>
    </row>
    <row r="71" spans="1:18" ht="12.75">
      <c r="A71" t="s">
        <v>10</v>
      </c>
      <c r="C71" s="91"/>
      <c r="D71" s="77"/>
      <c r="E71" s="78">
        <v>1480</v>
      </c>
      <c r="F71" s="78">
        <v>1463</v>
      </c>
      <c r="G71" s="78">
        <v>0</v>
      </c>
      <c r="H71" s="92">
        <v>0.05</v>
      </c>
      <c r="I71" s="5"/>
      <c r="J71" s="1"/>
      <c r="K71" s="1"/>
      <c r="L71" s="1"/>
      <c r="M71" s="1"/>
      <c r="N71" s="1"/>
      <c r="O71" s="1"/>
      <c r="P71" s="1"/>
      <c r="Q71" s="1"/>
      <c r="R71" s="1"/>
    </row>
    <row r="72" spans="2:18" ht="12.75">
      <c r="B72" t="s">
        <v>34</v>
      </c>
      <c r="C72" s="93">
        <v>1.9</v>
      </c>
      <c r="D72" s="78">
        <v>4</v>
      </c>
      <c r="E72" s="77"/>
      <c r="F72" s="77"/>
      <c r="G72" s="77"/>
      <c r="H72" s="94"/>
      <c r="I72" s="5"/>
      <c r="J72" s="1"/>
      <c r="K72" s="1"/>
      <c r="L72" s="1"/>
      <c r="M72" s="1"/>
      <c r="N72" s="1"/>
      <c r="O72" s="1"/>
      <c r="P72" s="1"/>
      <c r="Q72" s="1"/>
      <c r="R72" s="1"/>
    </row>
    <row r="73" spans="1:18" ht="12.75">
      <c r="A73" t="s">
        <v>5</v>
      </c>
      <c r="C73" s="95"/>
      <c r="D73" s="79"/>
      <c r="E73" s="78">
        <v>1478</v>
      </c>
      <c r="F73" s="78">
        <v>0</v>
      </c>
      <c r="G73" s="78">
        <v>0</v>
      </c>
      <c r="H73" s="92">
        <v>0.06</v>
      </c>
      <c r="I73" s="5"/>
      <c r="J73" s="1"/>
      <c r="K73" s="1"/>
      <c r="L73" s="1"/>
      <c r="M73" s="1"/>
      <c r="N73" s="1"/>
      <c r="O73" s="1"/>
      <c r="P73" s="1"/>
      <c r="Q73" s="1"/>
      <c r="R73" s="1"/>
    </row>
    <row r="74" spans="1:18" ht="12.75">
      <c r="A74" t="s">
        <v>6</v>
      </c>
      <c r="C74" s="91"/>
      <c r="D74" s="77"/>
      <c r="E74" s="78">
        <v>1480</v>
      </c>
      <c r="F74" s="78">
        <v>100</v>
      </c>
      <c r="G74" s="78">
        <v>0</v>
      </c>
      <c r="H74" s="92">
        <v>0.05</v>
      </c>
      <c r="I74" s="5"/>
      <c r="J74" s="1"/>
      <c r="K74" s="1"/>
      <c r="L74" s="1"/>
      <c r="M74" s="1"/>
      <c r="N74" s="1"/>
      <c r="O74" s="1"/>
      <c r="P74" s="1"/>
      <c r="Q74" s="1"/>
      <c r="R74" s="1"/>
    </row>
    <row r="75" spans="1:18" ht="12.75">
      <c r="A75" t="s">
        <v>7</v>
      </c>
      <c r="C75" s="91"/>
      <c r="D75" s="77"/>
      <c r="E75" s="78">
        <v>1485</v>
      </c>
      <c r="F75" s="78">
        <v>200</v>
      </c>
      <c r="G75" s="78">
        <v>0</v>
      </c>
      <c r="H75" s="92">
        <v>0.05</v>
      </c>
      <c r="I75" s="5"/>
      <c r="J75" s="1"/>
      <c r="K75" s="1"/>
      <c r="L75" s="1"/>
      <c r="M75" s="1"/>
      <c r="N75" s="1"/>
      <c r="O75" s="1"/>
      <c r="P75" s="1"/>
      <c r="Q75" s="1"/>
      <c r="R75" s="1"/>
    </row>
    <row r="76" spans="1:18" ht="12.75">
      <c r="A76" t="s">
        <v>10</v>
      </c>
      <c r="C76" s="91"/>
      <c r="D76" s="77"/>
      <c r="E76" s="78">
        <v>1490</v>
      </c>
      <c r="F76" s="78">
        <v>500</v>
      </c>
      <c r="G76" s="78">
        <v>0</v>
      </c>
      <c r="H76" s="92">
        <v>0.04</v>
      </c>
      <c r="I76" s="5"/>
      <c r="J76" s="1"/>
      <c r="K76" s="1"/>
      <c r="L76" s="1"/>
      <c r="M76" s="1"/>
      <c r="N76" s="1"/>
      <c r="O76" s="1"/>
      <c r="P76" s="1"/>
      <c r="Q76" s="1"/>
      <c r="R76" s="1"/>
    </row>
    <row r="77" spans="2:18" ht="12.75">
      <c r="B77" t="s">
        <v>35</v>
      </c>
      <c r="C77" s="93">
        <v>2.1</v>
      </c>
      <c r="D77" s="78">
        <v>4</v>
      </c>
      <c r="E77" s="77"/>
      <c r="F77" s="77"/>
      <c r="G77" s="77"/>
      <c r="H77" s="94"/>
      <c r="I77" s="5"/>
      <c r="J77" s="1"/>
      <c r="K77" s="1"/>
      <c r="L77" s="1"/>
      <c r="M77" s="1"/>
      <c r="N77" s="1"/>
      <c r="O77" s="1"/>
      <c r="P77" s="1"/>
      <c r="Q77" s="1"/>
      <c r="R77" s="1"/>
    </row>
    <row r="78" spans="1:18" ht="12.75">
      <c r="A78" t="s">
        <v>5</v>
      </c>
      <c r="C78" s="95"/>
      <c r="D78" s="79"/>
      <c r="E78" s="78">
        <v>1478</v>
      </c>
      <c r="F78" s="78">
        <v>0</v>
      </c>
      <c r="G78" s="78">
        <v>0</v>
      </c>
      <c r="H78" s="92">
        <v>0.06</v>
      </c>
      <c r="I78" s="5"/>
      <c r="J78" s="1"/>
      <c r="K78" s="1"/>
      <c r="L78" s="1"/>
      <c r="M78" s="1"/>
      <c r="N78" s="1"/>
      <c r="O78" s="1"/>
      <c r="P78" s="1"/>
      <c r="Q78" s="1"/>
      <c r="R78" s="1"/>
    </row>
    <row r="79" spans="1:18" ht="12.75">
      <c r="A79" t="s">
        <v>6</v>
      </c>
      <c r="C79" s="91"/>
      <c r="D79" s="77"/>
      <c r="E79" s="78">
        <v>1480</v>
      </c>
      <c r="F79" s="78">
        <v>100</v>
      </c>
      <c r="G79" s="78">
        <v>0</v>
      </c>
      <c r="H79" s="92">
        <v>0.05</v>
      </c>
      <c r="I79" s="5"/>
      <c r="J79" s="1"/>
      <c r="K79" s="1"/>
      <c r="L79" s="1"/>
      <c r="M79" s="1"/>
      <c r="N79" s="1"/>
      <c r="O79" s="1"/>
      <c r="P79" s="1"/>
      <c r="Q79" s="1"/>
      <c r="R79" s="1"/>
    </row>
    <row r="80" spans="1:18" ht="12.75">
      <c r="A80" t="s">
        <v>7</v>
      </c>
      <c r="C80" s="91"/>
      <c r="D80" s="77"/>
      <c r="E80" s="78">
        <v>1485</v>
      </c>
      <c r="F80" s="78">
        <v>200</v>
      </c>
      <c r="G80" s="78">
        <v>0</v>
      </c>
      <c r="H80" s="92">
        <v>0.05</v>
      </c>
      <c r="I80" s="5"/>
      <c r="J80" s="1"/>
      <c r="K80" s="1"/>
      <c r="L80" s="1"/>
      <c r="M80" s="1"/>
      <c r="N80" s="1"/>
      <c r="O80" s="1"/>
      <c r="P80" s="1"/>
      <c r="Q80" s="1"/>
      <c r="R80" s="1"/>
    </row>
    <row r="81" spans="1:18" ht="12.75">
      <c r="A81" t="s">
        <v>10</v>
      </c>
      <c r="C81" s="91"/>
      <c r="D81" s="77"/>
      <c r="E81" s="78">
        <v>1490</v>
      </c>
      <c r="F81" s="78">
        <v>500</v>
      </c>
      <c r="G81" s="78">
        <v>0</v>
      </c>
      <c r="H81" s="92">
        <v>0.04</v>
      </c>
      <c r="I81" s="5"/>
      <c r="J81" s="1"/>
      <c r="K81" s="1"/>
      <c r="L81" s="1"/>
      <c r="M81" s="1"/>
      <c r="N81" s="1"/>
      <c r="O81" s="1"/>
      <c r="P81" s="1"/>
      <c r="Q81" s="1"/>
      <c r="R81" s="1"/>
    </row>
    <row r="82" spans="2:18" ht="12.75">
      <c r="B82" t="s">
        <v>36</v>
      </c>
      <c r="C82" s="93">
        <v>2.3</v>
      </c>
      <c r="D82" s="78">
        <v>4</v>
      </c>
      <c r="E82" s="77"/>
      <c r="F82" s="77"/>
      <c r="G82" s="77"/>
      <c r="H82" s="94"/>
      <c r="I82" s="5"/>
      <c r="J82" s="1"/>
      <c r="K82" s="1"/>
      <c r="L82" s="1"/>
      <c r="M82" s="1"/>
      <c r="N82" s="1"/>
      <c r="O82" s="1"/>
      <c r="P82" s="1"/>
      <c r="Q82" s="1"/>
      <c r="R82" s="1"/>
    </row>
    <row r="83" spans="1:18" ht="12.75">
      <c r="A83" t="s">
        <v>5</v>
      </c>
      <c r="C83" s="95"/>
      <c r="D83" s="79"/>
      <c r="E83" s="78">
        <v>1478</v>
      </c>
      <c r="F83" s="78">
        <v>0</v>
      </c>
      <c r="G83" s="78">
        <v>0</v>
      </c>
      <c r="H83" s="92">
        <v>0.06</v>
      </c>
      <c r="I83" s="5"/>
      <c r="J83" s="1"/>
      <c r="K83" s="1"/>
      <c r="L83" s="1"/>
      <c r="M83" s="1"/>
      <c r="N83" s="1"/>
      <c r="O83" s="1"/>
      <c r="P83" s="1"/>
      <c r="Q83" s="1"/>
      <c r="R83" s="1"/>
    </row>
    <row r="84" spans="1:18" ht="12.75">
      <c r="A84" t="s">
        <v>6</v>
      </c>
      <c r="C84" s="91"/>
      <c r="D84" s="77"/>
      <c r="E84" s="78">
        <v>1480</v>
      </c>
      <c r="F84" s="78">
        <v>100</v>
      </c>
      <c r="G84" s="78">
        <v>0</v>
      </c>
      <c r="H84" s="92">
        <v>0.05</v>
      </c>
      <c r="I84" s="5"/>
      <c r="J84" s="1"/>
      <c r="K84" s="1"/>
      <c r="L84" s="1"/>
      <c r="M84" s="1"/>
      <c r="N84" s="1"/>
      <c r="O84" s="1"/>
      <c r="P84" s="1"/>
      <c r="Q84" s="1"/>
      <c r="R84" s="1"/>
    </row>
    <row r="85" spans="1:18" ht="12.75">
      <c r="A85" t="s">
        <v>7</v>
      </c>
      <c r="C85" s="91"/>
      <c r="D85" s="77"/>
      <c r="E85" s="78">
        <v>1485</v>
      </c>
      <c r="F85" s="78">
        <v>200</v>
      </c>
      <c r="G85" s="78">
        <v>0</v>
      </c>
      <c r="H85" s="92">
        <v>0.05</v>
      </c>
      <c r="I85" s="5"/>
      <c r="J85" s="1"/>
      <c r="K85" s="1"/>
      <c r="L85" s="1"/>
      <c r="M85" s="1"/>
      <c r="N85" s="1"/>
      <c r="O85" s="1"/>
      <c r="P85" s="1"/>
      <c r="Q85" s="1"/>
      <c r="R85" s="1"/>
    </row>
    <row r="86" spans="1:18" ht="12.75">
      <c r="A86" t="s">
        <v>10</v>
      </c>
      <c r="C86" s="91"/>
      <c r="D86" s="77"/>
      <c r="E86" s="78">
        <v>1490</v>
      </c>
      <c r="F86" s="78">
        <v>500</v>
      </c>
      <c r="G86" s="78">
        <v>0</v>
      </c>
      <c r="H86" s="92">
        <v>0.04</v>
      </c>
      <c r="I86" s="5"/>
      <c r="J86" s="1"/>
      <c r="K86" s="1"/>
      <c r="L86" s="1"/>
      <c r="M86" s="1"/>
      <c r="N86" s="1"/>
      <c r="O86" s="1"/>
      <c r="P86" s="1"/>
      <c r="Q86" s="1"/>
      <c r="R86" s="1"/>
    </row>
    <row r="87" spans="2:18" ht="12.75">
      <c r="B87" t="s">
        <v>37</v>
      </c>
      <c r="C87" s="93">
        <v>2.5</v>
      </c>
      <c r="D87" s="78">
        <v>4</v>
      </c>
      <c r="E87" s="77"/>
      <c r="F87" s="77"/>
      <c r="G87" s="77"/>
      <c r="H87" s="94"/>
      <c r="I87" s="5"/>
      <c r="J87" s="1"/>
      <c r="K87" s="1"/>
      <c r="L87" s="1"/>
      <c r="M87" s="1"/>
      <c r="N87" s="1"/>
      <c r="O87" s="1"/>
      <c r="P87" s="1"/>
      <c r="Q87" s="1"/>
      <c r="R87" s="1"/>
    </row>
    <row r="88" spans="1:9" ht="12.75">
      <c r="A88" t="s">
        <v>5</v>
      </c>
      <c r="C88" s="95"/>
      <c r="D88" s="79"/>
      <c r="E88" s="78">
        <v>1478</v>
      </c>
      <c r="F88" s="78">
        <v>0</v>
      </c>
      <c r="G88" s="78">
        <v>0</v>
      </c>
      <c r="H88" s="92">
        <v>0.06</v>
      </c>
      <c r="I88" s="5"/>
    </row>
    <row r="89" spans="1:9" ht="12.75">
      <c r="A89" t="s">
        <v>6</v>
      </c>
      <c r="C89" s="91" t="s">
        <v>0</v>
      </c>
      <c r="D89" s="77"/>
      <c r="E89" s="78">
        <v>1480</v>
      </c>
      <c r="F89" s="78">
        <v>100</v>
      </c>
      <c r="G89" s="78">
        <v>0</v>
      </c>
      <c r="H89" s="92">
        <v>0.05</v>
      </c>
      <c r="I89" s="5"/>
    </row>
    <row r="90" spans="1:9" ht="12.75">
      <c r="A90" t="s">
        <v>7</v>
      </c>
      <c r="C90" s="91"/>
      <c r="D90" s="77"/>
      <c r="E90" s="78">
        <v>1485</v>
      </c>
      <c r="F90" s="78">
        <v>200</v>
      </c>
      <c r="G90" s="78">
        <v>0</v>
      </c>
      <c r="H90" s="92">
        <v>0.05</v>
      </c>
      <c r="I90" s="5"/>
    </row>
    <row r="91" spans="1:9" ht="12.75">
      <c r="A91" t="s">
        <v>10</v>
      </c>
      <c r="C91" s="91"/>
      <c r="D91" s="77"/>
      <c r="E91" s="78">
        <v>1490</v>
      </c>
      <c r="F91" s="78">
        <v>500</v>
      </c>
      <c r="G91" s="78">
        <v>0</v>
      </c>
      <c r="H91" s="92">
        <v>0.04</v>
      </c>
      <c r="I91" s="5"/>
    </row>
    <row r="92" spans="2:9" ht="12.75">
      <c r="B92" t="s">
        <v>39</v>
      </c>
      <c r="C92" s="93">
        <v>3</v>
      </c>
      <c r="D92" s="78">
        <v>4</v>
      </c>
      <c r="E92" s="77"/>
      <c r="F92" s="77"/>
      <c r="G92" s="77"/>
      <c r="H92" s="94"/>
      <c r="I92" s="5"/>
    </row>
    <row r="93" spans="1:9" ht="12.75">
      <c r="A93" t="s">
        <v>5</v>
      </c>
      <c r="C93" s="95"/>
      <c r="D93" s="79"/>
      <c r="E93" s="78">
        <v>1478</v>
      </c>
      <c r="F93" s="78">
        <v>0</v>
      </c>
      <c r="G93" s="78">
        <v>0</v>
      </c>
      <c r="H93" s="92">
        <v>0.06</v>
      </c>
      <c r="I93" s="5"/>
    </row>
    <row r="94" spans="1:9" ht="12.75">
      <c r="A94" t="s">
        <v>6</v>
      </c>
      <c r="C94" s="91"/>
      <c r="D94" s="77"/>
      <c r="E94" s="78">
        <v>1480</v>
      </c>
      <c r="F94" s="78">
        <v>100</v>
      </c>
      <c r="G94" s="78">
        <v>0</v>
      </c>
      <c r="H94" s="92">
        <v>0.05</v>
      </c>
      <c r="I94" s="5"/>
    </row>
    <row r="95" spans="1:9" ht="12.75">
      <c r="A95" t="s">
        <v>7</v>
      </c>
      <c r="C95" s="91"/>
      <c r="D95" s="77"/>
      <c r="E95" s="78">
        <v>1485</v>
      </c>
      <c r="F95" s="78">
        <v>200</v>
      </c>
      <c r="G95" s="78">
        <v>0</v>
      </c>
      <c r="H95" s="92">
        <v>0.05</v>
      </c>
      <c r="I95" s="5"/>
    </row>
    <row r="96" spans="1:9" ht="12.75">
      <c r="A96" t="s">
        <v>10</v>
      </c>
      <c r="C96" s="91"/>
      <c r="D96" s="77"/>
      <c r="E96" s="78">
        <v>1490</v>
      </c>
      <c r="F96" s="78">
        <v>500</v>
      </c>
      <c r="G96" s="78">
        <v>0</v>
      </c>
      <c r="H96" s="92">
        <v>0.04</v>
      </c>
      <c r="I96" s="5"/>
    </row>
    <row r="97" spans="2:9" ht="12.75">
      <c r="B97" t="s">
        <v>40</v>
      </c>
      <c r="C97" s="93">
        <v>3.5</v>
      </c>
      <c r="D97" s="78">
        <v>4</v>
      </c>
      <c r="E97" s="77"/>
      <c r="F97" s="77"/>
      <c r="G97" s="77"/>
      <c r="H97" s="94"/>
      <c r="I97" s="5"/>
    </row>
    <row r="98" spans="1:9" ht="12.75">
      <c r="A98" t="s">
        <v>5</v>
      </c>
      <c r="C98" s="95"/>
      <c r="D98" s="79"/>
      <c r="E98" s="78">
        <v>1478</v>
      </c>
      <c r="F98" s="78">
        <v>0</v>
      </c>
      <c r="G98" s="78">
        <v>0</v>
      </c>
      <c r="H98" s="92">
        <v>0.06</v>
      </c>
      <c r="I98" s="5"/>
    </row>
    <row r="99" spans="1:9" ht="12.75">
      <c r="A99" t="s">
        <v>6</v>
      </c>
      <c r="C99" s="91" t="s">
        <v>0</v>
      </c>
      <c r="D99" s="77"/>
      <c r="E99" s="78">
        <v>1480</v>
      </c>
      <c r="F99" s="78">
        <v>100</v>
      </c>
      <c r="G99" s="78">
        <v>0</v>
      </c>
      <c r="H99" s="92">
        <v>0.05</v>
      </c>
      <c r="I99" s="5"/>
    </row>
    <row r="100" spans="1:9" ht="12.75">
      <c r="A100" t="s">
        <v>7</v>
      </c>
      <c r="C100" s="91"/>
      <c r="D100" s="77"/>
      <c r="E100" s="78">
        <v>1485</v>
      </c>
      <c r="F100" s="78">
        <v>200</v>
      </c>
      <c r="G100" s="78">
        <v>0</v>
      </c>
      <c r="H100" s="92">
        <v>0.05</v>
      </c>
      <c r="I100" s="5"/>
    </row>
    <row r="101" spans="1:9" ht="13.5" thickBot="1">
      <c r="A101" t="s">
        <v>10</v>
      </c>
      <c r="C101" s="96"/>
      <c r="D101" s="97"/>
      <c r="E101" s="98">
        <v>1490</v>
      </c>
      <c r="F101" s="98">
        <v>500</v>
      </c>
      <c r="G101" s="98">
        <v>0</v>
      </c>
      <c r="H101" s="99">
        <v>0.04</v>
      </c>
      <c r="I101" s="5"/>
    </row>
    <row r="102" spans="2:9" ht="12.75">
      <c r="B102" t="s">
        <v>0</v>
      </c>
      <c r="I102" s="5"/>
    </row>
    <row r="103" ht="12.75">
      <c r="I103" s="5"/>
    </row>
    <row r="104" ht="12.75">
      <c r="I104" s="5">
        <f aca="true" t="shared" si="0" ref="I104:I116">IF(H105="","","1")</f>
      </c>
    </row>
    <row r="105" ht="12.75">
      <c r="I105" s="5">
        <f t="shared" si="0"/>
      </c>
    </row>
    <row r="106" ht="12.75">
      <c r="I106" s="5">
        <f t="shared" si="0"/>
      </c>
    </row>
    <row r="107" ht="12.75">
      <c r="I107" s="5">
        <f t="shared" si="0"/>
      </c>
    </row>
    <row r="108" ht="12.75">
      <c r="I108" s="5">
        <f t="shared" si="0"/>
      </c>
    </row>
    <row r="109" ht="12.75">
      <c r="I109" s="5">
        <f t="shared" si="0"/>
      </c>
    </row>
    <row r="110" ht="12.75">
      <c r="I110" s="5">
        <f t="shared" si="0"/>
      </c>
    </row>
    <row r="111" ht="12.75">
      <c r="I111" s="5">
        <f t="shared" si="0"/>
      </c>
    </row>
    <row r="112" ht="12.75">
      <c r="I112" s="5">
        <f t="shared" si="0"/>
      </c>
    </row>
    <row r="113" ht="12.75">
      <c r="I113" s="5">
        <f t="shared" si="0"/>
      </c>
    </row>
    <row r="114" ht="12.75">
      <c r="I114" s="5">
        <f t="shared" si="0"/>
      </c>
    </row>
    <row r="115" ht="12.75">
      <c r="I115" s="5">
        <f t="shared" si="0"/>
      </c>
    </row>
    <row r="116" ht="12.75">
      <c r="I116" s="5">
        <f t="shared" si="0"/>
      </c>
    </row>
  </sheetData>
  <sheetProtection password="DF7D" sheet="1" objects="1" scenarios="1"/>
  <printOptions/>
  <pageMargins left="0.75" right="0.75" top="1" bottom="1" header="0.5" footer="0.5"/>
  <pageSetup horizontalDpi="600" verticalDpi="600" orientation="portrait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H300"/>
  <sheetViews>
    <sheetView workbookViewId="0" topLeftCell="A1">
      <selection activeCell="A1" sqref="A1"/>
    </sheetView>
  </sheetViews>
  <sheetFormatPr defaultColWidth="9.140625" defaultRowHeight="12.75"/>
  <cols>
    <col min="1" max="9" width="10.7109375" style="0" customWidth="1"/>
  </cols>
  <sheetData>
    <row r="1" spans="1:8" ht="12.75">
      <c r="A1" s="1"/>
      <c r="B1" s="1" t="s">
        <v>25</v>
      </c>
      <c r="C1" s="1"/>
      <c r="D1" s="1"/>
      <c r="E1" s="1"/>
      <c r="F1" s="1"/>
      <c r="G1" s="1"/>
      <c r="H1" s="1"/>
    </row>
    <row r="2" spans="1:8" ht="12.75">
      <c r="A2" s="1"/>
      <c r="B2" s="1" t="s">
        <v>41</v>
      </c>
      <c r="C2" s="1"/>
      <c r="D2" s="1"/>
      <c r="E2" s="1"/>
      <c r="F2" s="1"/>
      <c r="G2" s="1"/>
      <c r="H2" s="1"/>
    </row>
    <row r="3" spans="1:8" ht="12.75">
      <c r="A3" s="1"/>
      <c r="B3" s="2">
        <v>0</v>
      </c>
      <c r="C3" s="2">
        <v>0</v>
      </c>
      <c r="D3" s="2">
        <v>0</v>
      </c>
      <c r="E3" s="2">
        <v>1</v>
      </c>
      <c r="F3" s="2">
        <v>0</v>
      </c>
      <c r="G3" s="2"/>
      <c r="H3" s="2"/>
    </row>
    <row r="4" spans="1:8" ht="12.75">
      <c r="A4" s="1" t="s">
        <v>4</v>
      </c>
      <c r="B4" s="1">
        <v>1612.3</v>
      </c>
      <c r="C4" s="1">
        <v>1582</v>
      </c>
      <c r="D4" s="1">
        <v>25</v>
      </c>
      <c r="E4" s="1">
        <v>3.3</v>
      </c>
      <c r="F4" s="1">
        <v>49.83899366446296</v>
      </c>
      <c r="G4" s="1">
        <v>4.601319010531705</v>
      </c>
      <c r="H4" s="1">
        <v>1</v>
      </c>
    </row>
    <row r="5" spans="1:8" ht="12.75">
      <c r="A5" s="1" t="s">
        <v>3</v>
      </c>
      <c r="B5" s="2">
        <v>17</v>
      </c>
      <c r="C5" s="2">
        <v>4</v>
      </c>
      <c r="D5" s="1">
        <v>0.5</v>
      </c>
      <c r="E5" s="1">
        <v>0.86</v>
      </c>
      <c r="F5" s="1"/>
      <c r="G5" s="1"/>
      <c r="H5" s="1"/>
    </row>
    <row r="6" spans="1:8" ht="12.75">
      <c r="A6" s="1" t="s">
        <v>2</v>
      </c>
      <c r="B6" s="1">
        <v>0</v>
      </c>
      <c r="C6" s="1">
        <v>5</v>
      </c>
      <c r="D6" s="1"/>
      <c r="E6" s="1"/>
      <c r="F6" s="1"/>
      <c r="G6" s="1"/>
      <c r="H6" s="1"/>
    </row>
    <row r="7" spans="1:8" ht="12.75">
      <c r="A7" s="1" t="s">
        <v>5</v>
      </c>
      <c r="B7" s="1">
        <v>1585</v>
      </c>
      <c r="C7" s="1">
        <v>13</v>
      </c>
      <c r="D7" s="1">
        <v>0</v>
      </c>
      <c r="E7" s="3">
        <v>0.064</v>
      </c>
      <c r="F7" s="1"/>
      <c r="G7" s="1"/>
      <c r="H7" s="1"/>
    </row>
    <row r="8" spans="1:8" ht="12.75">
      <c r="A8" s="1" t="s">
        <v>6</v>
      </c>
      <c r="B8" s="1">
        <v>1593</v>
      </c>
      <c r="C8" s="1">
        <v>69</v>
      </c>
      <c r="D8" s="1">
        <v>0</v>
      </c>
      <c r="E8" s="3">
        <v>0.054</v>
      </c>
      <c r="F8" s="1"/>
      <c r="G8" s="1"/>
      <c r="H8" s="1"/>
    </row>
    <row r="9" spans="1:8" ht="12.75">
      <c r="A9" s="1" t="s">
        <v>7</v>
      </c>
      <c r="B9" s="1">
        <v>1597</v>
      </c>
      <c r="C9" s="1">
        <v>103</v>
      </c>
      <c r="D9" s="1">
        <v>0</v>
      </c>
      <c r="E9" s="3">
        <v>0.053</v>
      </c>
      <c r="F9" s="1"/>
      <c r="G9" s="1"/>
      <c r="H9" s="1"/>
    </row>
    <row r="10" spans="1:8" ht="12.75">
      <c r="A10" s="1" t="s">
        <v>10</v>
      </c>
      <c r="B10" s="1">
        <v>1601</v>
      </c>
      <c r="C10" s="1">
        <v>149</v>
      </c>
      <c r="D10" s="1">
        <v>0</v>
      </c>
      <c r="E10" s="3">
        <v>0.052</v>
      </c>
      <c r="F10" s="1"/>
      <c r="G10" s="1"/>
      <c r="H10" s="1"/>
    </row>
    <row r="11" spans="1:8" ht="12.75">
      <c r="A11" s="1" t="s">
        <v>11</v>
      </c>
      <c r="B11" s="1">
        <v>0.2</v>
      </c>
      <c r="C11" s="1">
        <v>5</v>
      </c>
      <c r="D11" s="1"/>
      <c r="E11" s="3"/>
      <c r="F11" s="1"/>
      <c r="G11" s="1"/>
      <c r="H11" s="1"/>
    </row>
    <row r="12" spans="1:8" ht="12.75">
      <c r="A12" s="1" t="s">
        <v>5</v>
      </c>
      <c r="B12" s="1">
        <v>1555</v>
      </c>
      <c r="C12" s="1">
        <v>16</v>
      </c>
      <c r="D12" s="1">
        <v>0</v>
      </c>
      <c r="E12" s="3">
        <v>0.062</v>
      </c>
      <c r="F12" s="1"/>
      <c r="G12" s="1"/>
      <c r="H12" s="1"/>
    </row>
    <row r="13" spans="1:8" ht="12.75">
      <c r="A13" s="1" t="s">
        <v>6</v>
      </c>
      <c r="B13" s="1">
        <v>1560</v>
      </c>
      <c r="C13" s="1">
        <v>69</v>
      </c>
      <c r="D13" s="1">
        <v>0</v>
      </c>
      <c r="E13" s="3">
        <v>0.053</v>
      </c>
      <c r="F13" s="1"/>
      <c r="G13" s="1"/>
      <c r="H13" s="1"/>
    </row>
    <row r="14" spans="1:8" ht="12.75">
      <c r="A14" s="1" t="s">
        <v>7</v>
      </c>
      <c r="B14" s="1">
        <v>1580</v>
      </c>
      <c r="C14" s="1">
        <v>210</v>
      </c>
      <c r="D14" s="1">
        <v>0</v>
      </c>
      <c r="E14" s="3">
        <v>0.051</v>
      </c>
      <c r="F14" s="1"/>
      <c r="G14" s="1"/>
      <c r="H14" s="1"/>
    </row>
    <row r="15" spans="1:8" ht="12.75">
      <c r="A15" s="1" t="s">
        <v>10</v>
      </c>
      <c r="B15" s="1">
        <v>1600</v>
      </c>
      <c r="C15" s="1">
        <v>358</v>
      </c>
      <c r="D15" s="1">
        <v>0</v>
      </c>
      <c r="E15" s="3">
        <v>0.051</v>
      </c>
      <c r="F15" s="1"/>
      <c r="G15" s="1"/>
      <c r="H15" s="1"/>
    </row>
    <row r="16" spans="1:8" ht="12.75">
      <c r="A16" s="1" t="s">
        <v>12</v>
      </c>
      <c r="B16" s="1">
        <v>0.36</v>
      </c>
      <c r="C16" s="1">
        <v>5</v>
      </c>
      <c r="D16" s="1"/>
      <c r="E16" s="3"/>
      <c r="F16" s="1"/>
      <c r="G16" s="1"/>
      <c r="H16" s="1"/>
    </row>
    <row r="17" spans="1:8" ht="12.75">
      <c r="A17" s="1" t="s">
        <v>5</v>
      </c>
      <c r="B17" s="1">
        <v>1537</v>
      </c>
      <c r="C17" s="1">
        <v>16</v>
      </c>
      <c r="D17" s="1">
        <v>0</v>
      </c>
      <c r="E17" s="3">
        <v>0.066</v>
      </c>
      <c r="F17" s="1"/>
      <c r="G17" s="1"/>
      <c r="H17" s="1"/>
    </row>
    <row r="18" spans="1:8" ht="12.75">
      <c r="A18" s="1" t="s">
        <v>6</v>
      </c>
      <c r="B18" s="1">
        <v>1540</v>
      </c>
      <c r="C18" s="1">
        <v>69</v>
      </c>
      <c r="D18" s="1">
        <v>0</v>
      </c>
      <c r="E18" s="3">
        <v>0.054</v>
      </c>
      <c r="F18" s="1"/>
      <c r="G18" s="1"/>
      <c r="H18" s="1"/>
    </row>
    <row r="19" spans="1:8" ht="12.75">
      <c r="A19" s="1" t="s">
        <v>7</v>
      </c>
      <c r="B19" s="1">
        <v>1560</v>
      </c>
      <c r="C19" s="1">
        <v>243</v>
      </c>
      <c r="D19" s="1">
        <v>0</v>
      </c>
      <c r="E19" s="3">
        <v>0.051</v>
      </c>
      <c r="F19" s="1"/>
      <c r="G19" s="1"/>
      <c r="H19" s="1"/>
    </row>
    <row r="20" spans="1:8" ht="12.75">
      <c r="A20" s="1" t="s">
        <v>10</v>
      </c>
      <c r="B20" s="1">
        <v>1580</v>
      </c>
      <c r="C20" s="1">
        <v>397</v>
      </c>
      <c r="D20" s="1">
        <v>0</v>
      </c>
      <c r="E20" s="3">
        <v>0.051</v>
      </c>
      <c r="F20" s="1"/>
      <c r="G20" s="1"/>
      <c r="H20" s="1"/>
    </row>
    <row r="21" spans="1:8" ht="12.75">
      <c r="A21" s="1" t="s">
        <v>13</v>
      </c>
      <c r="B21" s="1">
        <v>0.57</v>
      </c>
      <c r="C21" s="1">
        <v>5</v>
      </c>
      <c r="D21" s="1"/>
      <c r="E21" s="3"/>
      <c r="F21" s="1"/>
      <c r="G21" s="1"/>
      <c r="H21" s="1"/>
    </row>
    <row r="22" spans="1:8" ht="12.75">
      <c r="A22" s="1" t="s">
        <v>5</v>
      </c>
      <c r="B22" s="1">
        <v>1508</v>
      </c>
      <c r="C22" s="1">
        <v>16</v>
      </c>
      <c r="D22" s="1">
        <v>0</v>
      </c>
      <c r="E22" s="3">
        <v>0.064</v>
      </c>
      <c r="F22" s="1"/>
      <c r="G22" s="1"/>
      <c r="H22" s="1"/>
    </row>
    <row r="23" spans="1:8" ht="12.75">
      <c r="A23" s="1" t="s">
        <v>6</v>
      </c>
      <c r="B23" s="1">
        <v>1520</v>
      </c>
      <c r="C23" s="1">
        <v>144</v>
      </c>
      <c r="D23" s="1">
        <v>0</v>
      </c>
      <c r="E23" s="3">
        <v>0.052</v>
      </c>
      <c r="F23" s="1"/>
      <c r="G23" s="1"/>
      <c r="H23" s="1"/>
    </row>
    <row r="24" spans="1:8" ht="12.75">
      <c r="A24" s="1" t="s">
        <v>7</v>
      </c>
      <c r="B24" s="1">
        <v>1540</v>
      </c>
      <c r="C24" s="1">
        <v>433</v>
      </c>
      <c r="D24" s="1">
        <v>0</v>
      </c>
      <c r="E24" s="3">
        <v>0.051</v>
      </c>
      <c r="F24" s="1"/>
      <c r="G24" s="1"/>
      <c r="H24" s="1"/>
    </row>
    <row r="25" spans="1:8" ht="12.75">
      <c r="A25" s="1" t="s">
        <v>10</v>
      </c>
      <c r="B25" s="1">
        <v>1560</v>
      </c>
      <c r="C25" s="1">
        <v>613</v>
      </c>
      <c r="D25" s="1">
        <v>0</v>
      </c>
      <c r="E25" s="3">
        <v>0.05</v>
      </c>
      <c r="F25" s="1"/>
      <c r="G25" s="1"/>
      <c r="H25" s="1"/>
    </row>
    <row r="26" spans="1:8" ht="12.75">
      <c r="A26" s="1" t="s">
        <v>14</v>
      </c>
      <c r="B26" s="1">
        <v>0.69</v>
      </c>
      <c r="C26" s="1">
        <v>5</v>
      </c>
      <c r="D26" s="1"/>
      <c r="E26" s="3"/>
      <c r="F26" s="1"/>
      <c r="G26" s="1"/>
      <c r="H26" s="1"/>
    </row>
    <row r="27" spans="1:8" ht="12.75">
      <c r="A27" s="1" t="s">
        <v>5</v>
      </c>
      <c r="B27" s="1">
        <v>1493</v>
      </c>
      <c r="C27" s="1">
        <v>16</v>
      </c>
      <c r="D27" s="1">
        <v>0</v>
      </c>
      <c r="E27" s="3">
        <v>0.062</v>
      </c>
      <c r="F27" s="1"/>
      <c r="G27" s="1"/>
      <c r="H27" s="1"/>
    </row>
    <row r="28" spans="1:8" ht="12.75">
      <c r="A28" s="1" t="s">
        <v>6</v>
      </c>
      <c r="B28" s="1">
        <v>1500</v>
      </c>
      <c r="C28" s="1">
        <v>66</v>
      </c>
      <c r="D28" s="1">
        <v>0</v>
      </c>
      <c r="E28" s="3">
        <v>0.053</v>
      </c>
      <c r="F28" s="1"/>
      <c r="G28" s="1"/>
      <c r="H28" s="1"/>
    </row>
    <row r="29" spans="1:8" ht="12.75">
      <c r="A29" s="1" t="s">
        <v>7</v>
      </c>
      <c r="B29" s="1">
        <v>1520</v>
      </c>
      <c r="C29" s="1">
        <v>456</v>
      </c>
      <c r="D29" s="1">
        <v>0</v>
      </c>
      <c r="E29" s="3">
        <v>0.05</v>
      </c>
      <c r="F29" s="1"/>
      <c r="G29" s="1"/>
      <c r="H29" s="1"/>
    </row>
    <row r="30" spans="1:8" ht="12.75">
      <c r="A30" s="1" t="s">
        <v>10</v>
      </c>
      <c r="B30" s="1">
        <v>1540</v>
      </c>
      <c r="C30" s="1">
        <v>784</v>
      </c>
      <c r="D30" s="1">
        <v>0</v>
      </c>
      <c r="E30" s="3">
        <v>0.05</v>
      </c>
      <c r="F30" s="1"/>
      <c r="G30" s="1"/>
      <c r="H30" s="1"/>
    </row>
    <row r="31" spans="1:8" ht="12.75">
      <c r="A31" s="1" t="s">
        <v>15</v>
      </c>
      <c r="B31" s="1">
        <v>0.86</v>
      </c>
      <c r="C31" s="1">
        <v>5</v>
      </c>
      <c r="D31" s="1"/>
      <c r="E31" s="3"/>
      <c r="F31" s="1"/>
      <c r="G31" s="1"/>
      <c r="H31" s="1"/>
    </row>
    <row r="32" spans="1:8" ht="12.75">
      <c r="A32" s="1" t="s">
        <v>5</v>
      </c>
      <c r="B32" s="1">
        <v>1473</v>
      </c>
      <c r="C32" s="1">
        <v>16</v>
      </c>
      <c r="D32" s="1">
        <v>0</v>
      </c>
      <c r="E32" s="3">
        <v>0.063</v>
      </c>
      <c r="F32" s="1"/>
      <c r="G32" s="1"/>
      <c r="H32" s="1"/>
    </row>
    <row r="33" spans="1:8" ht="12.75">
      <c r="A33" s="1" t="s">
        <v>6</v>
      </c>
      <c r="B33" s="1">
        <v>1480</v>
      </c>
      <c r="C33" s="1">
        <v>98</v>
      </c>
      <c r="D33" s="1">
        <v>0</v>
      </c>
      <c r="E33" s="3">
        <v>0.052</v>
      </c>
      <c r="F33" s="1"/>
      <c r="G33" s="1"/>
      <c r="H33" s="1"/>
    </row>
    <row r="34" spans="1:8" ht="12.75">
      <c r="A34" s="1" t="s">
        <v>7</v>
      </c>
      <c r="B34" s="1">
        <v>1500</v>
      </c>
      <c r="C34" s="1">
        <v>426</v>
      </c>
      <c r="D34" s="1">
        <v>0</v>
      </c>
      <c r="E34" s="3">
        <v>0.05</v>
      </c>
      <c r="F34" s="1"/>
      <c r="G34" s="1"/>
      <c r="H34" s="1"/>
    </row>
    <row r="35" spans="1:8" ht="12.75">
      <c r="A35" s="1" t="s">
        <v>10</v>
      </c>
      <c r="B35" s="1">
        <v>1520</v>
      </c>
      <c r="C35" s="1">
        <v>1014</v>
      </c>
      <c r="D35" s="1">
        <v>0</v>
      </c>
      <c r="E35" s="3">
        <v>0.05</v>
      </c>
      <c r="F35" s="1"/>
      <c r="G35" s="1"/>
      <c r="H35" s="1"/>
    </row>
    <row r="36" spans="1:8" ht="12.75">
      <c r="A36" s="1" t="s">
        <v>16</v>
      </c>
      <c r="B36" s="1">
        <v>1.01</v>
      </c>
      <c r="C36" s="1">
        <v>5</v>
      </c>
      <c r="D36" s="1"/>
      <c r="E36" s="3"/>
      <c r="F36" s="1"/>
      <c r="G36" s="1"/>
      <c r="H36" s="1"/>
    </row>
    <row r="37" spans="1:8" ht="12.75">
      <c r="A37" s="1" t="s">
        <v>5</v>
      </c>
      <c r="B37" s="1">
        <v>1458</v>
      </c>
      <c r="C37" s="1">
        <v>16</v>
      </c>
      <c r="D37" s="1">
        <v>0</v>
      </c>
      <c r="E37" s="3">
        <v>0.063</v>
      </c>
      <c r="F37" s="1"/>
      <c r="G37" s="1"/>
      <c r="H37" s="1"/>
    </row>
    <row r="38" spans="1:8" ht="12.75">
      <c r="A38" s="1" t="s">
        <v>6</v>
      </c>
      <c r="B38" s="1">
        <v>1460</v>
      </c>
      <c r="C38" s="1">
        <v>72</v>
      </c>
      <c r="D38" s="1">
        <v>0</v>
      </c>
      <c r="E38" s="3">
        <v>0.053</v>
      </c>
      <c r="F38" s="1"/>
      <c r="G38" s="1"/>
      <c r="H38" s="1"/>
    </row>
    <row r="39" spans="1:8" ht="12.75">
      <c r="A39" s="1" t="s">
        <v>7</v>
      </c>
      <c r="B39" s="1">
        <v>1480</v>
      </c>
      <c r="C39" s="1">
        <v>712</v>
      </c>
      <c r="D39" s="1">
        <v>0</v>
      </c>
      <c r="E39" s="3">
        <v>0.05</v>
      </c>
      <c r="F39" s="1"/>
      <c r="G39" s="1"/>
      <c r="H39" s="1"/>
    </row>
    <row r="40" spans="1:8" ht="12.75">
      <c r="A40" s="1" t="s">
        <v>10</v>
      </c>
      <c r="B40" s="1">
        <v>1500</v>
      </c>
      <c r="C40" s="1">
        <v>1365</v>
      </c>
      <c r="D40" s="1">
        <v>0</v>
      </c>
      <c r="E40" s="3">
        <v>0.05</v>
      </c>
      <c r="F40" s="1"/>
      <c r="G40" s="1"/>
      <c r="H40" s="1"/>
    </row>
    <row r="41" spans="1:8" ht="12.75">
      <c r="A41" s="1" t="s">
        <v>17</v>
      </c>
      <c r="B41" s="1">
        <v>1.11</v>
      </c>
      <c r="C41" s="1">
        <v>5</v>
      </c>
      <c r="D41" s="1"/>
      <c r="E41" s="3"/>
      <c r="F41" s="1"/>
      <c r="G41" s="1"/>
      <c r="H41" s="1"/>
    </row>
    <row r="42" spans="1:8" ht="12.75">
      <c r="A42" s="1" t="s">
        <v>5</v>
      </c>
      <c r="B42" s="1">
        <v>1454</v>
      </c>
      <c r="C42" s="1">
        <v>16</v>
      </c>
      <c r="D42" s="1">
        <v>0</v>
      </c>
      <c r="E42" s="3">
        <v>0.063</v>
      </c>
      <c r="F42" s="1"/>
      <c r="G42" s="1"/>
      <c r="H42" s="1"/>
    </row>
    <row r="43" spans="1:8" ht="12.75">
      <c r="A43" s="1" t="s">
        <v>6</v>
      </c>
      <c r="B43" s="1">
        <v>1460</v>
      </c>
      <c r="C43" s="1">
        <v>49</v>
      </c>
      <c r="D43" s="1">
        <v>0</v>
      </c>
      <c r="E43" s="3">
        <v>0.054</v>
      </c>
      <c r="F43" s="1"/>
      <c r="G43" s="1"/>
      <c r="H43" s="1"/>
    </row>
    <row r="44" spans="1:8" ht="12.75">
      <c r="A44" s="1" t="s">
        <v>7</v>
      </c>
      <c r="B44" s="1">
        <v>1480</v>
      </c>
      <c r="C44" s="1">
        <v>617</v>
      </c>
      <c r="D44" s="1">
        <v>0</v>
      </c>
      <c r="E44" s="3">
        <v>0.05</v>
      </c>
      <c r="F44" s="1"/>
      <c r="G44" s="1"/>
      <c r="H44" s="1"/>
    </row>
    <row r="45" spans="1:8" ht="12.75">
      <c r="A45" s="1" t="s">
        <v>10</v>
      </c>
      <c r="B45" s="1">
        <v>1500</v>
      </c>
      <c r="C45" s="1">
        <v>1197</v>
      </c>
      <c r="D45" s="1">
        <v>0</v>
      </c>
      <c r="E45" s="3">
        <v>0.05</v>
      </c>
      <c r="F45" s="1"/>
      <c r="G45" s="1"/>
      <c r="H45" s="1"/>
    </row>
    <row r="46" spans="1:8" ht="12.75">
      <c r="A46" s="1" t="s">
        <v>18</v>
      </c>
      <c r="B46" s="1">
        <v>1.39</v>
      </c>
      <c r="C46" s="1">
        <v>5</v>
      </c>
      <c r="D46" s="1"/>
      <c r="E46" s="3"/>
      <c r="F46" s="1"/>
      <c r="G46" s="1"/>
      <c r="H46" s="1"/>
    </row>
    <row r="47" spans="1:8" ht="12.75">
      <c r="A47" s="1" t="s">
        <v>5</v>
      </c>
      <c r="B47" s="1">
        <v>1445</v>
      </c>
      <c r="C47" s="1">
        <v>16</v>
      </c>
      <c r="D47" s="1">
        <v>0</v>
      </c>
      <c r="E47" s="3">
        <v>0.063</v>
      </c>
      <c r="F47" s="1"/>
      <c r="G47" s="1"/>
      <c r="H47" s="1"/>
    </row>
    <row r="48" spans="1:8" ht="12.75">
      <c r="A48" s="1" t="s">
        <v>6</v>
      </c>
      <c r="B48" s="1">
        <v>1460</v>
      </c>
      <c r="C48" s="1">
        <v>220</v>
      </c>
      <c r="D48" s="1">
        <v>0</v>
      </c>
      <c r="E48" s="3">
        <v>0.051</v>
      </c>
      <c r="F48" s="1"/>
      <c r="G48" s="1"/>
      <c r="H48" s="1"/>
    </row>
    <row r="49" spans="1:8" ht="12.75">
      <c r="A49" s="1" t="s">
        <v>7</v>
      </c>
      <c r="B49" s="1">
        <v>1480</v>
      </c>
      <c r="C49" s="1">
        <v>856</v>
      </c>
      <c r="D49" s="1">
        <v>0</v>
      </c>
      <c r="E49" s="3">
        <v>0.05</v>
      </c>
      <c r="F49" s="1"/>
      <c r="G49" s="1"/>
      <c r="H49" s="1"/>
    </row>
    <row r="50" spans="1:8" ht="12.75">
      <c r="A50" s="1" t="s">
        <v>10</v>
      </c>
      <c r="B50" s="1">
        <v>1500</v>
      </c>
      <c r="C50" s="1">
        <v>1302</v>
      </c>
      <c r="D50" s="1">
        <v>0</v>
      </c>
      <c r="E50" s="3">
        <v>0.05</v>
      </c>
      <c r="F50" s="1"/>
      <c r="G50" s="1"/>
      <c r="H50" s="1"/>
    </row>
    <row r="51" spans="1:8" ht="12.75">
      <c r="A51" s="1" t="s">
        <v>19</v>
      </c>
      <c r="B51" s="1">
        <v>1.5</v>
      </c>
      <c r="C51" s="1">
        <v>5</v>
      </c>
      <c r="D51" s="1"/>
      <c r="E51" s="3"/>
      <c r="F51" s="1"/>
      <c r="G51" s="1"/>
      <c r="H51" s="1"/>
    </row>
    <row r="52" spans="1:8" ht="12.75">
      <c r="A52" s="1" t="s">
        <v>5</v>
      </c>
      <c r="B52" s="1">
        <v>1441</v>
      </c>
      <c r="C52" s="1">
        <v>16</v>
      </c>
      <c r="D52" s="1">
        <v>0</v>
      </c>
      <c r="E52" s="3">
        <v>0.063</v>
      </c>
      <c r="F52" s="1"/>
      <c r="G52" s="1"/>
      <c r="H52" s="1"/>
    </row>
    <row r="53" spans="1:8" ht="12.75">
      <c r="A53" s="1" t="s">
        <v>6</v>
      </c>
      <c r="B53" s="1">
        <v>1460</v>
      </c>
      <c r="C53" s="1">
        <v>371</v>
      </c>
      <c r="D53" s="1">
        <v>0</v>
      </c>
      <c r="E53" s="3">
        <v>0.051</v>
      </c>
      <c r="F53" s="1"/>
      <c r="G53" s="1"/>
      <c r="H53" s="1"/>
    </row>
    <row r="54" spans="1:8" ht="12.75">
      <c r="A54" s="1" t="s">
        <v>7</v>
      </c>
      <c r="B54" s="1">
        <v>1480</v>
      </c>
      <c r="C54" s="1">
        <v>1105</v>
      </c>
      <c r="D54" s="1">
        <v>0</v>
      </c>
      <c r="E54" s="3">
        <v>0.05</v>
      </c>
      <c r="F54" s="1"/>
      <c r="G54" s="1"/>
      <c r="H54" s="1"/>
    </row>
    <row r="55" spans="1:8" ht="12.75">
      <c r="A55" s="1" t="s">
        <v>10</v>
      </c>
      <c r="B55" s="1">
        <v>1500</v>
      </c>
      <c r="C55" s="1">
        <v>1463</v>
      </c>
      <c r="D55" s="1">
        <v>0</v>
      </c>
      <c r="E55" s="3">
        <v>0.05</v>
      </c>
      <c r="F55" s="1"/>
      <c r="G55" s="1"/>
      <c r="H55" s="1"/>
    </row>
    <row r="56" spans="1:8" ht="12.75">
      <c r="A56" s="1" t="s">
        <v>33</v>
      </c>
      <c r="B56" s="1">
        <v>2.25</v>
      </c>
      <c r="C56" s="1">
        <v>5</v>
      </c>
      <c r="D56" s="1"/>
      <c r="E56" s="3"/>
      <c r="F56" s="1"/>
      <c r="G56" s="1"/>
      <c r="H56" s="1"/>
    </row>
    <row r="57" spans="1:8" ht="12.75">
      <c r="A57" s="1" t="s">
        <v>5</v>
      </c>
      <c r="B57" s="1">
        <v>1425</v>
      </c>
      <c r="C57" s="1">
        <v>16</v>
      </c>
      <c r="D57" s="1">
        <v>0</v>
      </c>
      <c r="E57" s="3">
        <v>0.063</v>
      </c>
      <c r="F57" s="1"/>
      <c r="G57" s="1"/>
      <c r="H57" s="1"/>
    </row>
    <row r="58" spans="1:8" ht="12.75">
      <c r="A58" s="1" t="s">
        <v>6</v>
      </c>
      <c r="B58" s="1">
        <v>1440</v>
      </c>
      <c r="C58" s="1">
        <v>371</v>
      </c>
      <c r="D58" s="1">
        <v>0</v>
      </c>
      <c r="E58" s="3">
        <v>0.051</v>
      </c>
      <c r="F58" s="1"/>
      <c r="G58" s="1"/>
      <c r="H58" s="1"/>
    </row>
    <row r="59" spans="1:8" ht="12.75">
      <c r="A59" s="1" t="s">
        <v>7</v>
      </c>
      <c r="B59" s="1">
        <v>1460</v>
      </c>
      <c r="C59" s="1">
        <v>1105</v>
      </c>
      <c r="D59" s="1">
        <v>0</v>
      </c>
      <c r="E59" s="3">
        <v>0.05</v>
      </c>
      <c r="F59" s="1"/>
      <c r="G59" s="1"/>
      <c r="H59" s="1"/>
    </row>
    <row r="60" spans="1:8" ht="12.75">
      <c r="A60" s="1" t="s">
        <v>10</v>
      </c>
      <c r="B60" s="1">
        <v>1480</v>
      </c>
      <c r="C60" s="1">
        <v>1463</v>
      </c>
      <c r="D60" s="1">
        <v>0</v>
      </c>
      <c r="E60" s="3">
        <v>0.05</v>
      </c>
      <c r="F60" s="1"/>
      <c r="G60" s="1"/>
      <c r="H60" s="1"/>
    </row>
    <row r="61" spans="1:8" ht="12.75">
      <c r="A61" s="1" t="s">
        <v>34</v>
      </c>
      <c r="B61" s="1">
        <v>1.9</v>
      </c>
      <c r="C61" s="1">
        <v>4</v>
      </c>
      <c r="D61" s="1"/>
      <c r="E61" s="3"/>
      <c r="F61" s="1"/>
      <c r="G61" s="1"/>
      <c r="H61" s="1"/>
    </row>
    <row r="62" spans="1:8" ht="12.75">
      <c r="A62" s="1" t="s">
        <v>5</v>
      </c>
      <c r="B62" s="1">
        <v>1478</v>
      </c>
      <c r="C62" s="1">
        <v>0</v>
      </c>
      <c r="D62" s="1">
        <v>0</v>
      </c>
      <c r="E62" s="3">
        <v>0.06</v>
      </c>
      <c r="F62" s="1"/>
      <c r="G62" s="1"/>
      <c r="H62" s="1"/>
    </row>
    <row r="63" spans="1:8" ht="12.75">
      <c r="A63" s="1" t="s">
        <v>6</v>
      </c>
      <c r="B63" s="1">
        <v>1480</v>
      </c>
      <c r="C63" s="1">
        <v>100</v>
      </c>
      <c r="D63" s="1">
        <v>0</v>
      </c>
      <c r="E63" s="3">
        <v>0.05</v>
      </c>
      <c r="F63" s="1"/>
      <c r="G63" s="1"/>
      <c r="H63" s="1"/>
    </row>
    <row r="64" spans="1:8" ht="12.75">
      <c r="A64" s="1" t="s">
        <v>7</v>
      </c>
      <c r="B64" s="1">
        <v>1485</v>
      </c>
      <c r="C64" s="1">
        <v>200</v>
      </c>
      <c r="D64" s="1">
        <v>0</v>
      </c>
      <c r="E64" s="3">
        <v>0.05</v>
      </c>
      <c r="F64" s="1"/>
      <c r="G64" s="1"/>
      <c r="H64" s="1"/>
    </row>
    <row r="65" spans="1:8" ht="12.75">
      <c r="A65" s="1" t="s">
        <v>10</v>
      </c>
      <c r="B65" s="1">
        <v>1490</v>
      </c>
      <c r="C65" s="1">
        <v>500</v>
      </c>
      <c r="D65" s="1">
        <v>0</v>
      </c>
      <c r="E65" s="3">
        <v>0.04</v>
      </c>
      <c r="F65" s="1"/>
      <c r="G65" s="1"/>
      <c r="H65" s="1"/>
    </row>
    <row r="66" spans="1:8" ht="12.75">
      <c r="A66" s="1" t="s">
        <v>35</v>
      </c>
      <c r="B66" s="1">
        <v>2.1</v>
      </c>
      <c r="C66" s="1">
        <v>4</v>
      </c>
      <c r="D66" s="1"/>
      <c r="E66" s="3"/>
      <c r="F66" s="1"/>
      <c r="G66" s="1"/>
      <c r="H66" s="1"/>
    </row>
    <row r="67" spans="1:8" ht="12.75">
      <c r="A67" s="1" t="s">
        <v>5</v>
      </c>
      <c r="B67" s="1">
        <v>1478</v>
      </c>
      <c r="C67" s="1">
        <v>0</v>
      </c>
      <c r="D67" s="1">
        <v>0</v>
      </c>
      <c r="E67" s="3">
        <v>0.06</v>
      </c>
      <c r="F67" s="1"/>
      <c r="G67" s="1"/>
      <c r="H67" s="1"/>
    </row>
    <row r="68" spans="1:8" ht="12.75">
      <c r="A68" s="1" t="s">
        <v>6</v>
      </c>
      <c r="B68" s="1">
        <v>1480</v>
      </c>
      <c r="C68" s="1">
        <v>100</v>
      </c>
      <c r="D68" s="1">
        <v>0</v>
      </c>
      <c r="E68" s="3">
        <v>0.05</v>
      </c>
      <c r="F68" s="1"/>
      <c r="G68" s="1"/>
      <c r="H68" s="1"/>
    </row>
    <row r="69" spans="1:8" ht="12.75">
      <c r="A69" s="1" t="s">
        <v>7</v>
      </c>
      <c r="B69" s="1">
        <v>1485</v>
      </c>
      <c r="C69" s="1">
        <v>200</v>
      </c>
      <c r="D69" s="1">
        <v>0</v>
      </c>
      <c r="E69" s="3">
        <v>0.05</v>
      </c>
      <c r="F69" s="1"/>
      <c r="G69" s="1"/>
      <c r="H69" s="1"/>
    </row>
    <row r="70" spans="1:8" ht="12.75">
      <c r="A70" s="1" t="s">
        <v>10</v>
      </c>
      <c r="B70" s="1">
        <v>1490</v>
      </c>
      <c r="C70" s="1">
        <v>500</v>
      </c>
      <c r="D70" s="1">
        <v>0</v>
      </c>
      <c r="E70" s="3">
        <v>0.04</v>
      </c>
      <c r="F70" s="1"/>
      <c r="G70" s="1"/>
      <c r="H70" s="1"/>
    </row>
    <row r="71" spans="1:8" ht="12.75">
      <c r="A71" s="1" t="s">
        <v>36</v>
      </c>
      <c r="B71" s="1">
        <v>2.3</v>
      </c>
      <c r="C71" s="1">
        <v>4</v>
      </c>
      <c r="D71" s="1"/>
      <c r="E71" s="3"/>
      <c r="F71" s="1"/>
      <c r="G71" s="1"/>
      <c r="H71" s="1"/>
    </row>
    <row r="72" spans="1:8" ht="12.75">
      <c r="A72" s="1" t="s">
        <v>5</v>
      </c>
      <c r="B72" s="1">
        <v>1478</v>
      </c>
      <c r="C72" s="1">
        <v>0</v>
      </c>
      <c r="D72" s="1">
        <v>0</v>
      </c>
      <c r="E72" s="3">
        <v>0.06</v>
      </c>
      <c r="F72" s="1"/>
      <c r="G72" s="1"/>
      <c r="H72" s="1"/>
    </row>
    <row r="73" spans="1:8" ht="12.75">
      <c r="A73" s="1" t="s">
        <v>6</v>
      </c>
      <c r="B73" s="1">
        <v>1480</v>
      </c>
      <c r="C73" s="1">
        <v>100</v>
      </c>
      <c r="D73" s="1">
        <v>0</v>
      </c>
      <c r="E73" s="3">
        <v>0.05</v>
      </c>
      <c r="F73" s="1"/>
      <c r="G73" s="1"/>
      <c r="H73" s="1"/>
    </row>
    <row r="74" spans="1:8" ht="12.75">
      <c r="A74" s="1" t="s">
        <v>7</v>
      </c>
      <c r="B74" s="1">
        <v>1485</v>
      </c>
      <c r="C74" s="1">
        <v>200</v>
      </c>
      <c r="D74" s="1">
        <v>0</v>
      </c>
      <c r="E74" s="3">
        <v>0.05</v>
      </c>
      <c r="F74" s="1"/>
      <c r="G74" s="1"/>
      <c r="H74" s="1"/>
    </row>
    <row r="75" spans="1:8" ht="12.75">
      <c r="A75" s="1" t="s">
        <v>10</v>
      </c>
      <c r="B75" s="1">
        <v>1490</v>
      </c>
      <c r="C75" s="1">
        <v>500</v>
      </c>
      <c r="D75" s="1">
        <v>0</v>
      </c>
      <c r="E75" s="3">
        <v>0.04</v>
      </c>
      <c r="F75" s="1"/>
      <c r="G75" s="1"/>
      <c r="H75" s="1"/>
    </row>
    <row r="76" spans="1:8" ht="12.75">
      <c r="A76" s="1" t="s">
        <v>37</v>
      </c>
      <c r="B76" s="1">
        <v>2.5</v>
      </c>
      <c r="C76" s="1">
        <v>4</v>
      </c>
      <c r="D76" s="1"/>
      <c r="E76" s="3"/>
      <c r="F76" s="1"/>
      <c r="G76" s="1"/>
      <c r="H76" s="1"/>
    </row>
    <row r="77" spans="1:8" ht="12.75">
      <c r="A77" s="1" t="s">
        <v>5</v>
      </c>
      <c r="B77" s="1">
        <v>1478</v>
      </c>
      <c r="C77" s="1">
        <v>0</v>
      </c>
      <c r="D77" s="1">
        <v>0</v>
      </c>
      <c r="E77" s="3">
        <v>0.06</v>
      </c>
      <c r="F77" s="1"/>
      <c r="G77" s="1"/>
      <c r="H77" s="1"/>
    </row>
    <row r="78" spans="1:8" ht="12.75">
      <c r="A78" s="1" t="s">
        <v>6</v>
      </c>
      <c r="B78" s="1">
        <v>1480</v>
      </c>
      <c r="C78" s="1">
        <v>100</v>
      </c>
      <c r="D78" s="1">
        <v>0</v>
      </c>
      <c r="E78" s="3">
        <v>0.05</v>
      </c>
      <c r="F78" s="1"/>
      <c r="G78" s="1"/>
      <c r="H78" s="1"/>
    </row>
    <row r="79" spans="1:8" ht="12.75">
      <c r="A79" s="1" t="s">
        <v>7</v>
      </c>
      <c r="B79" s="1">
        <v>1485</v>
      </c>
      <c r="C79" s="1">
        <v>200</v>
      </c>
      <c r="D79" s="1">
        <v>0</v>
      </c>
      <c r="E79" s="3">
        <v>0.05</v>
      </c>
      <c r="F79" s="1"/>
      <c r="G79" s="1"/>
      <c r="H79" s="1"/>
    </row>
    <row r="80" spans="1:8" ht="12.75">
      <c r="A80" s="1" t="s">
        <v>10</v>
      </c>
      <c r="B80" s="1">
        <v>1490</v>
      </c>
      <c r="C80" s="1">
        <v>500</v>
      </c>
      <c r="D80" s="1">
        <v>0</v>
      </c>
      <c r="E80" s="3">
        <v>0.04</v>
      </c>
      <c r="F80" s="1"/>
      <c r="G80" s="1"/>
      <c r="H80" s="1"/>
    </row>
    <row r="81" spans="1:8" ht="12.75">
      <c r="A81" s="1" t="s">
        <v>39</v>
      </c>
      <c r="B81" s="1">
        <v>3</v>
      </c>
      <c r="C81" s="1">
        <v>4</v>
      </c>
      <c r="D81" s="1"/>
      <c r="E81" s="3"/>
      <c r="F81" s="1"/>
      <c r="G81" s="1"/>
      <c r="H81" s="1"/>
    </row>
    <row r="82" spans="1:8" ht="12.75">
      <c r="A82" s="1" t="s">
        <v>5</v>
      </c>
      <c r="B82" s="1">
        <v>1478</v>
      </c>
      <c r="C82" s="1">
        <v>0</v>
      </c>
      <c r="D82" s="1">
        <v>0</v>
      </c>
      <c r="E82" s="3">
        <v>0.06</v>
      </c>
      <c r="F82" s="1"/>
      <c r="G82" s="1"/>
      <c r="H82" s="1"/>
    </row>
    <row r="83" spans="1:8" ht="12.75">
      <c r="A83" s="1" t="s">
        <v>6</v>
      </c>
      <c r="B83" s="1">
        <v>1480</v>
      </c>
      <c r="C83" s="1">
        <v>100</v>
      </c>
      <c r="D83" s="1">
        <v>0</v>
      </c>
      <c r="E83" s="3">
        <v>0.05</v>
      </c>
      <c r="F83" s="1"/>
      <c r="G83" s="1"/>
      <c r="H83" s="1"/>
    </row>
    <row r="84" spans="1:8" ht="12.75">
      <c r="A84" s="1" t="s">
        <v>7</v>
      </c>
      <c r="B84" s="1">
        <v>1485</v>
      </c>
      <c r="C84" s="1">
        <v>200</v>
      </c>
      <c r="D84" s="1">
        <v>0</v>
      </c>
      <c r="E84" s="3">
        <v>0.05</v>
      </c>
      <c r="F84" s="1"/>
      <c r="G84" s="1"/>
      <c r="H84" s="1"/>
    </row>
    <row r="85" spans="1:8" ht="12.75">
      <c r="A85" s="1" t="s">
        <v>10</v>
      </c>
      <c r="B85" s="1">
        <v>1490</v>
      </c>
      <c r="C85" s="1">
        <v>500</v>
      </c>
      <c r="D85" s="1">
        <v>0</v>
      </c>
      <c r="E85" s="3">
        <v>0.04</v>
      </c>
      <c r="F85" s="1"/>
      <c r="G85" s="1"/>
      <c r="H85" s="1"/>
    </row>
    <row r="86" spans="1:8" ht="12.75">
      <c r="A86" s="1" t="s">
        <v>40</v>
      </c>
      <c r="B86" s="1">
        <v>3.5</v>
      </c>
      <c r="C86" s="1">
        <v>4</v>
      </c>
      <c r="D86" s="1"/>
      <c r="E86" s="3"/>
      <c r="F86" s="1"/>
      <c r="G86" s="1"/>
      <c r="H86" s="1"/>
    </row>
    <row r="87" spans="1:8" ht="12.75">
      <c r="A87" s="1" t="s">
        <v>5</v>
      </c>
      <c r="B87" s="1">
        <v>1478</v>
      </c>
      <c r="C87" s="1">
        <v>0</v>
      </c>
      <c r="D87" s="1">
        <v>0</v>
      </c>
      <c r="E87" s="3">
        <v>0.06</v>
      </c>
      <c r="F87" s="1"/>
      <c r="G87" s="1"/>
      <c r="H87" s="1"/>
    </row>
    <row r="88" spans="1:8" ht="12.75">
      <c r="A88" s="1" t="s">
        <v>6</v>
      </c>
      <c r="B88" s="1">
        <v>1480</v>
      </c>
      <c r="C88" s="1">
        <v>100</v>
      </c>
      <c r="D88" s="1">
        <v>0</v>
      </c>
      <c r="E88" s="3">
        <v>0.05</v>
      </c>
      <c r="F88" s="1"/>
      <c r="G88" s="1"/>
      <c r="H88" s="1"/>
    </row>
    <row r="89" spans="1:8" ht="12.75">
      <c r="A89" s="1" t="s">
        <v>7</v>
      </c>
      <c r="B89" s="1">
        <v>1485</v>
      </c>
      <c r="C89" s="1">
        <v>200</v>
      </c>
      <c r="D89" s="1">
        <v>0</v>
      </c>
      <c r="E89" s="3">
        <v>0.05</v>
      </c>
      <c r="F89" s="1"/>
      <c r="G89" s="1"/>
      <c r="H89" s="1"/>
    </row>
    <row r="90" spans="1:8" ht="12.75">
      <c r="A90" s="1" t="s">
        <v>10</v>
      </c>
      <c r="B90" s="1">
        <v>1490</v>
      </c>
      <c r="C90" s="1">
        <v>500</v>
      </c>
      <c r="D90" s="1">
        <v>0</v>
      </c>
      <c r="E90" s="3">
        <v>0.04</v>
      </c>
      <c r="F90" s="1"/>
      <c r="G90" s="1"/>
      <c r="H90" s="1"/>
    </row>
    <row r="91" spans="1:8" ht="12.75">
      <c r="A91" s="1"/>
      <c r="B91" s="1"/>
      <c r="C91" s="1"/>
      <c r="D91" s="1"/>
      <c r="E91" s="3"/>
      <c r="F91" s="1"/>
      <c r="G91" s="1"/>
      <c r="H91" s="1"/>
    </row>
    <row r="92" spans="1:8" ht="12.75">
      <c r="A92" s="1"/>
      <c r="B92" s="1"/>
      <c r="C92" s="1"/>
      <c r="D92" s="1"/>
      <c r="E92" s="3"/>
      <c r="F92" s="1"/>
      <c r="G92" s="1"/>
      <c r="H92" s="1"/>
    </row>
    <row r="93" spans="1:8" ht="12.75">
      <c r="A93" s="1"/>
      <c r="B93" s="1"/>
      <c r="C93" s="1"/>
      <c r="D93" s="1"/>
      <c r="E93" s="3"/>
      <c r="F93" s="1"/>
      <c r="G93" s="1"/>
      <c r="H93" s="1"/>
    </row>
    <row r="94" spans="1:8" ht="12.75">
      <c r="A94" s="1"/>
      <c r="B94" s="1"/>
      <c r="C94" s="1"/>
      <c r="D94" s="1"/>
      <c r="E94" s="3"/>
      <c r="F94" s="1"/>
      <c r="G94" s="1"/>
      <c r="H94" s="1"/>
    </row>
    <row r="95" spans="1:8" ht="12.75">
      <c r="A95" s="1"/>
      <c r="B95" s="1"/>
      <c r="C95" s="1"/>
      <c r="D95" s="1"/>
      <c r="E95" s="3"/>
      <c r="F95" s="1"/>
      <c r="G95" s="1"/>
      <c r="H95" s="1"/>
    </row>
    <row r="96" spans="1:8" ht="12.75">
      <c r="A96" s="1"/>
      <c r="B96" s="1"/>
      <c r="C96" s="1"/>
      <c r="D96" s="1"/>
      <c r="E96" s="3"/>
      <c r="F96" s="1"/>
      <c r="G96" s="1"/>
      <c r="H96" s="1"/>
    </row>
    <row r="97" spans="1:8" ht="12.75">
      <c r="A97" s="1"/>
      <c r="B97" s="1"/>
      <c r="C97" s="1"/>
      <c r="D97" s="1"/>
      <c r="E97" s="3"/>
      <c r="F97" s="1"/>
      <c r="G97" s="1"/>
      <c r="H97" s="1"/>
    </row>
    <row r="98" spans="1:8" ht="12.75">
      <c r="A98" s="1"/>
      <c r="B98" s="1"/>
      <c r="C98" s="1"/>
      <c r="D98" s="1"/>
      <c r="E98" s="3"/>
      <c r="F98" s="1"/>
      <c r="G98" s="1"/>
      <c r="H98" s="1"/>
    </row>
    <row r="99" spans="1:8" ht="12.75">
      <c r="A99" s="1"/>
      <c r="B99" s="1"/>
      <c r="C99" s="1"/>
      <c r="D99" s="1"/>
      <c r="E99" s="3"/>
      <c r="F99" s="1"/>
      <c r="G99" s="1"/>
      <c r="H99" s="1"/>
    </row>
    <row r="100" spans="1:8" ht="12.75">
      <c r="A100" s="1"/>
      <c r="B100" s="1"/>
      <c r="C100" s="1"/>
      <c r="D100" s="1"/>
      <c r="E100" s="3"/>
      <c r="F100" s="1"/>
      <c r="G100" s="1"/>
      <c r="H100" s="1"/>
    </row>
    <row r="101" spans="1:8" ht="12.75">
      <c r="A101" s="1"/>
      <c r="B101" s="1"/>
      <c r="C101" s="1"/>
      <c r="D101" s="1"/>
      <c r="E101" s="3"/>
      <c r="F101" s="1"/>
      <c r="G101" s="1"/>
      <c r="H101" s="1"/>
    </row>
    <row r="102" spans="1:8" ht="12.75">
      <c r="A102" s="1"/>
      <c r="B102" s="1"/>
      <c r="C102" s="1"/>
      <c r="D102" s="1"/>
      <c r="E102" s="3"/>
      <c r="F102" s="1"/>
      <c r="G102" s="1"/>
      <c r="H102" s="1"/>
    </row>
    <row r="103" spans="1:8" ht="12.75">
      <c r="A103" s="1"/>
      <c r="B103" s="1"/>
      <c r="C103" s="1"/>
      <c r="D103" s="1"/>
      <c r="E103" s="3"/>
      <c r="F103" s="1"/>
      <c r="G103" s="1"/>
      <c r="H103" s="1"/>
    </row>
    <row r="104" spans="1:8" ht="12.75">
      <c r="A104" s="1"/>
      <c r="B104" s="1"/>
      <c r="C104" s="1"/>
      <c r="D104" s="1"/>
      <c r="E104" s="3"/>
      <c r="F104" s="1"/>
      <c r="G104" s="1"/>
      <c r="H104" s="1"/>
    </row>
    <row r="105" spans="1:8" ht="12.75">
      <c r="A105" s="1"/>
      <c r="B105" s="1"/>
      <c r="C105" s="1"/>
      <c r="D105" s="1"/>
      <c r="E105" s="3"/>
      <c r="F105" s="1"/>
      <c r="G105" s="1"/>
      <c r="H105" s="1"/>
    </row>
    <row r="106" spans="1:8" ht="12.75">
      <c r="A106" s="1"/>
      <c r="B106" s="1"/>
      <c r="C106" s="1"/>
      <c r="D106" s="1"/>
      <c r="E106" s="3"/>
      <c r="F106" s="1"/>
      <c r="G106" s="1"/>
      <c r="H106" s="1"/>
    </row>
    <row r="107" spans="1:8" ht="12.75">
      <c r="A107" s="1"/>
      <c r="B107" s="1"/>
      <c r="C107" s="1"/>
      <c r="D107" s="1"/>
      <c r="E107" s="3"/>
      <c r="F107" s="1"/>
      <c r="G107" s="1"/>
      <c r="H107" s="1"/>
    </row>
    <row r="108" spans="1:8" ht="12.75">
      <c r="A108" s="1"/>
      <c r="B108" s="1"/>
      <c r="C108" s="1"/>
      <c r="D108" s="1"/>
      <c r="E108" s="3"/>
      <c r="F108" s="1"/>
      <c r="G108" s="1"/>
      <c r="H108" s="1"/>
    </row>
    <row r="109" spans="1:8" ht="12.75">
      <c r="A109" s="1"/>
      <c r="B109" s="1"/>
      <c r="C109" s="1"/>
      <c r="D109" s="1"/>
      <c r="E109" s="3"/>
      <c r="F109" s="1"/>
      <c r="G109" s="1"/>
      <c r="H109" s="1"/>
    </row>
    <row r="110" spans="1:8" ht="12.75">
      <c r="A110" s="1"/>
      <c r="B110" s="1"/>
      <c r="C110" s="1"/>
      <c r="D110" s="1"/>
      <c r="E110" s="3"/>
      <c r="F110" s="1"/>
      <c r="G110" s="1"/>
      <c r="H110" s="1"/>
    </row>
    <row r="111" spans="1:8" ht="12.75">
      <c r="A111" s="1"/>
      <c r="B111" s="1"/>
      <c r="C111" s="1"/>
      <c r="D111" s="1"/>
      <c r="E111" s="3"/>
      <c r="F111" s="1"/>
      <c r="G111" s="1"/>
      <c r="H111" s="1"/>
    </row>
    <row r="112" spans="1:8" ht="12.75">
      <c r="A112" s="1"/>
      <c r="B112" s="1"/>
      <c r="C112" s="1"/>
      <c r="D112" s="1"/>
      <c r="E112" s="3"/>
      <c r="F112" s="1"/>
      <c r="G112" s="1"/>
      <c r="H112" s="1"/>
    </row>
    <row r="113" spans="1:8" ht="12.75">
      <c r="A113" s="1"/>
      <c r="B113" s="1"/>
      <c r="C113" s="1"/>
      <c r="D113" s="1"/>
      <c r="E113" s="3"/>
      <c r="F113" s="1"/>
      <c r="G113" s="1"/>
      <c r="H113" s="1"/>
    </row>
    <row r="114" spans="1:8" ht="12.75">
      <c r="A114" s="1"/>
      <c r="B114" s="1"/>
      <c r="C114" s="1"/>
      <c r="D114" s="1"/>
      <c r="E114" s="3"/>
      <c r="F114" s="1"/>
      <c r="G114" s="1"/>
      <c r="H114" s="1"/>
    </row>
    <row r="115" spans="1:8" ht="12.75">
      <c r="A115" s="1"/>
      <c r="B115" s="1"/>
      <c r="C115" s="1"/>
      <c r="D115" s="1"/>
      <c r="E115" s="3"/>
      <c r="F115" s="1"/>
      <c r="G115" s="1"/>
      <c r="H115" s="1"/>
    </row>
    <row r="116" spans="1:8" ht="12.75">
      <c r="A116" s="1"/>
      <c r="B116" s="1"/>
      <c r="C116" s="1"/>
      <c r="D116" s="1"/>
      <c r="E116" s="3"/>
      <c r="F116" s="1"/>
      <c r="G116" s="1"/>
      <c r="H116" s="1"/>
    </row>
    <row r="117" spans="1:8" ht="12.75">
      <c r="A117" s="1"/>
      <c r="B117" s="1"/>
      <c r="C117" s="1"/>
      <c r="D117" s="1"/>
      <c r="E117" s="3"/>
      <c r="F117" s="1"/>
      <c r="G117" s="1"/>
      <c r="H117" s="1"/>
    </row>
    <row r="118" spans="1:8" ht="12.75">
      <c r="A118" s="1"/>
      <c r="B118" s="1"/>
      <c r="C118" s="1"/>
      <c r="D118" s="1"/>
      <c r="E118" s="3"/>
      <c r="F118" s="1"/>
      <c r="G118" s="1"/>
      <c r="H118" s="1"/>
    </row>
    <row r="119" spans="1:8" ht="12.75">
      <c r="A119" s="1"/>
      <c r="B119" s="1"/>
      <c r="C119" s="1"/>
      <c r="D119" s="1"/>
      <c r="E119" s="3"/>
      <c r="F119" s="1"/>
      <c r="G119" s="1"/>
      <c r="H119" s="1"/>
    </row>
    <row r="120" spans="1:8" ht="12.75">
      <c r="A120" s="1"/>
      <c r="B120" s="1"/>
      <c r="C120" s="1"/>
      <c r="D120" s="1"/>
      <c r="E120" s="3"/>
      <c r="F120" s="1"/>
      <c r="G120" s="1"/>
      <c r="H120" s="1"/>
    </row>
    <row r="121" spans="1:8" ht="12.75">
      <c r="A121" s="1"/>
      <c r="B121" s="1"/>
      <c r="C121" s="1"/>
      <c r="D121" s="1"/>
      <c r="E121" s="3"/>
      <c r="F121" s="1"/>
      <c r="G121" s="1"/>
      <c r="H121" s="1"/>
    </row>
    <row r="122" spans="1:8" ht="12.75">
      <c r="A122" s="1"/>
      <c r="B122" s="1"/>
      <c r="C122" s="1"/>
      <c r="D122" s="1"/>
      <c r="E122" s="3"/>
      <c r="F122" s="1"/>
      <c r="G122" s="1"/>
      <c r="H122" s="1"/>
    </row>
    <row r="123" spans="1:8" ht="12.75">
      <c r="A123" s="1"/>
      <c r="B123" s="1"/>
      <c r="C123" s="1"/>
      <c r="D123" s="1"/>
      <c r="E123" s="3"/>
      <c r="F123" s="1"/>
      <c r="G123" s="1"/>
      <c r="H123" s="1"/>
    </row>
    <row r="124" spans="1:8" ht="12.75">
      <c r="A124" s="1"/>
      <c r="B124" s="1"/>
      <c r="C124" s="1"/>
      <c r="D124" s="1"/>
      <c r="E124" s="3"/>
      <c r="F124" s="1"/>
      <c r="G124" s="1"/>
      <c r="H124" s="1"/>
    </row>
    <row r="125" spans="1:8" ht="12.75">
      <c r="A125" s="1"/>
      <c r="B125" s="1"/>
      <c r="C125" s="1"/>
      <c r="D125" s="1"/>
      <c r="E125" s="3"/>
      <c r="F125" s="1"/>
      <c r="G125" s="1"/>
      <c r="H125" s="1"/>
    </row>
    <row r="126" spans="1:8" ht="12.75">
      <c r="A126" s="1"/>
      <c r="B126" s="1"/>
      <c r="C126" s="1"/>
      <c r="D126" s="1"/>
      <c r="E126" s="3"/>
      <c r="F126" s="1"/>
      <c r="G126" s="1"/>
      <c r="H126" s="1"/>
    </row>
    <row r="127" spans="1:8" ht="12.75">
      <c r="A127" s="1"/>
      <c r="B127" s="1"/>
      <c r="C127" s="1"/>
      <c r="D127" s="1"/>
      <c r="E127" s="3"/>
      <c r="F127" s="1"/>
      <c r="G127" s="1"/>
      <c r="H127" s="1"/>
    </row>
    <row r="128" spans="1:8" ht="12.75">
      <c r="A128" s="1"/>
      <c r="B128" s="1"/>
      <c r="C128" s="1"/>
      <c r="D128" s="1"/>
      <c r="E128" s="3"/>
      <c r="F128" s="1"/>
      <c r="G128" s="1"/>
      <c r="H128" s="1"/>
    </row>
    <row r="129" spans="1:8" ht="12.75">
      <c r="A129" s="1"/>
      <c r="B129" s="1"/>
      <c r="C129" s="1"/>
      <c r="D129" s="1"/>
      <c r="E129" s="3"/>
      <c r="F129" s="1"/>
      <c r="G129" s="1"/>
      <c r="H129" s="1"/>
    </row>
    <row r="130" spans="1:8" ht="12.75">
      <c r="A130" s="1"/>
      <c r="B130" s="1"/>
      <c r="C130" s="1"/>
      <c r="D130" s="1"/>
      <c r="E130" s="3"/>
      <c r="F130" s="1"/>
      <c r="G130" s="1"/>
      <c r="H130" s="1"/>
    </row>
    <row r="131" spans="1:8" ht="12.75">
      <c r="A131" s="1"/>
      <c r="B131" s="1"/>
      <c r="C131" s="1"/>
      <c r="D131" s="1"/>
      <c r="E131" s="3"/>
      <c r="F131" s="1"/>
      <c r="G131" s="1"/>
      <c r="H131" s="1"/>
    </row>
    <row r="132" spans="1:8" ht="12.75">
      <c r="A132" s="1"/>
      <c r="B132" s="1"/>
      <c r="C132" s="1"/>
      <c r="D132" s="1"/>
      <c r="E132" s="3"/>
      <c r="F132" s="1"/>
      <c r="G132" s="1"/>
      <c r="H132" s="1"/>
    </row>
    <row r="133" spans="1:8" ht="12.75">
      <c r="A133" s="1"/>
      <c r="B133" s="1"/>
      <c r="C133" s="1"/>
      <c r="D133" s="1"/>
      <c r="E133" s="3"/>
      <c r="F133" s="1"/>
      <c r="G133" s="1"/>
      <c r="H133" s="1"/>
    </row>
    <row r="134" spans="1:8" ht="12.75">
      <c r="A134" s="1"/>
      <c r="B134" s="1"/>
      <c r="C134" s="1"/>
      <c r="D134" s="1"/>
      <c r="E134" s="3"/>
      <c r="F134" s="1"/>
      <c r="G134" s="1"/>
      <c r="H134" s="1"/>
    </row>
    <row r="135" spans="1:8" ht="12.75">
      <c r="A135" s="1"/>
      <c r="B135" s="1"/>
      <c r="C135" s="1"/>
      <c r="D135" s="1"/>
      <c r="E135" s="3"/>
      <c r="F135" s="1"/>
      <c r="G135" s="1"/>
      <c r="H135" s="1"/>
    </row>
    <row r="136" spans="1:8" ht="12.75">
      <c r="A136" s="1"/>
      <c r="B136" s="1"/>
      <c r="C136" s="1"/>
      <c r="D136" s="1"/>
      <c r="E136" s="3"/>
      <c r="F136" s="1"/>
      <c r="G136" s="1"/>
      <c r="H136" s="1"/>
    </row>
    <row r="137" spans="1:8" ht="12.75">
      <c r="A137" s="1"/>
      <c r="B137" s="1"/>
      <c r="C137" s="1"/>
      <c r="D137" s="1"/>
      <c r="E137" s="3"/>
      <c r="F137" s="1"/>
      <c r="G137" s="1"/>
      <c r="H137" s="1"/>
    </row>
    <row r="138" spans="1:8" ht="12.75">
      <c r="A138" s="1"/>
      <c r="B138" s="1"/>
      <c r="C138" s="1"/>
      <c r="D138" s="1"/>
      <c r="E138" s="3"/>
      <c r="F138" s="1"/>
      <c r="G138" s="1"/>
      <c r="H138" s="1"/>
    </row>
    <row r="139" spans="1:8" ht="12.75">
      <c r="A139" s="1"/>
      <c r="B139" s="1"/>
      <c r="C139" s="1"/>
      <c r="D139" s="1"/>
      <c r="E139" s="3"/>
      <c r="F139" s="1"/>
      <c r="G139" s="1"/>
      <c r="H139" s="1"/>
    </row>
    <row r="140" spans="1:8" ht="12.75">
      <c r="A140" s="1"/>
      <c r="B140" s="1"/>
      <c r="C140" s="1"/>
      <c r="D140" s="1"/>
      <c r="E140" s="3"/>
      <c r="F140" s="1"/>
      <c r="G140" s="1"/>
      <c r="H140" s="1"/>
    </row>
    <row r="141" spans="1:8" ht="12.75">
      <c r="A141" s="1"/>
      <c r="B141" s="1"/>
      <c r="C141" s="1"/>
      <c r="D141" s="1"/>
      <c r="E141" s="3"/>
      <c r="F141" s="1"/>
      <c r="G141" s="1"/>
      <c r="H141" s="1"/>
    </row>
    <row r="142" spans="1:8" ht="12.75">
      <c r="A142" s="1"/>
      <c r="B142" s="1"/>
      <c r="C142" s="1"/>
      <c r="D142" s="1"/>
      <c r="E142" s="3"/>
      <c r="F142" s="1"/>
      <c r="G142" s="1"/>
      <c r="H142" s="1"/>
    </row>
    <row r="143" spans="1:8" ht="12.75">
      <c r="A143" s="1"/>
      <c r="B143" s="1"/>
      <c r="C143" s="1"/>
      <c r="D143" s="1"/>
      <c r="E143" s="3"/>
      <c r="F143" s="1"/>
      <c r="G143" s="1"/>
      <c r="H143" s="1"/>
    </row>
    <row r="144" spans="1:8" ht="12.75">
      <c r="A144" s="1"/>
      <c r="B144" s="1"/>
      <c r="C144" s="1"/>
      <c r="D144" s="1"/>
      <c r="E144" s="3"/>
      <c r="F144" s="1"/>
      <c r="G144" s="1"/>
      <c r="H144" s="1"/>
    </row>
    <row r="145" spans="1:8" ht="12.75">
      <c r="A145" s="1"/>
      <c r="B145" s="1"/>
      <c r="C145" s="1"/>
      <c r="D145" s="1"/>
      <c r="E145" s="3"/>
      <c r="F145" s="1"/>
      <c r="G145" s="1"/>
      <c r="H145" s="1"/>
    </row>
    <row r="146" spans="1:8" ht="12.75">
      <c r="A146" s="1"/>
      <c r="B146" s="1"/>
      <c r="C146" s="1"/>
      <c r="D146" s="1"/>
      <c r="E146" s="3"/>
      <c r="F146" s="1"/>
      <c r="G146" s="1"/>
      <c r="H146" s="1"/>
    </row>
    <row r="147" spans="1:8" ht="12.75">
      <c r="A147" s="1"/>
      <c r="B147" s="1"/>
      <c r="C147" s="1"/>
      <c r="D147" s="1"/>
      <c r="E147" s="3"/>
      <c r="F147" s="1"/>
      <c r="G147" s="1"/>
      <c r="H147" s="1"/>
    </row>
    <row r="148" spans="1:8" ht="12.75">
      <c r="A148" s="1"/>
      <c r="B148" s="1"/>
      <c r="C148" s="1"/>
      <c r="D148" s="1"/>
      <c r="E148" s="3"/>
      <c r="F148" s="1"/>
      <c r="G148" s="1"/>
      <c r="H148" s="1"/>
    </row>
    <row r="149" spans="1:8" ht="12.75">
      <c r="A149" s="1"/>
      <c r="B149" s="1"/>
      <c r="C149" s="1"/>
      <c r="D149" s="1"/>
      <c r="E149" s="3"/>
      <c r="F149" s="1"/>
      <c r="G149" s="1"/>
      <c r="H149" s="1"/>
    </row>
    <row r="150" spans="1:8" ht="12.75">
      <c r="A150" s="1"/>
      <c r="B150" s="1"/>
      <c r="C150" s="1"/>
      <c r="D150" s="1"/>
      <c r="E150" s="3"/>
      <c r="F150" s="1"/>
      <c r="G150" s="1"/>
      <c r="H150" s="1"/>
    </row>
    <row r="151" spans="1:8" ht="12.75">
      <c r="A151" s="1"/>
      <c r="B151" s="1"/>
      <c r="C151" s="1"/>
      <c r="D151" s="1"/>
      <c r="E151" s="3"/>
      <c r="F151" s="1"/>
      <c r="G151" s="1"/>
      <c r="H151" s="1"/>
    </row>
    <row r="152" spans="1:8" ht="12.75">
      <c r="A152" s="1"/>
      <c r="B152" s="1"/>
      <c r="C152" s="1"/>
      <c r="D152" s="1"/>
      <c r="E152" s="3"/>
      <c r="F152" s="1"/>
      <c r="G152" s="1"/>
      <c r="H152" s="1"/>
    </row>
    <row r="153" spans="1:8" ht="12.75">
      <c r="A153" s="1"/>
      <c r="B153" s="1"/>
      <c r="C153" s="1"/>
      <c r="D153" s="1"/>
      <c r="E153" s="3"/>
      <c r="F153" s="1"/>
      <c r="G153" s="1"/>
      <c r="H153" s="1"/>
    </row>
    <row r="154" spans="1:8" ht="12.75">
      <c r="A154" s="1"/>
      <c r="B154" s="1"/>
      <c r="C154" s="1"/>
      <c r="D154" s="1"/>
      <c r="E154" s="3"/>
      <c r="F154" s="1"/>
      <c r="G154" s="1"/>
      <c r="H154" s="1"/>
    </row>
    <row r="155" spans="1:8" ht="12.75">
      <c r="A155" s="1"/>
      <c r="B155" s="1"/>
      <c r="C155" s="1"/>
      <c r="D155" s="1"/>
      <c r="E155" s="3"/>
      <c r="F155" s="1"/>
      <c r="G155" s="1"/>
      <c r="H155" s="1"/>
    </row>
    <row r="156" spans="1:8" ht="12.75">
      <c r="A156" s="1"/>
      <c r="B156" s="1"/>
      <c r="C156" s="1"/>
      <c r="D156" s="1"/>
      <c r="E156" s="3"/>
      <c r="F156" s="1"/>
      <c r="G156" s="1"/>
      <c r="H156" s="1"/>
    </row>
    <row r="157" spans="1:8" ht="12.75">
      <c r="A157" s="1"/>
      <c r="B157" s="1"/>
      <c r="C157" s="1"/>
      <c r="D157" s="1"/>
      <c r="E157" s="3"/>
      <c r="F157" s="1"/>
      <c r="G157" s="1"/>
      <c r="H157" s="1"/>
    </row>
    <row r="158" spans="1:8" ht="12.75">
      <c r="A158" s="1"/>
      <c r="B158" s="1"/>
      <c r="C158" s="1"/>
      <c r="D158" s="1"/>
      <c r="E158" s="3"/>
      <c r="F158" s="1"/>
      <c r="G158" s="1"/>
      <c r="H158" s="1"/>
    </row>
    <row r="159" spans="1:8" ht="12.75">
      <c r="A159" s="1"/>
      <c r="B159" s="1"/>
      <c r="C159" s="1"/>
      <c r="D159" s="1"/>
      <c r="E159" s="3"/>
      <c r="F159" s="1"/>
      <c r="G159" s="1"/>
      <c r="H159" s="1"/>
    </row>
    <row r="160" spans="1:8" ht="12.75">
      <c r="A160" s="1"/>
      <c r="B160" s="1"/>
      <c r="C160" s="1"/>
      <c r="D160" s="1"/>
      <c r="E160" s="3"/>
      <c r="F160" s="1"/>
      <c r="G160" s="1"/>
      <c r="H160" s="1"/>
    </row>
    <row r="161" spans="1:8" ht="12.75">
      <c r="A161" s="1"/>
      <c r="B161" s="1"/>
      <c r="C161" s="1"/>
      <c r="D161" s="1"/>
      <c r="E161" s="3"/>
      <c r="F161" s="1"/>
      <c r="G161" s="1"/>
      <c r="H161" s="1"/>
    </row>
    <row r="162" spans="1:8" ht="12.75">
      <c r="A162" s="1"/>
      <c r="B162" s="1"/>
      <c r="C162" s="1"/>
      <c r="D162" s="1"/>
      <c r="E162" s="3"/>
      <c r="F162" s="1"/>
      <c r="G162" s="1"/>
      <c r="H162" s="1"/>
    </row>
    <row r="163" spans="1:8" ht="12.75">
      <c r="A163" s="1"/>
      <c r="B163" s="1"/>
      <c r="C163" s="1"/>
      <c r="D163" s="1"/>
      <c r="E163" s="3"/>
      <c r="F163" s="1"/>
      <c r="G163" s="1"/>
      <c r="H163" s="1"/>
    </row>
    <row r="164" spans="1:8" ht="12.75">
      <c r="A164" s="1"/>
      <c r="B164" s="1"/>
      <c r="C164" s="1"/>
      <c r="D164" s="1"/>
      <c r="E164" s="3"/>
      <c r="F164" s="1"/>
      <c r="G164" s="1"/>
      <c r="H164" s="1"/>
    </row>
    <row r="165" spans="1:8" ht="12.75">
      <c r="A165" s="1"/>
      <c r="B165" s="1"/>
      <c r="C165" s="1"/>
      <c r="D165" s="1"/>
      <c r="E165" s="3"/>
      <c r="F165" s="1"/>
      <c r="G165" s="1"/>
      <c r="H165" s="1"/>
    </row>
    <row r="166" spans="1:8" ht="12.75">
      <c r="A166" s="1"/>
      <c r="B166" s="1"/>
      <c r="C166" s="1"/>
      <c r="D166" s="1"/>
      <c r="E166" s="3"/>
      <c r="F166" s="1"/>
      <c r="G166" s="1"/>
      <c r="H166" s="1"/>
    </row>
    <row r="167" spans="1:8" ht="12.75">
      <c r="A167" s="1"/>
      <c r="B167" s="1"/>
      <c r="C167" s="1"/>
      <c r="D167" s="1"/>
      <c r="E167" s="3"/>
      <c r="F167" s="1"/>
      <c r="G167" s="1"/>
      <c r="H167" s="1"/>
    </row>
    <row r="168" spans="1:8" ht="12.75">
      <c r="A168" s="1"/>
      <c r="B168" s="1"/>
      <c r="C168" s="1"/>
      <c r="D168" s="1"/>
      <c r="E168" s="3"/>
      <c r="F168" s="1"/>
      <c r="G168" s="1"/>
      <c r="H168" s="1"/>
    </row>
    <row r="169" spans="1:8" ht="12.75">
      <c r="A169" s="1"/>
      <c r="B169" s="1"/>
      <c r="C169" s="1"/>
      <c r="D169" s="1"/>
      <c r="E169" s="3"/>
      <c r="F169" s="1"/>
      <c r="G169" s="1"/>
      <c r="H169" s="1"/>
    </row>
    <row r="170" spans="1:8" ht="12.75">
      <c r="A170" s="1"/>
      <c r="B170" s="1"/>
      <c r="C170" s="1"/>
      <c r="D170" s="1"/>
      <c r="E170" s="3"/>
      <c r="F170" s="1"/>
      <c r="G170" s="1"/>
      <c r="H170" s="1"/>
    </row>
    <row r="171" spans="1:8" ht="12.75">
      <c r="A171" s="1"/>
      <c r="B171" s="1"/>
      <c r="C171" s="1"/>
      <c r="D171" s="1"/>
      <c r="E171" s="3"/>
      <c r="F171" s="1"/>
      <c r="G171" s="1"/>
      <c r="H171" s="1"/>
    </row>
    <row r="172" spans="1:8" ht="12.75">
      <c r="A172" s="1"/>
      <c r="B172" s="1"/>
      <c r="C172" s="1"/>
      <c r="D172" s="1"/>
      <c r="E172" s="3"/>
      <c r="F172" s="1"/>
      <c r="G172" s="1"/>
      <c r="H172" s="1"/>
    </row>
    <row r="173" spans="1:8" ht="12.75">
      <c r="A173" s="1"/>
      <c r="B173" s="1"/>
      <c r="C173" s="1"/>
      <c r="D173" s="1"/>
      <c r="E173" s="3"/>
      <c r="F173" s="1"/>
      <c r="G173" s="1"/>
      <c r="H173" s="1"/>
    </row>
    <row r="174" spans="1:8" ht="12.75">
      <c r="A174" s="1"/>
      <c r="B174" s="1"/>
      <c r="C174" s="1"/>
      <c r="D174" s="1"/>
      <c r="E174" s="3"/>
      <c r="F174" s="1"/>
      <c r="G174" s="1"/>
      <c r="H174" s="1"/>
    </row>
    <row r="175" spans="1:8" ht="12.75">
      <c r="A175" s="1"/>
      <c r="B175" s="1"/>
      <c r="C175" s="1"/>
      <c r="D175" s="1"/>
      <c r="E175" s="3"/>
      <c r="F175" s="1"/>
      <c r="G175" s="1"/>
      <c r="H175" s="1"/>
    </row>
    <row r="176" spans="1:8" ht="12.75">
      <c r="A176" s="1"/>
      <c r="B176" s="1"/>
      <c r="C176" s="1"/>
      <c r="D176" s="1"/>
      <c r="E176" s="3"/>
      <c r="F176" s="1"/>
      <c r="G176" s="1"/>
      <c r="H176" s="1"/>
    </row>
    <row r="177" spans="1:8" ht="12.75">
      <c r="A177" s="1"/>
      <c r="B177" s="1"/>
      <c r="C177" s="1"/>
      <c r="D177" s="1"/>
      <c r="E177" s="3"/>
      <c r="F177" s="1"/>
      <c r="G177" s="1"/>
      <c r="H177" s="1"/>
    </row>
    <row r="178" spans="1:8" ht="12.75">
      <c r="A178" s="1"/>
      <c r="B178" s="1"/>
      <c r="C178" s="1"/>
      <c r="D178" s="1"/>
      <c r="E178" s="3"/>
      <c r="F178" s="1"/>
      <c r="G178" s="1"/>
      <c r="H178" s="1"/>
    </row>
    <row r="179" spans="1:8" ht="12.75">
      <c r="A179" s="1"/>
      <c r="B179" s="1"/>
      <c r="C179" s="1"/>
      <c r="D179" s="1"/>
      <c r="E179" s="3"/>
      <c r="F179" s="1"/>
      <c r="G179" s="1"/>
      <c r="H179" s="1"/>
    </row>
    <row r="180" spans="1:8" ht="12.75">
      <c r="A180" s="1"/>
      <c r="B180" s="1"/>
      <c r="C180" s="1"/>
      <c r="D180" s="1"/>
      <c r="E180" s="3"/>
      <c r="F180" s="1"/>
      <c r="G180" s="1"/>
      <c r="H180" s="1"/>
    </row>
    <row r="181" spans="1:8" ht="12.75">
      <c r="A181" s="1"/>
      <c r="B181" s="1"/>
      <c r="C181" s="1"/>
      <c r="D181" s="1"/>
      <c r="E181" s="3"/>
      <c r="F181" s="1"/>
      <c r="G181" s="1"/>
      <c r="H181" s="1"/>
    </row>
    <row r="182" spans="1:8" ht="12.75">
      <c r="A182" s="1"/>
      <c r="B182" s="1"/>
      <c r="C182" s="1"/>
      <c r="D182" s="1"/>
      <c r="E182" s="3"/>
      <c r="F182" s="1"/>
      <c r="G182" s="1"/>
      <c r="H182" s="1"/>
    </row>
    <row r="183" spans="1:8" ht="12.75">
      <c r="A183" s="1"/>
      <c r="B183" s="1"/>
      <c r="C183" s="1"/>
      <c r="D183" s="1"/>
      <c r="E183" s="3"/>
      <c r="F183" s="1"/>
      <c r="G183" s="1"/>
      <c r="H183" s="1"/>
    </row>
    <row r="184" spans="1:8" ht="12.75">
      <c r="A184" s="1"/>
      <c r="B184" s="1"/>
      <c r="C184" s="1"/>
      <c r="D184" s="1"/>
      <c r="E184" s="3"/>
      <c r="F184" s="1"/>
      <c r="G184" s="1"/>
      <c r="H184" s="1"/>
    </row>
    <row r="185" spans="1:8" ht="12.75">
      <c r="A185" s="1"/>
      <c r="B185" s="1"/>
      <c r="C185" s="1"/>
      <c r="D185" s="1"/>
      <c r="E185" s="3"/>
      <c r="F185" s="1"/>
      <c r="G185" s="1"/>
      <c r="H185" s="1"/>
    </row>
    <row r="186" spans="1:8" ht="12.75">
      <c r="A186" s="1"/>
      <c r="B186" s="1"/>
      <c r="C186" s="1"/>
      <c r="D186" s="1"/>
      <c r="E186" s="3"/>
      <c r="F186" s="1"/>
      <c r="G186" s="1"/>
      <c r="H186" s="1"/>
    </row>
    <row r="187" spans="1:8" ht="12.75">
      <c r="A187" s="1"/>
      <c r="B187" s="1"/>
      <c r="C187" s="1"/>
      <c r="D187" s="1"/>
      <c r="E187" s="3"/>
      <c r="F187" s="1"/>
      <c r="G187" s="1"/>
      <c r="H187" s="1"/>
    </row>
    <row r="188" spans="1:8" ht="12.75">
      <c r="A188" s="1"/>
      <c r="B188" s="1"/>
      <c r="C188" s="1"/>
      <c r="D188" s="1"/>
      <c r="E188" s="3"/>
      <c r="F188" s="1"/>
      <c r="G188" s="1"/>
      <c r="H188" s="1"/>
    </row>
    <row r="189" spans="1:8" ht="12.75">
      <c r="A189" s="1"/>
      <c r="B189" s="1"/>
      <c r="C189" s="1"/>
      <c r="D189" s="1"/>
      <c r="E189" s="3"/>
      <c r="F189" s="1"/>
      <c r="G189" s="1"/>
      <c r="H189" s="1"/>
    </row>
    <row r="190" spans="1:8" ht="12.75">
      <c r="A190" s="1"/>
      <c r="B190" s="1"/>
      <c r="C190" s="1"/>
      <c r="D190" s="1"/>
      <c r="E190" s="3"/>
      <c r="F190" s="1"/>
      <c r="G190" s="1"/>
      <c r="H190" s="1"/>
    </row>
    <row r="191" spans="1:8" ht="12.75">
      <c r="A191" s="1"/>
      <c r="B191" s="1"/>
      <c r="C191" s="1"/>
      <c r="D191" s="1"/>
      <c r="E191" s="3"/>
      <c r="F191" s="1"/>
      <c r="G191" s="1"/>
      <c r="H191" s="1"/>
    </row>
    <row r="192" spans="1:8" ht="12.75">
      <c r="A192" s="1"/>
      <c r="B192" s="1"/>
      <c r="C192" s="1"/>
      <c r="D192" s="1"/>
      <c r="E192" s="3"/>
      <c r="F192" s="1"/>
      <c r="G192" s="1"/>
      <c r="H192" s="1"/>
    </row>
    <row r="193" spans="1:8" ht="12.75">
      <c r="A193" s="1"/>
      <c r="B193" s="1"/>
      <c r="C193" s="1"/>
      <c r="D193" s="1"/>
      <c r="E193" s="3"/>
      <c r="F193" s="1"/>
      <c r="G193" s="1"/>
      <c r="H193" s="1"/>
    </row>
    <row r="194" spans="1:8" ht="12.75">
      <c r="A194" s="1"/>
      <c r="B194" s="1"/>
      <c r="C194" s="1"/>
      <c r="D194" s="1"/>
      <c r="E194" s="3"/>
      <c r="F194" s="1"/>
      <c r="G194" s="1"/>
      <c r="H194" s="1"/>
    </row>
    <row r="195" spans="1:8" ht="12.75">
      <c r="A195" s="1"/>
      <c r="B195" s="1"/>
      <c r="C195" s="1"/>
      <c r="D195" s="1"/>
      <c r="E195" s="3"/>
      <c r="F195" s="1"/>
      <c r="G195" s="1"/>
      <c r="H195" s="1"/>
    </row>
    <row r="196" spans="1:8" ht="12.75">
      <c r="A196" s="1"/>
      <c r="B196" s="1"/>
      <c r="C196" s="1"/>
      <c r="D196" s="1"/>
      <c r="E196" s="3"/>
      <c r="F196" s="1"/>
      <c r="G196" s="1"/>
      <c r="H196" s="1"/>
    </row>
    <row r="197" spans="1:8" ht="12.75">
      <c r="A197" s="1"/>
      <c r="B197" s="1"/>
      <c r="C197" s="1"/>
      <c r="D197" s="1"/>
      <c r="E197" s="3"/>
      <c r="F197" s="1"/>
      <c r="G197" s="1"/>
      <c r="H197" s="1"/>
    </row>
    <row r="198" spans="1:8" ht="12.75">
      <c r="A198" s="1"/>
      <c r="B198" s="1"/>
      <c r="C198" s="1"/>
      <c r="D198" s="1"/>
      <c r="E198" s="3"/>
      <c r="F198" s="1"/>
      <c r="G198" s="1"/>
      <c r="H198" s="1"/>
    </row>
    <row r="199" spans="1:8" ht="12.75">
      <c r="A199" s="1"/>
      <c r="B199" s="1"/>
      <c r="C199" s="1"/>
      <c r="D199" s="1"/>
      <c r="E199" s="3"/>
      <c r="F199" s="1"/>
      <c r="G199" s="1"/>
      <c r="H199" s="1"/>
    </row>
    <row r="200" spans="1:8" ht="12.75">
      <c r="A200" s="1"/>
      <c r="B200" s="1"/>
      <c r="C200" s="1"/>
      <c r="D200" s="1"/>
      <c r="E200" s="3"/>
      <c r="F200" s="1"/>
      <c r="G200" s="1"/>
      <c r="H200" s="1"/>
    </row>
    <row r="201" spans="1:8" ht="12.75">
      <c r="A201" s="1"/>
      <c r="B201" s="1"/>
      <c r="C201" s="1"/>
      <c r="D201" s="1"/>
      <c r="E201" s="3"/>
      <c r="F201" s="1"/>
      <c r="G201" s="1"/>
      <c r="H201" s="1"/>
    </row>
    <row r="202" spans="1:8" ht="12.75">
      <c r="A202" s="1"/>
      <c r="B202" s="1"/>
      <c r="C202" s="1"/>
      <c r="D202" s="1"/>
      <c r="E202" s="3"/>
      <c r="F202" s="1"/>
      <c r="G202" s="1"/>
      <c r="H202" s="1"/>
    </row>
    <row r="203" spans="1:8" ht="12.75">
      <c r="A203" s="1"/>
      <c r="B203" s="1"/>
      <c r="C203" s="1"/>
      <c r="D203" s="1"/>
      <c r="E203" s="3"/>
      <c r="F203" s="1"/>
      <c r="G203" s="1"/>
      <c r="H203" s="1"/>
    </row>
    <row r="204" spans="1:8" ht="12.75">
      <c r="A204" s="1"/>
      <c r="B204" s="1"/>
      <c r="C204" s="1"/>
      <c r="D204" s="1"/>
      <c r="E204" s="3"/>
      <c r="F204" s="1"/>
      <c r="G204" s="1"/>
      <c r="H204" s="1"/>
    </row>
    <row r="205" spans="1:8" ht="12.75">
      <c r="A205" s="1"/>
      <c r="B205" s="1"/>
      <c r="C205" s="1"/>
      <c r="D205" s="1"/>
      <c r="E205" s="3"/>
      <c r="F205" s="1"/>
      <c r="G205" s="1"/>
      <c r="H205" s="1"/>
    </row>
    <row r="206" spans="1:8" ht="12.75">
      <c r="A206" s="1"/>
      <c r="B206" s="1"/>
      <c r="C206" s="1"/>
      <c r="D206" s="1"/>
      <c r="E206" s="3"/>
      <c r="F206" s="1"/>
      <c r="G206" s="1"/>
      <c r="H206" s="1"/>
    </row>
    <row r="207" spans="1:8" ht="12.75">
      <c r="A207" s="1"/>
      <c r="B207" s="1"/>
      <c r="C207" s="1"/>
      <c r="D207" s="1"/>
      <c r="E207" s="3"/>
      <c r="F207" s="1"/>
      <c r="G207" s="1"/>
      <c r="H207" s="1"/>
    </row>
    <row r="208" spans="1:8" ht="12.75">
      <c r="A208" s="1"/>
      <c r="B208" s="1"/>
      <c r="C208" s="1"/>
      <c r="D208" s="1"/>
      <c r="E208" s="3"/>
      <c r="F208" s="1"/>
      <c r="G208" s="1"/>
      <c r="H208" s="1"/>
    </row>
    <row r="209" spans="1:8" ht="12.75">
      <c r="A209" s="1"/>
      <c r="B209" s="1"/>
      <c r="C209" s="1"/>
      <c r="D209" s="1"/>
      <c r="E209" s="3"/>
      <c r="F209" s="1"/>
      <c r="G209" s="1"/>
      <c r="H209" s="1"/>
    </row>
    <row r="210" spans="1:8" ht="12.75">
      <c r="A210" s="1"/>
      <c r="B210" s="1"/>
      <c r="C210" s="1"/>
      <c r="D210" s="1"/>
      <c r="E210" s="3"/>
      <c r="F210" s="1"/>
      <c r="G210" s="1"/>
      <c r="H210" s="1"/>
    </row>
    <row r="211" spans="1:8" ht="12.75">
      <c r="A211" s="1"/>
      <c r="B211" s="1"/>
      <c r="C211" s="1"/>
      <c r="D211" s="1"/>
      <c r="E211" s="3"/>
      <c r="F211" s="1"/>
      <c r="G211" s="1"/>
      <c r="H211" s="1"/>
    </row>
    <row r="212" spans="1:8" ht="12.75">
      <c r="A212" s="1"/>
      <c r="B212" s="1"/>
      <c r="C212" s="1"/>
      <c r="D212" s="1"/>
      <c r="E212" s="3"/>
      <c r="F212" s="1"/>
      <c r="G212" s="1"/>
      <c r="H212" s="1"/>
    </row>
    <row r="213" spans="1:8" ht="12.75">
      <c r="A213" s="1"/>
      <c r="B213" s="1"/>
      <c r="C213" s="1"/>
      <c r="D213" s="1"/>
      <c r="E213" s="3"/>
      <c r="F213" s="1"/>
      <c r="G213" s="1"/>
      <c r="H213" s="1"/>
    </row>
    <row r="214" spans="1:8" ht="12.75">
      <c r="A214" s="1"/>
      <c r="B214" s="1"/>
      <c r="C214" s="1"/>
      <c r="D214" s="1"/>
      <c r="E214" s="3"/>
      <c r="F214" s="1"/>
      <c r="G214" s="1"/>
      <c r="H214" s="1"/>
    </row>
    <row r="215" spans="1:8" ht="12.75">
      <c r="A215" s="1"/>
      <c r="B215" s="1"/>
      <c r="C215" s="1"/>
      <c r="D215" s="1"/>
      <c r="E215" s="3"/>
      <c r="F215" s="1"/>
      <c r="G215" s="1"/>
      <c r="H215" s="1"/>
    </row>
    <row r="216" spans="1:8" ht="12.75">
      <c r="A216" s="1"/>
      <c r="B216" s="1"/>
      <c r="C216" s="1"/>
      <c r="D216" s="1"/>
      <c r="E216" s="3"/>
      <c r="F216" s="1"/>
      <c r="G216" s="1"/>
      <c r="H216" s="1"/>
    </row>
    <row r="217" spans="1:8" ht="12.75">
      <c r="A217" s="1"/>
      <c r="B217" s="1"/>
      <c r="C217" s="1"/>
      <c r="D217" s="1"/>
      <c r="E217" s="3"/>
      <c r="F217" s="1"/>
      <c r="G217" s="1"/>
      <c r="H217" s="1"/>
    </row>
    <row r="218" spans="1:8" ht="12.75">
      <c r="A218" s="1"/>
      <c r="B218" s="1"/>
      <c r="C218" s="1"/>
      <c r="D218" s="1"/>
      <c r="E218" s="3"/>
      <c r="F218" s="1"/>
      <c r="G218" s="1"/>
      <c r="H218" s="1"/>
    </row>
    <row r="219" spans="1:8" ht="12.75">
      <c r="A219" s="1"/>
      <c r="B219" s="1"/>
      <c r="C219" s="1"/>
      <c r="D219" s="1"/>
      <c r="E219" s="3"/>
      <c r="F219" s="1"/>
      <c r="G219" s="1"/>
      <c r="H219" s="1"/>
    </row>
    <row r="220" spans="1:8" ht="12.75">
      <c r="A220" s="1"/>
      <c r="B220" s="1"/>
      <c r="C220" s="1"/>
      <c r="D220" s="1"/>
      <c r="E220" s="3"/>
      <c r="F220" s="1"/>
      <c r="G220" s="1"/>
      <c r="H220" s="1"/>
    </row>
    <row r="221" spans="1:8" ht="12.75">
      <c r="A221" s="1"/>
      <c r="B221" s="1"/>
      <c r="C221" s="1"/>
      <c r="D221" s="1"/>
      <c r="E221" s="3"/>
      <c r="F221" s="1"/>
      <c r="G221" s="1"/>
      <c r="H221" s="1"/>
    </row>
    <row r="222" spans="1:8" ht="12.75">
      <c r="A222" s="1"/>
      <c r="B222" s="1"/>
      <c r="C222" s="1"/>
      <c r="D222" s="1"/>
      <c r="E222" s="3"/>
      <c r="F222" s="1"/>
      <c r="G222" s="1"/>
      <c r="H222" s="1"/>
    </row>
    <row r="223" spans="1:8" ht="12.75">
      <c r="A223" s="1"/>
      <c r="B223" s="1"/>
      <c r="C223" s="1"/>
      <c r="D223" s="1"/>
      <c r="E223" s="3"/>
      <c r="F223" s="1"/>
      <c r="G223" s="1"/>
      <c r="H223" s="1"/>
    </row>
    <row r="224" spans="1:8" ht="12.75">
      <c r="A224" s="1"/>
      <c r="B224" s="1"/>
      <c r="C224" s="1"/>
      <c r="D224" s="1"/>
      <c r="E224" s="3"/>
      <c r="F224" s="1"/>
      <c r="G224" s="1"/>
      <c r="H224" s="1"/>
    </row>
    <row r="225" spans="1:8" ht="12.75">
      <c r="A225" s="1"/>
      <c r="B225" s="1"/>
      <c r="C225" s="1"/>
      <c r="D225" s="1"/>
      <c r="E225" s="3"/>
      <c r="F225" s="1"/>
      <c r="G225" s="1"/>
      <c r="H225" s="1"/>
    </row>
    <row r="226" spans="1:8" ht="12.75">
      <c r="A226" s="1"/>
      <c r="B226" s="1"/>
      <c r="C226" s="1"/>
      <c r="D226" s="1"/>
      <c r="E226" s="3"/>
      <c r="F226" s="1"/>
      <c r="G226" s="1"/>
      <c r="H226" s="1"/>
    </row>
    <row r="227" spans="1:8" ht="12.75">
      <c r="A227" s="1"/>
      <c r="B227" s="1"/>
      <c r="C227" s="1"/>
      <c r="D227" s="1"/>
      <c r="E227" s="3"/>
      <c r="F227" s="1"/>
      <c r="G227" s="1"/>
      <c r="H227" s="1"/>
    </row>
    <row r="228" spans="1:8" ht="12.75">
      <c r="A228" s="1"/>
      <c r="B228" s="1"/>
      <c r="C228" s="1"/>
      <c r="D228" s="1"/>
      <c r="E228" s="3"/>
      <c r="F228" s="1"/>
      <c r="G228" s="1"/>
      <c r="H228" s="1"/>
    </row>
    <row r="229" spans="1:8" ht="12.75">
      <c r="A229" s="1"/>
      <c r="B229" s="1"/>
      <c r="C229" s="1"/>
      <c r="D229" s="1"/>
      <c r="E229" s="3"/>
      <c r="F229" s="1"/>
      <c r="G229" s="1"/>
      <c r="H229" s="1"/>
    </row>
    <row r="230" spans="1:8" ht="12.75">
      <c r="A230" s="1"/>
      <c r="B230" s="1"/>
      <c r="C230" s="1"/>
      <c r="D230" s="1"/>
      <c r="E230" s="3"/>
      <c r="F230" s="1"/>
      <c r="G230" s="1"/>
      <c r="H230" s="1"/>
    </row>
    <row r="231" spans="1:8" ht="12.75">
      <c r="A231" s="1"/>
      <c r="B231" s="1"/>
      <c r="C231" s="1"/>
      <c r="D231" s="1"/>
      <c r="E231" s="3"/>
      <c r="F231" s="1"/>
      <c r="G231" s="1"/>
      <c r="H231" s="1"/>
    </row>
    <row r="232" spans="1:8" ht="12.75">
      <c r="A232" s="1"/>
      <c r="B232" s="1"/>
      <c r="C232" s="1"/>
      <c r="D232" s="1"/>
      <c r="E232" s="3"/>
      <c r="F232" s="1"/>
      <c r="G232" s="1"/>
      <c r="H232" s="1"/>
    </row>
    <row r="233" spans="1:8" ht="12.75">
      <c r="A233" s="1"/>
      <c r="B233" s="1"/>
      <c r="C233" s="1"/>
      <c r="D233" s="1"/>
      <c r="E233" s="3"/>
      <c r="F233" s="1"/>
      <c r="G233" s="1"/>
      <c r="H233" s="1"/>
    </row>
    <row r="234" spans="1:8" ht="12.75">
      <c r="A234" s="1"/>
      <c r="B234" s="1"/>
      <c r="C234" s="1"/>
      <c r="D234" s="1"/>
      <c r="E234" s="3"/>
      <c r="F234" s="1"/>
      <c r="G234" s="1"/>
      <c r="H234" s="1"/>
    </row>
    <row r="235" spans="1:8" ht="12.75">
      <c r="A235" s="1"/>
      <c r="B235" s="1"/>
      <c r="C235" s="1"/>
      <c r="D235" s="1"/>
      <c r="E235" s="3"/>
      <c r="F235" s="1"/>
      <c r="G235" s="1"/>
      <c r="H235" s="1"/>
    </row>
    <row r="236" spans="1:8" ht="12.75">
      <c r="A236" s="1"/>
      <c r="B236" s="1"/>
      <c r="C236" s="1"/>
      <c r="D236" s="1"/>
      <c r="E236" s="3"/>
      <c r="F236" s="1"/>
      <c r="G236" s="1"/>
      <c r="H236" s="1"/>
    </row>
    <row r="237" spans="1:8" ht="12.75">
      <c r="A237" s="1"/>
      <c r="B237" s="1"/>
      <c r="C237" s="1"/>
      <c r="D237" s="1"/>
      <c r="E237" s="3"/>
      <c r="F237" s="1"/>
      <c r="G237" s="1"/>
      <c r="H237" s="1"/>
    </row>
    <row r="238" spans="1:8" ht="12.75">
      <c r="A238" s="1"/>
      <c r="B238" s="1"/>
      <c r="C238" s="1"/>
      <c r="D238" s="1"/>
      <c r="E238" s="3"/>
      <c r="F238" s="1"/>
      <c r="G238" s="1"/>
      <c r="H238" s="1"/>
    </row>
    <row r="239" spans="1:8" ht="12.75">
      <c r="A239" s="1"/>
      <c r="B239" s="1"/>
      <c r="C239" s="1"/>
      <c r="D239" s="1"/>
      <c r="E239" s="3"/>
      <c r="F239" s="1"/>
      <c r="G239" s="1"/>
      <c r="H239" s="1"/>
    </row>
    <row r="240" spans="1:8" ht="12.75">
      <c r="A240" s="1"/>
      <c r="B240" s="1"/>
      <c r="C240" s="1"/>
      <c r="D240" s="1"/>
      <c r="E240" s="3"/>
      <c r="F240" s="1"/>
      <c r="G240" s="1"/>
      <c r="H240" s="1"/>
    </row>
    <row r="241" spans="1:8" ht="12.75">
      <c r="A241" s="1"/>
      <c r="B241" s="1"/>
      <c r="C241" s="1"/>
      <c r="D241" s="1"/>
      <c r="E241" s="3"/>
      <c r="F241" s="1"/>
      <c r="G241" s="1"/>
      <c r="H241" s="1"/>
    </row>
    <row r="242" spans="1:8" ht="12.75">
      <c r="A242" s="1"/>
      <c r="B242" s="1"/>
      <c r="C242" s="1"/>
      <c r="D242" s="1"/>
      <c r="E242" s="3"/>
      <c r="F242" s="1"/>
      <c r="G242" s="1"/>
      <c r="H242" s="1"/>
    </row>
    <row r="243" spans="1:8" ht="12.75">
      <c r="A243" s="1"/>
      <c r="B243" s="1"/>
      <c r="C243" s="1"/>
      <c r="D243" s="1"/>
      <c r="E243" s="3"/>
      <c r="F243" s="1"/>
      <c r="G243" s="1"/>
      <c r="H243" s="1"/>
    </row>
    <row r="244" spans="1:8" ht="12.75">
      <c r="A244" s="1"/>
      <c r="B244" s="1"/>
      <c r="C244" s="1"/>
      <c r="D244" s="1"/>
      <c r="E244" s="3"/>
      <c r="F244" s="1"/>
      <c r="G244" s="1"/>
      <c r="H244" s="1"/>
    </row>
    <row r="245" spans="1:8" ht="12.75">
      <c r="A245" s="1"/>
      <c r="B245" s="1"/>
      <c r="C245" s="1"/>
      <c r="D245" s="1"/>
      <c r="E245" s="3"/>
      <c r="F245" s="1"/>
      <c r="G245" s="1"/>
      <c r="H245" s="1"/>
    </row>
    <row r="246" spans="1:8" ht="12.75">
      <c r="A246" s="1"/>
      <c r="B246" s="1"/>
      <c r="C246" s="1"/>
      <c r="D246" s="1"/>
      <c r="E246" s="3"/>
      <c r="F246" s="1"/>
      <c r="G246" s="1"/>
      <c r="H246" s="1"/>
    </row>
    <row r="247" spans="1:8" ht="12.75">
      <c r="A247" s="1"/>
      <c r="B247" s="1"/>
      <c r="C247" s="1"/>
      <c r="D247" s="1"/>
      <c r="E247" s="3"/>
      <c r="F247" s="1"/>
      <c r="G247" s="1"/>
      <c r="H247" s="1"/>
    </row>
    <row r="248" spans="1:8" ht="12.75">
      <c r="A248" s="1"/>
      <c r="B248" s="1"/>
      <c r="C248" s="1"/>
      <c r="D248" s="1"/>
      <c r="E248" s="3"/>
      <c r="F248" s="1"/>
      <c r="G248" s="1"/>
      <c r="H248" s="1"/>
    </row>
    <row r="249" spans="1:8" ht="12.75">
      <c r="A249" s="1"/>
      <c r="B249" s="1"/>
      <c r="C249" s="1"/>
      <c r="D249" s="1"/>
      <c r="E249" s="3"/>
      <c r="F249" s="1"/>
      <c r="G249" s="1"/>
      <c r="H249" s="1"/>
    </row>
    <row r="250" spans="1:8" ht="12.75">
      <c r="A250" s="1"/>
      <c r="B250" s="1"/>
      <c r="C250" s="1"/>
      <c r="D250" s="1"/>
      <c r="E250" s="3"/>
      <c r="F250" s="1"/>
      <c r="G250" s="1"/>
      <c r="H250" s="1"/>
    </row>
    <row r="251" spans="1:8" ht="12.75">
      <c r="A251" s="1"/>
      <c r="B251" s="1"/>
      <c r="C251" s="1"/>
      <c r="D251" s="1"/>
      <c r="E251" s="3"/>
      <c r="F251" s="1"/>
      <c r="G251" s="1"/>
      <c r="H251" s="1"/>
    </row>
    <row r="252" spans="1:8" ht="12.75">
      <c r="A252" s="1"/>
      <c r="B252" s="1"/>
      <c r="C252" s="1"/>
      <c r="D252" s="1"/>
      <c r="E252" s="3"/>
      <c r="F252" s="1"/>
      <c r="G252" s="1"/>
      <c r="H252" s="1"/>
    </row>
    <row r="253" spans="1:8" ht="12.75">
      <c r="A253" s="1"/>
      <c r="B253" s="1"/>
      <c r="C253" s="1"/>
      <c r="D253" s="1"/>
      <c r="E253" s="3"/>
      <c r="F253" s="1"/>
      <c r="G253" s="1"/>
      <c r="H253" s="1"/>
    </row>
    <row r="254" spans="1:8" ht="12.75">
      <c r="A254" s="1"/>
      <c r="B254" s="1"/>
      <c r="C254" s="1"/>
      <c r="D254" s="1"/>
      <c r="E254" s="3"/>
      <c r="F254" s="1"/>
      <c r="G254" s="1"/>
      <c r="H254" s="1"/>
    </row>
    <row r="255" spans="1:8" ht="12.75">
      <c r="A255" s="1"/>
      <c r="B255" s="1"/>
      <c r="C255" s="1"/>
      <c r="D255" s="1"/>
      <c r="E255" s="3"/>
      <c r="F255" s="1"/>
      <c r="G255" s="1"/>
      <c r="H255" s="1"/>
    </row>
    <row r="256" spans="1:8" ht="12.75">
      <c r="A256" s="1"/>
      <c r="B256" s="1"/>
      <c r="C256" s="1"/>
      <c r="D256" s="1"/>
      <c r="E256" s="3"/>
      <c r="F256" s="1"/>
      <c r="G256" s="1"/>
      <c r="H256" s="1"/>
    </row>
    <row r="257" spans="1:8" ht="12.75">
      <c r="A257" s="1"/>
      <c r="B257" s="1"/>
      <c r="C257" s="1"/>
      <c r="D257" s="1"/>
      <c r="E257" s="3"/>
      <c r="F257" s="1"/>
      <c r="G257" s="1"/>
      <c r="H257" s="1"/>
    </row>
    <row r="258" spans="1:8" ht="12.75">
      <c r="A258" s="1"/>
      <c r="B258" s="1"/>
      <c r="C258" s="1"/>
      <c r="D258" s="1"/>
      <c r="E258" s="3"/>
      <c r="F258" s="1"/>
      <c r="G258" s="1"/>
      <c r="H258" s="1"/>
    </row>
    <row r="259" spans="1:8" ht="12.75">
      <c r="A259" s="1"/>
      <c r="B259" s="1"/>
      <c r="C259" s="1"/>
      <c r="D259" s="1"/>
      <c r="E259" s="3"/>
      <c r="F259" s="1"/>
      <c r="G259" s="1"/>
      <c r="H259" s="1"/>
    </row>
    <row r="260" spans="1:8" ht="12.75">
      <c r="A260" s="1"/>
      <c r="B260" s="1"/>
      <c r="C260" s="1"/>
      <c r="D260" s="1"/>
      <c r="E260" s="3"/>
      <c r="F260" s="1"/>
      <c r="G260" s="1"/>
      <c r="H260" s="1"/>
    </row>
    <row r="261" spans="1:8" ht="12.75">
      <c r="A261" s="1"/>
      <c r="B261" s="1"/>
      <c r="C261" s="1"/>
      <c r="D261" s="1"/>
      <c r="E261" s="3"/>
      <c r="F261" s="1"/>
      <c r="G261" s="1"/>
      <c r="H261" s="1"/>
    </row>
    <row r="262" spans="1:8" ht="12.75">
      <c r="A262" s="1"/>
      <c r="B262" s="1"/>
      <c r="C262" s="1"/>
      <c r="D262" s="1"/>
      <c r="E262" s="3"/>
      <c r="F262" s="1"/>
      <c r="G262" s="1"/>
      <c r="H262" s="1"/>
    </row>
    <row r="263" spans="1:8" ht="12.75">
      <c r="A263" s="1"/>
      <c r="B263" s="1"/>
      <c r="C263" s="1"/>
      <c r="D263" s="1"/>
      <c r="E263" s="3"/>
      <c r="F263" s="1"/>
      <c r="G263" s="1"/>
      <c r="H263" s="1"/>
    </row>
    <row r="264" spans="1:8" ht="12.75">
      <c r="A264" s="1"/>
      <c r="B264" s="1"/>
      <c r="C264" s="1"/>
      <c r="D264" s="1"/>
      <c r="E264" s="3"/>
      <c r="F264" s="1"/>
      <c r="G264" s="1"/>
      <c r="H264" s="1"/>
    </row>
    <row r="265" spans="1:8" ht="12.75">
      <c r="A265" s="1"/>
      <c r="B265" s="1"/>
      <c r="C265" s="1"/>
      <c r="D265" s="1"/>
      <c r="E265" s="3"/>
      <c r="F265" s="1"/>
      <c r="G265" s="1"/>
      <c r="H265" s="1"/>
    </row>
    <row r="266" spans="1:8" ht="12.75">
      <c r="A266" s="1"/>
      <c r="B266" s="1"/>
      <c r="C266" s="1"/>
      <c r="D266" s="1"/>
      <c r="E266" s="3"/>
      <c r="F266" s="1"/>
      <c r="G266" s="1"/>
      <c r="H266" s="1"/>
    </row>
    <row r="267" spans="1:8" ht="12.75">
      <c r="A267" s="1"/>
      <c r="B267" s="1"/>
      <c r="C267" s="1"/>
      <c r="D267" s="1"/>
      <c r="E267" s="3"/>
      <c r="F267" s="1"/>
      <c r="G267" s="1"/>
      <c r="H267" s="1"/>
    </row>
    <row r="268" spans="1:8" ht="12.75">
      <c r="A268" s="1"/>
      <c r="B268" s="1"/>
      <c r="C268" s="1"/>
      <c r="D268" s="1"/>
      <c r="E268" s="3"/>
      <c r="F268" s="1"/>
      <c r="G268" s="1"/>
      <c r="H268" s="1"/>
    </row>
    <row r="269" spans="1:8" ht="12.75">
      <c r="A269" s="1"/>
      <c r="B269" s="1"/>
      <c r="C269" s="1"/>
      <c r="D269" s="1"/>
      <c r="E269" s="3"/>
      <c r="F269" s="1"/>
      <c r="G269" s="1"/>
      <c r="H269" s="1"/>
    </row>
    <row r="270" spans="1:8" ht="12.75">
      <c r="A270" s="1"/>
      <c r="B270" s="1"/>
      <c r="C270" s="1"/>
      <c r="D270" s="1"/>
      <c r="E270" s="3"/>
      <c r="F270" s="1"/>
      <c r="G270" s="1"/>
      <c r="H270" s="1"/>
    </row>
    <row r="271" spans="1:8" ht="12.75">
      <c r="A271" s="1"/>
      <c r="B271" s="1"/>
      <c r="C271" s="1"/>
      <c r="D271" s="1"/>
      <c r="E271" s="3"/>
      <c r="F271" s="1"/>
      <c r="G271" s="1"/>
      <c r="H271" s="1"/>
    </row>
    <row r="272" spans="1:8" ht="12.75">
      <c r="A272" s="1"/>
      <c r="B272" s="1"/>
      <c r="C272" s="1"/>
      <c r="D272" s="1"/>
      <c r="E272" s="3"/>
      <c r="F272" s="1"/>
      <c r="G272" s="1"/>
      <c r="H272" s="1"/>
    </row>
    <row r="273" spans="1:8" ht="12.75">
      <c r="A273" s="1"/>
      <c r="B273" s="1"/>
      <c r="C273" s="1"/>
      <c r="D273" s="1"/>
      <c r="E273" s="3"/>
      <c r="F273" s="1"/>
      <c r="G273" s="1"/>
      <c r="H273" s="1"/>
    </row>
    <row r="274" spans="1:8" ht="12.75">
      <c r="A274" s="1"/>
      <c r="B274" s="1"/>
      <c r="C274" s="1"/>
      <c r="D274" s="1"/>
      <c r="E274" s="3"/>
      <c r="F274" s="1"/>
      <c r="G274" s="1"/>
      <c r="H274" s="1"/>
    </row>
    <row r="275" spans="1:8" ht="12.75">
      <c r="A275" s="1"/>
      <c r="B275" s="1"/>
      <c r="C275" s="1"/>
      <c r="D275" s="1"/>
      <c r="E275" s="3"/>
      <c r="F275" s="1"/>
      <c r="G275" s="1"/>
      <c r="H275" s="1"/>
    </row>
    <row r="276" spans="1:8" ht="12.75">
      <c r="A276" s="1"/>
      <c r="B276" s="1"/>
      <c r="C276" s="1"/>
      <c r="D276" s="1"/>
      <c r="E276" s="3"/>
      <c r="F276" s="1"/>
      <c r="G276" s="1"/>
      <c r="H276" s="1"/>
    </row>
    <row r="277" spans="1:8" ht="12.75">
      <c r="A277" s="1"/>
      <c r="B277" s="1"/>
      <c r="C277" s="1"/>
      <c r="D277" s="1"/>
      <c r="E277" s="3"/>
      <c r="F277" s="1"/>
      <c r="G277" s="1"/>
      <c r="H277" s="1"/>
    </row>
    <row r="278" spans="1:8" ht="12.75">
      <c r="A278" s="1"/>
      <c r="B278" s="1"/>
      <c r="C278" s="1"/>
      <c r="D278" s="1"/>
      <c r="E278" s="3"/>
      <c r="F278" s="1"/>
      <c r="G278" s="1"/>
      <c r="H278" s="1"/>
    </row>
    <row r="279" spans="1:8" ht="12.75">
      <c r="A279" s="1"/>
      <c r="B279" s="1"/>
      <c r="C279" s="1"/>
      <c r="D279" s="1"/>
      <c r="E279" s="3"/>
      <c r="F279" s="1"/>
      <c r="G279" s="1"/>
      <c r="H279" s="1"/>
    </row>
    <row r="280" spans="1:8" ht="12.75">
      <c r="A280" s="1"/>
      <c r="B280" s="1"/>
      <c r="C280" s="1"/>
      <c r="D280" s="1"/>
      <c r="E280" s="3"/>
      <c r="F280" s="1"/>
      <c r="G280" s="1"/>
      <c r="H280" s="1"/>
    </row>
    <row r="281" spans="1:8" ht="12.75">
      <c r="A281" s="1"/>
      <c r="B281" s="1"/>
      <c r="C281" s="1"/>
      <c r="D281" s="1"/>
      <c r="E281" s="3"/>
      <c r="F281" s="1"/>
      <c r="G281" s="1"/>
      <c r="H281" s="1"/>
    </row>
    <row r="282" spans="1:8" ht="12.75">
      <c r="A282" s="1"/>
      <c r="B282" s="1"/>
      <c r="C282" s="1"/>
      <c r="D282" s="1"/>
      <c r="E282" s="3"/>
      <c r="F282" s="1"/>
      <c r="G282" s="1"/>
      <c r="H282" s="1"/>
    </row>
    <row r="283" spans="1:8" ht="12.75">
      <c r="A283" s="1"/>
      <c r="B283" s="1"/>
      <c r="C283" s="1"/>
      <c r="D283" s="1"/>
      <c r="E283" s="3"/>
      <c r="F283" s="1"/>
      <c r="G283" s="1"/>
      <c r="H283" s="1"/>
    </row>
    <row r="284" spans="1:8" ht="12.75">
      <c r="A284" s="1"/>
      <c r="B284" s="1"/>
      <c r="C284" s="1"/>
      <c r="D284" s="1"/>
      <c r="E284" s="3"/>
      <c r="F284" s="1"/>
      <c r="G284" s="1"/>
      <c r="H284" s="1"/>
    </row>
    <row r="285" spans="1:8" ht="12.75">
      <c r="A285" s="1"/>
      <c r="B285" s="1"/>
      <c r="C285" s="1"/>
      <c r="D285" s="1"/>
      <c r="E285" s="3"/>
      <c r="F285" s="1"/>
      <c r="G285" s="1"/>
      <c r="H285" s="1"/>
    </row>
    <row r="286" spans="1:8" ht="12.75">
      <c r="A286" s="1"/>
      <c r="B286" s="1"/>
      <c r="C286" s="1"/>
      <c r="D286" s="1"/>
      <c r="E286" s="3"/>
      <c r="F286" s="1"/>
      <c r="G286" s="1"/>
      <c r="H286" s="1"/>
    </row>
    <row r="287" spans="1:8" ht="12.75">
      <c r="A287" s="1"/>
      <c r="B287" s="1"/>
      <c r="C287" s="1"/>
      <c r="D287" s="1"/>
      <c r="E287" s="3"/>
      <c r="F287" s="1"/>
      <c r="G287" s="1"/>
      <c r="H287" s="1"/>
    </row>
    <row r="288" spans="1:8" ht="12.75">
      <c r="A288" s="1"/>
      <c r="B288" s="1"/>
      <c r="C288" s="1"/>
      <c r="D288" s="1"/>
      <c r="E288" s="3"/>
      <c r="F288" s="1"/>
      <c r="G288" s="1"/>
      <c r="H288" s="1"/>
    </row>
    <row r="289" spans="1:8" ht="12.75">
      <c r="A289" s="1"/>
      <c r="B289" s="1"/>
      <c r="C289" s="1"/>
      <c r="D289" s="1"/>
      <c r="E289" s="3"/>
      <c r="F289" s="1"/>
      <c r="G289" s="1"/>
      <c r="H289" s="1"/>
    </row>
    <row r="290" spans="1:8" ht="12.75">
      <c r="A290" s="1"/>
      <c r="B290" s="1"/>
      <c r="C290" s="1"/>
      <c r="D290" s="1"/>
      <c r="E290" s="3"/>
      <c r="F290" s="1"/>
      <c r="G290" s="1"/>
      <c r="H290" s="1"/>
    </row>
    <row r="291" spans="1:8" ht="12.75">
      <c r="A291" s="1"/>
      <c r="B291" s="1"/>
      <c r="C291" s="1"/>
      <c r="D291" s="1"/>
      <c r="E291" s="3"/>
      <c r="F291" s="1"/>
      <c r="G291" s="1"/>
      <c r="H291" s="1"/>
    </row>
    <row r="292" spans="1:8" ht="12.75">
      <c r="A292" s="1"/>
      <c r="B292" s="1"/>
      <c r="C292" s="1"/>
      <c r="D292" s="1"/>
      <c r="E292" s="3"/>
      <c r="F292" s="1"/>
      <c r="G292" s="1"/>
      <c r="H292" s="1"/>
    </row>
    <row r="293" spans="1:8" ht="12.75">
      <c r="A293" s="1"/>
      <c r="B293" s="1"/>
      <c r="C293" s="1"/>
      <c r="D293" s="1"/>
      <c r="E293" s="3"/>
      <c r="F293" s="1"/>
      <c r="G293" s="1"/>
      <c r="H293" s="1"/>
    </row>
    <row r="294" spans="1:8" ht="12.75">
      <c r="A294" s="1"/>
      <c r="B294" s="1"/>
      <c r="C294" s="1"/>
      <c r="D294" s="1"/>
      <c r="E294" s="3"/>
      <c r="F294" s="1"/>
      <c r="G294" s="1"/>
      <c r="H294" s="1"/>
    </row>
    <row r="295" spans="1:8" ht="12.75">
      <c r="A295" s="1"/>
      <c r="B295" s="1"/>
      <c r="C295" s="1"/>
      <c r="D295" s="1"/>
      <c r="E295" s="3"/>
      <c r="F295" s="1"/>
      <c r="G295" s="1"/>
      <c r="H295" s="1"/>
    </row>
    <row r="296" spans="1:8" ht="12.75">
      <c r="A296" s="1"/>
      <c r="B296" s="1"/>
      <c r="C296" s="1"/>
      <c r="D296" s="1"/>
      <c r="E296" s="3"/>
      <c r="F296" s="1"/>
      <c r="G296" s="1"/>
      <c r="H296" s="1"/>
    </row>
    <row r="297" spans="1:8" ht="12.75">
      <c r="A297" s="1"/>
      <c r="B297" s="1"/>
      <c r="C297" s="1"/>
      <c r="D297" s="1"/>
      <c r="E297" s="3"/>
      <c r="F297" s="1"/>
      <c r="G297" s="1"/>
      <c r="H297" s="1"/>
    </row>
    <row r="298" spans="1:8" ht="12.75">
      <c r="A298" s="1"/>
      <c r="B298" s="1"/>
      <c r="C298" s="1"/>
      <c r="D298" s="1"/>
      <c r="E298" s="3"/>
      <c r="F298" s="1"/>
      <c r="G298" s="1"/>
      <c r="H298" s="1"/>
    </row>
    <row r="299" spans="1:8" ht="12.75">
      <c r="A299" s="1"/>
      <c r="B299" s="1"/>
      <c r="C299" s="1"/>
      <c r="D299" s="1"/>
      <c r="E299" s="3"/>
      <c r="F299" s="1"/>
      <c r="G299" s="1"/>
      <c r="H299" s="1"/>
    </row>
    <row r="300" spans="1:8" ht="12.75">
      <c r="A300" s="1"/>
      <c r="B300" s="1"/>
      <c r="C300" s="1"/>
      <c r="D300" s="1"/>
      <c r="E300" s="3"/>
      <c r="F300" s="1"/>
      <c r="G300" s="1"/>
      <c r="H300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R133"/>
  <sheetViews>
    <sheetView workbookViewId="0" topLeftCell="A1">
      <selection activeCell="C9" sqref="C9"/>
    </sheetView>
  </sheetViews>
  <sheetFormatPr defaultColWidth="9.140625" defaultRowHeight="12.75"/>
  <cols>
    <col min="2" max="2" width="26.140625" style="0" customWidth="1"/>
    <col min="3" max="5" width="8.7109375" style="0" customWidth="1"/>
    <col min="6" max="6" width="8.140625" style="0" customWidth="1"/>
    <col min="8" max="8" width="10.28125" style="0" customWidth="1"/>
    <col min="9" max="18" width="10.7109375" style="0" customWidth="1"/>
  </cols>
  <sheetData>
    <row r="1" spans="2:8" ht="13.5" thickBot="1">
      <c r="B1" s="9" t="s">
        <v>44</v>
      </c>
      <c r="C1" s="65" t="s">
        <v>49</v>
      </c>
      <c r="D1" s="7"/>
      <c r="E1" s="8"/>
      <c r="F1" s="6"/>
      <c r="G1" s="86"/>
      <c r="H1" s="85" t="s">
        <v>51</v>
      </c>
    </row>
    <row r="2" spans="2:7" ht="26.25" thickBot="1">
      <c r="B2" s="15" t="s">
        <v>45</v>
      </c>
      <c r="C2" s="65" t="s">
        <v>1</v>
      </c>
      <c r="D2" s="7"/>
      <c r="E2" s="8"/>
      <c r="F2" s="6"/>
      <c r="G2" s="6"/>
    </row>
    <row r="3" spans="2:18" ht="13.5" thickBot="1">
      <c r="B3" s="10" t="s">
        <v>50</v>
      </c>
      <c r="C3" s="66">
        <v>11</v>
      </c>
      <c r="D3" s="2"/>
      <c r="I3" s="1"/>
      <c r="J3" s="2"/>
      <c r="K3" s="2"/>
      <c r="L3" s="2"/>
      <c r="M3" s="2"/>
      <c r="N3" s="2"/>
      <c r="O3" s="1"/>
      <c r="P3" s="1"/>
      <c r="Q3" s="1"/>
      <c r="R3" s="1"/>
    </row>
    <row r="4" spans="2:18" ht="26.25" thickBot="1">
      <c r="B4" s="15" t="s">
        <v>48</v>
      </c>
      <c r="C4" s="13">
        <v>5</v>
      </c>
      <c r="D4" s="2"/>
      <c r="I4" s="1"/>
      <c r="J4" s="1"/>
      <c r="K4" s="1"/>
      <c r="L4" s="1"/>
      <c r="M4" s="1"/>
      <c r="N4" s="1"/>
      <c r="O4" s="1"/>
      <c r="P4" s="1"/>
      <c r="Q4" s="1"/>
      <c r="R4" s="1"/>
    </row>
    <row r="5" spans="2:18" ht="13.5" thickBot="1">
      <c r="B5" s="10" t="s">
        <v>20</v>
      </c>
      <c r="C5" s="67">
        <v>1612.3</v>
      </c>
      <c r="H5" s="1"/>
      <c r="I5" s="1"/>
      <c r="J5" s="2"/>
      <c r="K5" s="2"/>
      <c r="L5" s="1"/>
      <c r="M5" s="1"/>
      <c r="N5" s="1"/>
      <c r="O5" s="1"/>
      <c r="P5" s="1"/>
      <c r="Q5" s="1"/>
      <c r="R5" s="1"/>
    </row>
    <row r="6" spans="2:18" ht="13.5" thickBot="1">
      <c r="B6" s="10" t="s">
        <v>21</v>
      </c>
      <c r="C6" s="67">
        <v>1582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26.25" thickBot="1">
      <c r="B7" s="15" t="s">
        <v>42</v>
      </c>
      <c r="C7" s="67">
        <v>25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2:18" ht="26.25" thickBot="1">
      <c r="B8" s="15" t="s">
        <v>43</v>
      </c>
      <c r="C8" s="67">
        <v>3.3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2:18" ht="13.5" thickBot="1">
      <c r="B9" s="10" t="s">
        <v>46</v>
      </c>
      <c r="C9" s="14">
        <f>9.5*1*POWER((C7*(C5-C6)),0.25)</f>
        <v>49.83899366446296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2:18" ht="13.5" thickBot="1">
      <c r="B10" s="10" t="s">
        <v>47</v>
      </c>
      <c r="C10" s="14">
        <f>60*0.3*POWER(C7,0.53)/(POWER((C5-C6),0.9))</f>
        <v>4.601319010531705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13.5" thickBot="1">
      <c r="B11" s="10" t="s">
        <v>22</v>
      </c>
      <c r="C11" s="67">
        <v>1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ht="13.5" thickBot="1">
      <c r="B12" s="11" t="s">
        <v>24</v>
      </c>
      <c r="C12" s="67">
        <v>0.5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2:18" ht="13.5" thickBot="1">
      <c r="B13" s="12" t="s">
        <v>23</v>
      </c>
      <c r="C13" s="67">
        <v>0.86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8:18" ht="12.75"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2:18" ht="12.75">
      <c r="B15" s="100" t="s">
        <v>120</v>
      </c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51.75" thickBot="1">
      <c r="A16" t="s">
        <v>38</v>
      </c>
      <c r="B16" s="4" t="s">
        <v>32</v>
      </c>
      <c r="C16" s="75" t="s">
        <v>31</v>
      </c>
      <c r="D16" s="75" t="s">
        <v>30</v>
      </c>
      <c r="E16" s="76" t="s">
        <v>29</v>
      </c>
      <c r="F16" s="75" t="s">
        <v>28</v>
      </c>
      <c r="G16" s="75" t="s">
        <v>27</v>
      </c>
      <c r="H16" s="76" t="s">
        <v>26</v>
      </c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2.75">
      <c r="A17" t="s">
        <v>0</v>
      </c>
      <c r="B17" t="s">
        <v>2</v>
      </c>
      <c r="C17" s="87">
        <v>0</v>
      </c>
      <c r="D17" s="88">
        <v>5</v>
      </c>
      <c r="E17" s="89"/>
      <c r="F17" s="89"/>
      <c r="G17" s="89"/>
      <c r="H17" s="90"/>
      <c r="I17" s="5"/>
      <c r="J17" s="1"/>
      <c r="K17" s="1"/>
      <c r="L17" s="1"/>
      <c r="M17" s="1"/>
      <c r="N17" s="1"/>
      <c r="O17" s="1"/>
      <c r="P17" s="1"/>
      <c r="Q17" s="1"/>
      <c r="R17" s="1"/>
    </row>
    <row r="18" spans="1:18" ht="12.75">
      <c r="A18" t="s">
        <v>5</v>
      </c>
      <c r="C18" s="91"/>
      <c r="D18" s="77"/>
      <c r="E18" s="78">
        <v>1585</v>
      </c>
      <c r="F18" s="78">
        <v>13</v>
      </c>
      <c r="G18" s="78">
        <v>0</v>
      </c>
      <c r="H18" s="92">
        <v>0.064</v>
      </c>
      <c r="I18" s="5"/>
      <c r="J18" s="1"/>
      <c r="K18" s="1"/>
      <c r="L18" s="1"/>
      <c r="M18" s="1"/>
      <c r="N18" s="1"/>
      <c r="O18" s="1"/>
      <c r="P18" s="1"/>
      <c r="Q18" s="1"/>
      <c r="R18" s="1"/>
    </row>
    <row r="19" spans="1:18" ht="12.75">
      <c r="A19" t="s">
        <v>6</v>
      </c>
      <c r="C19" s="91"/>
      <c r="D19" s="77"/>
      <c r="E19" s="78">
        <v>1593</v>
      </c>
      <c r="F19" s="78">
        <v>69</v>
      </c>
      <c r="G19" s="78">
        <v>0</v>
      </c>
      <c r="H19" s="92">
        <v>0.054</v>
      </c>
      <c r="I19" s="5"/>
      <c r="J19" s="1"/>
      <c r="K19" s="1"/>
      <c r="L19" s="1"/>
      <c r="M19" s="1"/>
      <c r="N19" s="1"/>
      <c r="O19" s="1"/>
      <c r="P19" s="1"/>
      <c r="Q19" s="1"/>
      <c r="R19" s="1"/>
    </row>
    <row r="20" spans="1:18" ht="12.75">
      <c r="A20" t="s">
        <v>7</v>
      </c>
      <c r="C20" s="91"/>
      <c r="D20" s="77"/>
      <c r="E20" s="78">
        <v>1597</v>
      </c>
      <c r="F20" s="78">
        <v>103</v>
      </c>
      <c r="G20" s="78">
        <v>0</v>
      </c>
      <c r="H20" s="92">
        <v>0.053</v>
      </c>
      <c r="I20" s="5"/>
      <c r="J20" s="1"/>
      <c r="K20" s="1"/>
      <c r="L20" s="1"/>
      <c r="M20" s="1"/>
      <c r="N20" s="1"/>
      <c r="O20" s="1"/>
      <c r="P20" s="1"/>
      <c r="Q20" s="1"/>
      <c r="R20" s="1"/>
    </row>
    <row r="21" spans="1:18" ht="12.75">
      <c r="A21" t="s">
        <v>10</v>
      </c>
      <c r="C21" s="91"/>
      <c r="D21" s="77"/>
      <c r="E21" s="78">
        <v>1601</v>
      </c>
      <c r="F21" s="78">
        <v>149</v>
      </c>
      <c r="G21" s="78">
        <v>0</v>
      </c>
      <c r="H21" s="92">
        <v>0.052</v>
      </c>
      <c r="I21" s="5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t="s">
        <v>9</v>
      </c>
      <c r="C22" s="91"/>
      <c r="D22" s="77"/>
      <c r="E22" s="78">
        <v>1605</v>
      </c>
      <c r="F22" s="78">
        <v>195</v>
      </c>
      <c r="G22" s="78">
        <v>0</v>
      </c>
      <c r="H22" s="92">
        <v>0.051</v>
      </c>
      <c r="I22" s="5"/>
      <c r="J22" s="1"/>
      <c r="K22" s="1"/>
      <c r="L22" s="1"/>
      <c r="M22" s="1"/>
      <c r="N22" s="1"/>
      <c r="O22" s="1"/>
      <c r="P22" s="1"/>
      <c r="Q22" s="1"/>
      <c r="R22" s="1"/>
    </row>
    <row r="23" spans="2:18" ht="12.75">
      <c r="B23" t="s">
        <v>11</v>
      </c>
      <c r="C23" s="93">
        <v>0.2</v>
      </c>
      <c r="D23" s="78">
        <v>5</v>
      </c>
      <c r="E23" s="77"/>
      <c r="F23" s="77"/>
      <c r="G23" s="77"/>
      <c r="H23" s="94"/>
      <c r="I23" s="5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t="s">
        <v>5</v>
      </c>
      <c r="C24" s="95"/>
      <c r="D24" s="79"/>
      <c r="E24" s="78">
        <v>1555</v>
      </c>
      <c r="F24" s="78">
        <v>16</v>
      </c>
      <c r="G24" s="78">
        <v>0</v>
      </c>
      <c r="H24" s="92">
        <v>0.062</v>
      </c>
      <c r="I24" s="5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t="s">
        <v>6</v>
      </c>
      <c r="C25" s="91"/>
      <c r="D25" s="77"/>
      <c r="E25" s="78">
        <v>1560</v>
      </c>
      <c r="F25" s="78">
        <v>69</v>
      </c>
      <c r="G25" s="78">
        <v>0</v>
      </c>
      <c r="H25" s="92">
        <v>0.053</v>
      </c>
      <c r="I25" s="5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t="s">
        <v>7</v>
      </c>
      <c r="C26" s="91"/>
      <c r="D26" s="77"/>
      <c r="E26" s="78">
        <v>1580</v>
      </c>
      <c r="F26" s="78">
        <v>210</v>
      </c>
      <c r="G26" s="78">
        <v>0</v>
      </c>
      <c r="H26" s="92">
        <v>0.051</v>
      </c>
      <c r="I26" s="5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t="s">
        <v>10</v>
      </c>
      <c r="C27" s="91"/>
      <c r="D27" s="77"/>
      <c r="E27" s="78">
        <v>1600</v>
      </c>
      <c r="F27" s="78">
        <v>358</v>
      </c>
      <c r="G27" s="78">
        <v>0</v>
      </c>
      <c r="H27" s="92">
        <v>0.051</v>
      </c>
      <c r="I27" s="5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t="s">
        <v>9</v>
      </c>
      <c r="C28" s="91"/>
      <c r="D28" s="77"/>
      <c r="E28" s="78">
        <v>1620</v>
      </c>
      <c r="F28" s="78">
        <v>581</v>
      </c>
      <c r="G28" s="78">
        <v>0</v>
      </c>
      <c r="H28" s="92">
        <v>0.05</v>
      </c>
      <c r="I28" s="5"/>
      <c r="J28" s="1"/>
      <c r="K28" s="1"/>
      <c r="L28" s="1"/>
      <c r="M28" s="1"/>
      <c r="N28" s="1"/>
      <c r="O28" s="1"/>
      <c r="P28" s="1"/>
      <c r="Q28" s="1"/>
      <c r="R28" s="1"/>
    </row>
    <row r="29" spans="2:18" ht="12.75">
      <c r="B29" t="s">
        <v>12</v>
      </c>
      <c r="C29" s="93">
        <v>0.36</v>
      </c>
      <c r="D29" s="78">
        <v>5</v>
      </c>
      <c r="E29" s="77"/>
      <c r="F29" s="77"/>
      <c r="G29" s="77"/>
      <c r="H29" s="94"/>
      <c r="I29" s="5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t="s">
        <v>5</v>
      </c>
      <c r="C30" s="95"/>
      <c r="D30" s="79"/>
      <c r="E30" s="78">
        <v>1537</v>
      </c>
      <c r="F30" s="78">
        <v>16</v>
      </c>
      <c r="G30" s="78">
        <v>0</v>
      </c>
      <c r="H30" s="92">
        <v>0.066</v>
      </c>
      <c r="I30" s="5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t="s">
        <v>6</v>
      </c>
      <c r="C31" s="91"/>
      <c r="D31" s="77"/>
      <c r="E31" s="78">
        <v>1540</v>
      </c>
      <c r="F31" s="78">
        <v>69</v>
      </c>
      <c r="G31" s="78">
        <v>0</v>
      </c>
      <c r="H31" s="92">
        <v>0.054</v>
      </c>
      <c r="I31" s="5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t="s">
        <v>7</v>
      </c>
      <c r="C32" s="91"/>
      <c r="D32" s="77"/>
      <c r="E32" s="78">
        <v>1560</v>
      </c>
      <c r="F32" s="78">
        <v>243</v>
      </c>
      <c r="G32" s="78">
        <v>0</v>
      </c>
      <c r="H32" s="92">
        <v>0.051</v>
      </c>
      <c r="I32" s="5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t="s">
        <v>10</v>
      </c>
      <c r="C33" s="91"/>
      <c r="D33" s="77"/>
      <c r="E33" s="78">
        <v>1580</v>
      </c>
      <c r="F33" s="78">
        <v>397</v>
      </c>
      <c r="G33" s="78">
        <v>0</v>
      </c>
      <c r="H33" s="92">
        <v>0.051</v>
      </c>
      <c r="I33" s="5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t="s">
        <v>9</v>
      </c>
      <c r="C34" s="91"/>
      <c r="D34" s="77"/>
      <c r="E34" s="78">
        <v>1600</v>
      </c>
      <c r="F34" s="78">
        <v>574</v>
      </c>
      <c r="G34" s="78">
        <v>0</v>
      </c>
      <c r="H34" s="92">
        <v>0.05</v>
      </c>
      <c r="I34" s="5"/>
      <c r="J34" s="1"/>
      <c r="K34" s="1"/>
      <c r="L34" s="1"/>
      <c r="M34" s="1"/>
      <c r="N34" s="1"/>
      <c r="O34" s="1"/>
      <c r="P34" s="1"/>
      <c r="Q34" s="1"/>
      <c r="R34" s="1"/>
    </row>
    <row r="35" spans="2:18" ht="12.75">
      <c r="B35" t="s">
        <v>13</v>
      </c>
      <c r="C35" s="93">
        <v>0.57</v>
      </c>
      <c r="D35" s="78">
        <v>5</v>
      </c>
      <c r="E35" s="77"/>
      <c r="F35" s="77"/>
      <c r="G35" s="77"/>
      <c r="H35" s="94"/>
      <c r="I35" s="5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t="s">
        <v>5</v>
      </c>
      <c r="C36" s="95"/>
      <c r="D36" s="79"/>
      <c r="E36" s="78">
        <v>1508</v>
      </c>
      <c r="F36" s="78">
        <v>16</v>
      </c>
      <c r="G36" s="78">
        <v>0</v>
      </c>
      <c r="H36" s="92">
        <v>0.064</v>
      </c>
      <c r="I36" s="5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t="s">
        <v>6</v>
      </c>
      <c r="C37" s="91"/>
      <c r="D37" s="77" t="s">
        <v>0</v>
      </c>
      <c r="E37" s="78">
        <v>1520</v>
      </c>
      <c r="F37" s="78">
        <v>144</v>
      </c>
      <c r="G37" s="78">
        <v>0</v>
      </c>
      <c r="H37" s="92">
        <v>0.052</v>
      </c>
      <c r="I37" s="5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t="s">
        <v>7</v>
      </c>
      <c r="C38" s="91"/>
      <c r="D38" s="77"/>
      <c r="E38" s="78">
        <v>1540</v>
      </c>
      <c r="F38" s="78">
        <v>433</v>
      </c>
      <c r="G38" s="78">
        <v>0</v>
      </c>
      <c r="H38" s="92">
        <v>0.051</v>
      </c>
      <c r="I38" s="5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t="s">
        <v>10</v>
      </c>
      <c r="C39" s="91"/>
      <c r="D39" s="77"/>
      <c r="E39" s="78">
        <v>1560</v>
      </c>
      <c r="F39" s="78">
        <v>613</v>
      </c>
      <c r="G39" s="78">
        <v>0</v>
      </c>
      <c r="H39" s="92">
        <v>0.05</v>
      </c>
      <c r="I39" s="5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t="s">
        <v>9</v>
      </c>
      <c r="C40" s="91"/>
      <c r="D40" s="77"/>
      <c r="E40" s="78">
        <v>1580</v>
      </c>
      <c r="F40" s="78">
        <v>764</v>
      </c>
      <c r="G40" s="78">
        <v>0</v>
      </c>
      <c r="H40" s="92">
        <v>0.05</v>
      </c>
      <c r="I40" s="5"/>
      <c r="J40" s="1"/>
      <c r="K40" s="1"/>
      <c r="L40" s="1"/>
      <c r="M40" s="1"/>
      <c r="N40" s="1"/>
      <c r="O40" s="1"/>
      <c r="P40" s="1"/>
      <c r="Q40" s="1"/>
      <c r="R40" s="1"/>
    </row>
    <row r="41" spans="2:18" ht="12.75">
      <c r="B41" t="s">
        <v>14</v>
      </c>
      <c r="C41" s="93">
        <v>0.69</v>
      </c>
      <c r="D41" s="78">
        <v>5</v>
      </c>
      <c r="E41" s="77"/>
      <c r="F41" s="77"/>
      <c r="G41" s="77"/>
      <c r="H41" s="94"/>
      <c r="I41" s="5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t="s">
        <v>5</v>
      </c>
      <c r="C42" s="95"/>
      <c r="D42" s="79"/>
      <c r="E42" s="78">
        <v>1493</v>
      </c>
      <c r="F42" s="78">
        <v>16</v>
      </c>
      <c r="G42" s="78">
        <v>0</v>
      </c>
      <c r="H42" s="92">
        <v>0.062</v>
      </c>
      <c r="I42" s="5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t="s">
        <v>6</v>
      </c>
      <c r="C43" s="91"/>
      <c r="D43" s="77"/>
      <c r="E43" s="78">
        <v>1500</v>
      </c>
      <c r="F43" s="78">
        <v>66</v>
      </c>
      <c r="G43" s="78">
        <v>0</v>
      </c>
      <c r="H43" s="92">
        <v>0.053</v>
      </c>
      <c r="I43" s="5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t="s">
        <v>7</v>
      </c>
      <c r="C44" s="91"/>
      <c r="D44" s="77"/>
      <c r="E44" s="78">
        <v>1520</v>
      </c>
      <c r="F44" s="78">
        <v>456</v>
      </c>
      <c r="G44" s="78">
        <v>0</v>
      </c>
      <c r="H44" s="92">
        <v>0.05</v>
      </c>
      <c r="I44" s="5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t="s">
        <v>10</v>
      </c>
      <c r="C45" s="91"/>
      <c r="D45" s="77"/>
      <c r="E45" s="78">
        <v>1540</v>
      </c>
      <c r="F45" s="78">
        <v>784</v>
      </c>
      <c r="G45" s="78">
        <v>0</v>
      </c>
      <c r="H45" s="92">
        <v>0.05</v>
      </c>
      <c r="I45" s="5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t="s">
        <v>9</v>
      </c>
      <c r="C46" s="91"/>
      <c r="D46" s="77"/>
      <c r="E46" s="78">
        <v>1560</v>
      </c>
      <c r="F46" s="78">
        <v>1060</v>
      </c>
      <c r="G46" s="78">
        <v>0</v>
      </c>
      <c r="H46" s="92">
        <v>0.05</v>
      </c>
      <c r="I46" s="5"/>
      <c r="J46" s="1"/>
      <c r="K46" s="1"/>
      <c r="L46" s="1"/>
      <c r="M46" s="1"/>
      <c r="N46" s="1"/>
      <c r="O46" s="1"/>
      <c r="P46" s="1"/>
      <c r="Q46" s="1"/>
      <c r="R46" s="1"/>
    </row>
    <row r="47" spans="2:18" ht="12.75">
      <c r="B47" t="s">
        <v>15</v>
      </c>
      <c r="C47" s="93">
        <v>0.86</v>
      </c>
      <c r="D47" s="78">
        <v>5</v>
      </c>
      <c r="E47" s="77"/>
      <c r="F47" s="77"/>
      <c r="G47" s="77"/>
      <c r="H47" s="94"/>
      <c r="I47" s="5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t="s">
        <v>5</v>
      </c>
      <c r="C48" s="95"/>
      <c r="D48" s="79"/>
      <c r="E48" s="78">
        <v>1473</v>
      </c>
      <c r="F48" s="78">
        <v>16</v>
      </c>
      <c r="G48" s="78">
        <v>0</v>
      </c>
      <c r="H48" s="92">
        <v>0.063</v>
      </c>
      <c r="I48" s="5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t="s">
        <v>6</v>
      </c>
      <c r="C49" s="91"/>
      <c r="D49" s="77"/>
      <c r="E49" s="78">
        <v>1480</v>
      </c>
      <c r="F49" s="78">
        <v>98</v>
      </c>
      <c r="G49" s="78">
        <v>0</v>
      </c>
      <c r="H49" s="92">
        <v>0.052</v>
      </c>
      <c r="I49" s="5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t="s">
        <v>7</v>
      </c>
      <c r="C50" s="91"/>
      <c r="D50" s="77"/>
      <c r="E50" s="78">
        <v>1500</v>
      </c>
      <c r="F50" s="78">
        <v>426</v>
      </c>
      <c r="G50" s="78">
        <v>0</v>
      </c>
      <c r="H50" s="92">
        <v>0.05</v>
      </c>
      <c r="I50" s="5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t="s">
        <v>10</v>
      </c>
      <c r="C51" s="91"/>
      <c r="D51" s="77"/>
      <c r="E51" s="78">
        <v>1520</v>
      </c>
      <c r="F51" s="78">
        <v>1014</v>
      </c>
      <c r="G51" s="78">
        <v>0</v>
      </c>
      <c r="H51" s="92">
        <v>0.05</v>
      </c>
      <c r="I51" s="5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t="s">
        <v>9</v>
      </c>
      <c r="C52" s="91"/>
      <c r="D52" s="77"/>
      <c r="E52" s="78">
        <v>1540</v>
      </c>
      <c r="F52" s="78">
        <v>1381</v>
      </c>
      <c r="G52" s="78">
        <v>0</v>
      </c>
      <c r="H52" s="92">
        <v>0.05</v>
      </c>
      <c r="I52" s="5"/>
      <c r="J52" s="1"/>
      <c r="K52" s="1"/>
      <c r="L52" s="1"/>
      <c r="M52" s="1"/>
      <c r="N52" s="1"/>
      <c r="O52" s="1"/>
      <c r="P52" s="1"/>
      <c r="Q52" s="1"/>
      <c r="R52" s="1"/>
    </row>
    <row r="53" spans="2:18" ht="12.75">
      <c r="B53" t="s">
        <v>16</v>
      </c>
      <c r="C53" s="93">
        <v>1.01</v>
      </c>
      <c r="D53" s="78">
        <v>5</v>
      </c>
      <c r="E53" s="77"/>
      <c r="F53" s="77"/>
      <c r="G53" s="77"/>
      <c r="H53" s="94"/>
      <c r="I53" s="5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t="s">
        <v>5</v>
      </c>
      <c r="C54" s="95"/>
      <c r="D54" s="79"/>
      <c r="E54" s="78">
        <v>1458</v>
      </c>
      <c r="F54" s="78">
        <v>16</v>
      </c>
      <c r="G54" s="78">
        <v>0</v>
      </c>
      <c r="H54" s="92">
        <v>0.063</v>
      </c>
      <c r="I54" s="5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t="s">
        <v>6</v>
      </c>
      <c r="C55" s="91"/>
      <c r="D55" s="77"/>
      <c r="E55" s="78">
        <v>1460</v>
      </c>
      <c r="F55" s="78">
        <v>72</v>
      </c>
      <c r="G55" s="78">
        <v>0</v>
      </c>
      <c r="H55" s="92">
        <v>0.053</v>
      </c>
      <c r="I55" s="5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t="s">
        <v>7</v>
      </c>
      <c r="C56" s="91"/>
      <c r="D56" s="77"/>
      <c r="E56" s="78">
        <v>1480</v>
      </c>
      <c r="F56" s="78">
        <v>712</v>
      </c>
      <c r="G56" s="78">
        <v>0</v>
      </c>
      <c r="H56" s="92">
        <v>0.05</v>
      </c>
      <c r="I56" s="5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t="s">
        <v>10</v>
      </c>
      <c r="C57" s="91"/>
      <c r="D57" s="77"/>
      <c r="E57" s="78">
        <v>1500</v>
      </c>
      <c r="F57" s="78">
        <v>1365</v>
      </c>
      <c r="G57" s="78">
        <v>0</v>
      </c>
      <c r="H57" s="92">
        <v>0.05</v>
      </c>
      <c r="I57" s="5"/>
      <c r="J57" s="1"/>
      <c r="K57" s="1"/>
      <c r="L57" s="1"/>
      <c r="M57" s="1"/>
      <c r="N57" s="1"/>
      <c r="O57" s="1"/>
      <c r="P57" s="1"/>
      <c r="Q57" s="1"/>
      <c r="R57" s="1"/>
    </row>
    <row r="58" spans="1:18" ht="12.75">
      <c r="A58" t="s">
        <v>9</v>
      </c>
      <c r="C58" s="91"/>
      <c r="D58" s="77"/>
      <c r="E58" s="78">
        <v>1520</v>
      </c>
      <c r="F58" s="78">
        <v>1981</v>
      </c>
      <c r="G58" s="78">
        <v>0</v>
      </c>
      <c r="H58" s="92">
        <v>0.05</v>
      </c>
      <c r="I58" s="5"/>
      <c r="J58" s="1"/>
      <c r="K58" s="1"/>
      <c r="L58" s="1"/>
      <c r="M58" s="1"/>
      <c r="N58" s="1"/>
      <c r="O58" s="1"/>
      <c r="P58" s="1"/>
      <c r="Q58" s="1"/>
      <c r="R58" s="1"/>
    </row>
    <row r="59" spans="2:18" ht="12.75">
      <c r="B59" t="s">
        <v>17</v>
      </c>
      <c r="C59" s="93">
        <v>1.11</v>
      </c>
      <c r="D59" s="78">
        <v>5</v>
      </c>
      <c r="E59" s="77"/>
      <c r="F59" s="77"/>
      <c r="G59" s="77"/>
      <c r="H59" s="94"/>
      <c r="I59" s="5"/>
      <c r="J59" s="1"/>
      <c r="K59" s="1"/>
      <c r="L59" s="1"/>
      <c r="M59" s="1"/>
      <c r="N59" s="1"/>
      <c r="O59" s="1"/>
      <c r="P59" s="1"/>
      <c r="Q59" s="1"/>
      <c r="R59" s="1"/>
    </row>
    <row r="60" spans="1:18" ht="12.75">
      <c r="A60" t="s">
        <v>5</v>
      </c>
      <c r="C60" s="95"/>
      <c r="D60" s="79"/>
      <c r="E60" s="78">
        <v>1454</v>
      </c>
      <c r="F60" s="78">
        <v>16</v>
      </c>
      <c r="G60" s="78">
        <v>0</v>
      </c>
      <c r="H60" s="92">
        <v>0.063</v>
      </c>
      <c r="I60" s="5"/>
      <c r="J60" s="1"/>
      <c r="K60" s="1"/>
      <c r="L60" s="1"/>
      <c r="M60" s="1"/>
      <c r="N60" s="1"/>
      <c r="O60" s="1"/>
      <c r="P60" s="1"/>
      <c r="Q60" s="1"/>
      <c r="R60" s="1"/>
    </row>
    <row r="61" spans="1:18" ht="12.75">
      <c r="A61" t="s">
        <v>6</v>
      </c>
      <c r="C61" s="91"/>
      <c r="D61" s="77"/>
      <c r="E61" s="78">
        <v>1460</v>
      </c>
      <c r="F61" s="78">
        <v>49</v>
      </c>
      <c r="G61" s="78">
        <v>0</v>
      </c>
      <c r="H61" s="92">
        <v>0.054</v>
      </c>
      <c r="I61" s="5"/>
      <c r="J61" s="1"/>
      <c r="K61" s="1"/>
      <c r="L61" s="1"/>
      <c r="M61" s="1"/>
      <c r="N61" s="1"/>
      <c r="O61" s="1"/>
      <c r="P61" s="1"/>
      <c r="Q61" s="1"/>
      <c r="R61" s="1"/>
    </row>
    <row r="62" spans="1:18" ht="12.75">
      <c r="A62" t="s">
        <v>7</v>
      </c>
      <c r="C62" s="91"/>
      <c r="D62" s="77"/>
      <c r="E62" s="78">
        <v>1480</v>
      </c>
      <c r="F62" s="78">
        <v>617</v>
      </c>
      <c r="G62" s="78">
        <v>0</v>
      </c>
      <c r="H62" s="92">
        <v>0.05</v>
      </c>
      <c r="I62" s="5"/>
      <c r="J62" s="1"/>
      <c r="K62" s="1"/>
      <c r="L62" s="1"/>
      <c r="M62" s="1"/>
      <c r="N62" s="1"/>
      <c r="O62" s="1"/>
      <c r="P62" s="1"/>
      <c r="Q62" s="1"/>
      <c r="R62" s="1"/>
    </row>
    <row r="63" spans="1:18" ht="12.75">
      <c r="A63" t="s">
        <v>10</v>
      </c>
      <c r="C63" s="91"/>
      <c r="D63" s="77"/>
      <c r="E63" s="78">
        <v>1500</v>
      </c>
      <c r="F63" s="78">
        <v>1197</v>
      </c>
      <c r="G63" s="78">
        <v>0</v>
      </c>
      <c r="H63" s="92">
        <v>0.05</v>
      </c>
      <c r="I63" s="5"/>
      <c r="J63" s="1"/>
      <c r="K63" s="1"/>
      <c r="L63" s="1"/>
      <c r="M63" s="1"/>
      <c r="N63" s="1"/>
      <c r="O63" s="1"/>
      <c r="P63" s="1"/>
      <c r="Q63" s="1"/>
      <c r="R63" s="1"/>
    </row>
    <row r="64" spans="1:18" ht="12.75">
      <c r="A64" t="s">
        <v>9</v>
      </c>
      <c r="C64" s="91"/>
      <c r="D64" s="77"/>
      <c r="E64" s="78">
        <v>1520</v>
      </c>
      <c r="F64" s="78">
        <v>1466</v>
      </c>
      <c r="G64" s="78">
        <v>0</v>
      </c>
      <c r="H64" s="92">
        <v>0.05</v>
      </c>
      <c r="I64" s="5"/>
      <c r="J64" s="1"/>
      <c r="K64" s="1"/>
      <c r="L64" s="1"/>
      <c r="M64" s="1"/>
      <c r="N64" s="1"/>
      <c r="O64" s="1"/>
      <c r="P64" s="1"/>
      <c r="Q64" s="1"/>
      <c r="R64" s="1"/>
    </row>
    <row r="65" spans="2:18" ht="12.75">
      <c r="B65" t="s">
        <v>18</v>
      </c>
      <c r="C65" s="93">
        <v>1.39</v>
      </c>
      <c r="D65" s="78">
        <v>5</v>
      </c>
      <c r="E65" s="77"/>
      <c r="F65" s="77"/>
      <c r="G65" s="77"/>
      <c r="H65" s="94"/>
      <c r="I65" s="5"/>
      <c r="J65" s="1"/>
      <c r="K65" s="1"/>
      <c r="L65" s="1"/>
      <c r="M65" s="1"/>
      <c r="N65" s="1"/>
      <c r="O65" s="1"/>
      <c r="P65" s="1"/>
      <c r="Q65" s="1"/>
      <c r="R65" s="1"/>
    </row>
    <row r="66" spans="1:18" ht="12.75">
      <c r="A66" t="s">
        <v>5</v>
      </c>
      <c r="C66" s="95"/>
      <c r="D66" s="79"/>
      <c r="E66" s="78">
        <v>1445</v>
      </c>
      <c r="F66" s="78">
        <v>16</v>
      </c>
      <c r="G66" s="78">
        <v>0</v>
      </c>
      <c r="H66" s="92">
        <v>0.063</v>
      </c>
      <c r="I66" s="5"/>
      <c r="J66" s="1"/>
      <c r="K66" s="1"/>
      <c r="L66" s="1"/>
      <c r="M66" s="1"/>
      <c r="N66" s="1"/>
      <c r="O66" s="1"/>
      <c r="P66" s="1"/>
      <c r="Q66" s="1"/>
      <c r="R66" s="1"/>
    </row>
    <row r="67" spans="1:18" ht="12.75">
      <c r="A67" t="s">
        <v>6</v>
      </c>
      <c r="C67" s="91"/>
      <c r="D67" s="77"/>
      <c r="E67" s="78">
        <v>1460</v>
      </c>
      <c r="F67" s="78">
        <v>220</v>
      </c>
      <c r="G67" s="78">
        <v>0</v>
      </c>
      <c r="H67" s="92">
        <v>0.051</v>
      </c>
      <c r="I67" s="5"/>
      <c r="J67" s="1"/>
      <c r="K67" s="1"/>
      <c r="L67" s="1"/>
      <c r="M67" s="1"/>
      <c r="N67" s="1"/>
      <c r="O67" s="1"/>
      <c r="P67" s="1"/>
      <c r="Q67" s="1"/>
      <c r="R67" s="1"/>
    </row>
    <row r="68" spans="1:18" ht="12.75">
      <c r="A68" t="s">
        <v>7</v>
      </c>
      <c r="C68" s="91"/>
      <c r="D68" s="77"/>
      <c r="E68" s="78">
        <v>1480</v>
      </c>
      <c r="F68" s="78">
        <v>856</v>
      </c>
      <c r="G68" s="78">
        <v>0</v>
      </c>
      <c r="H68" s="92">
        <v>0.05</v>
      </c>
      <c r="I68" s="5"/>
      <c r="J68" s="1"/>
      <c r="K68" s="1"/>
      <c r="L68" s="1"/>
      <c r="M68" s="1"/>
      <c r="N68" s="1"/>
      <c r="O68" s="1"/>
      <c r="P68" s="1"/>
      <c r="Q68" s="1"/>
      <c r="R68" s="1"/>
    </row>
    <row r="69" spans="1:18" ht="12.75">
      <c r="A69" t="s">
        <v>10</v>
      </c>
      <c r="C69" s="91"/>
      <c r="D69" s="77"/>
      <c r="E69" s="78">
        <v>1500</v>
      </c>
      <c r="F69" s="78">
        <v>1302</v>
      </c>
      <c r="G69" s="78">
        <v>0</v>
      </c>
      <c r="H69" s="92">
        <v>0.05</v>
      </c>
      <c r="I69" s="5"/>
      <c r="J69" s="1"/>
      <c r="K69" s="1"/>
      <c r="L69" s="1"/>
      <c r="M69" s="1"/>
      <c r="N69" s="1"/>
      <c r="O69" s="1"/>
      <c r="P69" s="1"/>
      <c r="Q69" s="1"/>
      <c r="R69" s="1"/>
    </row>
    <row r="70" spans="1:18" ht="12.75">
      <c r="A70" t="s">
        <v>9</v>
      </c>
      <c r="C70" s="91"/>
      <c r="D70" s="77"/>
      <c r="E70" s="78">
        <v>1520</v>
      </c>
      <c r="F70" s="78">
        <v>1568</v>
      </c>
      <c r="G70" s="78">
        <v>0</v>
      </c>
      <c r="H70" s="92">
        <v>0.05</v>
      </c>
      <c r="I70" s="5"/>
      <c r="J70" s="1"/>
      <c r="K70" s="1"/>
      <c r="L70" s="1"/>
      <c r="M70" s="1"/>
      <c r="N70" s="1"/>
      <c r="O70" s="1"/>
      <c r="P70" s="1"/>
      <c r="Q70" s="1"/>
      <c r="R70" s="1"/>
    </row>
    <row r="71" spans="2:18" ht="12.75">
      <c r="B71" t="s">
        <v>19</v>
      </c>
      <c r="C71" s="93">
        <v>1.5</v>
      </c>
      <c r="D71" s="78">
        <v>5</v>
      </c>
      <c r="E71" s="77"/>
      <c r="F71" s="77"/>
      <c r="G71" s="77"/>
      <c r="H71" s="94"/>
      <c r="I71" s="5"/>
      <c r="J71" s="1"/>
      <c r="K71" s="1"/>
      <c r="L71" s="1"/>
      <c r="M71" s="1"/>
      <c r="N71" s="1"/>
      <c r="O71" s="1"/>
      <c r="P71" s="1"/>
      <c r="Q71" s="1"/>
      <c r="R71" s="1"/>
    </row>
    <row r="72" spans="1:18" ht="12.75">
      <c r="A72" t="s">
        <v>5</v>
      </c>
      <c r="C72" s="95"/>
      <c r="D72" s="79"/>
      <c r="E72" s="78">
        <v>1441</v>
      </c>
      <c r="F72" s="78">
        <v>16</v>
      </c>
      <c r="G72" s="78">
        <v>0</v>
      </c>
      <c r="H72" s="92">
        <v>0.063</v>
      </c>
      <c r="I72" s="5"/>
      <c r="J72" s="1"/>
      <c r="K72" s="1"/>
      <c r="L72" s="1"/>
      <c r="M72" s="1"/>
      <c r="N72" s="1"/>
      <c r="O72" s="1"/>
      <c r="P72" s="1"/>
      <c r="Q72" s="1"/>
      <c r="R72" s="1"/>
    </row>
    <row r="73" spans="1:18" ht="12.75">
      <c r="A73" t="s">
        <v>6</v>
      </c>
      <c r="C73" s="91"/>
      <c r="D73" s="77"/>
      <c r="E73" s="78">
        <v>1460</v>
      </c>
      <c r="F73" s="78">
        <v>371</v>
      </c>
      <c r="G73" s="78">
        <v>0</v>
      </c>
      <c r="H73" s="92">
        <v>0.051</v>
      </c>
      <c r="I73" s="5"/>
      <c r="J73" s="1"/>
      <c r="K73" s="1"/>
      <c r="L73" s="1"/>
      <c r="M73" s="1"/>
      <c r="N73" s="1"/>
      <c r="O73" s="1"/>
      <c r="P73" s="1"/>
      <c r="Q73" s="1"/>
      <c r="R73" s="1"/>
    </row>
    <row r="74" spans="1:18" ht="12.75">
      <c r="A74" t="s">
        <v>7</v>
      </c>
      <c r="C74" s="91"/>
      <c r="D74" s="77"/>
      <c r="E74" s="78">
        <v>1480</v>
      </c>
      <c r="F74" s="78">
        <v>1105</v>
      </c>
      <c r="G74" s="78">
        <v>0</v>
      </c>
      <c r="H74" s="92">
        <v>0.05</v>
      </c>
      <c r="I74" s="5"/>
      <c r="J74" s="1"/>
      <c r="K74" s="1"/>
      <c r="L74" s="1"/>
      <c r="M74" s="1"/>
      <c r="N74" s="1"/>
      <c r="O74" s="1"/>
      <c r="P74" s="1"/>
      <c r="Q74" s="1"/>
      <c r="R74" s="1"/>
    </row>
    <row r="75" spans="1:18" ht="12.75">
      <c r="A75" t="s">
        <v>10</v>
      </c>
      <c r="C75" s="91"/>
      <c r="D75" s="77"/>
      <c r="E75" s="78">
        <v>1500</v>
      </c>
      <c r="F75" s="78">
        <v>1463</v>
      </c>
      <c r="G75" s="78">
        <v>0</v>
      </c>
      <c r="H75" s="92">
        <v>0.05</v>
      </c>
      <c r="I75" s="5"/>
      <c r="J75" s="1"/>
      <c r="K75" s="1"/>
      <c r="L75" s="1"/>
      <c r="M75" s="1"/>
      <c r="N75" s="1"/>
      <c r="O75" s="1"/>
      <c r="P75" s="1"/>
      <c r="Q75" s="1"/>
      <c r="R75" s="1"/>
    </row>
    <row r="76" spans="1:18" ht="12.75">
      <c r="A76" t="s">
        <v>9</v>
      </c>
      <c r="C76" s="91"/>
      <c r="D76" s="77"/>
      <c r="E76" s="78">
        <v>1520</v>
      </c>
      <c r="F76" s="78">
        <v>1676</v>
      </c>
      <c r="G76" s="78">
        <v>0</v>
      </c>
      <c r="H76" s="92">
        <v>0.05</v>
      </c>
      <c r="I76" s="5"/>
      <c r="J76" s="1"/>
      <c r="K76" s="1"/>
      <c r="L76" s="1"/>
      <c r="M76" s="1"/>
      <c r="N76" s="1"/>
      <c r="O76" s="1"/>
      <c r="P76" s="1"/>
      <c r="Q76" s="1"/>
      <c r="R76" s="1"/>
    </row>
    <row r="77" spans="2:18" ht="12.75">
      <c r="B77" t="s">
        <v>33</v>
      </c>
      <c r="C77" s="93">
        <v>2.25</v>
      </c>
      <c r="D77" s="78">
        <v>5</v>
      </c>
      <c r="E77" s="77"/>
      <c r="F77" s="77"/>
      <c r="G77" s="77"/>
      <c r="H77" s="94"/>
      <c r="I77" s="5"/>
      <c r="J77" s="1"/>
      <c r="K77" s="1"/>
      <c r="L77" s="1"/>
      <c r="M77" s="1"/>
      <c r="N77" s="1"/>
      <c r="O77" s="1"/>
      <c r="P77" s="1"/>
      <c r="Q77" s="1"/>
      <c r="R77" s="1"/>
    </row>
    <row r="78" spans="1:18" ht="12.75">
      <c r="A78" t="s">
        <v>5</v>
      </c>
      <c r="C78" s="95"/>
      <c r="D78" s="79"/>
      <c r="E78" s="78">
        <v>1425</v>
      </c>
      <c r="F78" s="78">
        <v>16</v>
      </c>
      <c r="G78" s="78">
        <v>0</v>
      </c>
      <c r="H78" s="92">
        <v>0.063</v>
      </c>
      <c r="I78" s="5"/>
      <c r="J78" s="1"/>
      <c r="K78" s="1"/>
      <c r="L78" s="1"/>
      <c r="M78" s="1"/>
      <c r="N78" s="1"/>
      <c r="O78" s="1"/>
      <c r="P78" s="1"/>
      <c r="Q78" s="1"/>
      <c r="R78" s="1"/>
    </row>
    <row r="79" spans="1:18" ht="12.75">
      <c r="A79" t="s">
        <v>6</v>
      </c>
      <c r="C79" s="91"/>
      <c r="D79" s="77"/>
      <c r="E79" s="78">
        <v>1440</v>
      </c>
      <c r="F79" s="78">
        <v>371</v>
      </c>
      <c r="G79" s="78">
        <v>0</v>
      </c>
      <c r="H79" s="92">
        <v>0.051</v>
      </c>
      <c r="I79" s="5"/>
      <c r="J79" s="1"/>
      <c r="K79" s="1"/>
      <c r="L79" s="1"/>
      <c r="M79" s="1"/>
      <c r="N79" s="1"/>
      <c r="O79" s="1"/>
      <c r="P79" s="1"/>
      <c r="Q79" s="1"/>
      <c r="R79" s="1"/>
    </row>
    <row r="80" spans="1:18" ht="12.75">
      <c r="A80" t="s">
        <v>7</v>
      </c>
      <c r="C80" s="91"/>
      <c r="D80" s="77"/>
      <c r="E80" s="78">
        <v>1460</v>
      </c>
      <c r="F80" s="78">
        <v>1105</v>
      </c>
      <c r="G80" s="78">
        <v>0</v>
      </c>
      <c r="H80" s="92">
        <v>0.05</v>
      </c>
      <c r="I80" s="5"/>
      <c r="J80" s="1"/>
      <c r="K80" s="1"/>
      <c r="L80" s="1"/>
      <c r="M80" s="1"/>
      <c r="N80" s="1"/>
      <c r="O80" s="1"/>
      <c r="P80" s="1"/>
      <c r="Q80" s="1"/>
      <c r="R80" s="1"/>
    </row>
    <row r="81" spans="1:18" ht="12.75">
      <c r="A81" t="s">
        <v>10</v>
      </c>
      <c r="C81" s="91"/>
      <c r="D81" s="77"/>
      <c r="E81" s="78">
        <v>1480</v>
      </c>
      <c r="F81" s="78">
        <v>1463</v>
      </c>
      <c r="G81" s="78">
        <v>0</v>
      </c>
      <c r="H81" s="92">
        <v>0.05</v>
      </c>
      <c r="I81" s="5"/>
      <c r="J81" s="1"/>
      <c r="K81" s="1"/>
      <c r="L81" s="1"/>
      <c r="M81" s="1"/>
      <c r="N81" s="1"/>
      <c r="O81" s="1"/>
      <c r="P81" s="1"/>
      <c r="Q81" s="1"/>
      <c r="R81" s="1"/>
    </row>
    <row r="82" spans="1:18" ht="12.75">
      <c r="A82" t="s">
        <v>9</v>
      </c>
      <c r="C82" s="91"/>
      <c r="D82" s="77"/>
      <c r="E82" s="78">
        <v>1500</v>
      </c>
      <c r="F82" s="78">
        <v>1676</v>
      </c>
      <c r="G82" s="78">
        <v>0</v>
      </c>
      <c r="H82" s="92">
        <v>0.05</v>
      </c>
      <c r="I82" s="5"/>
      <c r="J82" s="1"/>
      <c r="K82" s="1"/>
      <c r="L82" s="1"/>
      <c r="M82" s="1"/>
      <c r="N82" s="1"/>
      <c r="O82" s="1"/>
      <c r="P82" s="1"/>
      <c r="Q82" s="1"/>
      <c r="R82" s="1"/>
    </row>
    <row r="83" spans="2:18" ht="12.75">
      <c r="B83" t="s">
        <v>34</v>
      </c>
      <c r="C83" s="93">
        <v>1.9</v>
      </c>
      <c r="D83" s="78">
        <v>4</v>
      </c>
      <c r="E83" s="77"/>
      <c r="F83" s="77"/>
      <c r="G83" s="77"/>
      <c r="H83" s="94"/>
      <c r="I83" s="5"/>
      <c r="J83" s="1"/>
      <c r="K83" s="1"/>
      <c r="L83" s="1"/>
      <c r="M83" s="1"/>
      <c r="N83" s="1"/>
      <c r="O83" s="1"/>
      <c r="P83" s="1"/>
      <c r="Q83" s="1"/>
      <c r="R83" s="1"/>
    </row>
    <row r="84" spans="1:18" ht="12.75">
      <c r="A84" t="s">
        <v>5</v>
      </c>
      <c r="C84" s="95"/>
      <c r="D84" s="79"/>
      <c r="E84" s="78">
        <v>1478</v>
      </c>
      <c r="F84" s="78">
        <v>0</v>
      </c>
      <c r="G84" s="78">
        <v>0</v>
      </c>
      <c r="H84" s="92">
        <v>0.06</v>
      </c>
      <c r="I84" s="5"/>
      <c r="J84" s="1"/>
      <c r="K84" s="1"/>
      <c r="L84" s="1"/>
      <c r="M84" s="1"/>
      <c r="N84" s="1"/>
      <c r="O84" s="1"/>
      <c r="P84" s="1"/>
      <c r="Q84" s="1"/>
      <c r="R84" s="1"/>
    </row>
    <row r="85" spans="1:18" ht="12.75">
      <c r="A85" t="s">
        <v>6</v>
      </c>
      <c r="C85" s="91"/>
      <c r="D85" s="77"/>
      <c r="E85" s="78">
        <v>1480</v>
      </c>
      <c r="F85" s="78">
        <v>100</v>
      </c>
      <c r="G85" s="78">
        <v>0</v>
      </c>
      <c r="H85" s="92">
        <v>0.05</v>
      </c>
      <c r="I85" s="5"/>
      <c r="J85" s="1"/>
      <c r="K85" s="1"/>
      <c r="L85" s="1"/>
      <c r="M85" s="1"/>
      <c r="N85" s="1"/>
      <c r="O85" s="1"/>
      <c r="P85" s="1"/>
      <c r="Q85" s="1"/>
      <c r="R85" s="1"/>
    </row>
    <row r="86" spans="1:18" ht="12.75">
      <c r="A86" t="s">
        <v>7</v>
      </c>
      <c r="C86" s="91"/>
      <c r="D86" s="77"/>
      <c r="E86" s="78">
        <v>1485</v>
      </c>
      <c r="F86" s="78">
        <v>200</v>
      </c>
      <c r="G86" s="78">
        <v>0</v>
      </c>
      <c r="H86" s="92">
        <v>0.05</v>
      </c>
      <c r="I86" s="5"/>
      <c r="J86" s="1"/>
      <c r="K86" s="1"/>
      <c r="L86" s="1"/>
      <c r="M86" s="1"/>
      <c r="N86" s="1"/>
      <c r="O86" s="1"/>
      <c r="P86" s="1"/>
      <c r="Q86" s="1"/>
      <c r="R86" s="1"/>
    </row>
    <row r="87" spans="1:18" ht="12.75">
      <c r="A87" t="s">
        <v>10</v>
      </c>
      <c r="C87" s="91"/>
      <c r="D87" s="77"/>
      <c r="E87" s="78">
        <v>1490</v>
      </c>
      <c r="F87" s="78">
        <v>500</v>
      </c>
      <c r="G87" s="78">
        <v>0</v>
      </c>
      <c r="H87" s="92">
        <v>0.04</v>
      </c>
      <c r="I87" s="5"/>
      <c r="J87" s="1"/>
      <c r="K87" s="1"/>
      <c r="L87" s="1"/>
      <c r="M87" s="1"/>
      <c r="N87" s="1"/>
      <c r="O87" s="1"/>
      <c r="P87" s="1"/>
      <c r="Q87" s="1"/>
      <c r="R87" s="1"/>
    </row>
    <row r="88" spans="1:18" ht="12.75">
      <c r="A88" t="s">
        <v>9</v>
      </c>
      <c r="C88" s="91"/>
      <c r="D88" s="77"/>
      <c r="E88" s="78">
        <v>1495</v>
      </c>
      <c r="F88" s="78">
        <v>1000</v>
      </c>
      <c r="G88" s="78">
        <v>0</v>
      </c>
      <c r="H88" s="92">
        <v>0.04</v>
      </c>
      <c r="I88" s="5"/>
      <c r="J88" s="1"/>
      <c r="K88" s="1"/>
      <c r="L88" s="1"/>
      <c r="M88" s="1"/>
      <c r="N88" s="1"/>
      <c r="O88" s="1"/>
      <c r="P88" s="1"/>
      <c r="Q88" s="1"/>
      <c r="R88" s="1"/>
    </row>
    <row r="89" spans="2:18" ht="12.75">
      <c r="B89" t="s">
        <v>35</v>
      </c>
      <c r="C89" s="93">
        <v>2.1</v>
      </c>
      <c r="D89" s="78">
        <v>4</v>
      </c>
      <c r="E89" s="77"/>
      <c r="F89" s="77"/>
      <c r="G89" s="77"/>
      <c r="H89" s="94"/>
      <c r="I89" s="5"/>
      <c r="J89" s="1"/>
      <c r="K89" s="1"/>
      <c r="L89" s="1"/>
      <c r="M89" s="1"/>
      <c r="N89" s="1"/>
      <c r="O89" s="1"/>
      <c r="P89" s="1"/>
      <c r="Q89" s="1"/>
      <c r="R89" s="1"/>
    </row>
    <row r="90" spans="1:18" ht="12.75">
      <c r="A90" t="s">
        <v>5</v>
      </c>
      <c r="C90" s="95"/>
      <c r="D90" s="79"/>
      <c r="E90" s="78">
        <v>1478</v>
      </c>
      <c r="F90" s="78">
        <v>0</v>
      </c>
      <c r="G90" s="78">
        <v>0</v>
      </c>
      <c r="H90" s="92">
        <v>0.06</v>
      </c>
      <c r="I90" s="5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t="s">
        <v>6</v>
      </c>
      <c r="C91" s="91"/>
      <c r="D91" s="77"/>
      <c r="E91" s="78">
        <v>1480</v>
      </c>
      <c r="F91" s="78">
        <v>100</v>
      </c>
      <c r="G91" s="78">
        <v>0</v>
      </c>
      <c r="H91" s="92">
        <v>0.05</v>
      </c>
      <c r="I91" s="5"/>
      <c r="J91" s="1"/>
      <c r="K91" s="1"/>
      <c r="L91" s="1"/>
      <c r="M91" s="1"/>
      <c r="N91" s="1"/>
      <c r="O91" s="1"/>
      <c r="P91" s="1"/>
      <c r="Q91" s="1"/>
      <c r="R91" s="1"/>
    </row>
    <row r="92" spans="1:18" ht="12.75">
      <c r="A92" t="s">
        <v>7</v>
      </c>
      <c r="C92" s="91"/>
      <c r="D92" s="77"/>
      <c r="E92" s="78">
        <v>1485</v>
      </c>
      <c r="F92" s="78">
        <v>200</v>
      </c>
      <c r="G92" s="78">
        <v>0</v>
      </c>
      <c r="H92" s="92">
        <v>0.05</v>
      </c>
      <c r="I92" s="5"/>
      <c r="J92" s="1"/>
      <c r="K92" s="1"/>
      <c r="L92" s="1"/>
      <c r="M92" s="1"/>
      <c r="N92" s="1"/>
      <c r="O92" s="1"/>
      <c r="P92" s="1"/>
      <c r="Q92" s="1"/>
      <c r="R92" s="1"/>
    </row>
    <row r="93" spans="1:18" ht="12.75">
      <c r="A93" t="s">
        <v>10</v>
      </c>
      <c r="C93" s="91"/>
      <c r="D93" s="77"/>
      <c r="E93" s="78">
        <v>1490</v>
      </c>
      <c r="F93" s="78">
        <v>500</v>
      </c>
      <c r="G93" s="78">
        <v>0</v>
      </c>
      <c r="H93" s="92">
        <v>0.04</v>
      </c>
      <c r="I93" s="5"/>
      <c r="J93" s="1"/>
      <c r="K93" s="1"/>
      <c r="L93" s="1"/>
      <c r="M93" s="1"/>
      <c r="N93" s="1"/>
      <c r="O93" s="1"/>
      <c r="P93" s="1"/>
      <c r="Q93" s="1"/>
      <c r="R93" s="1"/>
    </row>
    <row r="94" spans="1:18" ht="12.75">
      <c r="A94" t="s">
        <v>9</v>
      </c>
      <c r="C94" s="91"/>
      <c r="D94" s="77"/>
      <c r="E94" s="78">
        <v>1495</v>
      </c>
      <c r="F94" s="78">
        <v>1000</v>
      </c>
      <c r="G94" s="78">
        <v>0</v>
      </c>
      <c r="H94" s="92">
        <v>0.04</v>
      </c>
      <c r="I94" s="5"/>
      <c r="J94" s="1"/>
      <c r="K94" s="1"/>
      <c r="L94" s="1"/>
      <c r="M94" s="1"/>
      <c r="N94" s="1"/>
      <c r="O94" s="1"/>
      <c r="P94" s="1"/>
      <c r="Q94" s="1"/>
      <c r="R94" s="1"/>
    </row>
    <row r="95" spans="2:18" ht="12.75">
      <c r="B95" t="s">
        <v>36</v>
      </c>
      <c r="C95" s="93">
        <v>2.3</v>
      </c>
      <c r="D95" s="78">
        <v>4</v>
      </c>
      <c r="E95" s="77"/>
      <c r="F95" s="77"/>
      <c r="G95" s="77"/>
      <c r="H95" s="94"/>
      <c r="I95" s="5"/>
      <c r="J95" s="1"/>
      <c r="K95" s="1"/>
      <c r="L95" s="1"/>
      <c r="M95" s="1"/>
      <c r="N95" s="1"/>
      <c r="O95" s="1"/>
      <c r="P95" s="1"/>
      <c r="Q95" s="1"/>
      <c r="R95" s="1"/>
    </row>
    <row r="96" spans="1:18" ht="12.75">
      <c r="A96" t="s">
        <v>5</v>
      </c>
      <c r="C96" s="95"/>
      <c r="D96" s="79"/>
      <c r="E96" s="78">
        <v>1478</v>
      </c>
      <c r="F96" s="78">
        <v>0</v>
      </c>
      <c r="G96" s="78">
        <v>0</v>
      </c>
      <c r="H96" s="92">
        <v>0.06</v>
      </c>
      <c r="I96" s="5"/>
      <c r="J96" s="1"/>
      <c r="K96" s="1"/>
      <c r="L96" s="1"/>
      <c r="M96" s="1"/>
      <c r="N96" s="1"/>
      <c r="O96" s="1"/>
      <c r="P96" s="1"/>
      <c r="Q96" s="1"/>
      <c r="R96" s="1"/>
    </row>
    <row r="97" spans="1:18" ht="12.75">
      <c r="A97" t="s">
        <v>6</v>
      </c>
      <c r="C97" s="91"/>
      <c r="D97" s="77"/>
      <c r="E97" s="78">
        <v>1480</v>
      </c>
      <c r="F97" s="78">
        <v>100</v>
      </c>
      <c r="G97" s="78">
        <v>0</v>
      </c>
      <c r="H97" s="92">
        <v>0.05</v>
      </c>
      <c r="I97" s="5"/>
      <c r="J97" s="1"/>
      <c r="K97" s="1"/>
      <c r="L97" s="1"/>
      <c r="M97" s="1"/>
      <c r="N97" s="1"/>
      <c r="O97" s="1"/>
      <c r="P97" s="1"/>
      <c r="Q97" s="1"/>
      <c r="R97" s="1"/>
    </row>
    <row r="98" spans="1:18" ht="12.75">
      <c r="A98" t="s">
        <v>7</v>
      </c>
      <c r="C98" s="91"/>
      <c r="D98" s="77"/>
      <c r="E98" s="78">
        <v>1485</v>
      </c>
      <c r="F98" s="78">
        <v>200</v>
      </c>
      <c r="G98" s="78">
        <v>0</v>
      </c>
      <c r="H98" s="92">
        <v>0.05</v>
      </c>
      <c r="I98" s="5"/>
      <c r="J98" s="1"/>
      <c r="K98" s="1"/>
      <c r="L98" s="1"/>
      <c r="M98" s="1"/>
      <c r="N98" s="1"/>
      <c r="O98" s="1"/>
      <c r="P98" s="1"/>
      <c r="Q98" s="1"/>
      <c r="R98" s="1"/>
    </row>
    <row r="99" spans="1:18" ht="12.75">
      <c r="A99" t="s">
        <v>10</v>
      </c>
      <c r="C99" s="91"/>
      <c r="D99" s="77"/>
      <c r="E99" s="78">
        <v>1490</v>
      </c>
      <c r="F99" s="78">
        <v>500</v>
      </c>
      <c r="G99" s="78">
        <v>0</v>
      </c>
      <c r="H99" s="92">
        <v>0.04</v>
      </c>
      <c r="I99" s="5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>
      <c r="A100" t="s">
        <v>9</v>
      </c>
      <c r="C100" s="91"/>
      <c r="D100" s="77"/>
      <c r="E100" s="78">
        <v>1495</v>
      </c>
      <c r="F100" s="78">
        <v>1000</v>
      </c>
      <c r="G100" s="78">
        <v>0</v>
      </c>
      <c r="H100" s="92">
        <v>0.04</v>
      </c>
      <c r="I100" s="5"/>
      <c r="J100" s="1"/>
      <c r="K100" s="1"/>
      <c r="L100" s="1"/>
      <c r="M100" s="1"/>
      <c r="N100" s="1"/>
      <c r="O100" s="1"/>
      <c r="P100" s="1"/>
      <c r="Q100" s="1"/>
      <c r="R100" s="1"/>
    </row>
    <row r="101" spans="2:18" ht="12.75">
      <c r="B101" t="s">
        <v>37</v>
      </c>
      <c r="C101" s="93">
        <v>2.5</v>
      </c>
      <c r="D101" s="78">
        <v>4</v>
      </c>
      <c r="E101" s="77"/>
      <c r="F101" s="77"/>
      <c r="G101" s="77"/>
      <c r="H101" s="94"/>
      <c r="I101" s="5"/>
      <c r="J101" s="1"/>
      <c r="K101" s="1"/>
      <c r="L101" s="1"/>
      <c r="M101" s="1"/>
      <c r="N101" s="1"/>
      <c r="O101" s="1"/>
      <c r="P101" s="1"/>
      <c r="Q101" s="1"/>
      <c r="R101" s="1"/>
    </row>
    <row r="102" spans="1:9" ht="12.75">
      <c r="A102" t="s">
        <v>5</v>
      </c>
      <c r="C102" s="95"/>
      <c r="D102" s="79"/>
      <c r="E102" s="78">
        <v>1478</v>
      </c>
      <c r="F102" s="78">
        <v>0</v>
      </c>
      <c r="G102" s="78">
        <v>0</v>
      </c>
      <c r="H102" s="92">
        <v>0.06</v>
      </c>
      <c r="I102" s="5"/>
    </row>
    <row r="103" spans="1:9" ht="12.75">
      <c r="A103" t="s">
        <v>6</v>
      </c>
      <c r="C103" s="91" t="s">
        <v>0</v>
      </c>
      <c r="D103" s="77"/>
      <c r="E103" s="78">
        <v>1480</v>
      </c>
      <c r="F103" s="78">
        <v>100</v>
      </c>
      <c r="G103" s="78">
        <v>0</v>
      </c>
      <c r="H103" s="92">
        <v>0.05</v>
      </c>
      <c r="I103" s="5"/>
    </row>
    <row r="104" spans="1:9" ht="12.75">
      <c r="A104" t="s">
        <v>7</v>
      </c>
      <c r="C104" s="91"/>
      <c r="D104" s="77"/>
      <c r="E104" s="78">
        <v>1485</v>
      </c>
      <c r="F104" s="78">
        <v>200</v>
      </c>
      <c r="G104" s="78">
        <v>0</v>
      </c>
      <c r="H104" s="92">
        <v>0.05</v>
      </c>
      <c r="I104" s="5"/>
    </row>
    <row r="105" spans="1:9" ht="12.75">
      <c r="A105" t="s">
        <v>10</v>
      </c>
      <c r="C105" s="91"/>
      <c r="D105" s="77"/>
      <c r="E105" s="78">
        <v>1490</v>
      </c>
      <c r="F105" s="78">
        <v>500</v>
      </c>
      <c r="G105" s="78">
        <v>0</v>
      </c>
      <c r="H105" s="92">
        <v>0.04</v>
      </c>
      <c r="I105" s="5"/>
    </row>
    <row r="106" spans="1:9" ht="12.75">
      <c r="A106" t="s">
        <v>9</v>
      </c>
      <c r="C106" s="91"/>
      <c r="D106" s="77"/>
      <c r="E106" s="78">
        <v>1495</v>
      </c>
      <c r="F106" s="78">
        <v>1000</v>
      </c>
      <c r="G106" s="78">
        <v>0</v>
      </c>
      <c r="H106" s="92">
        <v>0.04</v>
      </c>
      <c r="I106" s="5"/>
    </row>
    <row r="107" spans="2:9" ht="12.75">
      <c r="B107" t="s">
        <v>39</v>
      </c>
      <c r="C107" s="93">
        <v>3</v>
      </c>
      <c r="D107" s="78">
        <v>4</v>
      </c>
      <c r="E107" s="77"/>
      <c r="F107" s="77"/>
      <c r="G107" s="77"/>
      <c r="H107" s="94"/>
      <c r="I107" s="5"/>
    </row>
    <row r="108" spans="1:9" ht="12.75">
      <c r="A108" t="s">
        <v>5</v>
      </c>
      <c r="C108" s="95"/>
      <c r="D108" s="79"/>
      <c r="E108" s="78">
        <v>1478</v>
      </c>
      <c r="F108" s="78">
        <v>0</v>
      </c>
      <c r="G108" s="78">
        <v>0</v>
      </c>
      <c r="H108" s="92">
        <v>0.06</v>
      </c>
      <c r="I108" s="5"/>
    </row>
    <row r="109" spans="1:9" ht="12.75">
      <c r="A109" t="s">
        <v>6</v>
      </c>
      <c r="C109" s="91"/>
      <c r="D109" s="77"/>
      <c r="E109" s="78">
        <v>1480</v>
      </c>
      <c r="F109" s="78">
        <v>100</v>
      </c>
      <c r="G109" s="78">
        <v>0</v>
      </c>
      <c r="H109" s="92">
        <v>0.05</v>
      </c>
      <c r="I109" s="5"/>
    </row>
    <row r="110" spans="1:9" ht="12.75">
      <c r="A110" t="s">
        <v>7</v>
      </c>
      <c r="C110" s="91"/>
      <c r="D110" s="77"/>
      <c r="E110" s="78">
        <v>1485</v>
      </c>
      <c r="F110" s="78">
        <v>200</v>
      </c>
      <c r="G110" s="78">
        <v>0</v>
      </c>
      <c r="H110" s="92">
        <v>0.05</v>
      </c>
      <c r="I110" s="5"/>
    </row>
    <row r="111" spans="1:9" ht="12.75">
      <c r="A111" t="s">
        <v>10</v>
      </c>
      <c r="C111" s="91"/>
      <c r="D111" s="77"/>
      <c r="E111" s="78">
        <v>1490</v>
      </c>
      <c r="F111" s="78">
        <v>500</v>
      </c>
      <c r="G111" s="78">
        <v>0</v>
      </c>
      <c r="H111" s="92">
        <v>0.04</v>
      </c>
      <c r="I111" s="5"/>
    </row>
    <row r="112" spans="1:9" ht="12.75">
      <c r="A112" t="s">
        <v>9</v>
      </c>
      <c r="C112" s="91"/>
      <c r="D112" s="77"/>
      <c r="E112" s="78">
        <v>1495</v>
      </c>
      <c r="F112" s="78">
        <v>1000</v>
      </c>
      <c r="G112" s="78">
        <v>0</v>
      </c>
      <c r="H112" s="92">
        <v>0.04</v>
      </c>
      <c r="I112" s="5"/>
    </row>
    <row r="113" spans="2:9" ht="12.75">
      <c r="B113" t="s">
        <v>40</v>
      </c>
      <c r="C113" s="93">
        <v>3.5</v>
      </c>
      <c r="D113" s="78">
        <v>4</v>
      </c>
      <c r="E113" s="77"/>
      <c r="F113" s="77"/>
      <c r="G113" s="77"/>
      <c r="H113" s="94"/>
      <c r="I113" s="5"/>
    </row>
    <row r="114" spans="1:9" ht="12.75">
      <c r="A114" t="s">
        <v>5</v>
      </c>
      <c r="C114" s="95"/>
      <c r="D114" s="79"/>
      <c r="E114" s="78">
        <v>1478</v>
      </c>
      <c r="F114" s="78">
        <v>0</v>
      </c>
      <c r="G114" s="78">
        <v>0</v>
      </c>
      <c r="H114" s="92">
        <v>0.06</v>
      </c>
      <c r="I114" s="5"/>
    </row>
    <row r="115" spans="1:9" ht="12.75">
      <c r="A115" t="s">
        <v>6</v>
      </c>
      <c r="C115" s="91" t="s">
        <v>0</v>
      </c>
      <c r="D115" s="77"/>
      <c r="E115" s="78">
        <v>1480</v>
      </c>
      <c r="F115" s="78">
        <v>100</v>
      </c>
      <c r="G115" s="78">
        <v>0</v>
      </c>
      <c r="H115" s="92">
        <v>0.05</v>
      </c>
      <c r="I115" s="5"/>
    </row>
    <row r="116" spans="1:9" ht="12.75">
      <c r="A116" t="s">
        <v>7</v>
      </c>
      <c r="C116" s="91"/>
      <c r="D116" s="77"/>
      <c r="E116" s="78">
        <v>1485</v>
      </c>
      <c r="F116" s="78">
        <v>200</v>
      </c>
      <c r="G116" s="78">
        <v>0</v>
      </c>
      <c r="H116" s="92">
        <v>0.05</v>
      </c>
      <c r="I116" s="5"/>
    </row>
    <row r="117" spans="1:9" ht="12.75">
      <c r="A117" t="s">
        <v>10</v>
      </c>
      <c r="C117" s="91"/>
      <c r="D117" s="77"/>
      <c r="E117" s="78">
        <v>1490</v>
      </c>
      <c r="F117" s="78">
        <v>500</v>
      </c>
      <c r="G117" s="78">
        <v>0</v>
      </c>
      <c r="H117" s="92">
        <v>0.04</v>
      </c>
      <c r="I117" s="5"/>
    </row>
    <row r="118" spans="1:9" ht="13.5" thickBot="1">
      <c r="A118" t="s">
        <v>9</v>
      </c>
      <c r="C118" s="96"/>
      <c r="D118" s="97"/>
      <c r="E118" s="98">
        <v>55</v>
      </c>
      <c r="F118" s="98">
        <v>56</v>
      </c>
      <c r="G118" s="98">
        <v>57</v>
      </c>
      <c r="H118" s="99">
        <v>58</v>
      </c>
      <c r="I118" s="5"/>
    </row>
    <row r="119" spans="2:9" ht="12.75">
      <c r="B119" t="s">
        <v>0</v>
      </c>
      <c r="I119" s="5"/>
    </row>
    <row r="120" ht="12.75">
      <c r="I120" s="5"/>
    </row>
    <row r="121" ht="12.75">
      <c r="I121" s="5">
        <f aca="true" t="shared" si="0" ref="I121:I133">IF(H122="","","1")</f>
      </c>
    </row>
    <row r="122" ht="12.75">
      <c r="I122" s="5">
        <f t="shared" si="0"/>
      </c>
    </row>
    <row r="123" ht="12.75">
      <c r="I123" s="5">
        <f t="shared" si="0"/>
      </c>
    </row>
    <row r="124" ht="12.75">
      <c r="I124" s="5">
        <f t="shared" si="0"/>
      </c>
    </row>
    <row r="125" ht="12.75">
      <c r="I125" s="5">
        <f t="shared" si="0"/>
      </c>
    </row>
    <row r="126" ht="12.75">
      <c r="I126" s="5">
        <f t="shared" si="0"/>
      </c>
    </row>
    <row r="127" ht="12.75">
      <c r="I127" s="5">
        <f t="shared" si="0"/>
      </c>
    </row>
    <row r="128" ht="12.75">
      <c r="I128" s="5">
        <f t="shared" si="0"/>
      </c>
    </row>
    <row r="129" ht="12.75">
      <c r="I129" s="5">
        <f t="shared" si="0"/>
      </c>
    </row>
    <row r="130" ht="12.75">
      <c r="I130" s="5">
        <f t="shared" si="0"/>
      </c>
    </row>
    <row r="131" ht="12.75">
      <c r="I131" s="5">
        <f t="shared" si="0"/>
      </c>
    </row>
    <row r="132" ht="12.75">
      <c r="I132" s="5">
        <f t="shared" si="0"/>
      </c>
    </row>
    <row r="133" ht="12.75">
      <c r="I133" s="5">
        <f t="shared" si="0"/>
      </c>
    </row>
  </sheetData>
  <sheetProtection password="DF7D" sheet="1" objects="1" scenarios="1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H300"/>
  <sheetViews>
    <sheetView workbookViewId="0" topLeftCell="A11">
      <selection activeCell="A1" sqref="A1"/>
    </sheetView>
  </sheetViews>
  <sheetFormatPr defaultColWidth="9.140625" defaultRowHeight="12.75"/>
  <cols>
    <col min="1" max="9" width="10.7109375" style="0" customWidth="1"/>
  </cols>
  <sheetData>
    <row r="1" spans="1:8" ht="12.75">
      <c r="A1" s="1"/>
      <c r="B1" s="1" t="s">
        <v>49</v>
      </c>
      <c r="C1" s="1"/>
      <c r="D1" s="1"/>
      <c r="E1" s="1"/>
      <c r="F1" s="1"/>
      <c r="G1" s="1"/>
      <c r="H1" s="1"/>
    </row>
    <row r="2" spans="1:8" ht="12.75">
      <c r="A2" s="1"/>
      <c r="B2" s="1" t="s">
        <v>1</v>
      </c>
      <c r="C2" s="1"/>
      <c r="D2" s="1"/>
      <c r="E2" s="1"/>
      <c r="F2" s="1"/>
      <c r="G2" s="1"/>
      <c r="H2" s="1"/>
    </row>
    <row r="3" spans="1:8" ht="12.75">
      <c r="A3" s="1"/>
      <c r="B3" s="2">
        <v>0</v>
      </c>
      <c r="C3" s="2">
        <v>0</v>
      </c>
      <c r="D3" s="2">
        <v>0</v>
      </c>
      <c r="E3" s="2">
        <v>1</v>
      </c>
      <c r="F3" s="2">
        <v>0</v>
      </c>
      <c r="G3" s="2"/>
      <c r="H3" s="2"/>
    </row>
    <row r="4" spans="1:8" ht="12.75">
      <c r="A4" s="1" t="s">
        <v>4</v>
      </c>
      <c r="B4" s="1">
        <v>1612.3</v>
      </c>
      <c r="C4" s="1">
        <v>1582</v>
      </c>
      <c r="D4" s="1">
        <v>25</v>
      </c>
      <c r="E4" s="1">
        <v>3.3</v>
      </c>
      <c r="F4" s="1">
        <v>49.83899366446296</v>
      </c>
      <c r="G4" s="1">
        <v>4.601319010531705</v>
      </c>
      <c r="H4" s="1">
        <v>1</v>
      </c>
    </row>
    <row r="5" spans="1:8" ht="12.75">
      <c r="A5" s="1" t="s">
        <v>3</v>
      </c>
      <c r="B5" s="2">
        <v>11</v>
      </c>
      <c r="C5" s="2">
        <v>5</v>
      </c>
      <c r="D5" s="1">
        <v>0.5</v>
      </c>
      <c r="E5" s="1">
        <v>0.86</v>
      </c>
      <c r="F5" s="1"/>
      <c r="G5" s="1"/>
      <c r="H5" s="1"/>
    </row>
    <row r="6" spans="1:8" ht="12.75">
      <c r="A6" s="1" t="s">
        <v>2</v>
      </c>
      <c r="B6" s="1">
        <v>0</v>
      </c>
      <c r="C6" s="1">
        <v>5</v>
      </c>
      <c r="D6" s="1"/>
      <c r="E6" s="1"/>
      <c r="F6" s="1"/>
      <c r="G6" s="1"/>
      <c r="H6" s="1"/>
    </row>
    <row r="7" spans="1:8" ht="12.75">
      <c r="A7" s="1" t="s">
        <v>5</v>
      </c>
      <c r="B7" s="1">
        <v>1585</v>
      </c>
      <c r="C7" s="1">
        <v>13</v>
      </c>
      <c r="D7" s="1">
        <v>0</v>
      </c>
      <c r="E7" s="3">
        <v>0.064</v>
      </c>
      <c r="F7" s="1"/>
      <c r="G7" s="1"/>
      <c r="H7" s="1"/>
    </row>
    <row r="8" spans="1:8" ht="12.75">
      <c r="A8" s="1" t="s">
        <v>6</v>
      </c>
      <c r="B8" s="1">
        <v>1593</v>
      </c>
      <c r="C8" s="1">
        <v>69</v>
      </c>
      <c r="D8" s="1">
        <v>0</v>
      </c>
      <c r="E8" s="3">
        <v>0.054</v>
      </c>
      <c r="F8" s="1"/>
      <c r="G8" s="1"/>
      <c r="H8" s="1"/>
    </row>
    <row r="9" spans="1:8" ht="12.75">
      <c r="A9" s="1" t="s">
        <v>7</v>
      </c>
      <c r="B9" s="1">
        <v>1597</v>
      </c>
      <c r="C9" s="1">
        <v>103</v>
      </c>
      <c r="D9" s="1">
        <v>0</v>
      </c>
      <c r="E9" s="3">
        <v>0.053</v>
      </c>
      <c r="F9" s="1"/>
      <c r="G9" s="1"/>
      <c r="H9" s="1"/>
    </row>
    <row r="10" spans="1:8" ht="12.75">
      <c r="A10" s="1" t="s">
        <v>10</v>
      </c>
      <c r="B10" s="1">
        <v>1601</v>
      </c>
      <c r="C10" s="1">
        <v>149</v>
      </c>
      <c r="D10" s="1">
        <v>0</v>
      </c>
      <c r="E10" s="3">
        <v>0.052</v>
      </c>
      <c r="F10" s="1"/>
      <c r="G10" s="1"/>
      <c r="H10" s="1"/>
    </row>
    <row r="11" spans="1:8" ht="12.75">
      <c r="A11" s="1" t="s">
        <v>9</v>
      </c>
      <c r="B11" s="1">
        <v>1605</v>
      </c>
      <c r="C11" s="1">
        <v>195</v>
      </c>
      <c r="D11" s="1">
        <v>0</v>
      </c>
      <c r="E11" s="3">
        <v>0.051</v>
      </c>
      <c r="F11" s="1"/>
      <c r="G11" s="1"/>
      <c r="H11" s="1"/>
    </row>
    <row r="12" spans="1:8" ht="12.75">
      <c r="A12" s="1" t="s">
        <v>11</v>
      </c>
      <c r="B12" s="1">
        <v>0.2</v>
      </c>
      <c r="C12" s="1">
        <v>5</v>
      </c>
      <c r="D12" s="1"/>
      <c r="E12" s="3"/>
      <c r="F12" s="1"/>
      <c r="G12" s="1"/>
      <c r="H12" s="1"/>
    </row>
    <row r="13" spans="1:8" ht="12.75">
      <c r="A13" s="1" t="s">
        <v>5</v>
      </c>
      <c r="B13" s="1">
        <v>1555</v>
      </c>
      <c r="C13" s="1">
        <v>16</v>
      </c>
      <c r="D13" s="1">
        <v>0</v>
      </c>
      <c r="E13" s="3">
        <v>0.062</v>
      </c>
      <c r="F13" s="1"/>
      <c r="G13" s="1"/>
      <c r="H13" s="1"/>
    </row>
    <row r="14" spans="1:8" ht="12.75">
      <c r="A14" s="1" t="s">
        <v>6</v>
      </c>
      <c r="B14" s="1">
        <v>1560</v>
      </c>
      <c r="C14" s="1">
        <v>69</v>
      </c>
      <c r="D14" s="1">
        <v>0</v>
      </c>
      <c r="E14" s="3">
        <v>0.053</v>
      </c>
      <c r="F14" s="1"/>
      <c r="G14" s="1"/>
      <c r="H14" s="1"/>
    </row>
    <row r="15" spans="1:8" ht="12.75">
      <c r="A15" s="1" t="s">
        <v>7</v>
      </c>
      <c r="B15" s="1">
        <v>1580</v>
      </c>
      <c r="C15" s="1">
        <v>210</v>
      </c>
      <c r="D15" s="1">
        <v>0</v>
      </c>
      <c r="E15" s="3">
        <v>0.051</v>
      </c>
      <c r="F15" s="1"/>
      <c r="G15" s="1"/>
      <c r="H15" s="1"/>
    </row>
    <row r="16" spans="1:8" ht="12.75">
      <c r="A16" s="1" t="s">
        <v>10</v>
      </c>
      <c r="B16" s="1">
        <v>1600</v>
      </c>
      <c r="C16" s="1">
        <v>358</v>
      </c>
      <c r="D16" s="1">
        <v>0</v>
      </c>
      <c r="E16" s="3">
        <v>0.051</v>
      </c>
      <c r="F16" s="1"/>
      <c r="G16" s="1"/>
      <c r="H16" s="1"/>
    </row>
    <row r="17" spans="1:8" ht="12.75">
      <c r="A17" s="1" t="s">
        <v>9</v>
      </c>
      <c r="B17" s="1">
        <v>1620</v>
      </c>
      <c r="C17" s="1">
        <v>581</v>
      </c>
      <c r="D17" s="1">
        <v>0</v>
      </c>
      <c r="E17" s="3">
        <v>0.05</v>
      </c>
      <c r="F17" s="1"/>
      <c r="G17" s="1"/>
      <c r="H17" s="1"/>
    </row>
    <row r="18" spans="1:8" ht="12.75">
      <c r="A18" s="1" t="s">
        <v>12</v>
      </c>
      <c r="B18" s="1">
        <v>0.36</v>
      </c>
      <c r="C18" s="1">
        <v>5</v>
      </c>
      <c r="D18" s="1"/>
      <c r="E18" s="3"/>
      <c r="F18" s="1"/>
      <c r="G18" s="1"/>
      <c r="H18" s="1"/>
    </row>
    <row r="19" spans="1:8" ht="12.75">
      <c r="A19" s="1" t="s">
        <v>5</v>
      </c>
      <c r="B19" s="1">
        <v>1537</v>
      </c>
      <c r="C19" s="1">
        <v>16</v>
      </c>
      <c r="D19" s="1">
        <v>0</v>
      </c>
      <c r="E19" s="3">
        <v>0.066</v>
      </c>
      <c r="F19" s="1"/>
      <c r="G19" s="1"/>
      <c r="H19" s="1"/>
    </row>
    <row r="20" spans="1:8" ht="12.75">
      <c r="A20" s="1" t="s">
        <v>6</v>
      </c>
      <c r="B20" s="1">
        <v>1540</v>
      </c>
      <c r="C20" s="1">
        <v>69</v>
      </c>
      <c r="D20" s="1">
        <v>0</v>
      </c>
      <c r="E20" s="3">
        <v>0.054</v>
      </c>
      <c r="F20" s="1"/>
      <c r="G20" s="1"/>
      <c r="H20" s="1"/>
    </row>
    <row r="21" spans="1:8" ht="12.75">
      <c r="A21" s="1" t="s">
        <v>7</v>
      </c>
      <c r="B21" s="1">
        <v>1560</v>
      </c>
      <c r="C21" s="1">
        <v>243</v>
      </c>
      <c r="D21" s="1">
        <v>0</v>
      </c>
      <c r="E21" s="3">
        <v>0.051</v>
      </c>
      <c r="F21" s="1"/>
      <c r="G21" s="1"/>
      <c r="H21" s="1"/>
    </row>
    <row r="22" spans="1:8" ht="12.75">
      <c r="A22" s="1" t="s">
        <v>10</v>
      </c>
      <c r="B22" s="1">
        <v>1580</v>
      </c>
      <c r="C22" s="1">
        <v>397</v>
      </c>
      <c r="D22" s="1">
        <v>0</v>
      </c>
      <c r="E22" s="3">
        <v>0.051</v>
      </c>
      <c r="F22" s="1"/>
      <c r="G22" s="1"/>
      <c r="H22" s="1"/>
    </row>
    <row r="23" spans="1:8" ht="12.75">
      <c r="A23" s="1" t="s">
        <v>9</v>
      </c>
      <c r="B23" s="1">
        <v>1600</v>
      </c>
      <c r="C23" s="1">
        <v>574</v>
      </c>
      <c r="D23" s="1">
        <v>0</v>
      </c>
      <c r="E23" s="3">
        <v>0.05</v>
      </c>
      <c r="F23" s="1"/>
      <c r="G23" s="1"/>
      <c r="H23" s="1"/>
    </row>
    <row r="24" spans="1:8" ht="12.75">
      <c r="A24" s="1" t="s">
        <v>13</v>
      </c>
      <c r="B24" s="1">
        <v>0.57</v>
      </c>
      <c r="C24" s="1">
        <v>5</v>
      </c>
      <c r="D24" s="1"/>
      <c r="E24" s="3"/>
      <c r="F24" s="1"/>
      <c r="G24" s="1"/>
      <c r="H24" s="1"/>
    </row>
    <row r="25" spans="1:8" ht="12.75">
      <c r="A25" s="1" t="s">
        <v>5</v>
      </c>
      <c r="B25" s="1">
        <v>1508</v>
      </c>
      <c r="C25" s="1">
        <v>16</v>
      </c>
      <c r="D25" s="1">
        <v>0</v>
      </c>
      <c r="E25" s="3">
        <v>0.064</v>
      </c>
      <c r="F25" s="1"/>
      <c r="G25" s="1"/>
      <c r="H25" s="1"/>
    </row>
    <row r="26" spans="1:8" ht="12.75">
      <c r="A26" s="1" t="s">
        <v>6</v>
      </c>
      <c r="B26" s="1">
        <v>1520</v>
      </c>
      <c r="C26" s="1">
        <v>144</v>
      </c>
      <c r="D26" s="1">
        <v>0</v>
      </c>
      <c r="E26" s="3">
        <v>0.052</v>
      </c>
      <c r="F26" s="1"/>
      <c r="G26" s="1"/>
      <c r="H26" s="1"/>
    </row>
    <row r="27" spans="1:8" ht="12.75">
      <c r="A27" s="1" t="s">
        <v>7</v>
      </c>
      <c r="B27" s="1">
        <v>1540</v>
      </c>
      <c r="C27" s="1">
        <v>433</v>
      </c>
      <c r="D27" s="1">
        <v>0</v>
      </c>
      <c r="E27" s="3">
        <v>0.051</v>
      </c>
      <c r="F27" s="1"/>
      <c r="G27" s="1"/>
      <c r="H27" s="1"/>
    </row>
    <row r="28" spans="1:8" ht="12.75">
      <c r="A28" s="1" t="s">
        <v>10</v>
      </c>
      <c r="B28" s="1">
        <v>1560</v>
      </c>
      <c r="C28" s="1">
        <v>613</v>
      </c>
      <c r="D28" s="1">
        <v>0</v>
      </c>
      <c r="E28" s="3">
        <v>0.05</v>
      </c>
      <c r="F28" s="1"/>
      <c r="G28" s="1"/>
      <c r="H28" s="1"/>
    </row>
    <row r="29" spans="1:8" ht="12.75">
      <c r="A29" s="1" t="s">
        <v>9</v>
      </c>
      <c r="B29" s="1">
        <v>1580</v>
      </c>
      <c r="C29" s="1">
        <v>764</v>
      </c>
      <c r="D29" s="1">
        <v>0</v>
      </c>
      <c r="E29" s="3">
        <v>0.05</v>
      </c>
      <c r="F29" s="1"/>
      <c r="G29" s="1"/>
      <c r="H29" s="1"/>
    </row>
    <row r="30" spans="1:8" ht="12.75">
      <c r="A30" s="1" t="s">
        <v>14</v>
      </c>
      <c r="B30" s="1">
        <v>0.69</v>
      </c>
      <c r="C30" s="1">
        <v>5</v>
      </c>
      <c r="D30" s="1"/>
      <c r="E30" s="3"/>
      <c r="F30" s="1"/>
      <c r="G30" s="1"/>
      <c r="H30" s="1"/>
    </row>
    <row r="31" spans="1:8" ht="12.75">
      <c r="A31" s="1" t="s">
        <v>5</v>
      </c>
      <c r="B31" s="1">
        <v>1493</v>
      </c>
      <c r="C31" s="1">
        <v>16</v>
      </c>
      <c r="D31" s="1">
        <v>0</v>
      </c>
      <c r="E31" s="3">
        <v>0.062</v>
      </c>
      <c r="F31" s="1"/>
      <c r="G31" s="1"/>
      <c r="H31" s="1"/>
    </row>
    <row r="32" spans="1:8" ht="12.75">
      <c r="A32" s="1" t="s">
        <v>6</v>
      </c>
      <c r="B32" s="1">
        <v>1500</v>
      </c>
      <c r="C32" s="1">
        <v>66</v>
      </c>
      <c r="D32" s="1">
        <v>0</v>
      </c>
      <c r="E32" s="3">
        <v>0.053</v>
      </c>
      <c r="F32" s="1"/>
      <c r="G32" s="1"/>
      <c r="H32" s="1"/>
    </row>
    <row r="33" spans="1:8" ht="12.75">
      <c r="A33" s="1" t="s">
        <v>7</v>
      </c>
      <c r="B33" s="1">
        <v>1520</v>
      </c>
      <c r="C33" s="1">
        <v>456</v>
      </c>
      <c r="D33" s="1">
        <v>0</v>
      </c>
      <c r="E33" s="3">
        <v>0.05</v>
      </c>
      <c r="F33" s="1"/>
      <c r="G33" s="1"/>
      <c r="H33" s="1"/>
    </row>
    <row r="34" spans="1:8" ht="12.75">
      <c r="A34" s="1" t="s">
        <v>10</v>
      </c>
      <c r="B34" s="1">
        <v>1540</v>
      </c>
      <c r="C34" s="1">
        <v>784</v>
      </c>
      <c r="D34" s="1">
        <v>0</v>
      </c>
      <c r="E34" s="3">
        <v>0.05</v>
      </c>
      <c r="F34" s="1"/>
      <c r="G34" s="1"/>
      <c r="H34" s="1"/>
    </row>
    <row r="35" spans="1:8" ht="12.75">
      <c r="A35" s="1" t="s">
        <v>9</v>
      </c>
      <c r="B35" s="1">
        <v>1560</v>
      </c>
      <c r="C35" s="1">
        <v>1060</v>
      </c>
      <c r="D35" s="1">
        <v>0</v>
      </c>
      <c r="E35" s="3">
        <v>0.05</v>
      </c>
      <c r="F35" s="1"/>
      <c r="G35" s="1"/>
      <c r="H35" s="1"/>
    </row>
    <row r="36" spans="1:8" ht="12.75">
      <c r="A36" s="1" t="s">
        <v>15</v>
      </c>
      <c r="B36" s="1">
        <v>0.86</v>
      </c>
      <c r="C36" s="1">
        <v>5</v>
      </c>
      <c r="D36" s="1"/>
      <c r="E36" s="3"/>
      <c r="F36" s="1"/>
      <c r="G36" s="1"/>
      <c r="H36" s="1"/>
    </row>
    <row r="37" spans="1:8" ht="12.75">
      <c r="A37" s="1" t="s">
        <v>5</v>
      </c>
      <c r="B37" s="1">
        <v>1473</v>
      </c>
      <c r="C37" s="1">
        <v>16</v>
      </c>
      <c r="D37" s="1">
        <v>0</v>
      </c>
      <c r="E37" s="3">
        <v>0.063</v>
      </c>
      <c r="F37" s="1"/>
      <c r="G37" s="1"/>
      <c r="H37" s="1"/>
    </row>
    <row r="38" spans="1:8" ht="12.75">
      <c r="A38" s="1" t="s">
        <v>6</v>
      </c>
      <c r="B38" s="1">
        <v>1480</v>
      </c>
      <c r="C38" s="1">
        <v>98</v>
      </c>
      <c r="D38" s="1">
        <v>0</v>
      </c>
      <c r="E38" s="3">
        <v>0.052</v>
      </c>
      <c r="F38" s="1"/>
      <c r="G38" s="1"/>
      <c r="H38" s="1"/>
    </row>
    <row r="39" spans="1:8" ht="12.75">
      <c r="A39" s="1" t="s">
        <v>7</v>
      </c>
      <c r="B39" s="1">
        <v>1500</v>
      </c>
      <c r="C39" s="1">
        <v>426</v>
      </c>
      <c r="D39" s="1">
        <v>0</v>
      </c>
      <c r="E39" s="3">
        <v>0.05</v>
      </c>
      <c r="F39" s="1"/>
      <c r="G39" s="1"/>
      <c r="H39" s="1"/>
    </row>
    <row r="40" spans="1:8" ht="12.75">
      <c r="A40" s="1" t="s">
        <v>10</v>
      </c>
      <c r="B40" s="1">
        <v>1520</v>
      </c>
      <c r="C40" s="1">
        <v>1014</v>
      </c>
      <c r="D40" s="1">
        <v>0</v>
      </c>
      <c r="E40" s="3">
        <v>0.05</v>
      </c>
      <c r="F40" s="1"/>
      <c r="G40" s="1"/>
      <c r="H40" s="1"/>
    </row>
    <row r="41" spans="1:8" ht="12.75">
      <c r="A41" s="1" t="s">
        <v>9</v>
      </c>
      <c r="B41" s="1">
        <v>1540</v>
      </c>
      <c r="C41" s="1">
        <v>1381</v>
      </c>
      <c r="D41" s="1">
        <v>0</v>
      </c>
      <c r="E41" s="3">
        <v>0.05</v>
      </c>
      <c r="F41" s="1"/>
      <c r="G41" s="1"/>
      <c r="H41" s="1"/>
    </row>
    <row r="42" spans="1:8" ht="12.75">
      <c r="A42" s="1" t="s">
        <v>16</v>
      </c>
      <c r="B42" s="1">
        <v>1.01</v>
      </c>
      <c r="C42" s="1">
        <v>5</v>
      </c>
      <c r="D42" s="1"/>
      <c r="E42" s="3"/>
      <c r="F42" s="1"/>
      <c r="G42" s="1"/>
      <c r="H42" s="1"/>
    </row>
    <row r="43" spans="1:8" ht="12.75">
      <c r="A43" s="1" t="s">
        <v>5</v>
      </c>
      <c r="B43" s="1">
        <v>1458</v>
      </c>
      <c r="C43" s="1">
        <v>16</v>
      </c>
      <c r="D43" s="1">
        <v>0</v>
      </c>
      <c r="E43" s="3">
        <v>0.063</v>
      </c>
      <c r="F43" s="1"/>
      <c r="G43" s="1"/>
      <c r="H43" s="1"/>
    </row>
    <row r="44" spans="1:8" ht="12.75">
      <c r="A44" s="1" t="s">
        <v>6</v>
      </c>
      <c r="B44" s="1">
        <v>1460</v>
      </c>
      <c r="C44" s="1">
        <v>72</v>
      </c>
      <c r="D44" s="1">
        <v>0</v>
      </c>
      <c r="E44" s="3">
        <v>0.053</v>
      </c>
      <c r="F44" s="1"/>
      <c r="G44" s="1"/>
      <c r="H44" s="1"/>
    </row>
    <row r="45" spans="1:8" ht="12.75">
      <c r="A45" s="1" t="s">
        <v>7</v>
      </c>
      <c r="B45" s="1">
        <v>1480</v>
      </c>
      <c r="C45" s="1">
        <v>712</v>
      </c>
      <c r="D45" s="1">
        <v>0</v>
      </c>
      <c r="E45" s="3">
        <v>0.05</v>
      </c>
      <c r="F45" s="1"/>
      <c r="G45" s="1"/>
      <c r="H45" s="1"/>
    </row>
    <row r="46" spans="1:8" ht="12.75">
      <c r="A46" s="1" t="s">
        <v>10</v>
      </c>
      <c r="B46" s="1">
        <v>1500</v>
      </c>
      <c r="C46" s="1">
        <v>1365</v>
      </c>
      <c r="D46" s="1">
        <v>0</v>
      </c>
      <c r="E46" s="3">
        <v>0.05</v>
      </c>
      <c r="F46" s="1"/>
      <c r="G46" s="1"/>
      <c r="H46" s="1"/>
    </row>
    <row r="47" spans="1:8" ht="12.75">
      <c r="A47" s="1" t="s">
        <v>9</v>
      </c>
      <c r="B47" s="1">
        <v>1520</v>
      </c>
      <c r="C47" s="1">
        <v>1981</v>
      </c>
      <c r="D47" s="1">
        <v>0</v>
      </c>
      <c r="E47" s="3">
        <v>0.05</v>
      </c>
      <c r="F47" s="1"/>
      <c r="G47" s="1"/>
      <c r="H47" s="1"/>
    </row>
    <row r="48" spans="1:8" ht="12.75">
      <c r="A48" s="1" t="s">
        <v>17</v>
      </c>
      <c r="B48" s="1">
        <v>1.11</v>
      </c>
      <c r="C48" s="1">
        <v>5</v>
      </c>
      <c r="D48" s="1"/>
      <c r="E48" s="3"/>
      <c r="F48" s="1"/>
      <c r="G48" s="1"/>
      <c r="H48" s="1"/>
    </row>
    <row r="49" spans="1:8" ht="12.75">
      <c r="A49" s="1" t="s">
        <v>5</v>
      </c>
      <c r="B49" s="1">
        <v>1454</v>
      </c>
      <c r="C49" s="1">
        <v>16</v>
      </c>
      <c r="D49" s="1">
        <v>0</v>
      </c>
      <c r="E49" s="3">
        <v>0.063</v>
      </c>
      <c r="F49" s="1"/>
      <c r="G49" s="1"/>
      <c r="H49" s="1"/>
    </row>
    <row r="50" spans="1:8" ht="12.75">
      <c r="A50" s="1" t="s">
        <v>6</v>
      </c>
      <c r="B50" s="1">
        <v>1460</v>
      </c>
      <c r="C50" s="1">
        <v>49</v>
      </c>
      <c r="D50" s="1">
        <v>0</v>
      </c>
      <c r="E50" s="3">
        <v>0.054</v>
      </c>
      <c r="F50" s="1"/>
      <c r="G50" s="1"/>
      <c r="H50" s="1"/>
    </row>
    <row r="51" spans="1:8" ht="12.75">
      <c r="A51" s="1" t="s">
        <v>7</v>
      </c>
      <c r="B51" s="1">
        <v>1480</v>
      </c>
      <c r="C51" s="1">
        <v>617</v>
      </c>
      <c r="D51" s="1">
        <v>0</v>
      </c>
      <c r="E51" s="3">
        <v>0.05</v>
      </c>
      <c r="F51" s="1"/>
      <c r="G51" s="1"/>
      <c r="H51" s="1"/>
    </row>
    <row r="52" spans="1:8" ht="12.75">
      <c r="A52" s="1" t="s">
        <v>10</v>
      </c>
      <c r="B52" s="1">
        <v>1500</v>
      </c>
      <c r="C52" s="1">
        <v>1197</v>
      </c>
      <c r="D52" s="1">
        <v>0</v>
      </c>
      <c r="E52" s="3">
        <v>0.05</v>
      </c>
      <c r="F52" s="1"/>
      <c r="G52" s="1"/>
      <c r="H52" s="1"/>
    </row>
    <row r="53" spans="1:8" ht="12.75">
      <c r="A53" s="1" t="s">
        <v>9</v>
      </c>
      <c r="B53" s="1">
        <v>1520</v>
      </c>
      <c r="C53" s="1">
        <v>1466</v>
      </c>
      <c r="D53" s="1">
        <v>0</v>
      </c>
      <c r="E53" s="3">
        <v>0.05</v>
      </c>
      <c r="F53" s="1"/>
      <c r="G53" s="1"/>
      <c r="H53" s="1"/>
    </row>
    <row r="54" spans="1:8" ht="12.75">
      <c r="A54" s="1" t="s">
        <v>18</v>
      </c>
      <c r="B54" s="1">
        <v>1.39</v>
      </c>
      <c r="C54" s="1">
        <v>5</v>
      </c>
      <c r="D54" s="1"/>
      <c r="E54" s="3"/>
      <c r="F54" s="1"/>
      <c r="G54" s="1"/>
      <c r="H54" s="1"/>
    </row>
    <row r="55" spans="1:8" ht="12.75">
      <c r="A55" s="1" t="s">
        <v>5</v>
      </c>
      <c r="B55" s="1">
        <v>1445</v>
      </c>
      <c r="C55" s="1">
        <v>16</v>
      </c>
      <c r="D55" s="1">
        <v>0</v>
      </c>
      <c r="E55" s="3">
        <v>0.063</v>
      </c>
      <c r="F55" s="1"/>
      <c r="G55" s="1"/>
      <c r="H55" s="1"/>
    </row>
    <row r="56" spans="1:8" ht="12.75">
      <c r="A56" s="1" t="s">
        <v>6</v>
      </c>
      <c r="B56" s="1">
        <v>1460</v>
      </c>
      <c r="C56" s="1">
        <v>220</v>
      </c>
      <c r="D56" s="1">
        <v>0</v>
      </c>
      <c r="E56" s="3">
        <v>0.051</v>
      </c>
      <c r="F56" s="1"/>
      <c r="G56" s="1"/>
      <c r="H56" s="1"/>
    </row>
    <row r="57" spans="1:8" ht="12.75">
      <c r="A57" s="1" t="s">
        <v>7</v>
      </c>
      <c r="B57" s="1">
        <v>1480</v>
      </c>
      <c r="C57" s="1">
        <v>856</v>
      </c>
      <c r="D57" s="1">
        <v>0</v>
      </c>
      <c r="E57" s="3">
        <v>0.05</v>
      </c>
      <c r="F57" s="1"/>
      <c r="G57" s="1"/>
      <c r="H57" s="1"/>
    </row>
    <row r="58" spans="1:8" ht="12.75">
      <c r="A58" s="1" t="s">
        <v>10</v>
      </c>
      <c r="B58" s="1">
        <v>1500</v>
      </c>
      <c r="C58" s="1">
        <v>1302</v>
      </c>
      <c r="D58" s="1">
        <v>0</v>
      </c>
      <c r="E58" s="3">
        <v>0.05</v>
      </c>
      <c r="F58" s="1"/>
      <c r="G58" s="1"/>
      <c r="H58" s="1"/>
    </row>
    <row r="59" spans="1:8" ht="12.75">
      <c r="A59" s="1" t="s">
        <v>9</v>
      </c>
      <c r="B59" s="1">
        <v>1520</v>
      </c>
      <c r="C59" s="1">
        <v>1568</v>
      </c>
      <c r="D59" s="1">
        <v>0</v>
      </c>
      <c r="E59" s="3">
        <v>0.05</v>
      </c>
      <c r="F59" s="1"/>
      <c r="G59" s="1"/>
      <c r="H59" s="1"/>
    </row>
    <row r="60" spans="1:8" ht="12.75">
      <c r="A60" s="1" t="s">
        <v>19</v>
      </c>
      <c r="B60" s="1">
        <v>1.5</v>
      </c>
      <c r="C60" s="1">
        <v>5</v>
      </c>
      <c r="D60" s="1"/>
      <c r="E60" s="3"/>
      <c r="F60" s="1"/>
      <c r="G60" s="1"/>
      <c r="H60" s="1"/>
    </row>
    <row r="61" spans="1:8" ht="12.75">
      <c r="A61" s="1" t="s">
        <v>5</v>
      </c>
      <c r="B61" s="1">
        <v>1441</v>
      </c>
      <c r="C61" s="1">
        <v>16</v>
      </c>
      <c r="D61" s="1">
        <v>0</v>
      </c>
      <c r="E61" s="3">
        <v>0.063</v>
      </c>
      <c r="F61" s="1"/>
      <c r="G61" s="1"/>
      <c r="H61" s="1"/>
    </row>
    <row r="62" spans="1:8" ht="12.75">
      <c r="A62" s="1" t="s">
        <v>6</v>
      </c>
      <c r="B62" s="1">
        <v>1460</v>
      </c>
      <c r="C62" s="1">
        <v>371</v>
      </c>
      <c r="D62" s="1">
        <v>0</v>
      </c>
      <c r="E62" s="3">
        <v>0.051</v>
      </c>
      <c r="F62" s="1"/>
      <c r="G62" s="1"/>
      <c r="H62" s="1"/>
    </row>
    <row r="63" spans="1:8" ht="12.75">
      <c r="A63" s="1" t="s">
        <v>7</v>
      </c>
      <c r="B63" s="1">
        <v>1480</v>
      </c>
      <c r="C63" s="1">
        <v>1105</v>
      </c>
      <c r="D63" s="1">
        <v>0</v>
      </c>
      <c r="E63" s="3">
        <v>0.05</v>
      </c>
      <c r="F63" s="1"/>
      <c r="G63" s="1"/>
      <c r="H63" s="1"/>
    </row>
    <row r="64" spans="1:8" ht="12.75">
      <c r="A64" s="1" t="s">
        <v>10</v>
      </c>
      <c r="B64" s="1">
        <v>1500</v>
      </c>
      <c r="C64" s="1">
        <v>1463</v>
      </c>
      <c r="D64" s="1">
        <v>0</v>
      </c>
      <c r="E64" s="3">
        <v>0.05</v>
      </c>
      <c r="F64" s="1"/>
      <c r="G64" s="1"/>
      <c r="H64" s="1"/>
    </row>
    <row r="65" spans="1:8" ht="12.75">
      <c r="A65" s="1" t="s">
        <v>9</v>
      </c>
      <c r="B65" s="1">
        <v>1520</v>
      </c>
      <c r="C65" s="1">
        <v>1676</v>
      </c>
      <c r="D65" s="1">
        <v>0</v>
      </c>
      <c r="E65" s="3">
        <v>0.05</v>
      </c>
      <c r="F65" s="1"/>
      <c r="G65" s="1"/>
      <c r="H65" s="1"/>
    </row>
    <row r="66" spans="1:8" ht="12.75">
      <c r="A66" s="1" t="s">
        <v>33</v>
      </c>
      <c r="B66" s="1">
        <v>2.25</v>
      </c>
      <c r="C66" s="1">
        <v>5</v>
      </c>
      <c r="D66" s="1"/>
      <c r="E66" s="3"/>
      <c r="F66" s="1"/>
      <c r="G66" s="1"/>
      <c r="H66" s="1"/>
    </row>
    <row r="67" spans="1:8" ht="12.75">
      <c r="A67" s="1" t="s">
        <v>5</v>
      </c>
      <c r="B67" s="1">
        <v>1425</v>
      </c>
      <c r="C67" s="1">
        <v>16</v>
      </c>
      <c r="D67" s="1">
        <v>0</v>
      </c>
      <c r="E67" s="3">
        <v>0.063</v>
      </c>
      <c r="F67" s="1"/>
      <c r="G67" s="1"/>
      <c r="H67" s="1"/>
    </row>
    <row r="68" spans="1:8" ht="12.75">
      <c r="A68" s="1" t="s">
        <v>6</v>
      </c>
      <c r="B68" s="1">
        <v>1440</v>
      </c>
      <c r="C68" s="1">
        <v>371</v>
      </c>
      <c r="D68" s="1">
        <v>0</v>
      </c>
      <c r="E68" s="3">
        <v>0.051</v>
      </c>
      <c r="F68" s="1"/>
      <c r="G68" s="1"/>
      <c r="H68" s="1"/>
    </row>
    <row r="69" spans="1:8" ht="12.75">
      <c r="A69" s="1" t="s">
        <v>7</v>
      </c>
      <c r="B69" s="1">
        <v>1460</v>
      </c>
      <c r="C69" s="1">
        <v>1105</v>
      </c>
      <c r="D69" s="1">
        <v>0</v>
      </c>
      <c r="E69" s="3">
        <v>0.05</v>
      </c>
      <c r="F69" s="1"/>
      <c r="G69" s="1"/>
      <c r="H69" s="1"/>
    </row>
    <row r="70" spans="1:8" ht="12.75">
      <c r="A70" s="1" t="s">
        <v>10</v>
      </c>
      <c r="B70" s="1">
        <v>1480</v>
      </c>
      <c r="C70" s="1">
        <v>1463</v>
      </c>
      <c r="D70" s="1">
        <v>0</v>
      </c>
      <c r="E70" s="3">
        <v>0.05</v>
      </c>
      <c r="F70" s="1"/>
      <c r="G70" s="1"/>
      <c r="H70" s="1"/>
    </row>
    <row r="71" spans="1:8" ht="12.75">
      <c r="A71" s="1" t="s">
        <v>9</v>
      </c>
      <c r="B71" s="1">
        <v>1500</v>
      </c>
      <c r="C71" s="1">
        <v>1676</v>
      </c>
      <c r="D71" s="1">
        <v>0</v>
      </c>
      <c r="E71" s="3">
        <v>0.05</v>
      </c>
      <c r="F71" s="1"/>
      <c r="G71" s="1"/>
      <c r="H71" s="1"/>
    </row>
    <row r="72" spans="1:8" ht="12.75">
      <c r="A72" s="1"/>
      <c r="B72" s="1"/>
      <c r="C72" s="1"/>
      <c r="D72" s="1"/>
      <c r="E72" s="3"/>
      <c r="F72" s="1"/>
      <c r="G72" s="1"/>
      <c r="H72" s="1"/>
    </row>
    <row r="73" spans="1:8" ht="12.75">
      <c r="A73" s="1"/>
      <c r="B73" s="1"/>
      <c r="C73" s="1"/>
      <c r="D73" s="1"/>
      <c r="E73" s="3"/>
      <c r="F73" s="1"/>
      <c r="G73" s="1"/>
      <c r="H73" s="1"/>
    </row>
    <row r="74" spans="1:8" ht="12.75">
      <c r="A74" s="1"/>
      <c r="B74" s="1"/>
      <c r="C74" s="1"/>
      <c r="D74" s="1"/>
      <c r="E74" s="3"/>
      <c r="F74" s="1"/>
      <c r="G74" s="1"/>
      <c r="H74" s="1"/>
    </row>
    <row r="75" spans="1:8" ht="12.75">
      <c r="A75" s="1"/>
      <c r="B75" s="1"/>
      <c r="C75" s="1"/>
      <c r="D75" s="1"/>
      <c r="E75" s="3"/>
      <c r="F75" s="1"/>
      <c r="G75" s="1"/>
      <c r="H75" s="1"/>
    </row>
    <row r="76" spans="1:8" ht="12.75">
      <c r="A76" s="1"/>
      <c r="B76" s="1"/>
      <c r="C76" s="1"/>
      <c r="D76" s="1"/>
      <c r="E76" s="3"/>
      <c r="F76" s="1"/>
      <c r="G76" s="1"/>
      <c r="H76" s="1"/>
    </row>
    <row r="77" spans="1:8" ht="12.75">
      <c r="A77" s="1"/>
      <c r="B77" s="1"/>
      <c r="C77" s="1"/>
      <c r="D77" s="1"/>
      <c r="E77" s="3"/>
      <c r="F77" s="1"/>
      <c r="G77" s="1"/>
      <c r="H77" s="1"/>
    </row>
    <row r="78" spans="1:8" ht="12.75">
      <c r="A78" s="1"/>
      <c r="B78" s="1"/>
      <c r="C78" s="1"/>
      <c r="D78" s="1"/>
      <c r="E78" s="3"/>
      <c r="F78" s="1"/>
      <c r="G78" s="1"/>
      <c r="H78" s="1"/>
    </row>
    <row r="79" spans="1:8" ht="12.75">
      <c r="A79" s="1"/>
      <c r="B79" s="1"/>
      <c r="C79" s="1"/>
      <c r="D79" s="1"/>
      <c r="E79" s="3"/>
      <c r="F79" s="1"/>
      <c r="G79" s="1"/>
      <c r="H79" s="1"/>
    </row>
    <row r="80" spans="1:8" ht="12.75">
      <c r="A80" s="1"/>
      <c r="B80" s="1"/>
      <c r="C80" s="1"/>
      <c r="D80" s="1"/>
      <c r="E80" s="3"/>
      <c r="F80" s="1"/>
      <c r="G80" s="1"/>
      <c r="H80" s="1"/>
    </row>
    <row r="81" spans="1:8" ht="12.75">
      <c r="A81" s="1"/>
      <c r="B81" s="1"/>
      <c r="C81" s="1"/>
      <c r="D81" s="1"/>
      <c r="E81" s="3"/>
      <c r="F81" s="1"/>
      <c r="G81" s="1"/>
      <c r="H81" s="1"/>
    </row>
    <row r="82" spans="1:8" ht="12.75">
      <c r="A82" s="1"/>
      <c r="B82" s="1"/>
      <c r="C82" s="1"/>
      <c r="D82" s="1"/>
      <c r="E82" s="3"/>
      <c r="F82" s="1"/>
      <c r="G82" s="1"/>
      <c r="H82" s="1"/>
    </row>
    <row r="83" spans="1:8" ht="12.75">
      <c r="A83" s="1"/>
      <c r="B83" s="1"/>
      <c r="C83" s="1"/>
      <c r="D83" s="1"/>
      <c r="E83" s="3"/>
      <c r="F83" s="1"/>
      <c r="G83" s="1"/>
      <c r="H83" s="1"/>
    </row>
    <row r="84" spans="1:8" ht="12.75">
      <c r="A84" s="1"/>
      <c r="B84" s="1"/>
      <c r="C84" s="1"/>
      <c r="D84" s="1"/>
      <c r="E84" s="3"/>
      <c r="F84" s="1"/>
      <c r="G84" s="1"/>
      <c r="H84" s="1"/>
    </row>
    <row r="85" spans="1:8" ht="12.75">
      <c r="A85" s="1"/>
      <c r="B85" s="1"/>
      <c r="C85" s="1"/>
      <c r="D85" s="1"/>
      <c r="E85" s="3"/>
      <c r="F85" s="1"/>
      <c r="G85" s="1"/>
      <c r="H85" s="1"/>
    </row>
    <row r="86" spans="1:8" ht="12.75">
      <c r="A86" s="1"/>
      <c r="B86" s="1"/>
      <c r="C86" s="1"/>
      <c r="D86" s="1"/>
      <c r="E86" s="3"/>
      <c r="F86" s="1"/>
      <c r="G86" s="1"/>
      <c r="H86" s="1"/>
    </row>
    <row r="87" spans="1:8" ht="12.75">
      <c r="A87" s="1"/>
      <c r="B87" s="1"/>
      <c r="C87" s="1"/>
      <c r="D87" s="1"/>
      <c r="E87" s="3"/>
      <c r="F87" s="1"/>
      <c r="G87" s="1"/>
      <c r="H87" s="1"/>
    </row>
    <row r="88" spans="1:8" ht="12.75">
      <c r="A88" s="1"/>
      <c r="B88" s="1"/>
      <c r="C88" s="1"/>
      <c r="D88" s="1"/>
      <c r="E88" s="3"/>
      <c r="F88" s="1"/>
      <c r="G88" s="1"/>
      <c r="H88" s="1"/>
    </row>
    <row r="89" spans="1:8" ht="12.75">
      <c r="A89" s="1"/>
      <c r="B89" s="1"/>
      <c r="C89" s="1"/>
      <c r="D89" s="1"/>
      <c r="E89" s="3"/>
      <c r="F89" s="1"/>
      <c r="G89" s="1"/>
      <c r="H89" s="1"/>
    </row>
    <row r="90" spans="1:8" ht="12.75">
      <c r="A90" s="1"/>
      <c r="B90" s="1"/>
      <c r="C90" s="1"/>
      <c r="D90" s="1"/>
      <c r="E90" s="3"/>
      <c r="F90" s="1"/>
      <c r="G90" s="1"/>
      <c r="H90" s="1"/>
    </row>
    <row r="91" spans="1:8" ht="12.75">
      <c r="A91" s="1"/>
      <c r="B91" s="1"/>
      <c r="C91" s="1"/>
      <c r="D91" s="1"/>
      <c r="E91" s="3"/>
      <c r="F91" s="1"/>
      <c r="G91" s="1"/>
      <c r="H91" s="1"/>
    </row>
    <row r="92" spans="1:8" ht="12.75">
      <c r="A92" s="1"/>
      <c r="B92" s="1"/>
      <c r="C92" s="1"/>
      <c r="D92" s="1"/>
      <c r="E92" s="3"/>
      <c r="F92" s="1"/>
      <c r="G92" s="1"/>
      <c r="H92" s="1"/>
    </row>
    <row r="93" spans="1:8" ht="12.75">
      <c r="A93" s="1"/>
      <c r="B93" s="1"/>
      <c r="C93" s="1"/>
      <c r="D93" s="1"/>
      <c r="E93" s="3"/>
      <c r="F93" s="1"/>
      <c r="G93" s="1"/>
      <c r="H93" s="1"/>
    </row>
    <row r="94" spans="1:8" ht="12.75">
      <c r="A94" s="1"/>
      <c r="B94" s="1"/>
      <c r="C94" s="1"/>
      <c r="D94" s="1"/>
      <c r="E94" s="3"/>
      <c r="F94" s="1"/>
      <c r="G94" s="1"/>
      <c r="H94" s="1"/>
    </row>
    <row r="95" spans="1:8" ht="12.75">
      <c r="A95" s="1"/>
      <c r="B95" s="1"/>
      <c r="C95" s="1"/>
      <c r="D95" s="1"/>
      <c r="E95" s="3"/>
      <c r="F95" s="1"/>
      <c r="G95" s="1"/>
      <c r="H95" s="1"/>
    </row>
    <row r="96" spans="1:8" ht="12.75">
      <c r="A96" s="1"/>
      <c r="B96" s="1"/>
      <c r="C96" s="1"/>
      <c r="D96" s="1"/>
      <c r="E96" s="3"/>
      <c r="F96" s="1"/>
      <c r="G96" s="1"/>
      <c r="H96" s="1"/>
    </row>
    <row r="97" spans="1:8" ht="12.75">
      <c r="A97" s="1"/>
      <c r="B97" s="1"/>
      <c r="C97" s="1"/>
      <c r="D97" s="1"/>
      <c r="E97" s="3"/>
      <c r="F97" s="1"/>
      <c r="G97" s="1"/>
      <c r="H97" s="1"/>
    </row>
    <row r="98" spans="1:8" ht="12.75">
      <c r="A98" s="1"/>
      <c r="B98" s="1"/>
      <c r="C98" s="1"/>
      <c r="D98" s="1"/>
      <c r="E98" s="3"/>
      <c r="F98" s="1"/>
      <c r="G98" s="1"/>
      <c r="H98" s="1"/>
    </row>
    <row r="99" spans="1:8" ht="12.75">
      <c r="A99" s="1"/>
      <c r="B99" s="1"/>
      <c r="C99" s="1"/>
      <c r="D99" s="1"/>
      <c r="E99" s="3"/>
      <c r="F99" s="1"/>
      <c r="G99" s="1"/>
      <c r="H99" s="1"/>
    </row>
    <row r="100" spans="1:8" ht="12.75">
      <c r="A100" s="1"/>
      <c r="B100" s="1"/>
      <c r="C100" s="1"/>
      <c r="D100" s="1"/>
      <c r="E100" s="3"/>
      <c r="F100" s="1"/>
      <c r="G100" s="1"/>
      <c r="H100" s="1"/>
    </row>
    <row r="101" spans="1:8" ht="12.75">
      <c r="A101" s="1"/>
      <c r="B101" s="1"/>
      <c r="C101" s="1"/>
      <c r="D101" s="1"/>
      <c r="E101" s="3"/>
      <c r="F101" s="1"/>
      <c r="G101" s="1"/>
      <c r="H101" s="1"/>
    </row>
    <row r="102" spans="1:8" ht="12.75">
      <c r="A102" s="1"/>
      <c r="B102" s="1"/>
      <c r="C102" s="1"/>
      <c r="D102" s="1"/>
      <c r="E102" s="3"/>
      <c r="F102" s="1"/>
      <c r="G102" s="1"/>
      <c r="H102" s="1"/>
    </row>
    <row r="103" spans="1:8" ht="12.75">
      <c r="A103" s="1"/>
      <c r="B103" s="1"/>
      <c r="C103" s="1"/>
      <c r="D103" s="1"/>
      <c r="E103" s="3"/>
      <c r="F103" s="1"/>
      <c r="G103" s="1"/>
      <c r="H103" s="1"/>
    </row>
    <row r="104" spans="1:8" ht="12.75">
      <c r="A104" s="1"/>
      <c r="B104" s="1"/>
      <c r="C104" s="1"/>
      <c r="D104" s="1"/>
      <c r="E104" s="3"/>
      <c r="F104" s="1"/>
      <c r="G104" s="1"/>
      <c r="H104" s="1"/>
    </row>
    <row r="105" spans="1:8" ht="12.75">
      <c r="A105" s="1"/>
      <c r="B105" s="1"/>
      <c r="C105" s="1"/>
      <c r="D105" s="1"/>
      <c r="E105" s="3"/>
      <c r="F105" s="1"/>
      <c r="G105" s="1"/>
      <c r="H105" s="1"/>
    </row>
    <row r="106" spans="1:8" ht="12.75">
      <c r="A106" s="1"/>
      <c r="B106" s="1"/>
      <c r="C106" s="1"/>
      <c r="D106" s="1"/>
      <c r="E106" s="3"/>
      <c r="F106" s="1"/>
      <c r="G106" s="1"/>
      <c r="H106" s="1"/>
    </row>
    <row r="107" spans="1:8" ht="12.75">
      <c r="A107" s="1"/>
      <c r="B107" s="1"/>
      <c r="C107" s="1"/>
      <c r="D107" s="1"/>
      <c r="E107" s="3"/>
      <c r="F107" s="1"/>
      <c r="G107" s="1"/>
      <c r="H107" s="1"/>
    </row>
    <row r="108" spans="1:8" ht="12.75">
      <c r="A108" s="1"/>
      <c r="B108" s="1"/>
      <c r="C108" s="1"/>
      <c r="D108" s="1"/>
      <c r="E108" s="3"/>
      <c r="F108" s="1"/>
      <c r="G108" s="1"/>
      <c r="H108" s="1"/>
    </row>
    <row r="109" spans="1:8" ht="12.75">
      <c r="A109" s="1"/>
      <c r="B109" s="1"/>
      <c r="C109" s="1"/>
      <c r="D109" s="1"/>
      <c r="E109" s="3"/>
      <c r="F109" s="1"/>
      <c r="G109" s="1"/>
      <c r="H109" s="1"/>
    </row>
    <row r="110" spans="1:8" ht="12.75">
      <c r="A110" s="1"/>
      <c r="B110" s="1"/>
      <c r="C110" s="1"/>
      <c r="D110" s="1"/>
      <c r="E110" s="3"/>
      <c r="F110" s="1"/>
      <c r="G110" s="1"/>
      <c r="H110" s="1"/>
    </row>
    <row r="111" spans="1:8" ht="12.75">
      <c r="A111" s="1"/>
      <c r="B111" s="1"/>
      <c r="C111" s="1"/>
      <c r="D111" s="1"/>
      <c r="E111" s="3"/>
      <c r="F111" s="1"/>
      <c r="G111" s="1"/>
      <c r="H111" s="1"/>
    </row>
    <row r="112" spans="1:8" ht="12.75">
      <c r="A112" s="1"/>
      <c r="B112" s="1"/>
      <c r="C112" s="1"/>
      <c r="D112" s="1"/>
      <c r="E112" s="3"/>
      <c r="F112" s="1"/>
      <c r="G112" s="1"/>
      <c r="H112" s="1"/>
    </row>
    <row r="113" spans="1:8" ht="12.75">
      <c r="A113" s="1"/>
      <c r="B113" s="1"/>
      <c r="C113" s="1"/>
      <c r="D113" s="1"/>
      <c r="E113" s="3"/>
      <c r="F113" s="1"/>
      <c r="G113" s="1"/>
      <c r="H113" s="1"/>
    </row>
    <row r="114" spans="1:8" ht="12.75">
      <c r="A114" s="1"/>
      <c r="B114" s="1"/>
      <c r="C114" s="1"/>
      <c r="D114" s="1"/>
      <c r="E114" s="3"/>
      <c r="F114" s="1"/>
      <c r="G114" s="1"/>
      <c r="H114" s="1"/>
    </row>
    <row r="115" spans="1:8" ht="12.75">
      <c r="A115" s="1"/>
      <c r="B115" s="1"/>
      <c r="C115" s="1"/>
      <c r="D115" s="1"/>
      <c r="E115" s="3"/>
      <c r="F115" s="1"/>
      <c r="G115" s="1"/>
      <c r="H115" s="1"/>
    </row>
    <row r="116" spans="1:8" ht="12.75">
      <c r="A116" s="1"/>
      <c r="B116" s="1"/>
      <c r="C116" s="1"/>
      <c r="D116" s="1"/>
      <c r="E116" s="3"/>
      <c r="F116" s="1"/>
      <c r="G116" s="1"/>
      <c r="H116" s="1"/>
    </row>
    <row r="117" spans="1:8" ht="12.75">
      <c r="A117" s="1"/>
      <c r="B117" s="1"/>
      <c r="C117" s="1"/>
      <c r="D117" s="1"/>
      <c r="E117" s="3"/>
      <c r="F117" s="1"/>
      <c r="G117" s="1"/>
      <c r="H117" s="1"/>
    </row>
    <row r="118" spans="1:8" ht="12.75">
      <c r="A118" s="1"/>
      <c r="B118" s="1"/>
      <c r="C118" s="1"/>
      <c r="D118" s="1"/>
      <c r="E118" s="3"/>
      <c r="F118" s="1"/>
      <c r="G118" s="1"/>
      <c r="H118" s="1"/>
    </row>
    <row r="119" spans="1:8" ht="12.75">
      <c r="A119" s="1"/>
      <c r="B119" s="1"/>
      <c r="C119" s="1"/>
      <c r="D119" s="1"/>
      <c r="E119" s="3"/>
      <c r="F119" s="1"/>
      <c r="G119" s="1"/>
      <c r="H119" s="1"/>
    </row>
    <row r="120" spans="1:8" ht="12.75">
      <c r="A120" s="1"/>
      <c r="B120" s="1"/>
      <c r="C120" s="1"/>
      <c r="D120" s="1"/>
      <c r="E120" s="3"/>
      <c r="F120" s="1"/>
      <c r="G120" s="1"/>
      <c r="H120" s="1"/>
    </row>
    <row r="121" spans="1:8" ht="12.75">
      <c r="A121" s="1"/>
      <c r="B121" s="1"/>
      <c r="C121" s="1"/>
      <c r="D121" s="1"/>
      <c r="E121" s="3"/>
      <c r="F121" s="1"/>
      <c r="G121" s="1"/>
      <c r="H121" s="1"/>
    </row>
    <row r="122" spans="1:8" ht="12.75">
      <c r="A122" s="1"/>
      <c r="B122" s="1"/>
      <c r="C122" s="1"/>
      <c r="D122" s="1"/>
      <c r="E122" s="3"/>
      <c r="F122" s="1"/>
      <c r="G122" s="1"/>
      <c r="H122" s="1"/>
    </row>
    <row r="123" spans="1:8" ht="12.75">
      <c r="A123" s="1"/>
      <c r="B123" s="1"/>
      <c r="C123" s="1"/>
      <c r="D123" s="1"/>
      <c r="E123" s="3"/>
      <c r="F123" s="1"/>
      <c r="G123" s="1"/>
      <c r="H123" s="1"/>
    </row>
    <row r="124" spans="1:8" ht="12.75">
      <c r="A124" s="1"/>
      <c r="B124" s="1"/>
      <c r="C124" s="1"/>
      <c r="D124" s="1"/>
      <c r="E124" s="3"/>
      <c r="F124" s="1"/>
      <c r="G124" s="1"/>
      <c r="H124" s="1"/>
    </row>
    <row r="125" spans="1:8" ht="12.75">
      <c r="A125" s="1"/>
      <c r="B125" s="1"/>
      <c r="C125" s="1"/>
      <c r="D125" s="1"/>
      <c r="E125" s="3"/>
      <c r="F125" s="1"/>
      <c r="G125" s="1"/>
      <c r="H125" s="1"/>
    </row>
    <row r="126" spans="1:8" ht="12.75">
      <c r="A126" s="1"/>
      <c r="B126" s="1"/>
      <c r="C126" s="1"/>
      <c r="D126" s="1"/>
      <c r="E126" s="3"/>
      <c r="F126" s="1"/>
      <c r="G126" s="1"/>
      <c r="H126" s="1"/>
    </row>
    <row r="127" spans="1:8" ht="12.75">
      <c r="A127" s="1"/>
      <c r="B127" s="1"/>
      <c r="C127" s="1"/>
      <c r="D127" s="1"/>
      <c r="E127" s="3"/>
      <c r="F127" s="1"/>
      <c r="G127" s="1"/>
      <c r="H127" s="1"/>
    </row>
    <row r="128" spans="1:8" ht="12.75">
      <c r="A128" s="1"/>
      <c r="B128" s="1"/>
      <c r="C128" s="1"/>
      <c r="D128" s="1"/>
      <c r="E128" s="3"/>
      <c r="F128" s="1"/>
      <c r="G128" s="1"/>
      <c r="H128" s="1"/>
    </row>
    <row r="129" spans="1:8" ht="12.75">
      <c r="A129" s="1"/>
      <c r="B129" s="1"/>
      <c r="C129" s="1"/>
      <c r="D129" s="1"/>
      <c r="E129" s="3"/>
      <c r="F129" s="1"/>
      <c r="G129" s="1"/>
      <c r="H129" s="1"/>
    </row>
    <row r="130" spans="1:8" ht="12.75">
      <c r="A130" s="1"/>
      <c r="B130" s="1"/>
      <c r="C130" s="1"/>
      <c r="D130" s="1"/>
      <c r="E130" s="3"/>
      <c r="F130" s="1"/>
      <c r="G130" s="1"/>
      <c r="H130" s="1"/>
    </row>
    <row r="131" spans="1:8" ht="12.75">
      <c r="A131" s="1"/>
      <c r="B131" s="1"/>
      <c r="C131" s="1"/>
      <c r="D131" s="1"/>
      <c r="E131" s="3"/>
      <c r="F131" s="1"/>
      <c r="G131" s="1"/>
      <c r="H131" s="1"/>
    </row>
    <row r="132" spans="1:8" ht="12.75">
      <c r="A132" s="1"/>
      <c r="B132" s="1"/>
      <c r="C132" s="1"/>
      <c r="D132" s="1"/>
      <c r="E132" s="3"/>
      <c r="F132" s="1"/>
      <c r="G132" s="1"/>
      <c r="H132" s="1"/>
    </row>
    <row r="133" spans="1:8" ht="12.75">
      <c r="A133" s="1"/>
      <c r="B133" s="1"/>
      <c r="C133" s="1"/>
      <c r="D133" s="1"/>
      <c r="E133" s="3"/>
      <c r="F133" s="1"/>
      <c r="G133" s="1"/>
      <c r="H133" s="1"/>
    </row>
    <row r="134" spans="1:8" ht="12.75">
      <c r="A134" s="1"/>
      <c r="B134" s="1"/>
      <c r="C134" s="1"/>
      <c r="D134" s="1"/>
      <c r="E134" s="3"/>
      <c r="F134" s="1"/>
      <c r="G134" s="1"/>
      <c r="H134" s="1"/>
    </row>
    <row r="135" spans="1:8" ht="12.75">
      <c r="A135" s="1"/>
      <c r="B135" s="1"/>
      <c r="C135" s="1"/>
      <c r="D135" s="1"/>
      <c r="E135" s="3"/>
      <c r="F135" s="1"/>
      <c r="G135" s="1"/>
      <c r="H135" s="1"/>
    </row>
    <row r="136" spans="1:8" ht="12.75">
      <c r="A136" s="1"/>
      <c r="B136" s="1"/>
      <c r="C136" s="1"/>
      <c r="D136" s="1"/>
      <c r="E136" s="3"/>
      <c r="F136" s="1"/>
      <c r="G136" s="1"/>
      <c r="H136" s="1"/>
    </row>
    <row r="137" spans="1:8" ht="12.75">
      <c r="A137" s="1"/>
      <c r="B137" s="1"/>
      <c r="C137" s="1"/>
      <c r="D137" s="1"/>
      <c r="E137" s="3"/>
      <c r="F137" s="1"/>
      <c r="G137" s="1"/>
      <c r="H137" s="1"/>
    </row>
    <row r="138" spans="1:8" ht="12.75">
      <c r="A138" s="1"/>
      <c r="B138" s="1"/>
      <c r="C138" s="1"/>
      <c r="D138" s="1"/>
      <c r="E138" s="3"/>
      <c r="F138" s="1"/>
      <c r="G138" s="1"/>
      <c r="H138" s="1"/>
    </row>
    <row r="139" spans="1:8" ht="12.75">
      <c r="A139" s="1"/>
      <c r="B139" s="1"/>
      <c r="C139" s="1"/>
      <c r="D139" s="1"/>
      <c r="E139" s="3"/>
      <c r="F139" s="1"/>
      <c r="G139" s="1"/>
      <c r="H139" s="1"/>
    </row>
    <row r="140" spans="1:8" ht="12.75">
      <c r="A140" s="1"/>
      <c r="B140" s="1"/>
      <c r="C140" s="1"/>
      <c r="D140" s="1"/>
      <c r="E140" s="3"/>
      <c r="F140" s="1"/>
      <c r="G140" s="1"/>
      <c r="H140" s="1"/>
    </row>
    <row r="141" spans="1:8" ht="12.75">
      <c r="A141" s="1"/>
      <c r="B141" s="1"/>
      <c r="C141" s="1"/>
      <c r="D141" s="1"/>
      <c r="E141" s="3"/>
      <c r="F141" s="1"/>
      <c r="G141" s="1"/>
      <c r="H141" s="1"/>
    </row>
    <row r="142" spans="1:8" ht="12.75">
      <c r="A142" s="1"/>
      <c r="B142" s="1"/>
      <c r="C142" s="1"/>
      <c r="D142" s="1"/>
      <c r="E142" s="3"/>
      <c r="F142" s="1"/>
      <c r="G142" s="1"/>
      <c r="H142" s="1"/>
    </row>
    <row r="143" spans="1:8" ht="12.75">
      <c r="A143" s="1"/>
      <c r="B143" s="1"/>
      <c r="C143" s="1"/>
      <c r="D143" s="1"/>
      <c r="E143" s="3"/>
      <c r="F143" s="1"/>
      <c r="G143" s="1"/>
      <c r="H143" s="1"/>
    </row>
    <row r="144" spans="1:8" ht="12.75">
      <c r="A144" s="1"/>
      <c r="B144" s="1"/>
      <c r="C144" s="1"/>
      <c r="D144" s="1"/>
      <c r="E144" s="3"/>
      <c r="F144" s="1"/>
      <c r="G144" s="1"/>
      <c r="H144" s="1"/>
    </row>
    <row r="145" spans="1:8" ht="12.75">
      <c r="A145" s="1"/>
      <c r="B145" s="1"/>
      <c r="C145" s="1"/>
      <c r="D145" s="1"/>
      <c r="E145" s="3"/>
      <c r="F145" s="1"/>
      <c r="G145" s="1"/>
      <c r="H145" s="1"/>
    </row>
    <row r="146" spans="1:8" ht="12.75">
      <c r="A146" s="1"/>
      <c r="B146" s="1"/>
      <c r="C146" s="1"/>
      <c r="D146" s="1"/>
      <c r="E146" s="3"/>
      <c r="F146" s="1"/>
      <c r="G146" s="1"/>
      <c r="H146" s="1"/>
    </row>
    <row r="147" spans="1:8" ht="12.75">
      <c r="A147" s="1"/>
      <c r="B147" s="1"/>
      <c r="C147" s="1"/>
      <c r="D147" s="1"/>
      <c r="E147" s="3"/>
      <c r="F147" s="1"/>
      <c r="G147" s="1"/>
      <c r="H147" s="1"/>
    </row>
    <row r="148" spans="1:8" ht="12.75">
      <c r="A148" s="1"/>
      <c r="B148" s="1"/>
      <c r="C148" s="1"/>
      <c r="D148" s="1"/>
      <c r="E148" s="3"/>
      <c r="F148" s="1"/>
      <c r="G148" s="1"/>
      <c r="H148" s="1"/>
    </row>
    <row r="149" spans="1:8" ht="12.75">
      <c r="A149" s="1"/>
      <c r="B149" s="1"/>
      <c r="C149" s="1"/>
      <c r="D149" s="1"/>
      <c r="E149" s="3"/>
      <c r="F149" s="1"/>
      <c r="G149" s="1"/>
      <c r="H149" s="1"/>
    </row>
    <row r="150" spans="1:8" ht="12.75">
      <c r="A150" s="1"/>
      <c r="B150" s="1"/>
      <c r="C150" s="1"/>
      <c r="D150" s="1"/>
      <c r="E150" s="3"/>
      <c r="F150" s="1"/>
      <c r="G150" s="1"/>
      <c r="H150" s="1"/>
    </row>
    <row r="151" spans="1:8" ht="12.75">
      <c r="A151" s="1"/>
      <c r="B151" s="1"/>
      <c r="C151" s="1"/>
      <c r="D151" s="1"/>
      <c r="E151" s="3"/>
      <c r="F151" s="1"/>
      <c r="G151" s="1"/>
      <c r="H151" s="1"/>
    </row>
    <row r="152" spans="1:8" ht="12.75">
      <c r="A152" s="1"/>
      <c r="B152" s="1"/>
      <c r="C152" s="1"/>
      <c r="D152" s="1"/>
      <c r="E152" s="3"/>
      <c r="F152" s="1"/>
      <c r="G152" s="1"/>
      <c r="H152" s="1"/>
    </row>
    <row r="153" spans="1:8" ht="12.75">
      <c r="A153" s="1"/>
      <c r="B153" s="1"/>
      <c r="C153" s="1"/>
      <c r="D153" s="1"/>
      <c r="E153" s="3"/>
      <c r="F153" s="1"/>
      <c r="G153" s="1"/>
      <c r="H153" s="1"/>
    </row>
    <row r="154" spans="1:8" ht="12.75">
      <c r="A154" s="1"/>
      <c r="B154" s="1"/>
      <c r="C154" s="1"/>
      <c r="D154" s="1"/>
      <c r="E154" s="3"/>
      <c r="F154" s="1"/>
      <c r="G154" s="1"/>
      <c r="H154" s="1"/>
    </row>
    <row r="155" spans="1:8" ht="12.75">
      <c r="A155" s="1"/>
      <c r="B155" s="1"/>
      <c r="C155" s="1"/>
      <c r="D155" s="1"/>
      <c r="E155" s="3"/>
      <c r="F155" s="1"/>
      <c r="G155" s="1"/>
      <c r="H155" s="1"/>
    </row>
    <row r="156" spans="1:8" ht="12.75">
      <c r="A156" s="1"/>
      <c r="B156" s="1"/>
      <c r="C156" s="1"/>
      <c r="D156" s="1"/>
      <c r="E156" s="3"/>
      <c r="F156" s="1"/>
      <c r="G156" s="1"/>
      <c r="H156" s="1"/>
    </row>
    <row r="157" spans="1:8" ht="12.75">
      <c r="A157" s="1"/>
      <c r="B157" s="1"/>
      <c r="C157" s="1"/>
      <c r="D157" s="1"/>
      <c r="E157" s="3"/>
      <c r="F157" s="1"/>
      <c r="G157" s="1"/>
      <c r="H157" s="1"/>
    </row>
    <row r="158" spans="1:8" ht="12.75">
      <c r="A158" s="1"/>
      <c r="B158" s="1"/>
      <c r="C158" s="1"/>
      <c r="D158" s="1"/>
      <c r="E158" s="3"/>
      <c r="F158" s="1"/>
      <c r="G158" s="1"/>
      <c r="H158" s="1"/>
    </row>
    <row r="159" spans="1:8" ht="12.75">
      <c r="A159" s="1"/>
      <c r="B159" s="1"/>
      <c r="C159" s="1"/>
      <c r="D159" s="1"/>
      <c r="E159" s="3"/>
      <c r="F159" s="1"/>
      <c r="G159" s="1"/>
      <c r="H159" s="1"/>
    </row>
    <row r="160" spans="1:8" ht="12.75">
      <c r="A160" s="1"/>
      <c r="B160" s="1"/>
      <c r="C160" s="1"/>
      <c r="D160" s="1"/>
      <c r="E160" s="3"/>
      <c r="F160" s="1"/>
      <c r="G160" s="1"/>
      <c r="H160" s="1"/>
    </row>
    <row r="161" spans="1:8" ht="12.75">
      <c r="A161" s="1"/>
      <c r="B161" s="1"/>
      <c r="C161" s="1"/>
      <c r="D161" s="1"/>
      <c r="E161" s="3"/>
      <c r="F161" s="1"/>
      <c r="G161" s="1"/>
      <c r="H161" s="1"/>
    </row>
    <row r="162" spans="1:8" ht="12.75">
      <c r="A162" s="1"/>
      <c r="B162" s="1"/>
      <c r="C162" s="1"/>
      <c r="D162" s="1"/>
      <c r="E162" s="3"/>
      <c r="F162" s="1"/>
      <c r="G162" s="1"/>
      <c r="H162" s="1"/>
    </row>
    <row r="163" spans="1:8" ht="12.75">
      <c r="A163" s="1"/>
      <c r="B163" s="1"/>
      <c r="C163" s="1"/>
      <c r="D163" s="1"/>
      <c r="E163" s="3"/>
      <c r="F163" s="1"/>
      <c r="G163" s="1"/>
      <c r="H163" s="1"/>
    </row>
    <row r="164" spans="1:8" ht="12.75">
      <c r="A164" s="1"/>
      <c r="B164" s="1"/>
      <c r="C164" s="1"/>
      <c r="D164" s="1"/>
      <c r="E164" s="3"/>
      <c r="F164" s="1"/>
      <c r="G164" s="1"/>
      <c r="H164" s="1"/>
    </row>
    <row r="165" spans="1:8" ht="12.75">
      <c r="A165" s="1"/>
      <c r="B165" s="1"/>
      <c r="C165" s="1"/>
      <c r="D165" s="1"/>
      <c r="E165" s="3"/>
      <c r="F165" s="1"/>
      <c r="G165" s="1"/>
      <c r="H165" s="1"/>
    </row>
    <row r="166" spans="1:8" ht="12.75">
      <c r="A166" s="1"/>
      <c r="B166" s="1"/>
      <c r="C166" s="1"/>
      <c r="D166" s="1"/>
      <c r="E166" s="3"/>
      <c r="F166" s="1"/>
      <c r="G166" s="1"/>
      <c r="H166" s="1"/>
    </row>
    <row r="167" spans="1:8" ht="12.75">
      <c r="A167" s="1"/>
      <c r="B167" s="1"/>
      <c r="C167" s="1"/>
      <c r="D167" s="1"/>
      <c r="E167" s="3"/>
      <c r="F167" s="1"/>
      <c r="G167" s="1"/>
      <c r="H167" s="1"/>
    </row>
    <row r="168" spans="1:8" ht="12.75">
      <c r="A168" s="1"/>
      <c r="B168" s="1"/>
      <c r="C168" s="1"/>
      <c r="D168" s="1"/>
      <c r="E168" s="3"/>
      <c r="F168" s="1"/>
      <c r="G168" s="1"/>
      <c r="H168" s="1"/>
    </row>
    <row r="169" spans="1:8" ht="12.75">
      <c r="A169" s="1"/>
      <c r="B169" s="1"/>
      <c r="C169" s="1"/>
      <c r="D169" s="1"/>
      <c r="E169" s="3"/>
      <c r="F169" s="1"/>
      <c r="G169" s="1"/>
      <c r="H169" s="1"/>
    </row>
    <row r="170" spans="1:8" ht="12.75">
      <c r="A170" s="1"/>
      <c r="B170" s="1"/>
      <c r="C170" s="1"/>
      <c r="D170" s="1"/>
      <c r="E170" s="3"/>
      <c r="F170" s="1"/>
      <c r="G170" s="1"/>
      <c r="H170" s="1"/>
    </row>
    <row r="171" spans="1:8" ht="12.75">
      <c r="A171" s="1"/>
      <c r="B171" s="1"/>
      <c r="C171" s="1"/>
      <c r="D171" s="1"/>
      <c r="E171" s="3"/>
      <c r="F171" s="1"/>
      <c r="G171" s="1"/>
      <c r="H171" s="1"/>
    </row>
    <row r="172" spans="1:8" ht="12.75">
      <c r="A172" s="1"/>
      <c r="B172" s="1"/>
      <c r="C172" s="1"/>
      <c r="D172" s="1"/>
      <c r="E172" s="3"/>
      <c r="F172" s="1"/>
      <c r="G172" s="1"/>
      <c r="H172" s="1"/>
    </row>
    <row r="173" spans="1:8" ht="12.75">
      <c r="A173" s="1"/>
      <c r="B173" s="1"/>
      <c r="C173" s="1"/>
      <c r="D173" s="1"/>
      <c r="E173" s="3"/>
      <c r="F173" s="1"/>
      <c r="G173" s="1"/>
      <c r="H173" s="1"/>
    </row>
    <row r="174" spans="1:8" ht="12.75">
      <c r="A174" s="1"/>
      <c r="B174" s="1"/>
      <c r="C174" s="1"/>
      <c r="D174" s="1"/>
      <c r="E174" s="3"/>
      <c r="F174" s="1"/>
      <c r="G174" s="1"/>
      <c r="H174" s="1"/>
    </row>
    <row r="175" spans="1:8" ht="12.75">
      <c r="A175" s="1"/>
      <c r="B175" s="1"/>
      <c r="C175" s="1"/>
      <c r="D175" s="1"/>
      <c r="E175" s="3"/>
      <c r="F175" s="1"/>
      <c r="G175" s="1"/>
      <c r="H175" s="1"/>
    </row>
    <row r="176" spans="1:8" ht="12.75">
      <c r="A176" s="1"/>
      <c r="B176" s="1"/>
      <c r="C176" s="1"/>
      <c r="D176" s="1"/>
      <c r="E176" s="3"/>
      <c r="F176" s="1"/>
      <c r="G176" s="1"/>
      <c r="H176" s="1"/>
    </row>
    <row r="177" spans="1:8" ht="12.75">
      <c r="A177" s="1"/>
      <c r="B177" s="1"/>
      <c r="C177" s="1"/>
      <c r="D177" s="1"/>
      <c r="E177" s="3"/>
      <c r="F177" s="1"/>
      <c r="G177" s="1"/>
      <c r="H177" s="1"/>
    </row>
    <row r="178" spans="1:8" ht="12.75">
      <c r="A178" s="1"/>
      <c r="B178" s="1"/>
      <c r="C178" s="1"/>
      <c r="D178" s="1"/>
      <c r="E178" s="3"/>
      <c r="F178" s="1"/>
      <c r="G178" s="1"/>
      <c r="H178" s="1"/>
    </row>
    <row r="179" spans="1:8" ht="12.75">
      <c r="A179" s="1"/>
      <c r="B179" s="1"/>
      <c r="C179" s="1"/>
      <c r="D179" s="1"/>
      <c r="E179" s="3"/>
      <c r="F179" s="1"/>
      <c r="G179" s="1"/>
      <c r="H179" s="1"/>
    </row>
    <row r="180" spans="1:8" ht="12.75">
      <c r="A180" s="1"/>
      <c r="B180" s="1"/>
      <c r="C180" s="1"/>
      <c r="D180" s="1"/>
      <c r="E180" s="3"/>
      <c r="F180" s="1"/>
      <c r="G180" s="1"/>
      <c r="H180" s="1"/>
    </row>
    <row r="181" spans="1:8" ht="12.75">
      <c r="A181" s="1"/>
      <c r="B181" s="1"/>
      <c r="C181" s="1"/>
      <c r="D181" s="1"/>
      <c r="E181" s="3"/>
      <c r="F181" s="1"/>
      <c r="G181" s="1"/>
      <c r="H181" s="1"/>
    </row>
    <row r="182" spans="1:8" ht="12.75">
      <c r="A182" s="1"/>
      <c r="B182" s="1"/>
      <c r="C182" s="1"/>
      <c r="D182" s="1"/>
      <c r="E182" s="3"/>
      <c r="F182" s="1"/>
      <c r="G182" s="1"/>
      <c r="H182" s="1"/>
    </row>
    <row r="183" spans="1:8" ht="12.75">
      <c r="A183" s="1"/>
      <c r="B183" s="1"/>
      <c r="C183" s="1"/>
      <c r="D183" s="1"/>
      <c r="E183" s="3"/>
      <c r="F183" s="1"/>
      <c r="G183" s="1"/>
      <c r="H183" s="1"/>
    </row>
    <row r="184" spans="1:8" ht="12.75">
      <c r="A184" s="1"/>
      <c r="B184" s="1"/>
      <c r="C184" s="1"/>
      <c r="D184" s="1"/>
      <c r="E184" s="3"/>
      <c r="F184" s="1"/>
      <c r="G184" s="1"/>
      <c r="H184" s="1"/>
    </row>
    <row r="185" spans="1:8" ht="12.75">
      <c r="A185" s="1"/>
      <c r="B185" s="1"/>
      <c r="C185" s="1"/>
      <c r="D185" s="1"/>
      <c r="E185" s="3"/>
      <c r="F185" s="1"/>
      <c r="G185" s="1"/>
      <c r="H185" s="1"/>
    </row>
    <row r="186" spans="1:8" ht="12.75">
      <c r="A186" s="1"/>
      <c r="B186" s="1"/>
      <c r="C186" s="1"/>
      <c r="D186" s="1"/>
      <c r="E186" s="3"/>
      <c r="F186" s="1"/>
      <c r="G186" s="1"/>
      <c r="H186" s="1"/>
    </row>
    <row r="187" spans="1:8" ht="12.75">
      <c r="A187" s="1"/>
      <c r="B187" s="1"/>
      <c r="C187" s="1"/>
      <c r="D187" s="1"/>
      <c r="E187" s="3"/>
      <c r="F187" s="1"/>
      <c r="G187" s="1"/>
      <c r="H187" s="1"/>
    </row>
    <row r="188" spans="1:8" ht="12.75">
      <c r="A188" s="1"/>
      <c r="B188" s="1"/>
      <c r="C188" s="1"/>
      <c r="D188" s="1"/>
      <c r="E188" s="3"/>
      <c r="F188" s="1"/>
      <c r="G188" s="1"/>
      <c r="H188" s="1"/>
    </row>
    <row r="189" spans="1:8" ht="12.75">
      <c r="A189" s="1"/>
      <c r="B189" s="1"/>
      <c r="C189" s="1"/>
      <c r="D189" s="1"/>
      <c r="E189" s="3"/>
      <c r="F189" s="1"/>
      <c r="G189" s="1"/>
      <c r="H189" s="1"/>
    </row>
    <row r="190" spans="1:8" ht="12.75">
      <c r="A190" s="1"/>
      <c r="B190" s="1"/>
      <c r="C190" s="1"/>
      <c r="D190" s="1"/>
      <c r="E190" s="3"/>
      <c r="F190" s="1"/>
      <c r="G190" s="1"/>
      <c r="H190" s="1"/>
    </row>
    <row r="191" spans="1:8" ht="12.75">
      <c r="A191" s="1"/>
      <c r="B191" s="1"/>
      <c r="C191" s="1"/>
      <c r="D191" s="1"/>
      <c r="E191" s="3"/>
      <c r="F191" s="1"/>
      <c r="G191" s="1"/>
      <c r="H191" s="1"/>
    </row>
    <row r="192" spans="1:8" ht="12.75">
      <c r="A192" s="1"/>
      <c r="B192" s="1"/>
      <c r="C192" s="1"/>
      <c r="D192" s="1"/>
      <c r="E192" s="3"/>
      <c r="F192" s="1"/>
      <c r="G192" s="1"/>
      <c r="H192" s="1"/>
    </row>
    <row r="193" spans="1:8" ht="12.75">
      <c r="A193" s="1"/>
      <c r="B193" s="1"/>
      <c r="C193" s="1"/>
      <c r="D193" s="1"/>
      <c r="E193" s="3"/>
      <c r="F193" s="1"/>
      <c r="G193" s="1"/>
      <c r="H193" s="1"/>
    </row>
    <row r="194" spans="1:8" ht="12.75">
      <c r="A194" s="1"/>
      <c r="B194" s="1"/>
      <c r="C194" s="1"/>
      <c r="D194" s="1"/>
      <c r="E194" s="3"/>
      <c r="F194" s="1"/>
      <c r="G194" s="1"/>
      <c r="H194" s="1"/>
    </row>
    <row r="195" spans="1:8" ht="12.75">
      <c r="A195" s="1"/>
      <c r="B195" s="1"/>
      <c r="C195" s="1"/>
      <c r="D195" s="1"/>
      <c r="E195" s="3"/>
      <c r="F195" s="1"/>
      <c r="G195" s="1"/>
      <c r="H195" s="1"/>
    </row>
    <row r="196" spans="1:8" ht="12.75">
      <c r="A196" s="1"/>
      <c r="B196" s="1"/>
      <c r="C196" s="1"/>
      <c r="D196" s="1"/>
      <c r="E196" s="3"/>
      <c r="F196" s="1"/>
      <c r="G196" s="1"/>
      <c r="H196" s="1"/>
    </row>
    <row r="197" spans="1:8" ht="12.75">
      <c r="A197" s="1"/>
      <c r="B197" s="1"/>
      <c r="C197" s="1"/>
      <c r="D197" s="1"/>
      <c r="E197" s="3"/>
      <c r="F197" s="1"/>
      <c r="G197" s="1"/>
      <c r="H197" s="1"/>
    </row>
    <row r="198" spans="1:8" ht="12.75">
      <c r="A198" s="1"/>
      <c r="B198" s="1"/>
      <c r="C198" s="1"/>
      <c r="D198" s="1"/>
      <c r="E198" s="3"/>
      <c r="F198" s="1"/>
      <c r="G198" s="1"/>
      <c r="H198" s="1"/>
    </row>
    <row r="199" spans="1:8" ht="12.75">
      <c r="A199" s="1"/>
      <c r="B199" s="1"/>
      <c r="C199" s="1"/>
      <c r="D199" s="1"/>
      <c r="E199" s="3"/>
      <c r="F199" s="1"/>
      <c r="G199" s="1"/>
      <c r="H199" s="1"/>
    </row>
    <row r="200" spans="1:8" ht="12.75">
      <c r="A200" s="1"/>
      <c r="B200" s="1"/>
      <c r="C200" s="1"/>
      <c r="D200" s="1"/>
      <c r="E200" s="3"/>
      <c r="F200" s="1"/>
      <c r="G200" s="1"/>
      <c r="H200" s="1"/>
    </row>
    <row r="201" spans="1:8" ht="12.75">
      <c r="A201" s="1"/>
      <c r="B201" s="1"/>
      <c r="C201" s="1"/>
      <c r="D201" s="1"/>
      <c r="E201" s="3"/>
      <c r="F201" s="1"/>
      <c r="G201" s="1"/>
      <c r="H201" s="1"/>
    </row>
    <row r="202" spans="1:8" ht="12.75">
      <c r="A202" s="1"/>
      <c r="B202" s="1"/>
      <c r="C202" s="1"/>
      <c r="D202" s="1"/>
      <c r="E202" s="3"/>
      <c r="F202" s="1"/>
      <c r="G202" s="1"/>
      <c r="H202" s="1"/>
    </row>
    <row r="203" spans="1:8" ht="12.75">
      <c r="A203" s="1"/>
      <c r="B203" s="1"/>
      <c r="C203" s="1"/>
      <c r="D203" s="1"/>
      <c r="E203" s="3"/>
      <c r="F203" s="1"/>
      <c r="G203" s="1"/>
      <c r="H203" s="1"/>
    </row>
    <row r="204" spans="1:8" ht="12.75">
      <c r="A204" s="1"/>
      <c r="B204" s="1"/>
      <c r="C204" s="1"/>
      <c r="D204" s="1"/>
      <c r="E204" s="3"/>
      <c r="F204" s="1"/>
      <c r="G204" s="1"/>
      <c r="H204" s="1"/>
    </row>
    <row r="205" spans="1:8" ht="12.75">
      <c r="A205" s="1"/>
      <c r="B205" s="1"/>
      <c r="C205" s="1"/>
      <c r="D205" s="1"/>
      <c r="E205" s="3"/>
      <c r="F205" s="1"/>
      <c r="G205" s="1"/>
      <c r="H205" s="1"/>
    </row>
    <row r="206" spans="1:8" ht="12.75">
      <c r="A206" s="1"/>
      <c r="B206" s="1"/>
      <c r="C206" s="1"/>
      <c r="D206" s="1"/>
      <c r="E206" s="3"/>
      <c r="F206" s="1"/>
      <c r="G206" s="1"/>
      <c r="H206" s="1"/>
    </row>
    <row r="207" spans="1:8" ht="12.75">
      <c r="A207" s="1"/>
      <c r="B207" s="1"/>
      <c r="C207" s="1"/>
      <c r="D207" s="1"/>
      <c r="E207" s="3"/>
      <c r="F207" s="1"/>
      <c r="G207" s="1"/>
      <c r="H207" s="1"/>
    </row>
    <row r="208" spans="1:8" ht="12.75">
      <c r="A208" s="1"/>
      <c r="B208" s="1"/>
      <c r="C208" s="1"/>
      <c r="D208" s="1"/>
      <c r="E208" s="3"/>
      <c r="F208" s="1"/>
      <c r="G208" s="1"/>
      <c r="H208" s="1"/>
    </row>
    <row r="209" spans="1:8" ht="12.75">
      <c r="A209" s="1"/>
      <c r="B209" s="1"/>
      <c r="C209" s="1"/>
      <c r="D209" s="1"/>
      <c r="E209" s="3"/>
      <c r="F209" s="1"/>
      <c r="G209" s="1"/>
      <c r="H209" s="1"/>
    </row>
    <row r="210" spans="1:8" ht="12.75">
      <c r="A210" s="1"/>
      <c r="B210" s="1"/>
      <c r="C210" s="1"/>
      <c r="D210" s="1"/>
      <c r="E210" s="3"/>
      <c r="F210" s="1"/>
      <c r="G210" s="1"/>
      <c r="H210" s="1"/>
    </row>
    <row r="211" spans="1:8" ht="12.75">
      <c r="A211" s="1"/>
      <c r="B211" s="1"/>
      <c r="C211" s="1"/>
      <c r="D211" s="1"/>
      <c r="E211" s="3"/>
      <c r="F211" s="1"/>
      <c r="G211" s="1"/>
      <c r="H211" s="1"/>
    </row>
    <row r="212" spans="1:8" ht="12.75">
      <c r="A212" s="1"/>
      <c r="B212" s="1"/>
      <c r="C212" s="1"/>
      <c r="D212" s="1"/>
      <c r="E212" s="3"/>
      <c r="F212" s="1"/>
      <c r="G212" s="1"/>
      <c r="H212" s="1"/>
    </row>
    <row r="213" spans="1:8" ht="12.75">
      <c r="A213" s="1"/>
      <c r="B213" s="1"/>
      <c r="C213" s="1"/>
      <c r="D213" s="1"/>
      <c r="E213" s="3"/>
      <c r="F213" s="1"/>
      <c r="G213" s="1"/>
      <c r="H213" s="1"/>
    </row>
    <row r="214" spans="1:8" ht="12.75">
      <c r="A214" s="1"/>
      <c r="B214" s="1"/>
      <c r="C214" s="1"/>
      <c r="D214" s="1"/>
      <c r="E214" s="3"/>
      <c r="F214" s="1"/>
      <c r="G214" s="1"/>
      <c r="H214" s="1"/>
    </row>
    <row r="215" spans="1:8" ht="12.75">
      <c r="A215" s="1"/>
      <c r="B215" s="1"/>
      <c r="C215" s="1"/>
      <c r="D215" s="1"/>
      <c r="E215" s="3"/>
      <c r="F215" s="1"/>
      <c r="G215" s="1"/>
      <c r="H215" s="1"/>
    </row>
    <row r="216" spans="1:8" ht="12.75">
      <c r="A216" s="1"/>
      <c r="B216" s="1"/>
      <c r="C216" s="1"/>
      <c r="D216" s="1"/>
      <c r="E216" s="3"/>
      <c r="F216" s="1"/>
      <c r="G216" s="1"/>
      <c r="H216" s="1"/>
    </row>
    <row r="217" spans="1:8" ht="12.75">
      <c r="A217" s="1"/>
      <c r="B217" s="1"/>
      <c r="C217" s="1"/>
      <c r="D217" s="1"/>
      <c r="E217" s="3"/>
      <c r="F217" s="1"/>
      <c r="G217" s="1"/>
      <c r="H217" s="1"/>
    </row>
    <row r="218" spans="1:8" ht="12.75">
      <c r="A218" s="1"/>
      <c r="B218" s="1"/>
      <c r="C218" s="1"/>
      <c r="D218" s="1"/>
      <c r="E218" s="3"/>
      <c r="F218" s="1"/>
      <c r="G218" s="1"/>
      <c r="H218" s="1"/>
    </row>
    <row r="219" spans="1:8" ht="12.75">
      <c r="A219" s="1"/>
      <c r="B219" s="1"/>
      <c r="C219" s="1"/>
      <c r="D219" s="1"/>
      <c r="E219" s="3"/>
      <c r="F219" s="1"/>
      <c r="G219" s="1"/>
      <c r="H219" s="1"/>
    </row>
    <row r="220" spans="1:8" ht="12.75">
      <c r="A220" s="1"/>
      <c r="B220" s="1"/>
      <c r="C220" s="1"/>
      <c r="D220" s="1"/>
      <c r="E220" s="3"/>
      <c r="F220" s="1"/>
      <c r="G220" s="1"/>
      <c r="H220" s="1"/>
    </row>
    <row r="221" spans="1:8" ht="12.75">
      <c r="A221" s="1"/>
      <c r="B221" s="1"/>
      <c r="C221" s="1"/>
      <c r="D221" s="1"/>
      <c r="E221" s="3"/>
      <c r="F221" s="1"/>
      <c r="G221" s="1"/>
      <c r="H221" s="1"/>
    </row>
    <row r="222" spans="1:8" ht="12.75">
      <c r="A222" s="1"/>
      <c r="B222" s="1"/>
      <c r="C222" s="1"/>
      <c r="D222" s="1"/>
      <c r="E222" s="3"/>
      <c r="F222" s="1"/>
      <c r="G222" s="1"/>
      <c r="H222" s="1"/>
    </row>
    <row r="223" spans="1:8" ht="12.75">
      <c r="A223" s="1"/>
      <c r="B223" s="1"/>
      <c r="C223" s="1"/>
      <c r="D223" s="1"/>
      <c r="E223" s="3"/>
      <c r="F223" s="1"/>
      <c r="G223" s="1"/>
      <c r="H223" s="1"/>
    </row>
    <row r="224" spans="1:8" ht="12.75">
      <c r="A224" s="1"/>
      <c r="B224" s="1"/>
      <c r="C224" s="1"/>
      <c r="D224" s="1"/>
      <c r="E224" s="3"/>
      <c r="F224" s="1"/>
      <c r="G224" s="1"/>
      <c r="H224" s="1"/>
    </row>
    <row r="225" spans="1:8" ht="12.75">
      <c r="A225" s="1"/>
      <c r="B225" s="1"/>
      <c r="C225" s="1"/>
      <c r="D225" s="1"/>
      <c r="E225" s="3"/>
      <c r="F225" s="1"/>
      <c r="G225" s="1"/>
      <c r="H225" s="1"/>
    </row>
    <row r="226" spans="1:8" ht="12.75">
      <c r="A226" s="1"/>
      <c r="B226" s="1"/>
      <c r="C226" s="1"/>
      <c r="D226" s="1"/>
      <c r="E226" s="3"/>
      <c r="F226" s="1"/>
      <c r="G226" s="1"/>
      <c r="H226" s="1"/>
    </row>
    <row r="227" spans="1:8" ht="12.75">
      <c r="A227" s="1"/>
      <c r="B227" s="1"/>
      <c r="C227" s="1"/>
      <c r="D227" s="1"/>
      <c r="E227" s="3"/>
      <c r="F227" s="1"/>
      <c r="G227" s="1"/>
      <c r="H227" s="1"/>
    </row>
    <row r="228" spans="1:8" ht="12.75">
      <c r="A228" s="1"/>
      <c r="B228" s="1"/>
      <c r="C228" s="1"/>
      <c r="D228" s="1"/>
      <c r="E228" s="3"/>
      <c r="F228" s="1"/>
      <c r="G228" s="1"/>
      <c r="H228" s="1"/>
    </row>
    <row r="229" spans="1:8" ht="12.75">
      <c r="A229" s="1"/>
      <c r="B229" s="1"/>
      <c r="C229" s="1"/>
      <c r="D229" s="1"/>
      <c r="E229" s="3"/>
      <c r="F229" s="1"/>
      <c r="G229" s="1"/>
      <c r="H229" s="1"/>
    </row>
    <row r="230" spans="1:8" ht="12.75">
      <c r="A230" s="1"/>
      <c r="B230" s="1"/>
      <c r="C230" s="1"/>
      <c r="D230" s="1"/>
      <c r="E230" s="3"/>
      <c r="F230" s="1"/>
      <c r="G230" s="1"/>
      <c r="H230" s="1"/>
    </row>
    <row r="231" spans="1:8" ht="12.75">
      <c r="A231" s="1"/>
      <c r="B231" s="1"/>
      <c r="C231" s="1"/>
      <c r="D231" s="1"/>
      <c r="E231" s="3"/>
      <c r="F231" s="1"/>
      <c r="G231" s="1"/>
      <c r="H231" s="1"/>
    </row>
    <row r="232" spans="1:8" ht="12.75">
      <c r="A232" s="1"/>
      <c r="B232" s="1"/>
      <c r="C232" s="1"/>
      <c r="D232" s="1"/>
      <c r="E232" s="3"/>
      <c r="F232" s="1"/>
      <c r="G232" s="1"/>
      <c r="H232" s="1"/>
    </row>
    <row r="233" spans="1:8" ht="12.75">
      <c r="A233" s="1"/>
      <c r="B233" s="1"/>
      <c r="C233" s="1"/>
      <c r="D233" s="1"/>
      <c r="E233" s="3"/>
      <c r="F233" s="1"/>
      <c r="G233" s="1"/>
      <c r="H233" s="1"/>
    </row>
    <row r="234" spans="1:8" ht="12.75">
      <c r="A234" s="1"/>
      <c r="B234" s="1"/>
      <c r="C234" s="1"/>
      <c r="D234" s="1"/>
      <c r="E234" s="3"/>
      <c r="F234" s="1"/>
      <c r="G234" s="1"/>
      <c r="H234" s="1"/>
    </row>
    <row r="235" spans="1:8" ht="12.75">
      <c r="A235" s="1"/>
      <c r="B235" s="1"/>
      <c r="C235" s="1"/>
      <c r="D235" s="1"/>
      <c r="E235" s="3"/>
      <c r="F235" s="1"/>
      <c r="G235" s="1"/>
      <c r="H235" s="1"/>
    </row>
    <row r="236" spans="1:8" ht="12.75">
      <c r="A236" s="1"/>
      <c r="B236" s="1"/>
      <c r="C236" s="1"/>
      <c r="D236" s="1"/>
      <c r="E236" s="3"/>
      <c r="F236" s="1"/>
      <c r="G236" s="1"/>
      <c r="H236" s="1"/>
    </row>
    <row r="237" spans="1:8" ht="12.75">
      <c r="A237" s="1"/>
      <c r="B237" s="1"/>
      <c r="C237" s="1"/>
      <c r="D237" s="1"/>
      <c r="E237" s="3"/>
      <c r="F237" s="1"/>
      <c r="G237" s="1"/>
      <c r="H237" s="1"/>
    </row>
    <row r="238" spans="1:8" ht="12.75">
      <c r="A238" s="1"/>
      <c r="B238" s="1"/>
      <c r="C238" s="1"/>
      <c r="D238" s="1"/>
      <c r="E238" s="3"/>
      <c r="F238" s="1"/>
      <c r="G238" s="1"/>
      <c r="H238" s="1"/>
    </row>
    <row r="239" spans="1:8" ht="12.75">
      <c r="A239" s="1"/>
      <c r="B239" s="1"/>
      <c r="C239" s="1"/>
      <c r="D239" s="1"/>
      <c r="E239" s="3"/>
      <c r="F239" s="1"/>
      <c r="G239" s="1"/>
      <c r="H239" s="1"/>
    </row>
    <row r="240" spans="1:8" ht="12.75">
      <c r="A240" s="1"/>
      <c r="B240" s="1"/>
      <c r="C240" s="1"/>
      <c r="D240" s="1"/>
      <c r="E240" s="3"/>
      <c r="F240" s="1"/>
      <c r="G240" s="1"/>
      <c r="H240" s="1"/>
    </row>
    <row r="241" spans="1:8" ht="12.75">
      <c r="A241" s="1"/>
      <c r="B241" s="1"/>
      <c r="C241" s="1"/>
      <c r="D241" s="1"/>
      <c r="E241" s="3"/>
      <c r="F241" s="1"/>
      <c r="G241" s="1"/>
      <c r="H241" s="1"/>
    </row>
    <row r="242" spans="1:8" ht="12.75">
      <c r="A242" s="1"/>
      <c r="B242" s="1"/>
      <c r="C242" s="1"/>
      <c r="D242" s="1"/>
      <c r="E242" s="3"/>
      <c r="F242" s="1"/>
      <c r="G242" s="1"/>
      <c r="H242" s="1"/>
    </row>
    <row r="243" spans="1:8" ht="12.75">
      <c r="A243" s="1"/>
      <c r="B243" s="1"/>
      <c r="C243" s="1"/>
      <c r="D243" s="1"/>
      <c r="E243" s="3"/>
      <c r="F243" s="1"/>
      <c r="G243" s="1"/>
      <c r="H243" s="1"/>
    </row>
    <row r="244" spans="1:8" ht="12.75">
      <c r="A244" s="1"/>
      <c r="B244" s="1"/>
      <c r="C244" s="1"/>
      <c r="D244" s="1"/>
      <c r="E244" s="3"/>
      <c r="F244" s="1"/>
      <c r="G244" s="1"/>
      <c r="H244" s="1"/>
    </row>
    <row r="245" spans="1:8" ht="12.75">
      <c r="A245" s="1"/>
      <c r="B245" s="1"/>
      <c r="C245" s="1"/>
      <c r="D245" s="1"/>
      <c r="E245" s="3"/>
      <c r="F245" s="1"/>
      <c r="G245" s="1"/>
      <c r="H245" s="1"/>
    </row>
    <row r="246" spans="1:8" ht="12.75">
      <c r="A246" s="1"/>
      <c r="B246" s="1"/>
      <c r="C246" s="1"/>
      <c r="D246" s="1"/>
      <c r="E246" s="3"/>
      <c r="F246" s="1"/>
      <c r="G246" s="1"/>
      <c r="H246" s="1"/>
    </row>
    <row r="247" spans="1:8" ht="12.75">
      <c r="A247" s="1"/>
      <c r="B247" s="1"/>
      <c r="C247" s="1"/>
      <c r="D247" s="1"/>
      <c r="E247" s="3"/>
      <c r="F247" s="1"/>
      <c r="G247" s="1"/>
      <c r="H247" s="1"/>
    </row>
    <row r="248" spans="1:8" ht="12.75">
      <c r="A248" s="1"/>
      <c r="B248" s="1"/>
      <c r="C248" s="1"/>
      <c r="D248" s="1"/>
      <c r="E248" s="3"/>
      <c r="F248" s="1"/>
      <c r="G248" s="1"/>
      <c r="H248" s="1"/>
    </row>
    <row r="249" spans="1:8" ht="12.75">
      <c r="A249" s="1"/>
      <c r="B249" s="1"/>
      <c r="C249" s="1"/>
      <c r="D249" s="1"/>
      <c r="E249" s="3"/>
      <c r="F249" s="1"/>
      <c r="G249" s="1"/>
      <c r="H249" s="1"/>
    </row>
    <row r="250" spans="1:8" ht="12.75">
      <c r="A250" s="1"/>
      <c r="B250" s="1"/>
      <c r="C250" s="1"/>
      <c r="D250" s="1"/>
      <c r="E250" s="3"/>
      <c r="F250" s="1"/>
      <c r="G250" s="1"/>
      <c r="H250" s="1"/>
    </row>
    <row r="251" spans="1:8" ht="12.75">
      <c r="A251" s="1"/>
      <c r="B251" s="1"/>
      <c r="C251" s="1"/>
      <c r="D251" s="1"/>
      <c r="E251" s="3"/>
      <c r="F251" s="1"/>
      <c r="G251" s="1"/>
      <c r="H251" s="1"/>
    </row>
    <row r="252" spans="1:8" ht="12.75">
      <c r="A252" s="1"/>
      <c r="B252" s="1"/>
      <c r="C252" s="1"/>
      <c r="D252" s="1"/>
      <c r="E252" s="3"/>
      <c r="F252" s="1"/>
      <c r="G252" s="1"/>
      <c r="H252" s="1"/>
    </row>
    <row r="253" spans="1:8" ht="12.75">
      <c r="A253" s="1"/>
      <c r="B253" s="1"/>
      <c r="C253" s="1"/>
      <c r="D253" s="1"/>
      <c r="E253" s="3"/>
      <c r="F253" s="1"/>
      <c r="G253" s="1"/>
      <c r="H253" s="1"/>
    </row>
    <row r="254" spans="1:8" ht="12.75">
      <c r="A254" s="1"/>
      <c r="B254" s="1"/>
      <c r="C254" s="1"/>
      <c r="D254" s="1"/>
      <c r="E254" s="3"/>
      <c r="F254" s="1"/>
      <c r="G254" s="1"/>
      <c r="H254" s="1"/>
    </row>
    <row r="255" spans="1:8" ht="12.75">
      <c r="A255" s="1"/>
      <c r="B255" s="1"/>
      <c r="C255" s="1"/>
      <c r="D255" s="1"/>
      <c r="E255" s="3"/>
      <c r="F255" s="1"/>
      <c r="G255" s="1"/>
      <c r="H255" s="1"/>
    </row>
    <row r="256" spans="1:8" ht="12.75">
      <c r="A256" s="1"/>
      <c r="B256" s="1"/>
      <c r="C256" s="1"/>
      <c r="D256" s="1"/>
      <c r="E256" s="3"/>
      <c r="F256" s="1"/>
      <c r="G256" s="1"/>
      <c r="H256" s="1"/>
    </row>
    <row r="257" spans="1:8" ht="12.75">
      <c r="A257" s="1"/>
      <c r="B257" s="1"/>
      <c r="C257" s="1"/>
      <c r="D257" s="1"/>
      <c r="E257" s="3"/>
      <c r="F257" s="1"/>
      <c r="G257" s="1"/>
      <c r="H257" s="1"/>
    </row>
    <row r="258" spans="1:8" ht="12.75">
      <c r="A258" s="1"/>
      <c r="B258" s="1"/>
      <c r="C258" s="1"/>
      <c r="D258" s="1"/>
      <c r="E258" s="3"/>
      <c r="F258" s="1"/>
      <c r="G258" s="1"/>
      <c r="H258" s="1"/>
    </row>
    <row r="259" spans="1:8" ht="12.75">
      <c r="A259" s="1"/>
      <c r="B259" s="1"/>
      <c r="C259" s="1"/>
      <c r="D259" s="1"/>
      <c r="E259" s="3"/>
      <c r="F259" s="1"/>
      <c r="G259" s="1"/>
      <c r="H259" s="1"/>
    </row>
    <row r="260" spans="1:8" ht="12.75">
      <c r="A260" s="1"/>
      <c r="B260" s="1"/>
      <c r="C260" s="1"/>
      <c r="D260" s="1"/>
      <c r="E260" s="3"/>
      <c r="F260" s="1"/>
      <c r="G260" s="1"/>
      <c r="H260" s="1"/>
    </row>
    <row r="261" spans="1:8" ht="12.75">
      <c r="A261" s="1"/>
      <c r="B261" s="1"/>
      <c r="C261" s="1"/>
      <c r="D261" s="1"/>
      <c r="E261" s="3"/>
      <c r="F261" s="1"/>
      <c r="G261" s="1"/>
      <c r="H261" s="1"/>
    </row>
    <row r="262" spans="1:8" ht="12.75">
      <c r="A262" s="1"/>
      <c r="B262" s="1"/>
      <c r="C262" s="1"/>
      <c r="D262" s="1"/>
      <c r="E262" s="3"/>
      <c r="F262" s="1"/>
      <c r="G262" s="1"/>
      <c r="H262" s="1"/>
    </row>
    <row r="263" spans="1:8" ht="12.75">
      <c r="A263" s="1"/>
      <c r="B263" s="1"/>
      <c r="C263" s="1"/>
      <c r="D263" s="1"/>
      <c r="E263" s="3"/>
      <c r="F263" s="1"/>
      <c r="G263" s="1"/>
      <c r="H263" s="1"/>
    </row>
    <row r="264" spans="1:8" ht="12.75">
      <c r="A264" s="1"/>
      <c r="B264" s="1"/>
      <c r="C264" s="1"/>
      <c r="D264" s="1"/>
      <c r="E264" s="3"/>
      <c r="F264" s="1"/>
      <c r="G264" s="1"/>
      <c r="H264" s="1"/>
    </row>
    <row r="265" spans="1:8" ht="12.75">
      <c r="A265" s="1"/>
      <c r="B265" s="1"/>
      <c r="C265" s="1"/>
      <c r="D265" s="1"/>
      <c r="E265" s="3"/>
      <c r="F265" s="1"/>
      <c r="G265" s="1"/>
      <c r="H265" s="1"/>
    </row>
    <row r="266" spans="1:8" ht="12.75">
      <c r="A266" s="1"/>
      <c r="B266" s="1"/>
      <c r="C266" s="1"/>
      <c r="D266" s="1"/>
      <c r="E266" s="3"/>
      <c r="F266" s="1"/>
      <c r="G266" s="1"/>
      <c r="H266" s="1"/>
    </row>
    <row r="267" spans="1:8" ht="12.75">
      <c r="A267" s="1"/>
      <c r="B267" s="1"/>
      <c r="C267" s="1"/>
      <c r="D267" s="1"/>
      <c r="E267" s="3"/>
      <c r="F267" s="1"/>
      <c r="G267" s="1"/>
      <c r="H267" s="1"/>
    </row>
    <row r="268" spans="1:8" ht="12.75">
      <c r="A268" s="1"/>
      <c r="B268" s="1"/>
      <c r="C268" s="1"/>
      <c r="D268" s="1"/>
      <c r="E268" s="3"/>
      <c r="F268" s="1"/>
      <c r="G268" s="1"/>
      <c r="H268" s="1"/>
    </row>
    <row r="269" spans="1:8" ht="12.75">
      <c r="A269" s="1"/>
      <c r="B269" s="1"/>
      <c r="C269" s="1"/>
      <c r="D269" s="1"/>
      <c r="E269" s="3"/>
      <c r="F269" s="1"/>
      <c r="G269" s="1"/>
      <c r="H269" s="1"/>
    </row>
    <row r="270" spans="1:8" ht="12.75">
      <c r="A270" s="1"/>
      <c r="B270" s="1"/>
      <c r="C270" s="1"/>
      <c r="D270" s="1"/>
      <c r="E270" s="3"/>
      <c r="F270" s="1"/>
      <c r="G270" s="1"/>
      <c r="H270" s="1"/>
    </row>
    <row r="271" spans="1:8" ht="12.75">
      <c r="A271" s="1"/>
      <c r="B271" s="1"/>
      <c r="C271" s="1"/>
      <c r="D271" s="1"/>
      <c r="E271" s="3"/>
      <c r="F271" s="1"/>
      <c r="G271" s="1"/>
      <c r="H271" s="1"/>
    </row>
    <row r="272" spans="1:8" ht="12.75">
      <c r="A272" s="1"/>
      <c r="B272" s="1"/>
      <c r="C272" s="1"/>
      <c r="D272" s="1"/>
      <c r="E272" s="3"/>
      <c r="F272" s="1"/>
      <c r="G272" s="1"/>
      <c r="H272" s="1"/>
    </row>
    <row r="273" spans="1:8" ht="12.75">
      <c r="A273" s="1"/>
      <c r="B273" s="1"/>
      <c r="C273" s="1"/>
      <c r="D273" s="1"/>
      <c r="E273" s="3"/>
      <c r="F273" s="1"/>
      <c r="G273" s="1"/>
      <c r="H273" s="1"/>
    </row>
    <row r="274" spans="1:8" ht="12.75">
      <c r="A274" s="1"/>
      <c r="B274" s="1"/>
      <c r="C274" s="1"/>
      <c r="D274" s="1"/>
      <c r="E274" s="3"/>
      <c r="F274" s="1"/>
      <c r="G274" s="1"/>
      <c r="H274" s="1"/>
    </row>
    <row r="275" spans="1:8" ht="12.75">
      <c r="A275" s="1"/>
      <c r="B275" s="1"/>
      <c r="C275" s="1"/>
      <c r="D275" s="1"/>
      <c r="E275" s="3"/>
      <c r="F275" s="1"/>
      <c r="G275" s="1"/>
      <c r="H275" s="1"/>
    </row>
    <row r="276" spans="1:8" ht="12.75">
      <c r="A276" s="1"/>
      <c r="B276" s="1"/>
      <c r="C276" s="1"/>
      <c r="D276" s="1"/>
      <c r="E276" s="3"/>
      <c r="F276" s="1"/>
      <c r="G276" s="1"/>
      <c r="H276" s="1"/>
    </row>
    <row r="277" spans="1:8" ht="12.75">
      <c r="A277" s="1"/>
      <c r="B277" s="1"/>
      <c r="C277" s="1"/>
      <c r="D277" s="1"/>
      <c r="E277" s="3"/>
      <c r="F277" s="1"/>
      <c r="G277" s="1"/>
      <c r="H277" s="1"/>
    </row>
    <row r="278" spans="1:8" ht="12.75">
      <c r="A278" s="1"/>
      <c r="B278" s="1"/>
      <c r="C278" s="1"/>
      <c r="D278" s="1"/>
      <c r="E278" s="3"/>
      <c r="F278" s="1"/>
      <c r="G278" s="1"/>
      <c r="H278" s="1"/>
    </row>
    <row r="279" spans="1:8" ht="12.75">
      <c r="A279" s="1"/>
      <c r="B279" s="1"/>
      <c r="C279" s="1"/>
      <c r="D279" s="1"/>
      <c r="E279" s="3"/>
      <c r="F279" s="1"/>
      <c r="G279" s="1"/>
      <c r="H279" s="1"/>
    </row>
    <row r="280" spans="1:8" ht="12.75">
      <c r="A280" s="1"/>
      <c r="B280" s="1"/>
      <c r="C280" s="1"/>
      <c r="D280" s="1"/>
      <c r="E280" s="3"/>
      <c r="F280" s="1"/>
      <c r="G280" s="1"/>
      <c r="H280" s="1"/>
    </row>
    <row r="281" spans="1:8" ht="12.75">
      <c r="A281" s="1"/>
      <c r="B281" s="1"/>
      <c r="C281" s="1"/>
      <c r="D281" s="1"/>
      <c r="E281" s="3"/>
      <c r="F281" s="1"/>
      <c r="G281" s="1"/>
      <c r="H281" s="1"/>
    </row>
    <row r="282" spans="1:8" ht="12.75">
      <c r="A282" s="1"/>
      <c r="B282" s="1"/>
      <c r="C282" s="1"/>
      <c r="D282" s="1"/>
      <c r="E282" s="3"/>
      <c r="F282" s="1"/>
      <c r="G282" s="1"/>
      <c r="H282" s="1"/>
    </row>
    <row r="283" spans="1:8" ht="12.75">
      <c r="A283" s="1"/>
      <c r="B283" s="1"/>
      <c r="C283" s="1"/>
      <c r="D283" s="1"/>
      <c r="E283" s="3"/>
      <c r="F283" s="1"/>
      <c r="G283" s="1"/>
      <c r="H283" s="1"/>
    </row>
    <row r="284" spans="1:8" ht="12.75">
      <c r="A284" s="1"/>
      <c r="B284" s="1"/>
      <c r="C284" s="1"/>
      <c r="D284" s="1"/>
      <c r="E284" s="3"/>
      <c r="F284" s="1"/>
      <c r="G284" s="1"/>
      <c r="H284" s="1"/>
    </row>
    <row r="285" spans="1:8" ht="12.75">
      <c r="A285" s="1"/>
      <c r="B285" s="1"/>
      <c r="C285" s="1"/>
      <c r="D285" s="1"/>
      <c r="E285" s="3"/>
      <c r="F285" s="1"/>
      <c r="G285" s="1"/>
      <c r="H285" s="1"/>
    </row>
    <row r="286" spans="1:8" ht="12.75">
      <c r="A286" s="1"/>
      <c r="B286" s="1"/>
      <c r="C286" s="1"/>
      <c r="D286" s="1"/>
      <c r="E286" s="3"/>
      <c r="F286" s="1"/>
      <c r="G286" s="1"/>
      <c r="H286" s="1"/>
    </row>
    <row r="287" spans="1:8" ht="12.75">
      <c r="A287" s="1"/>
      <c r="B287" s="1"/>
      <c r="C287" s="1"/>
      <c r="D287" s="1"/>
      <c r="E287" s="3"/>
      <c r="F287" s="1"/>
      <c r="G287" s="1"/>
      <c r="H287" s="1"/>
    </row>
    <row r="288" spans="1:8" ht="12.75">
      <c r="A288" s="1"/>
      <c r="B288" s="1"/>
      <c r="C288" s="1"/>
      <c r="D288" s="1"/>
      <c r="E288" s="3"/>
      <c r="F288" s="1"/>
      <c r="G288" s="1"/>
      <c r="H288" s="1"/>
    </row>
    <row r="289" spans="1:8" ht="12.75">
      <c r="A289" s="1"/>
      <c r="B289" s="1"/>
      <c r="C289" s="1"/>
      <c r="D289" s="1"/>
      <c r="E289" s="3"/>
      <c r="F289" s="1"/>
      <c r="G289" s="1"/>
      <c r="H289" s="1"/>
    </row>
    <row r="290" spans="1:8" ht="12.75">
      <c r="A290" s="1"/>
      <c r="B290" s="1"/>
      <c r="C290" s="1"/>
      <c r="D290" s="1"/>
      <c r="E290" s="3"/>
      <c r="F290" s="1"/>
      <c r="G290" s="1"/>
      <c r="H290" s="1"/>
    </row>
    <row r="291" spans="1:8" ht="12.75">
      <c r="A291" s="1"/>
      <c r="B291" s="1"/>
      <c r="C291" s="1"/>
      <c r="D291" s="1"/>
      <c r="E291" s="3"/>
      <c r="F291" s="1"/>
      <c r="G291" s="1"/>
      <c r="H291" s="1"/>
    </row>
    <row r="292" spans="1:8" ht="12.75">
      <c r="A292" s="1"/>
      <c r="B292" s="1"/>
      <c r="C292" s="1"/>
      <c r="D292" s="1"/>
      <c r="E292" s="3"/>
      <c r="F292" s="1"/>
      <c r="G292" s="1"/>
      <c r="H292" s="1"/>
    </row>
    <row r="293" spans="1:8" ht="12.75">
      <c r="A293" s="1"/>
      <c r="B293" s="1"/>
      <c r="C293" s="1"/>
      <c r="D293" s="1"/>
      <c r="E293" s="3"/>
      <c r="F293" s="1"/>
      <c r="G293" s="1"/>
      <c r="H293" s="1"/>
    </row>
    <row r="294" spans="1:8" ht="12.75">
      <c r="A294" s="1"/>
      <c r="B294" s="1"/>
      <c r="C294" s="1"/>
      <c r="D294" s="1"/>
      <c r="E294" s="3"/>
      <c r="F294" s="1"/>
      <c r="G294" s="1"/>
      <c r="H294" s="1"/>
    </row>
    <row r="295" spans="1:8" ht="12.75">
      <c r="A295" s="1"/>
      <c r="B295" s="1"/>
      <c r="C295" s="1"/>
      <c r="D295" s="1"/>
      <c r="E295" s="3"/>
      <c r="F295" s="1"/>
      <c r="G295" s="1"/>
      <c r="H295" s="1"/>
    </row>
    <row r="296" spans="1:8" ht="12.75">
      <c r="A296" s="1"/>
      <c r="B296" s="1"/>
      <c r="C296" s="1"/>
      <c r="D296" s="1"/>
      <c r="E296" s="3"/>
      <c r="F296" s="1"/>
      <c r="G296" s="1"/>
      <c r="H296" s="1"/>
    </row>
    <row r="297" spans="1:8" ht="12.75">
      <c r="A297" s="1"/>
      <c r="B297" s="1"/>
      <c r="C297" s="1"/>
      <c r="D297" s="1"/>
      <c r="E297" s="3"/>
      <c r="F297" s="1"/>
      <c r="G297" s="1"/>
      <c r="H297" s="1"/>
    </row>
    <row r="298" spans="1:8" ht="12.75">
      <c r="A298" s="1"/>
      <c r="B298" s="1"/>
      <c r="C298" s="1"/>
      <c r="D298" s="1"/>
      <c r="E298" s="3"/>
      <c r="F298" s="1"/>
      <c r="G298" s="1"/>
      <c r="H298" s="1"/>
    </row>
    <row r="299" spans="1:8" ht="12.75">
      <c r="A299" s="1"/>
      <c r="B299" s="1"/>
      <c r="C299" s="1"/>
      <c r="D299" s="1"/>
      <c r="E299" s="3"/>
      <c r="F299" s="1"/>
      <c r="G299" s="1"/>
      <c r="H299" s="1"/>
    </row>
    <row r="300" spans="1:8" ht="12.75">
      <c r="A300" s="1"/>
      <c r="B300" s="1"/>
      <c r="C300" s="1"/>
      <c r="D300" s="1"/>
      <c r="E300" s="3"/>
      <c r="F300" s="1"/>
      <c r="G300" s="1"/>
      <c r="H300" s="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R149"/>
  <sheetViews>
    <sheetView workbookViewId="0" topLeftCell="A1">
      <selection activeCell="C10" sqref="C10"/>
    </sheetView>
  </sheetViews>
  <sheetFormatPr defaultColWidth="9.140625" defaultRowHeight="12.75"/>
  <cols>
    <col min="2" max="2" width="25.8515625" style="0" bestFit="1" customWidth="1"/>
    <col min="3" max="5" width="8.7109375" style="0" customWidth="1"/>
    <col min="6" max="6" width="8.140625" style="0" customWidth="1"/>
    <col min="8" max="8" width="10.28125" style="0" customWidth="1"/>
    <col min="9" max="18" width="10.7109375" style="0" customWidth="1"/>
  </cols>
  <sheetData>
    <row r="1" spans="2:8" ht="13.5" thickBot="1">
      <c r="B1" s="9" t="s">
        <v>44</v>
      </c>
      <c r="C1" s="65" t="s">
        <v>25</v>
      </c>
      <c r="D1" s="7"/>
      <c r="E1" s="8"/>
      <c r="F1" s="6"/>
      <c r="G1" s="86"/>
      <c r="H1" s="85" t="s">
        <v>51</v>
      </c>
    </row>
    <row r="2" spans="2:7" ht="26.25" thickBot="1">
      <c r="B2" s="15" t="s">
        <v>45</v>
      </c>
      <c r="C2" s="65" t="s">
        <v>41</v>
      </c>
      <c r="D2" s="7"/>
      <c r="E2" s="8"/>
      <c r="F2" s="6"/>
      <c r="G2" s="6"/>
    </row>
    <row r="3" spans="2:18" ht="13.5" thickBot="1">
      <c r="B3" s="10" t="s">
        <v>50</v>
      </c>
      <c r="C3" s="66">
        <v>17</v>
      </c>
      <c r="D3" s="2"/>
      <c r="I3" s="1"/>
      <c r="J3" s="2"/>
      <c r="K3" s="2"/>
      <c r="L3" s="2"/>
      <c r="M3" s="2"/>
      <c r="N3" s="2"/>
      <c r="O3" s="1"/>
      <c r="P3" s="1"/>
      <c r="Q3" s="1"/>
      <c r="R3" s="1"/>
    </row>
    <row r="4" spans="2:18" ht="26.25" thickBot="1">
      <c r="B4" s="15" t="s">
        <v>48</v>
      </c>
      <c r="C4" s="13">
        <v>6</v>
      </c>
      <c r="D4" s="2"/>
      <c r="I4" s="1"/>
      <c r="J4" s="1"/>
      <c r="K4" s="1"/>
      <c r="L4" s="1"/>
      <c r="M4" s="1"/>
      <c r="N4" s="1"/>
      <c r="O4" s="1"/>
      <c r="P4" s="1"/>
      <c r="Q4" s="1"/>
      <c r="R4" s="1"/>
    </row>
    <row r="5" spans="2:18" ht="13.5" thickBot="1">
      <c r="B5" s="10" t="s">
        <v>20</v>
      </c>
      <c r="C5" s="67">
        <v>1612.3</v>
      </c>
      <c r="H5" s="1"/>
      <c r="I5" s="1"/>
      <c r="J5" s="2"/>
      <c r="K5" s="2"/>
      <c r="L5" s="1"/>
      <c r="M5" s="1"/>
      <c r="N5" s="1"/>
      <c r="O5" s="1"/>
      <c r="P5" s="1"/>
      <c r="Q5" s="1"/>
      <c r="R5" s="1"/>
    </row>
    <row r="6" spans="2:18" ht="13.5" thickBot="1">
      <c r="B6" s="10" t="s">
        <v>21</v>
      </c>
      <c r="C6" s="67">
        <v>1582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26.25" thickBot="1">
      <c r="B7" s="15" t="s">
        <v>42</v>
      </c>
      <c r="C7" s="67">
        <v>25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2:18" ht="26.25" thickBot="1">
      <c r="B8" s="15" t="s">
        <v>43</v>
      </c>
      <c r="C8" s="67">
        <v>3.3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2:18" ht="13.5" thickBot="1">
      <c r="B9" s="10" t="s">
        <v>46</v>
      </c>
      <c r="C9" s="14">
        <f>9.5*1*POWER((C7*(C5-C6)),0.25)</f>
        <v>49.83899366446296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2:18" ht="13.5" thickBot="1">
      <c r="B10" s="10" t="s">
        <v>47</v>
      </c>
      <c r="C10" s="14">
        <f>60*0.3*POWER(C7,0.53)/(POWER((C5-C6),0.9))</f>
        <v>4.601319010531705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13.5" thickBot="1">
      <c r="B11" s="10" t="s">
        <v>22</v>
      </c>
      <c r="C11" s="67">
        <v>1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ht="13.5" thickBot="1">
      <c r="B12" s="11" t="s">
        <v>24</v>
      </c>
      <c r="C12" s="67">
        <v>0.5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2:18" ht="13.5" thickBot="1">
      <c r="B13" s="12" t="s">
        <v>23</v>
      </c>
      <c r="C13" s="67">
        <v>0.86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8:18" ht="12.75"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2:18" ht="12.75">
      <c r="B15" s="100" t="s">
        <v>120</v>
      </c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51.75" thickBot="1">
      <c r="A16" t="s">
        <v>38</v>
      </c>
      <c r="B16" s="4" t="s">
        <v>32</v>
      </c>
      <c r="C16" s="75" t="s">
        <v>31</v>
      </c>
      <c r="D16" s="75" t="s">
        <v>30</v>
      </c>
      <c r="E16" s="76" t="s">
        <v>29</v>
      </c>
      <c r="F16" s="75" t="s">
        <v>28</v>
      </c>
      <c r="G16" s="75" t="s">
        <v>27</v>
      </c>
      <c r="H16" s="76" t="s">
        <v>26</v>
      </c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2.75">
      <c r="A17" t="s">
        <v>0</v>
      </c>
      <c r="B17" t="s">
        <v>2</v>
      </c>
      <c r="C17" s="87">
        <v>0</v>
      </c>
      <c r="D17" s="88">
        <v>5</v>
      </c>
      <c r="E17" s="89"/>
      <c r="F17" s="89"/>
      <c r="G17" s="89"/>
      <c r="H17" s="90"/>
      <c r="I17" s="5"/>
      <c r="J17" s="1"/>
      <c r="K17" s="1"/>
      <c r="L17" s="1"/>
      <c r="M17" s="1"/>
      <c r="N17" s="1"/>
      <c r="O17" s="1"/>
      <c r="P17" s="1"/>
      <c r="Q17" s="1"/>
      <c r="R17" s="1"/>
    </row>
    <row r="18" spans="1:18" ht="12.75">
      <c r="A18" t="s">
        <v>5</v>
      </c>
      <c r="C18" s="91"/>
      <c r="D18" s="77"/>
      <c r="E18" s="78">
        <v>1585</v>
      </c>
      <c r="F18" s="78">
        <v>13</v>
      </c>
      <c r="G18" s="78">
        <v>0</v>
      </c>
      <c r="H18" s="92">
        <v>0.064</v>
      </c>
      <c r="I18" s="5"/>
      <c r="J18" s="1"/>
      <c r="K18" s="1"/>
      <c r="L18" s="1"/>
      <c r="M18" s="1"/>
      <c r="N18" s="1"/>
      <c r="O18" s="1"/>
      <c r="P18" s="1"/>
      <c r="Q18" s="1"/>
      <c r="R18" s="1"/>
    </row>
    <row r="19" spans="1:18" ht="12.75">
      <c r="A19" t="s">
        <v>6</v>
      </c>
      <c r="C19" s="91"/>
      <c r="D19" s="77"/>
      <c r="E19" s="78">
        <v>1593</v>
      </c>
      <c r="F19" s="78">
        <v>69</v>
      </c>
      <c r="G19" s="78">
        <v>0</v>
      </c>
      <c r="H19" s="92">
        <v>0.054</v>
      </c>
      <c r="I19" s="5"/>
      <c r="J19" s="1"/>
      <c r="K19" s="1"/>
      <c r="L19" s="1"/>
      <c r="M19" s="1"/>
      <c r="N19" s="1"/>
      <c r="O19" s="1"/>
      <c r="P19" s="1"/>
      <c r="Q19" s="1"/>
      <c r="R19" s="1"/>
    </row>
    <row r="20" spans="1:18" ht="12.75">
      <c r="A20" t="s">
        <v>7</v>
      </c>
      <c r="C20" s="91"/>
      <c r="D20" s="77"/>
      <c r="E20" s="78">
        <v>1597</v>
      </c>
      <c r="F20" s="78">
        <v>103</v>
      </c>
      <c r="G20" s="78">
        <v>0</v>
      </c>
      <c r="H20" s="92">
        <v>0.053</v>
      </c>
      <c r="I20" s="5"/>
      <c r="J20" s="1"/>
      <c r="K20" s="1"/>
      <c r="L20" s="1"/>
      <c r="M20" s="1"/>
      <c r="N20" s="1"/>
      <c r="O20" s="1"/>
      <c r="P20" s="1"/>
      <c r="Q20" s="1"/>
      <c r="R20" s="1"/>
    </row>
    <row r="21" spans="1:18" ht="12.75">
      <c r="A21" t="s">
        <v>10</v>
      </c>
      <c r="C21" s="91"/>
      <c r="D21" s="77"/>
      <c r="E21" s="78">
        <v>1601</v>
      </c>
      <c r="F21" s="78">
        <v>149</v>
      </c>
      <c r="G21" s="78">
        <v>0</v>
      </c>
      <c r="H21" s="92">
        <v>0.052</v>
      </c>
      <c r="I21" s="5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t="s">
        <v>9</v>
      </c>
      <c r="C22" s="91"/>
      <c r="D22" s="77"/>
      <c r="E22" s="78">
        <v>1605</v>
      </c>
      <c r="F22" s="78">
        <v>195</v>
      </c>
      <c r="G22" s="78">
        <v>0</v>
      </c>
      <c r="H22" s="92">
        <v>0.051</v>
      </c>
      <c r="I22" s="5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t="s">
        <v>8</v>
      </c>
      <c r="C23" s="91"/>
      <c r="D23" s="77"/>
      <c r="E23" s="78">
        <v>1613</v>
      </c>
      <c r="F23" s="78">
        <v>283</v>
      </c>
      <c r="G23" s="78">
        <v>0</v>
      </c>
      <c r="H23" s="92">
        <v>0.051</v>
      </c>
      <c r="I23" s="5"/>
      <c r="J23" s="1"/>
      <c r="K23" s="1"/>
      <c r="L23" s="1"/>
      <c r="M23" s="1"/>
      <c r="N23" s="1"/>
      <c r="O23" s="1"/>
      <c r="P23" s="1"/>
      <c r="Q23" s="1"/>
      <c r="R23" s="1"/>
    </row>
    <row r="24" spans="2:18" ht="12.75">
      <c r="B24" t="s">
        <v>11</v>
      </c>
      <c r="C24" s="93">
        <v>0.2</v>
      </c>
      <c r="D24" s="78">
        <v>5</v>
      </c>
      <c r="E24" s="77"/>
      <c r="F24" s="77"/>
      <c r="G24" s="77"/>
      <c r="H24" s="94"/>
      <c r="I24" s="5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t="s">
        <v>5</v>
      </c>
      <c r="C25" s="95"/>
      <c r="D25" s="79"/>
      <c r="E25" s="78">
        <v>1555</v>
      </c>
      <c r="F25" s="78">
        <v>16</v>
      </c>
      <c r="G25" s="78">
        <v>0</v>
      </c>
      <c r="H25" s="92">
        <v>0.062</v>
      </c>
      <c r="I25" s="5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t="s">
        <v>6</v>
      </c>
      <c r="C26" s="91"/>
      <c r="D26" s="77"/>
      <c r="E26" s="78">
        <v>1560</v>
      </c>
      <c r="F26" s="78">
        <v>69</v>
      </c>
      <c r="G26" s="78">
        <v>0</v>
      </c>
      <c r="H26" s="92">
        <v>0.053</v>
      </c>
      <c r="I26" s="5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t="s">
        <v>7</v>
      </c>
      <c r="C27" s="91"/>
      <c r="D27" s="77"/>
      <c r="E27" s="78">
        <v>1580</v>
      </c>
      <c r="F27" s="78">
        <v>210</v>
      </c>
      <c r="G27" s="78">
        <v>0</v>
      </c>
      <c r="H27" s="92">
        <v>0.051</v>
      </c>
      <c r="I27" s="5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t="s">
        <v>10</v>
      </c>
      <c r="C28" s="91"/>
      <c r="D28" s="77"/>
      <c r="E28" s="78">
        <v>1600</v>
      </c>
      <c r="F28" s="78">
        <v>358</v>
      </c>
      <c r="G28" s="78">
        <v>0</v>
      </c>
      <c r="H28" s="92">
        <v>0.051</v>
      </c>
      <c r="I28" s="5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t="s">
        <v>9</v>
      </c>
      <c r="C29" s="91"/>
      <c r="D29" s="77"/>
      <c r="E29" s="78">
        <v>1620</v>
      </c>
      <c r="F29" s="78">
        <v>581</v>
      </c>
      <c r="G29" s="78">
        <v>0</v>
      </c>
      <c r="H29" s="92">
        <v>0.05</v>
      </c>
      <c r="I29" s="5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t="s">
        <v>8</v>
      </c>
      <c r="C30" s="91"/>
      <c r="D30" s="77"/>
      <c r="E30" s="78">
        <v>1640</v>
      </c>
      <c r="F30" s="78">
        <v>843</v>
      </c>
      <c r="G30" s="78">
        <v>0</v>
      </c>
      <c r="H30" s="92">
        <v>0.051</v>
      </c>
      <c r="I30" s="5"/>
      <c r="J30" s="1"/>
      <c r="K30" s="1"/>
      <c r="L30" s="1"/>
      <c r="M30" s="1"/>
      <c r="N30" s="1"/>
      <c r="O30" s="1"/>
      <c r="P30" s="1"/>
      <c r="Q30" s="1"/>
      <c r="R30" s="1"/>
    </row>
    <row r="31" spans="2:18" ht="12.75">
      <c r="B31" t="s">
        <v>12</v>
      </c>
      <c r="C31" s="93">
        <v>0.36</v>
      </c>
      <c r="D31" s="78">
        <v>5</v>
      </c>
      <c r="E31" s="77"/>
      <c r="F31" s="77"/>
      <c r="G31" s="77"/>
      <c r="H31" s="94"/>
      <c r="I31" s="5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t="s">
        <v>5</v>
      </c>
      <c r="C32" s="95"/>
      <c r="D32" s="79"/>
      <c r="E32" s="78">
        <v>1537</v>
      </c>
      <c r="F32" s="78">
        <v>16</v>
      </c>
      <c r="G32" s="78">
        <v>0</v>
      </c>
      <c r="H32" s="92">
        <v>0.066</v>
      </c>
      <c r="I32" s="5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t="s">
        <v>6</v>
      </c>
      <c r="C33" s="91"/>
      <c r="D33" s="77"/>
      <c r="E33" s="78">
        <v>1540</v>
      </c>
      <c r="F33" s="78">
        <v>69</v>
      </c>
      <c r="G33" s="78">
        <v>0</v>
      </c>
      <c r="H33" s="92">
        <v>0.054</v>
      </c>
      <c r="I33" s="5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t="s">
        <v>7</v>
      </c>
      <c r="C34" s="91"/>
      <c r="D34" s="77"/>
      <c r="E34" s="78">
        <v>1560</v>
      </c>
      <c r="F34" s="78">
        <v>243</v>
      </c>
      <c r="G34" s="78">
        <v>0</v>
      </c>
      <c r="H34" s="92">
        <v>0.051</v>
      </c>
      <c r="I34" s="5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t="s">
        <v>10</v>
      </c>
      <c r="C35" s="91"/>
      <c r="D35" s="77"/>
      <c r="E35" s="78">
        <v>1580</v>
      </c>
      <c r="F35" s="78">
        <v>397</v>
      </c>
      <c r="G35" s="78">
        <v>0</v>
      </c>
      <c r="H35" s="92">
        <v>0.051</v>
      </c>
      <c r="I35" s="5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t="s">
        <v>9</v>
      </c>
      <c r="C36" s="91"/>
      <c r="D36" s="77"/>
      <c r="E36" s="78">
        <v>1600</v>
      </c>
      <c r="F36" s="78">
        <v>574</v>
      </c>
      <c r="G36" s="78">
        <v>0</v>
      </c>
      <c r="H36" s="92">
        <v>0.05</v>
      </c>
      <c r="I36" s="5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t="s">
        <v>8</v>
      </c>
      <c r="C37" s="91"/>
      <c r="D37" s="77"/>
      <c r="E37" s="78">
        <v>1620</v>
      </c>
      <c r="F37" s="78">
        <v>741</v>
      </c>
      <c r="G37" s="78">
        <v>0</v>
      </c>
      <c r="H37" s="92">
        <v>0.051</v>
      </c>
      <c r="I37" s="5"/>
      <c r="J37" s="1"/>
      <c r="K37" s="1"/>
      <c r="L37" s="1"/>
      <c r="M37" s="1"/>
      <c r="N37" s="1"/>
      <c r="O37" s="1"/>
      <c r="P37" s="1"/>
      <c r="Q37" s="1"/>
      <c r="R37" s="1"/>
    </row>
    <row r="38" spans="2:18" ht="12.75">
      <c r="B38" t="s">
        <v>13</v>
      </c>
      <c r="C38" s="93">
        <v>0.57</v>
      </c>
      <c r="D38" s="78">
        <v>5</v>
      </c>
      <c r="E38" s="77"/>
      <c r="F38" s="77"/>
      <c r="G38" s="77"/>
      <c r="H38" s="94"/>
      <c r="I38" s="5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t="s">
        <v>5</v>
      </c>
      <c r="C39" s="95"/>
      <c r="D39" s="79"/>
      <c r="E39" s="78">
        <v>1508</v>
      </c>
      <c r="F39" s="78">
        <v>16</v>
      </c>
      <c r="G39" s="78">
        <v>0</v>
      </c>
      <c r="H39" s="92">
        <v>0.064</v>
      </c>
      <c r="I39" s="5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t="s">
        <v>6</v>
      </c>
      <c r="C40" s="91"/>
      <c r="D40" s="77" t="s">
        <v>0</v>
      </c>
      <c r="E40" s="78">
        <v>1520</v>
      </c>
      <c r="F40" s="78">
        <v>144</v>
      </c>
      <c r="G40" s="78">
        <v>0</v>
      </c>
      <c r="H40" s="92">
        <v>0.052</v>
      </c>
      <c r="I40" s="5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t="s">
        <v>7</v>
      </c>
      <c r="C41" s="91"/>
      <c r="D41" s="77"/>
      <c r="E41" s="78">
        <v>1540</v>
      </c>
      <c r="F41" s="78">
        <v>433</v>
      </c>
      <c r="G41" s="78">
        <v>0</v>
      </c>
      <c r="H41" s="92">
        <v>0.051</v>
      </c>
      <c r="I41" s="5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t="s">
        <v>10</v>
      </c>
      <c r="C42" s="91"/>
      <c r="D42" s="77"/>
      <c r="E42" s="78">
        <v>1560</v>
      </c>
      <c r="F42" s="78">
        <v>613</v>
      </c>
      <c r="G42" s="78">
        <v>0</v>
      </c>
      <c r="H42" s="92">
        <v>0.05</v>
      </c>
      <c r="I42" s="5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t="s">
        <v>9</v>
      </c>
      <c r="C43" s="91"/>
      <c r="D43" s="77"/>
      <c r="E43" s="78">
        <v>1580</v>
      </c>
      <c r="F43" s="78">
        <v>764</v>
      </c>
      <c r="G43" s="78">
        <v>0</v>
      </c>
      <c r="H43" s="92">
        <v>0.05</v>
      </c>
      <c r="I43" s="5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t="s">
        <v>8</v>
      </c>
      <c r="C44" s="91"/>
      <c r="D44" s="77"/>
      <c r="E44" s="78">
        <v>1600</v>
      </c>
      <c r="F44" s="78">
        <v>915</v>
      </c>
      <c r="G44" s="78">
        <v>0</v>
      </c>
      <c r="H44" s="92">
        <v>0.051</v>
      </c>
      <c r="I44" s="5"/>
      <c r="J44" s="1"/>
      <c r="K44" s="1"/>
      <c r="L44" s="1"/>
      <c r="M44" s="1"/>
      <c r="N44" s="1"/>
      <c r="O44" s="1"/>
      <c r="P44" s="1"/>
      <c r="Q44" s="1"/>
      <c r="R44" s="1"/>
    </row>
    <row r="45" spans="2:18" ht="12.75">
      <c r="B45" t="s">
        <v>14</v>
      </c>
      <c r="C45" s="93">
        <v>0.69</v>
      </c>
      <c r="D45" s="78">
        <v>5</v>
      </c>
      <c r="E45" s="77"/>
      <c r="F45" s="77"/>
      <c r="G45" s="77"/>
      <c r="H45" s="94"/>
      <c r="I45" s="5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t="s">
        <v>5</v>
      </c>
      <c r="C46" s="95"/>
      <c r="D46" s="79"/>
      <c r="E46" s="78">
        <v>1493</v>
      </c>
      <c r="F46" s="78">
        <v>16</v>
      </c>
      <c r="G46" s="78">
        <v>0</v>
      </c>
      <c r="H46" s="92">
        <v>0.062</v>
      </c>
      <c r="I46" s="5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t="s">
        <v>6</v>
      </c>
      <c r="C47" s="91"/>
      <c r="D47" s="77"/>
      <c r="E47" s="78">
        <v>1500</v>
      </c>
      <c r="F47" s="78">
        <v>66</v>
      </c>
      <c r="G47" s="78">
        <v>0</v>
      </c>
      <c r="H47" s="92">
        <v>0.053</v>
      </c>
      <c r="I47" s="5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t="s">
        <v>7</v>
      </c>
      <c r="C48" s="91"/>
      <c r="D48" s="77"/>
      <c r="E48" s="78">
        <v>1520</v>
      </c>
      <c r="F48" s="78">
        <v>456</v>
      </c>
      <c r="G48" s="78">
        <v>0</v>
      </c>
      <c r="H48" s="92">
        <v>0.05</v>
      </c>
      <c r="I48" s="5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t="s">
        <v>10</v>
      </c>
      <c r="C49" s="91"/>
      <c r="D49" s="77"/>
      <c r="E49" s="78">
        <v>1540</v>
      </c>
      <c r="F49" s="78">
        <v>784</v>
      </c>
      <c r="G49" s="78">
        <v>0</v>
      </c>
      <c r="H49" s="92">
        <v>0.05</v>
      </c>
      <c r="I49" s="5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t="s">
        <v>9</v>
      </c>
      <c r="C50" s="91"/>
      <c r="D50" s="77"/>
      <c r="E50" s="78">
        <v>1560</v>
      </c>
      <c r="F50" s="78">
        <v>1060</v>
      </c>
      <c r="G50" s="78">
        <v>0</v>
      </c>
      <c r="H50" s="92">
        <v>0.05</v>
      </c>
      <c r="I50" s="5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t="s">
        <v>8</v>
      </c>
      <c r="C51" s="91"/>
      <c r="D51" s="77"/>
      <c r="E51" s="78">
        <v>1580</v>
      </c>
      <c r="F51" s="78">
        <v>1207</v>
      </c>
      <c r="G51" s="78">
        <v>0</v>
      </c>
      <c r="H51" s="92">
        <v>0.051</v>
      </c>
      <c r="I51" s="5"/>
      <c r="J51" s="1"/>
      <c r="K51" s="1"/>
      <c r="L51" s="1"/>
      <c r="M51" s="1"/>
      <c r="N51" s="1"/>
      <c r="O51" s="1"/>
      <c r="P51" s="1"/>
      <c r="Q51" s="1"/>
      <c r="R51" s="1"/>
    </row>
    <row r="52" spans="2:18" ht="12.75">
      <c r="B52" t="s">
        <v>15</v>
      </c>
      <c r="C52" s="93">
        <v>0.86</v>
      </c>
      <c r="D52" s="78">
        <v>5</v>
      </c>
      <c r="E52" s="77"/>
      <c r="F52" s="77"/>
      <c r="G52" s="77"/>
      <c r="H52" s="94"/>
      <c r="I52" s="5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t="s">
        <v>5</v>
      </c>
      <c r="C53" s="95"/>
      <c r="D53" s="79"/>
      <c r="E53" s="78">
        <v>1473</v>
      </c>
      <c r="F53" s="78">
        <v>16</v>
      </c>
      <c r="G53" s="78">
        <v>0</v>
      </c>
      <c r="H53" s="92">
        <v>0.063</v>
      </c>
      <c r="I53" s="5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t="s">
        <v>6</v>
      </c>
      <c r="C54" s="91"/>
      <c r="D54" s="77"/>
      <c r="E54" s="78">
        <v>1480</v>
      </c>
      <c r="F54" s="78">
        <v>98</v>
      </c>
      <c r="G54" s="78">
        <v>0</v>
      </c>
      <c r="H54" s="92">
        <v>0.052</v>
      </c>
      <c r="I54" s="5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t="s">
        <v>7</v>
      </c>
      <c r="C55" s="91"/>
      <c r="D55" s="77"/>
      <c r="E55" s="78">
        <v>1500</v>
      </c>
      <c r="F55" s="78">
        <v>426</v>
      </c>
      <c r="G55" s="78">
        <v>0</v>
      </c>
      <c r="H55" s="92">
        <v>0.05</v>
      </c>
      <c r="I55" s="5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t="s">
        <v>10</v>
      </c>
      <c r="C56" s="91"/>
      <c r="D56" s="77"/>
      <c r="E56" s="78">
        <v>1520</v>
      </c>
      <c r="F56" s="78">
        <v>1014</v>
      </c>
      <c r="G56" s="78">
        <v>0</v>
      </c>
      <c r="H56" s="92">
        <v>0.05</v>
      </c>
      <c r="I56" s="5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t="s">
        <v>9</v>
      </c>
      <c r="C57" s="91"/>
      <c r="D57" s="77"/>
      <c r="E57" s="78">
        <v>1540</v>
      </c>
      <c r="F57" s="78">
        <v>1381</v>
      </c>
      <c r="G57" s="78">
        <v>0</v>
      </c>
      <c r="H57" s="92">
        <v>0.05</v>
      </c>
      <c r="I57" s="5"/>
      <c r="J57" s="1"/>
      <c r="K57" s="1"/>
      <c r="L57" s="1"/>
      <c r="M57" s="1"/>
      <c r="N57" s="1"/>
      <c r="O57" s="1"/>
      <c r="P57" s="1"/>
      <c r="Q57" s="1"/>
      <c r="R57" s="1"/>
    </row>
    <row r="58" spans="1:18" ht="12.75">
      <c r="A58" t="s">
        <v>8</v>
      </c>
      <c r="C58" s="91"/>
      <c r="D58" s="77"/>
      <c r="E58" s="78">
        <v>1560</v>
      </c>
      <c r="F58" s="78">
        <v>1627</v>
      </c>
      <c r="G58" s="78">
        <v>0</v>
      </c>
      <c r="H58" s="92">
        <v>0.051</v>
      </c>
      <c r="I58" s="5"/>
      <c r="J58" s="1"/>
      <c r="K58" s="1"/>
      <c r="L58" s="1"/>
      <c r="M58" s="1"/>
      <c r="N58" s="1"/>
      <c r="O58" s="1"/>
      <c r="P58" s="1"/>
      <c r="Q58" s="1"/>
      <c r="R58" s="1"/>
    </row>
    <row r="59" spans="2:18" ht="12.75">
      <c r="B59" t="s">
        <v>16</v>
      </c>
      <c r="C59" s="93">
        <v>1.01</v>
      </c>
      <c r="D59" s="78">
        <v>5</v>
      </c>
      <c r="E59" s="77"/>
      <c r="F59" s="77"/>
      <c r="G59" s="77"/>
      <c r="H59" s="94"/>
      <c r="I59" s="5"/>
      <c r="J59" s="1"/>
      <c r="K59" s="1"/>
      <c r="L59" s="1"/>
      <c r="M59" s="1"/>
      <c r="N59" s="1"/>
      <c r="O59" s="1"/>
      <c r="P59" s="1"/>
      <c r="Q59" s="1"/>
      <c r="R59" s="1"/>
    </row>
    <row r="60" spans="1:18" ht="12.75">
      <c r="A60" t="s">
        <v>5</v>
      </c>
      <c r="C60" s="95"/>
      <c r="D60" s="79"/>
      <c r="E60" s="78">
        <v>1458</v>
      </c>
      <c r="F60" s="78">
        <v>16</v>
      </c>
      <c r="G60" s="78">
        <v>0</v>
      </c>
      <c r="H60" s="92">
        <v>0.063</v>
      </c>
      <c r="I60" s="5"/>
      <c r="J60" s="1"/>
      <c r="K60" s="1"/>
      <c r="L60" s="1"/>
      <c r="M60" s="1"/>
      <c r="N60" s="1"/>
      <c r="O60" s="1"/>
      <c r="P60" s="1"/>
      <c r="Q60" s="1"/>
      <c r="R60" s="1"/>
    </row>
    <row r="61" spans="1:18" ht="12.75">
      <c r="A61" t="s">
        <v>6</v>
      </c>
      <c r="C61" s="91"/>
      <c r="D61" s="77"/>
      <c r="E61" s="78">
        <v>1460</v>
      </c>
      <c r="F61" s="78">
        <v>72</v>
      </c>
      <c r="G61" s="78">
        <v>0</v>
      </c>
      <c r="H61" s="92">
        <v>0.053</v>
      </c>
      <c r="I61" s="5"/>
      <c r="J61" s="1"/>
      <c r="K61" s="1"/>
      <c r="L61" s="1"/>
      <c r="M61" s="1"/>
      <c r="N61" s="1"/>
      <c r="O61" s="1"/>
      <c r="P61" s="1"/>
      <c r="Q61" s="1"/>
      <c r="R61" s="1"/>
    </row>
    <row r="62" spans="1:18" ht="12.75">
      <c r="A62" t="s">
        <v>7</v>
      </c>
      <c r="C62" s="91"/>
      <c r="D62" s="77"/>
      <c r="E62" s="78">
        <v>1480</v>
      </c>
      <c r="F62" s="78">
        <v>712</v>
      </c>
      <c r="G62" s="78">
        <v>0</v>
      </c>
      <c r="H62" s="92">
        <v>0.05</v>
      </c>
      <c r="I62" s="5"/>
      <c r="J62" s="1"/>
      <c r="K62" s="1"/>
      <c r="L62" s="1"/>
      <c r="M62" s="1"/>
      <c r="N62" s="1"/>
      <c r="O62" s="1"/>
      <c r="P62" s="1"/>
      <c r="Q62" s="1"/>
      <c r="R62" s="1"/>
    </row>
    <row r="63" spans="1:18" ht="12.75">
      <c r="A63" t="s">
        <v>10</v>
      </c>
      <c r="C63" s="91"/>
      <c r="D63" s="77"/>
      <c r="E63" s="78">
        <v>1500</v>
      </c>
      <c r="F63" s="78">
        <v>1365</v>
      </c>
      <c r="G63" s="78">
        <v>0</v>
      </c>
      <c r="H63" s="92">
        <v>0.05</v>
      </c>
      <c r="I63" s="5"/>
      <c r="J63" s="1"/>
      <c r="K63" s="1"/>
      <c r="L63" s="1"/>
      <c r="M63" s="1"/>
      <c r="N63" s="1"/>
      <c r="O63" s="1"/>
      <c r="P63" s="1"/>
      <c r="Q63" s="1"/>
      <c r="R63" s="1"/>
    </row>
    <row r="64" spans="1:18" ht="12.75">
      <c r="A64" t="s">
        <v>9</v>
      </c>
      <c r="C64" s="91"/>
      <c r="D64" s="77"/>
      <c r="E64" s="78">
        <v>1520</v>
      </c>
      <c r="F64" s="78">
        <v>1981</v>
      </c>
      <c r="G64" s="78">
        <v>0</v>
      </c>
      <c r="H64" s="92">
        <v>0.05</v>
      </c>
      <c r="I64" s="5"/>
      <c r="J64" s="1"/>
      <c r="K64" s="1"/>
      <c r="L64" s="1"/>
      <c r="M64" s="1"/>
      <c r="N64" s="1"/>
      <c r="O64" s="1"/>
      <c r="P64" s="1"/>
      <c r="Q64" s="1"/>
      <c r="R64" s="1"/>
    </row>
    <row r="65" spans="1:18" ht="12.75">
      <c r="A65" t="s">
        <v>8</v>
      </c>
      <c r="C65" s="91"/>
      <c r="D65" s="77"/>
      <c r="E65" s="78">
        <v>1540</v>
      </c>
      <c r="F65" s="78">
        <v>2165</v>
      </c>
      <c r="G65" s="78">
        <v>0</v>
      </c>
      <c r="H65" s="92">
        <v>0.051</v>
      </c>
      <c r="I65" s="5"/>
      <c r="J65" s="1"/>
      <c r="K65" s="1"/>
      <c r="L65" s="1"/>
      <c r="M65" s="1"/>
      <c r="N65" s="1"/>
      <c r="O65" s="1"/>
      <c r="P65" s="1"/>
      <c r="Q65" s="1"/>
      <c r="R65" s="1"/>
    </row>
    <row r="66" spans="2:18" ht="12.75">
      <c r="B66" t="s">
        <v>17</v>
      </c>
      <c r="C66" s="93">
        <v>1.11</v>
      </c>
      <c r="D66" s="78">
        <v>5</v>
      </c>
      <c r="E66" s="77"/>
      <c r="F66" s="77"/>
      <c r="G66" s="77"/>
      <c r="H66" s="94"/>
      <c r="I66" s="5"/>
      <c r="J66" s="1"/>
      <c r="K66" s="1"/>
      <c r="L66" s="1"/>
      <c r="M66" s="1"/>
      <c r="N66" s="1"/>
      <c r="O66" s="1"/>
      <c r="P66" s="1"/>
      <c r="Q66" s="1"/>
      <c r="R66" s="1"/>
    </row>
    <row r="67" spans="1:18" ht="12.75">
      <c r="A67" t="s">
        <v>5</v>
      </c>
      <c r="C67" s="95"/>
      <c r="D67" s="79"/>
      <c r="E67" s="78">
        <v>1454</v>
      </c>
      <c r="F67" s="78">
        <v>16</v>
      </c>
      <c r="G67" s="78">
        <v>0</v>
      </c>
      <c r="H67" s="92">
        <v>0.063</v>
      </c>
      <c r="I67" s="5"/>
      <c r="J67" s="1"/>
      <c r="K67" s="1"/>
      <c r="L67" s="1"/>
      <c r="M67" s="1"/>
      <c r="N67" s="1"/>
      <c r="O67" s="1"/>
      <c r="P67" s="1"/>
      <c r="Q67" s="1"/>
      <c r="R67" s="1"/>
    </row>
    <row r="68" spans="1:18" ht="12.75">
      <c r="A68" t="s">
        <v>6</v>
      </c>
      <c r="C68" s="91"/>
      <c r="D68" s="77"/>
      <c r="E68" s="78">
        <v>1460</v>
      </c>
      <c r="F68" s="78">
        <v>49</v>
      </c>
      <c r="G68" s="78">
        <v>0</v>
      </c>
      <c r="H68" s="92">
        <v>0.054</v>
      </c>
      <c r="I68" s="5"/>
      <c r="J68" s="1"/>
      <c r="K68" s="1"/>
      <c r="L68" s="1"/>
      <c r="M68" s="1"/>
      <c r="N68" s="1"/>
      <c r="O68" s="1"/>
      <c r="P68" s="1"/>
      <c r="Q68" s="1"/>
      <c r="R68" s="1"/>
    </row>
    <row r="69" spans="1:18" ht="12.75">
      <c r="A69" t="s">
        <v>7</v>
      </c>
      <c r="C69" s="91"/>
      <c r="D69" s="77"/>
      <c r="E69" s="78">
        <v>1480</v>
      </c>
      <c r="F69" s="78">
        <v>617</v>
      </c>
      <c r="G69" s="78">
        <v>0</v>
      </c>
      <c r="H69" s="92">
        <v>0.05</v>
      </c>
      <c r="I69" s="5"/>
      <c r="J69" s="1"/>
      <c r="K69" s="1"/>
      <c r="L69" s="1"/>
      <c r="M69" s="1"/>
      <c r="N69" s="1"/>
      <c r="O69" s="1"/>
      <c r="P69" s="1"/>
      <c r="Q69" s="1"/>
      <c r="R69" s="1"/>
    </row>
    <row r="70" spans="1:18" ht="12.75">
      <c r="A70" t="s">
        <v>10</v>
      </c>
      <c r="C70" s="91"/>
      <c r="D70" s="77"/>
      <c r="E70" s="78">
        <v>1500</v>
      </c>
      <c r="F70" s="78">
        <v>1197</v>
      </c>
      <c r="G70" s="78">
        <v>0</v>
      </c>
      <c r="H70" s="92">
        <v>0.05</v>
      </c>
      <c r="I70" s="5"/>
      <c r="J70" s="1"/>
      <c r="K70" s="1"/>
      <c r="L70" s="1"/>
      <c r="M70" s="1"/>
      <c r="N70" s="1"/>
      <c r="O70" s="1"/>
      <c r="P70" s="1"/>
      <c r="Q70" s="1"/>
      <c r="R70" s="1"/>
    </row>
    <row r="71" spans="1:18" ht="12.75">
      <c r="A71" t="s">
        <v>9</v>
      </c>
      <c r="C71" s="91"/>
      <c r="D71" s="77"/>
      <c r="E71" s="78">
        <v>1520</v>
      </c>
      <c r="F71" s="78">
        <v>1466</v>
      </c>
      <c r="G71" s="78">
        <v>0</v>
      </c>
      <c r="H71" s="92">
        <v>0.05</v>
      </c>
      <c r="I71" s="5"/>
      <c r="J71" s="1"/>
      <c r="K71" s="1"/>
      <c r="L71" s="1"/>
      <c r="M71" s="1"/>
      <c r="N71" s="1"/>
      <c r="O71" s="1"/>
      <c r="P71" s="1"/>
      <c r="Q71" s="1"/>
      <c r="R71" s="1"/>
    </row>
    <row r="72" spans="1:18" ht="12.75">
      <c r="A72" t="s">
        <v>8</v>
      </c>
      <c r="C72" s="91"/>
      <c r="D72" s="77"/>
      <c r="E72" s="78">
        <v>1540</v>
      </c>
      <c r="F72" s="78">
        <v>1870</v>
      </c>
      <c r="G72" s="78">
        <v>0</v>
      </c>
      <c r="H72" s="92">
        <v>0.051</v>
      </c>
      <c r="I72" s="5"/>
      <c r="J72" s="1"/>
      <c r="K72" s="1"/>
      <c r="L72" s="1"/>
      <c r="M72" s="1"/>
      <c r="N72" s="1"/>
      <c r="O72" s="1"/>
      <c r="P72" s="1"/>
      <c r="Q72" s="1"/>
      <c r="R72" s="1"/>
    </row>
    <row r="73" spans="2:18" ht="12.75">
      <c r="B73" t="s">
        <v>18</v>
      </c>
      <c r="C73" s="93">
        <v>1.39</v>
      </c>
      <c r="D73" s="78">
        <v>5</v>
      </c>
      <c r="E73" s="77"/>
      <c r="F73" s="77"/>
      <c r="G73" s="77"/>
      <c r="H73" s="94"/>
      <c r="I73" s="5"/>
      <c r="J73" s="1"/>
      <c r="K73" s="1"/>
      <c r="L73" s="1"/>
      <c r="M73" s="1"/>
      <c r="N73" s="1"/>
      <c r="O73" s="1"/>
      <c r="P73" s="1"/>
      <c r="Q73" s="1"/>
      <c r="R73" s="1"/>
    </row>
    <row r="74" spans="1:18" ht="12.75">
      <c r="A74" t="s">
        <v>5</v>
      </c>
      <c r="C74" s="95"/>
      <c r="D74" s="79"/>
      <c r="E74" s="78">
        <v>1445</v>
      </c>
      <c r="F74" s="78">
        <v>16</v>
      </c>
      <c r="G74" s="78">
        <v>0</v>
      </c>
      <c r="H74" s="92">
        <v>0.063</v>
      </c>
      <c r="I74" s="5"/>
      <c r="J74" s="1"/>
      <c r="K74" s="1"/>
      <c r="L74" s="1"/>
      <c r="M74" s="1"/>
      <c r="N74" s="1"/>
      <c r="O74" s="1"/>
      <c r="P74" s="1"/>
      <c r="Q74" s="1"/>
      <c r="R74" s="1"/>
    </row>
    <row r="75" spans="1:18" ht="12.75">
      <c r="A75" t="s">
        <v>6</v>
      </c>
      <c r="C75" s="91"/>
      <c r="D75" s="77"/>
      <c r="E75" s="78">
        <v>1460</v>
      </c>
      <c r="F75" s="78">
        <v>220</v>
      </c>
      <c r="G75" s="78">
        <v>0</v>
      </c>
      <c r="H75" s="92">
        <v>0.051</v>
      </c>
      <c r="I75" s="5"/>
      <c r="J75" s="1"/>
      <c r="K75" s="1"/>
      <c r="L75" s="1"/>
      <c r="M75" s="1"/>
      <c r="N75" s="1"/>
      <c r="O75" s="1"/>
      <c r="P75" s="1"/>
      <c r="Q75" s="1"/>
      <c r="R75" s="1"/>
    </row>
    <row r="76" spans="1:18" ht="12.75">
      <c r="A76" t="s">
        <v>7</v>
      </c>
      <c r="C76" s="91"/>
      <c r="D76" s="77"/>
      <c r="E76" s="78">
        <v>1480</v>
      </c>
      <c r="F76" s="78">
        <v>856</v>
      </c>
      <c r="G76" s="78">
        <v>0</v>
      </c>
      <c r="H76" s="92">
        <v>0.05</v>
      </c>
      <c r="I76" s="5"/>
      <c r="J76" s="1"/>
      <c r="K76" s="1"/>
      <c r="L76" s="1"/>
      <c r="M76" s="1"/>
      <c r="N76" s="1"/>
      <c r="O76" s="1"/>
      <c r="P76" s="1"/>
      <c r="Q76" s="1"/>
      <c r="R76" s="1"/>
    </row>
    <row r="77" spans="1:18" ht="12.75">
      <c r="A77" t="s">
        <v>10</v>
      </c>
      <c r="C77" s="91"/>
      <c r="D77" s="77"/>
      <c r="E77" s="78">
        <v>1500</v>
      </c>
      <c r="F77" s="78">
        <v>1302</v>
      </c>
      <c r="G77" s="78">
        <v>0</v>
      </c>
      <c r="H77" s="92">
        <v>0.05</v>
      </c>
      <c r="I77" s="5"/>
      <c r="J77" s="1"/>
      <c r="K77" s="1"/>
      <c r="L77" s="1"/>
      <c r="M77" s="1"/>
      <c r="N77" s="1"/>
      <c r="O77" s="1"/>
      <c r="P77" s="1"/>
      <c r="Q77" s="1"/>
      <c r="R77" s="1"/>
    </row>
    <row r="78" spans="1:18" ht="12.75">
      <c r="A78" t="s">
        <v>9</v>
      </c>
      <c r="C78" s="91"/>
      <c r="D78" s="77"/>
      <c r="E78" s="78">
        <v>1520</v>
      </c>
      <c r="F78" s="78">
        <v>1568</v>
      </c>
      <c r="G78" s="78">
        <v>0</v>
      </c>
      <c r="H78" s="92">
        <v>0.05</v>
      </c>
      <c r="I78" s="5"/>
      <c r="J78" s="1"/>
      <c r="K78" s="1"/>
      <c r="L78" s="1"/>
      <c r="M78" s="1"/>
      <c r="N78" s="1"/>
      <c r="O78" s="1"/>
      <c r="P78" s="1"/>
      <c r="Q78" s="1"/>
      <c r="R78" s="1"/>
    </row>
    <row r="79" spans="1:18" ht="12.75">
      <c r="A79" t="s">
        <v>8</v>
      </c>
      <c r="C79" s="91"/>
      <c r="D79" s="77"/>
      <c r="E79" s="78">
        <v>1540</v>
      </c>
      <c r="F79" s="78">
        <v>1725</v>
      </c>
      <c r="G79" s="78">
        <v>0</v>
      </c>
      <c r="H79" s="92">
        <v>0.051</v>
      </c>
      <c r="I79" s="5"/>
      <c r="J79" s="1"/>
      <c r="K79" s="1"/>
      <c r="L79" s="1"/>
      <c r="M79" s="1"/>
      <c r="N79" s="1"/>
      <c r="O79" s="1"/>
      <c r="P79" s="1"/>
      <c r="Q79" s="1"/>
      <c r="R79" s="1"/>
    </row>
    <row r="80" spans="2:18" ht="12.75">
      <c r="B80" t="s">
        <v>19</v>
      </c>
      <c r="C80" s="93">
        <v>1.5</v>
      </c>
      <c r="D80" s="78">
        <v>5</v>
      </c>
      <c r="E80" s="77"/>
      <c r="F80" s="77"/>
      <c r="G80" s="77"/>
      <c r="H80" s="94"/>
      <c r="I80" s="5"/>
      <c r="J80" s="1"/>
      <c r="K80" s="1"/>
      <c r="L80" s="1"/>
      <c r="M80" s="1"/>
      <c r="N80" s="1"/>
      <c r="O80" s="1"/>
      <c r="P80" s="1"/>
      <c r="Q80" s="1"/>
      <c r="R80" s="1"/>
    </row>
    <row r="81" spans="1:18" ht="12.75">
      <c r="A81" t="s">
        <v>5</v>
      </c>
      <c r="C81" s="95"/>
      <c r="D81" s="79"/>
      <c r="E81" s="78">
        <v>1441</v>
      </c>
      <c r="F81" s="78">
        <v>16</v>
      </c>
      <c r="G81" s="78">
        <v>0</v>
      </c>
      <c r="H81" s="92">
        <v>0.063</v>
      </c>
      <c r="I81" s="5"/>
      <c r="J81" s="1"/>
      <c r="K81" s="1"/>
      <c r="L81" s="1"/>
      <c r="M81" s="1"/>
      <c r="N81" s="1"/>
      <c r="O81" s="1"/>
      <c r="P81" s="1"/>
      <c r="Q81" s="1"/>
      <c r="R81" s="1"/>
    </row>
    <row r="82" spans="1:18" ht="12.75">
      <c r="A82" t="s">
        <v>6</v>
      </c>
      <c r="C82" s="91"/>
      <c r="D82" s="77"/>
      <c r="E82" s="78">
        <v>1460</v>
      </c>
      <c r="F82" s="78">
        <v>371</v>
      </c>
      <c r="G82" s="78">
        <v>0</v>
      </c>
      <c r="H82" s="92">
        <v>0.051</v>
      </c>
      <c r="I82" s="5"/>
      <c r="J82" s="1"/>
      <c r="K82" s="1"/>
      <c r="L82" s="1"/>
      <c r="M82" s="1"/>
      <c r="N82" s="1"/>
      <c r="O82" s="1"/>
      <c r="P82" s="1"/>
      <c r="Q82" s="1"/>
      <c r="R82" s="1"/>
    </row>
    <row r="83" spans="1:18" ht="12.75">
      <c r="A83" t="s">
        <v>7</v>
      </c>
      <c r="C83" s="91"/>
      <c r="D83" s="77"/>
      <c r="E83" s="78">
        <v>1480</v>
      </c>
      <c r="F83" s="78">
        <v>1105</v>
      </c>
      <c r="G83" s="78">
        <v>0</v>
      </c>
      <c r="H83" s="92">
        <v>0.05</v>
      </c>
      <c r="I83" s="5"/>
      <c r="J83" s="1"/>
      <c r="K83" s="1"/>
      <c r="L83" s="1"/>
      <c r="M83" s="1"/>
      <c r="N83" s="1"/>
      <c r="O83" s="1"/>
      <c r="P83" s="1"/>
      <c r="Q83" s="1"/>
      <c r="R83" s="1"/>
    </row>
    <row r="84" spans="1:18" ht="12.75">
      <c r="A84" t="s">
        <v>10</v>
      </c>
      <c r="C84" s="91"/>
      <c r="D84" s="77"/>
      <c r="E84" s="78">
        <v>1500</v>
      </c>
      <c r="F84" s="78">
        <v>1463</v>
      </c>
      <c r="G84" s="78">
        <v>0</v>
      </c>
      <c r="H84" s="92">
        <v>0.05</v>
      </c>
      <c r="I84" s="5"/>
      <c r="J84" s="1"/>
      <c r="K84" s="1"/>
      <c r="L84" s="1"/>
      <c r="M84" s="1"/>
      <c r="N84" s="1"/>
      <c r="O84" s="1"/>
      <c r="P84" s="1"/>
      <c r="Q84" s="1"/>
      <c r="R84" s="1"/>
    </row>
    <row r="85" spans="1:18" ht="12.75">
      <c r="A85" t="s">
        <v>9</v>
      </c>
      <c r="C85" s="91"/>
      <c r="D85" s="77"/>
      <c r="E85" s="78">
        <v>1520</v>
      </c>
      <c r="F85" s="78">
        <v>1676</v>
      </c>
      <c r="G85" s="78">
        <v>0</v>
      </c>
      <c r="H85" s="92">
        <v>0.05</v>
      </c>
      <c r="I85" s="5"/>
      <c r="J85" s="1"/>
      <c r="K85" s="1"/>
      <c r="L85" s="1"/>
      <c r="M85" s="1"/>
      <c r="N85" s="1"/>
      <c r="O85" s="1"/>
      <c r="P85" s="1"/>
      <c r="Q85" s="1"/>
      <c r="R85" s="1"/>
    </row>
    <row r="86" spans="1:18" ht="12.75">
      <c r="A86" t="s">
        <v>8</v>
      </c>
      <c r="C86" s="91"/>
      <c r="D86" s="77"/>
      <c r="E86" s="78">
        <v>1540</v>
      </c>
      <c r="F86" s="78">
        <v>1856</v>
      </c>
      <c r="G86" s="78">
        <v>0</v>
      </c>
      <c r="H86" s="92">
        <v>0.051</v>
      </c>
      <c r="I86" s="5"/>
      <c r="J86" s="1"/>
      <c r="K86" s="1"/>
      <c r="L86" s="1"/>
      <c r="M86" s="1"/>
      <c r="N86" s="1"/>
      <c r="O86" s="1"/>
      <c r="P86" s="1"/>
      <c r="Q86" s="1"/>
      <c r="R86" s="1"/>
    </row>
    <row r="87" spans="2:18" ht="12.75">
      <c r="B87" t="s">
        <v>33</v>
      </c>
      <c r="C87" s="93">
        <v>2.25</v>
      </c>
      <c r="D87" s="78">
        <v>5</v>
      </c>
      <c r="E87" s="77"/>
      <c r="F87" s="77"/>
      <c r="G87" s="77"/>
      <c r="H87" s="94"/>
      <c r="I87" s="5"/>
      <c r="J87" s="1"/>
      <c r="K87" s="1"/>
      <c r="L87" s="1"/>
      <c r="M87" s="1"/>
      <c r="N87" s="1"/>
      <c r="O87" s="1"/>
      <c r="P87" s="1"/>
      <c r="Q87" s="1"/>
      <c r="R87" s="1"/>
    </row>
    <row r="88" spans="1:18" ht="12.75">
      <c r="A88" t="s">
        <v>5</v>
      </c>
      <c r="C88" s="95"/>
      <c r="D88" s="79"/>
      <c r="E88" s="78">
        <v>1425</v>
      </c>
      <c r="F88" s="78">
        <v>16</v>
      </c>
      <c r="G88" s="78">
        <v>0</v>
      </c>
      <c r="H88" s="92">
        <v>0.063</v>
      </c>
      <c r="I88" s="5"/>
      <c r="J88" s="1"/>
      <c r="K88" s="1"/>
      <c r="L88" s="1"/>
      <c r="M88" s="1"/>
      <c r="N88" s="1"/>
      <c r="O88" s="1"/>
      <c r="P88" s="1"/>
      <c r="Q88" s="1"/>
      <c r="R88" s="1"/>
    </row>
    <row r="89" spans="1:18" ht="12.75">
      <c r="A89" t="s">
        <v>6</v>
      </c>
      <c r="C89" s="91"/>
      <c r="D89" s="77"/>
      <c r="E89" s="78">
        <v>1440</v>
      </c>
      <c r="F89" s="78">
        <v>371</v>
      </c>
      <c r="G89" s="78">
        <v>0</v>
      </c>
      <c r="H89" s="92">
        <v>0.051</v>
      </c>
      <c r="I89" s="5"/>
      <c r="J89" s="1"/>
      <c r="K89" s="1"/>
      <c r="L89" s="1"/>
      <c r="M89" s="1"/>
      <c r="N89" s="1"/>
      <c r="O89" s="1"/>
      <c r="P89" s="1"/>
      <c r="Q89" s="1"/>
      <c r="R89" s="1"/>
    </row>
    <row r="90" spans="1:18" ht="12.75">
      <c r="A90" t="s">
        <v>7</v>
      </c>
      <c r="C90" s="91"/>
      <c r="D90" s="77"/>
      <c r="E90" s="78">
        <v>1460</v>
      </c>
      <c r="F90" s="78">
        <v>1105</v>
      </c>
      <c r="G90" s="78">
        <v>0</v>
      </c>
      <c r="H90" s="92">
        <v>0.05</v>
      </c>
      <c r="I90" s="5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t="s">
        <v>10</v>
      </c>
      <c r="C91" s="91"/>
      <c r="D91" s="77"/>
      <c r="E91" s="78">
        <v>1480</v>
      </c>
      <c r="F91" s="78">
        <v>1463</v>
      </c>
      <c r="G91" s="78">
        <v>0</v>
      </c>
      <c r="H91" s="92">
        <v>0.05</v>
      </c>
      <c r="I91" s="5"/>
      <c r="J91" s="1"/>
      <c r="K91" s="1"/>
      <c r="L91" s="1"/>
      <c r="M91" s="1"/>
      <c r="N91" s="1"/>
      <c r="O91" s="1"/>
      <c r="P91" s="1"/>
      <c r="Q91" s="1"/>
      <c r="R91" s="1"/>
    </row>
    <row r="92" spans="1:18" ht="12.75">
      <c r="A92" t="s">
        <v>9</v>
      </c>
      <c r="C92" s="91"/>
      <c r="D92" s="77"/>
      <c r="E92" s="78">
        <v>1500</v>
      </c>
      <c r="F92" s="78">
        <v>1676</v>
      </c>
      <c r="G92" s="78">
        <v>0</v>
      </c>
      <c r="H92" s="92">
        <v>0.05</v>
      </c>
      <c r="I92" s="5"/>
      <c r="J92" s="1"/>
      <c r="K92" s="1"/>
      <c r="L92" s="1"/>
      <c r="M92" s="1"/>
      <c r="N92" s="1"/>
      <c r="O92" s="1"/>
      <c r="P92" s="1"/>
      <c r="Q92" s="1"/>
      <c r="R92" s="1"/>
    </row>
    <row r="93" spans="1:18" ht="12.75">
      <c r="A93" t="s">
        <v>8</v>
      </c>
      <c r="C93" s="91"/>
      <c r="D93" s="77"/>
      <c r="E93" s="78">
        <v>1520</v>
      </c>
      <c r="F93" s="78">
        <v>1856</v>
      </c>
      <c r="G93" s="78">
        <v>0</v>
      </c>
      <c r="H93" s="92">
        <v>0.051</v>
      </c>
      <c r="I93" s="5"/>
      <c r="J93" s="1"/>
      <c r="K93" s="1"/>
      <c r="L93" s="1"/>
      <c r="M93" s="1"/>
      <c r="N93" s="1"/>
      <c r="O93" s="1"/>
      <c r="P93" s="1"/>
      <c r="Q93" s="1"/>
      <c r="R93" s="1"/>
    </row>
    <row r="94" spans="2:18" ht="12.75">
      <c r="B94" t="s">
        <v>34</v>
      </c>
      <c r="C94" s="93">
        <v>1.9</v>
      </c>
      <c r="D94" s="78">
        <v>4</v>
      </c>
      <c r="E94" s="77"/>
      <c r="F94" s="77"/>
      <c r="G94" s="77"/>
      <c r="H94" s="94"/>
      <c r="I94" s="5"/>
      <c r="J94" s="1"/>
      <c r="K94" s="1"/>
      <c r="L94" s="1"/>
      <c r="M94" s="1"/>
      <c r="N94" s="1"/>
      <c r="O94" s="1"/>
      <c r="P94" s="1"/>
      <c r="Q94" s="1"/>
      <c r="R94" s="1"/>
    </row>
    <row r="95" spans="1:18" ht="12.75">
      <c r="A95" t="s">
        <v>5</v>
      </c>
      <c r="C95" s="95"/>
      <c r="D95" s="79"/>
      <c r="E95" s="78">
        <v>1478</v>
      </c>
      <c r="F95" s="78">
        <v>0</v>
      </c>
      <c r="G95" s="78">
        <v>0</v>
      </c>
      <c r="H95" s="92">
        <v>0.06</v>
      </c>
      <c r="I95" s="5"/>
      <c r="J95" s="1"/>
      <c r="K95" s="1"/>
      <c r="L95" s="1"/>
      <c r="M95" s="1"/>
      <c r="N95" s="1"/>
      <c r="O95" s="1"/>
      <c r="P95" s="1"/>
      <c r="Q95" s="1"/>
      <c r="R95" s="1"/>
    </row>
    <row r="96" spans="1:18" ht="12.75">
      <c r="A96" t="s">
        <v>6</v>
      </c>
      <c r="C96" s="91"/>
      <c r="D96" s="77"/>
      <c r="E96" s="78">
        <v>1480</v>
      </c>
      <c r="F96" s="78">
        <v>100</v>
      </c>
      <c r="G96" s="78">
        <v>0</v>
      </c>
      <c r="H96" s="92">
        <v>0.05</v>
      </c>
      <c r="I96" s="5"/>
      <c r="J96" s="1"/>
      <c r="K96" s="1"/>
      <c r="L96" s="1"/>
      <c r="M96" s="1"/>
      <c r="N96" s="1"/>
      <c r="O96" s="1"/>
      <c r="P96" s="1"/>
      <c r="Q96" s="1"/>
      <c r="R96" s="1"/>
    </row>
    <row r="97" spans="1:18" ht="12.75">
      <c r="A97" t="s">
        <v>7</v>
      </c>
      <c r="C97" s="91"/>
      <c r="D97" s="77"/>
      <c r="E97" s="78">
        <v>1485</v>
      </c>
      <c r="F97" s="78">
        <v>200</v>
      </c>
      <c r="G97" s="78">
        <v>0</v>
      </c>
      <c r="H97" s="92">
        <v>0.05</v>
      </c>
      <c r="I97" s="5"/>
      <c r="J97" s="1"/>
      <c r="K97" s="1"/>
      <c r="L97" s="1"/>
      <c r="M97" s="1"/>
      <c r="N97" s="1"/>
      <c r="O97" s="1"/>
      <c r="P97" s="1"/>
      <c r="Q97" s="1"/>
      <c r="R97" s="1"/>
    </row>
    <row r="98" spans="1:18" ht="12.75">
      <c r="A98" t="s">
        <v>10</v>
      </c>
      <c r="C98" s="91"/>
      <c r="D98" s="77"/>
      <c r="E98" s="78">
        <v>1490</v>
      </c>
      <c r="F98" s="78">
        <v>500</v>
      </c>
      <c r="G98" s="78">
        <v>0</v>
      </c>
      <c r="H98" s="92">
        <v>0.04</v>
      </c>
      <c r="I98" s="5"/>
      <c r="J98" s="1"/>
      <c r="K98" s="1"/>
      <c r="L98" s="1"/>
      <c r="M98" s="1"/>
      <c r="N98" s="1"/>
      <c r="O98" s="1"/>
      <c r="P98" s="1"/>
      <c r="Q98" s="1"/>
      <c r="R98" s="1"/>
    </row>
    <row r="99" spans="1:18" ht="12.75">
      <c r="A99" t="s">
        <v>9</v>
      </c>
      <c r="C99" s="91"/>
      <c r="D99" s="77"/>
      <c r="E99" s="78">
        <v>1495</v>
      </c>
      <c r="F99" s="78">
        <v>1000</v>
      </c>
      <c r="G99" s="78">
        <v>0</v>
      </c>
      <c r="H99" s="92">
        <v>0.04</v>
      </c>
      <c r="I99" s="5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>
      <c r="A100" t="s">
        <v>8</v>
      </c>
      <c r="C100" s="91"/>
      <c r="D100" s="77"/>
      <c r="E100" s="78">
        <v>1610</v>
      </c>
      <c r="F100" s="78">
        <v>220</v>
      </c>
      <c r="G100" s="78">
        <v>0</v>
      </c>
      <c r="H100" s="92">
        <v>0.051</v>
      </c>
      <c r="I100" s="5"/>
      <c r="J100" s="1"/>
      <c r="K100" s="1"/>
      <c r="L100" s="1"/>
      <c r="M100" s="1"/>
      <c r="N100" s="1"/>
      <c r="O100" s="1"/>
      <c r="P100" s="1"/>
      <c r="Q100" s="1"/>
      <c r="R100" s="1"/>
    </row>
    <row r="101" spans="2:18" ht="12.75">
      <c r="B101" t="s">
        <v>35</v>
      </c>
      <c r="C101" s="93">
        <v>2.1</v>
      </c>
      <c r="D101" s="78">
        <v>4</v>
      </c>
      <c r="E101" s="77"/>
      <c r="F101" s="77"/>
      <c r="G101" s="77"/>
      <c r="H101" s="94"/>
      <c r="I101" s="5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2.75">
      <c r="A102" t="s">
        <v>5</v>
      </c>
      <c r="C102" s="95"/>
      <c r="D102" s="79"/>
      <c r="E102" s="78">
        <v>1478</v>
      </c>
      <c r="F102" s="78">
        <v>0</v>
      </c>
      <c r="G102" s="78">
        <v>0</v>
      </c>
      <c r="H102" s="92">
        <v>0.06</v>
      </c>
      <c r="I102" s="5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2.75">
      <c r="A103" t="s">
        <v>6</v>
      </c>
      <c r="C103" s="91"/>
      <c r="D103" s="77"/>
      <c r="E103" s="78">
        <v>1480</v>
      </c>
      <c r="F103" s="78">
        <v>100</v>
      </c>
      <c r="G103" s="78">
        <v>0</v>
      </c>
      <c r="H103" s="92">
        <v>0.05</v>
      </c>
      <c r="I103" s="5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t="s">
        <v>7</v>
      </c>
      <c r="C104" s="91"/>
      <c r="D104" s="77"/>
      <c r="E104" s="78">
        <v>1485</v>
      </c>
      <c r="F104" s="78">
        <v>200</v>
      </c>
      <c r="G104" s="78">
        <v>0</v>
      </c>
      <c r="H104" s="92">
        <v>0.05</v>
      </c>
      <c r="I104" s="5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t="s">
        <v>10</v>
      </c>
      <c r="C105" s="91"/>
      <c r="D105" s="77"/>
      <c r="E105" s="78">
        <v>1490</v>
      </c>
      <c r="F105" s="78">
        <v>500</v>
      </c>
      <c r="G105" s="78">
        <v>0</v>
      </c>
      <c r="H105" s="92">
        <v>0.04</v>
      </c>
      <c r="I105" s="5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t="s">
        <v>9</v>
      </c>
      <c r="C106" s="91"/>
      <c r="D106" s="77"/>
      <c r="E106" s="78">
        <v>1495</v>
      </c>
      <c r="F106" s="78">
        <v>1000</v>
      </c>
      <c r="G106" s="78">
        <v>0</v>
      </c>
      <c r="H106" s="92">
        <v>0.04</v>
      </c>
      <c r="I106" s="5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2.75">
      <c r="A107" t="s">
        <v>8</v>
      </c>
      <c r="C107" s="91"/>
      <c r="D107" s="77"/>
      <c r="E107" s="78">
        <v>1610</v>
      </c>
      <c r="F107" s="78">
        <v>220</v>
      </c>
      <c r="G107" s="78">
        <v>0</v>
      </c>
      <c r="H107" s="92">
        <v>0.051</v>
      </c>
      <c r="I107" s="5"/>
      <c r="J107" s="1"/>
      <c r="K107" s="1"/>
      <c r="L107" s="1"/>
      <c r="M107" s="1"/>
      <c r="N107" s="1"/>
      <c r="O107" s="1"/>
      <c r="P107" s="1"/>
      <c r="Q107" s="1"/>
      <c r="R107" s="1"/>
    </row>
    <row r="108" spans="2:18" ht="12.75">
      <c r="B108" t="s">
        <v>36</v>
      </c>
      <c r="C108" s="93">
        <v>2.3</v>
      </c>
      <c r="D108" s="78">
        <v>4</v>
      </c>
      <c r="E108" s="77"/>
      <c r="F108" s="77"/>
      <c r="G108" s="77"/>
      <c r="H108" s="94"/>
      <c r="I108" s="5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2.75">
      <c r="A109" t="s">
        <v>5</v>
      </c>
      <c r="C109" s="95"/>
      <c r="D109" s="79"/>
      <c r="E109" s="78">
        <v>1478</v>
      </c>
      <c r="F109" s="78">
        <v>0</v>
      </c>
      <c r="G109" s="78">
        <v>0</v>
      </c>
      <c r="H109" s="92">
        <v>0.06</v>
      </c>
      <c r="I109" s="5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2.75">
      <c r="A110" t="s">
        <v>6</v>
      </c>
      <c r="C110" s="91"/>
      <c r="D110" s="77"/>
      <c r="E110" s="78">
        <v>1480</v>
      </c>
      <c r="F110" s="78">
        <v>100</v>
      </c>
      <c r="G110" s="78">
        <v>0</v>
      </c>
      <c r="H110" s="92">
        <v>0.05</v>
      </c>
      <c r="I110" s="5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2.75">
      <c r="A111" t="s">
        <v>7</v>
      </c>
      <c r="C111" s="91"/>
      <c r="D111" s="77"/>
      <c r="E111" s="78">
        <v>1485</v>
      </c>
      <c r="F111" s="78">
        <v>200</v>
      </c>
      <c r="G111" s="78">
        <v>0</v>
      </c>
      <c r="H111" s="92">
        <v>0.05</v>
      </c>
      <c r="I111" s="5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t="s">
        <v>10</v>
      </c>
      <c r="C112" s="91"/>
      <c r="D112" s="77"/>
      <c r="E112" s="78">
        <v>1490</v>
      </c>
      <c r="F112" s="78">
        <v>500</v>
      </c>
      <c r="G112" s="78">
        <v>0</v>
      </c>
      <c r="H112" s="92">
        <v>0.04</v>
      </c>
      <c r="I112" s="5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t="s">
        <v>9</v>
      </c>
      <c r="C113" s="91"/>
      <c r="D113" s="77"/>
      <c r="E113" s="78">
        <v>1495</v>
      </c>
      <c r="F113" s="78">
        <v>1000</v>
      </c>
      <c r="G113" s="78">
        <v>0</v>
      </c>
      <c r="H113" s="92">
        <v>0.04</v>
      </c>
      <c r="I113" s="5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t="s">
        <v>8</v>
      </c>
      <c r="C114" s="91"/>
      <c r="D114" s="77"/>
      <c r="E114" s="78">
        <v>1610</v>
      </c>
      <c r="F114" s="78">
        <v>220</v>
      </c>
      <c r="G114" s="78">
        <v>0</v>
      </c>
      <c r="H114" s="92">
        <v>0.051</v>
      </c>
      <c r="I114" s="5"/>
      <c r="J114" s="1"/>
      <c r="K114" s="1"/>
      <c r="L114" s="1"/>
      <c r="M114" s="1"/>
      <c r="N114" s="1"/>
      <c r="O114" s="1"/>
      <c r="P114" s="1"/>
      <c r="Q114" s="1"/>
      <c r="R114" s="1"/>
    </row>
    <row r="115" spans="2:18" ht="12.75">
      <c r="B115" t="s">
        <v>37</v>
      </c>
      <c r="C115" s="93">
        <v>2.5</v>
      </c>
      <c r="D115" s="78">
        <v>4</v>
      </c>
      <c r="E115" s="77"/>
      <c r="F115" s="77"/>
      <c r="G115" s="77"/>
      <c r="H115" s="94"/>
      <c r="I115" s="5"/>
      <c r="J115" s="1"/>
      <c r="K115" s="1"/>
      <c r="L115" s="1"/>
      <c r="M115" s="1"/>
      <c r="N115" s="1"/>
      <c r="O115" s="1"/>
      <c r="P115" s="1"/>
      <c r="Q115" s="1"/>
      <c r="R115" s="1"/>
    </row>
    <row r="116" spans="1:9" ht="12.75">
      <c r="A116" t="s">
        <v>5</v>
      </c>
      <c r="C116" s="95"/>
      <c r="D116" s="79"/>
      <c r="E116" s="78">
        <v>1478</v>
      </c>
      <c r="F116" s="78">
        <v>0</v>
      </c>
      <c r="G116" s="78">
        <v>0</v>
      </c>
      <c r="H116" s="92">
        <v>0.06</v>
      </c>
      <c r="I116" s="5"/>
    </row>
    <row r="117" spans="1:9" ht="12.75">
      <c r="A117" t="s">
        <v>6</v>
      </c>
      <c r="C117" s="91" t="s">
        <v>0</v>
      </c>
      <c r="D117" s="77"/>
      <c r="E117" s="78">
        <v>1480</v>
      </c>
      <c r="F117" s="78">
        <v>100</v>
      </c>
      <c r="G117" s="78">
        <v>0</v>
      </c>
      <c r="H117" s="92">
        <v>0.05</v>
      </c>
      <c r="I117" s="5"/>
    </row>
    <row r="118" spans="1:9" ht="12.75">
      <c r="A118" t="s">
        <v>7</v>
      </c>
      <c r="C118" s="91"/>
      <c r="D118" s="77"/>
      <c r="E118" s="78">
        <v>1485</v>
      </c>
      <c r="F118" s="78">
        <v>200</v>
      </c>
      <c r="G118" s="78">
        <v>0</v>
      </c>
      <c r="H118" s="92">
        <v>0.05</v>
      </c>
      <c r="I118" s="5"/>
    </row>
    <row r="119" spans="1:9" ht="12.75">
      <c r="A119" t="s">
        <v>10</v>
      </c>
      <c r="C119" s="91"/>
      <c r="D119" s="77"/>
      <c r="E119" s="78">
        <v>1490</v>
      </c>
      <c r="F119" s="78">
        <v>500</v>
      </c>
      <c r="G119" s="78">
        <v>0</v>
      </c>
      <c r="H119" s="92">
        <v>0.04</v>
      </c>
      <c r="I119" s="5"/>
    </row>
    <row r="120" spans="1:9" ht="12.75">
      <c r="A120" t="s">
        <v>9</v>
      </c>
      <c r="C120" s="91"/>
      <c r="D120" s="77"/>
      <c r="E120" s="78">
        <v>1495</v>
      </c>
      <c r="F120" s="78">
        <v>1000</v>
      </c>
      <c r="G120" s="78">
        <v>0</v>
      </c>
      <c r="H120" s="92">
        <v>0.04</v>
      </c>
      <c r="I120" s="5"/>
    </row>
    <row r="121" spans="1:9" ht="12.75">
      <c r="A121" t="s">
        <v>8</v>
      </c>
      <c r="C121" s="91"/>
      <c r="D121" s="77"/>
      <c r="E121" s="78">
        <v>1610</v>
      </c>
      <c r="F121" s="78">
        <v>220</v>
      </c>
      <c r="G121" s="78">
        <v>0</v>
      </c>
      <c r="H121" s="92">
        <v>0.051</v>
      </c>
      <c r="I121" s="5"/>
    </row>
    <row r="122" spans="2:9" ht="12.75">
      <c r="B122" t="s">
        <v>39</v>
      </c>
      <c r="C122" s="93">
        <v>3</v>
      </c>
      <c r="D122" s="78">
        <v>4</v>
      </c>
      <c r="E122" s="77"/>
      <c r="F122" s="77"/>
      <c r="G122" s="77"/>
      <c r="H122" s="94"/>
      <c r="I122" s="5"/>
    </row>
    <row r="123" spans="1:9" ht="12.75">
      <c r="A123" t="s">
        <v>5</v>
      </c>
      <c r="C123" s="95"/>
      <c r="D123" s="79"/>
      <c r="E123" s="78">
        <v>1478</v>
      </c>
      <c r="F123" s="78">
        <v>0</v>
      </c>
      <c r="G123" s="78">
        <v>0</v>
      </c>
      <c r="H123" s="92">
        <v>0.06</v>
      </c>
      <c r="I123" s="5"/>
    </row>
    <row r="124" spans="1:9" ht="12.75">
      <c r="A124" t="s">
        <v>6</v>
      </c>
      <c r="C124" s="91"/>
      <c r="D124" s="77"/>
      <c r="E124" s="78">
        <v>1480</v>
      </c>
      <c r="F124" s="78">
        <v>100</v>
      </c>
      <c r="G124" s="78">
        <v>0</v>
      </c>
      <c r="H124" s="92">
        <v>0.05</v>
      </c>
      <c r="I124" s="5"/>
    </row>
    <row r="125" spans="1:9" ht="12.75">
      <c r="A125" t="s">
        <v>7</v>
      </c>
      <c r="C125" s="91"/>
      <c r="D125" s="77"/>
      <c r="E125" s="78">
        <v>1485</v>
      </c>
      <c r="F125" s="78">
        <v>200</v>
      </c>
      <c r="G125" s="78">
        <v>0</v>
      </c>
      <c r="H125" s="92">
        <v>0.05</v>
      </c>
      <c r="I125" s="5"/>
    </row>
    <row r="126" spans="1:9" ht="12.75">
      <c r="A126" t="s">
        <v>10</v>
      </c>
      <c r="C126" s="91"/>
      <c r="D126" s="77"/>
      <c r="E126" s="78">
        <v>1490</v>
      </c>
      <c r="F126" s="78">
        <v>500</v>
      </c>
      <c r="G126" s="78">
        <v>0</v>
      </c>
      <c r="H126" s="92">
        <v>0.04</v>
      </c>
      <c r="I126" s="5"/>
    </row>
    <row r="127" spans="1:9" ht="12.75">
      <c r="A127" t="s">
        <v>9</v>
      </c>
      <c r="C127" s="91"/>
      <c r="D127" s="77"/>
      <c r="E127" s="78">
        <v>1495</v>
      </c>
      <c r="F127" s="78">
        <v>1000</v>
      </c>
      <c r="G127" s="78">
        <v>0</v>
      </c>
      <c r="H127" s="92">
        <v>0.04</v>
      </c>
      <c r="I127" s="5"/>
    </row>
    <row r="128" spans="1:9" ht="12.75">
      <c r="A128" t="s">
        <v>8</v>
      </c>
      <c r="C128" s="91"/>
      <c r="D128" s="77"/>
      <c r="E128" s="78">
        <v>1610</v>
      </c>
      <c r="F128" s="78">
        <v>220</v>
      </c>
      <c r="G128" s="78">
        <v>0</v>
      </c>
      <c r="H128" s="92">
        <v>0.051</v>
      </c>
      <c r="I128" s="5"/>
    </row>
    <row r="129" spans="2:9" ht="12.75">
      <c r="B129" t="s">
        <v>40</v>
      </c>
      <c r="C129" s="93">
        <v>3.5</v>
      </c>
      <c r="D129" s="78">
        <v>4</v>
      </c>
      <c r="E129" s="77"/>
      <c r="F129" s="77"/>
      <c r="G129" s="77"/>
      <c r="H129" s="94"/>
      <c r="I129" s="5"/>
    </row>
    <row r="130" spans="1:9" ht="12.75">
      <c r="A130" t="s">
        <v>5</v>
      </c>
      <c r="C130" s="95"/>
      <c r="D130" s="79"/>
      <c r="E130" s="78">
        <v>1478</v>
      </c>
      <c r="F130" s="78">
        <v>0</v>
      </c>
      <c r="G130" s="78">
        <v>0</v>
      </c>
      <c r="H130" s="92">
        <v>0.06</v>
      </c>
      <c r="I130" s="5"/>
    </row>
    <row r="131" spans="1:9" ht="12.75">
      <c r="A131" t="s">
        <v>6</v>
      </c>
      <c r="C131" s="91" t="s">
        <v>0</v>
      </c>
      <c r="D131" s="77"/>
      <c r="E131" s="78">
        <v>1480</v>
      </c>
      <c r="F131" s="78">
        <v>100</v>
      </c>
      <c r="G131" s="78">
        <v>0</v>
      </c>
      <c r="H131" s="92">
        <v>0.05</v>
      </c>
      <c r="I131" s="5"/>
    </row>
    <row r="132" spans="1:9" ht="12.75">
      <c r="A132" t="s">
        <v>7</v>
      </c>
      <c r="C132" s="91"/>
      <c r="D132" s="77"/>
      <c r="E132" s="78">
        <v>1485</v>
      </c>
      <c r="F132" s="78">
        <v>200</v>
      </c>
      <c r="G132" s="78">
        <v>0</v>
      </c>
      <c r="H132" s="92">
        <v>0.05</v>
      </c>
      <c r="I132" s="5"/>
    </row>
    <row r="133" spans="1:9" ht="12.75">
      <c r="A133" t="s">
        <v>10</v>
      </c>
      <c r="C133" s="91"/>
      <c r="D133" s="77"/>
      <c r="E133" s="78">
        <v>1490</v>
      </c>
      <c r="F133" s="78">
        <v>500</v>
      </c>
      <c r="G133" s="78">
        <v>0</v>
      </c>
      <c r="H133" s="92">
        <v>0.04</v>
      </c>
      <c r="I133" s="5"/>
    </row>
    <row r="134" spans="1:9" ht="12.75">
      <c r="A134" t="s">
        <v>9</v>
      </c>
      <c r="C134" s="91"/>
      <c r="D134" s="77"/>
      <c r="E134" s="78">
        <v>55</v>
      </c>
      <c r="F134" s="78">
        <v>56</v>
      </c>
      <c r="G134" s="78">
        <v>57</v>
      </c>
      <c r="H134" s="92">
        <v>58</v>
      </c>
      <c r="I134" s="5"/>
    </row>
    <row r="135" spans="1:9" ht="13.5" thickBot="1">
      <c r="A135" t="s">
        <v>8</v>
      </c>
      <c r="C135" s="96"/>
      <c r="D135" s="97"/>
      <c r="E135" s="98">
        <v>1610</v>
      </c>
      <c r="F135" s="98">
        <v>220</v>
      </c>
      <c r="G135" s="98">
        <v>0</v>
      </c>
      <c r="H135" s="99">
        <v>0.051</v>
      </c>
      <c r="I135" s="5"/>
    </row>
    <row r="136" ht="12.75">
      <c r="I136" s="5"/>
    </row>
    <row r="137" ht="12.75">
      <c r="I137" s="5">
        <f aca="true" t="shared" si="0" ref="I137:I149">IF(H138="","","1")</f>
      </c>
    </row>
    <row r="138" ht="12.75">
      <c r="I138" s="5">
        <f t="shared" si="0"/>
      </c>
    </row>
    <row r="139" ht="12.75">
      <c r="I139" s="5">
        <f t="shared" si="0"/>
      </c>
    </row>
    <row r="140" ht="12.75">
      <c r="I140" s="5">
        <f t="shared" si="0"/>
      </c>
    </row>
    <row r="141" ht="12.75">
      <c r="I141" s="5">
        <f t="shared" si="0"/>
      </c>
    </row>
    <row r="142" ht="12.75">
      <c r="I142" s="5">
        <f t="shared" si="0"/>
      </c>
    </row>
    <row r="143" ht="12.75">
      <c r="I143" s="5">
        <f t="shared" si="0"/>
      </c>
    </row>
    <row r="144" ht="12.75">
      <c r="I144" s="5">
        <f t="shared" si="0"/>
      </c>
    </row>
    <row r="145" ht="12.75">
      <c r="I145" s="5">
        <f t="shared" si="0"/>
      </c>
    </row>
    <row r="146" ht="12.75">
      <c r="I146" s="5">
        <f t="shared" si="0"/>
      </c>
    </row>
    <row r="147" ht="12.75">
      <c r="I147" s="5">
        <f t="shared" si="0"/>
      </c>
    </row>
    <row r="148" ht="12.75">
      <c r="I148" s="5">
        <f t="shared" si="0"/>
      </c>
    </row>
    <row r="149" ht="12.75">
      <c r="I149" s="5">
        <f t="shared" si="0"/>
      </c>
    </row>
  </sheetData>
  <sheetProtection password="DF7D" sheet="1" objects="1" scenarios="1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H300"/>
  <sheetViews>
    <sheetView workbookViewId="0" topLeftCell="A1">
      <selection activeCell="A1" sqref="A1"/>
    </sheetView>
  </sheetViews>
  <sheetFormatPr defaultColWidth="9.140625" defaultRowHeight="12.75"/>
  <cols>
    <col min="1" max="9" width="10.7109375" style="0" customWidth="1"/>
  </cols>
  <sheetData>
    <row r="1" spans="1:8" ht="12.75">
      <c r="A1" s="1"/>
      <c r="B1" s="1" t="s">
        <v>25</v>
      </c>
      <c r="C1" s="1"/>
      <c r="D1" s="1"/>
      <c r="E1" s="1"/>
      <c r="F1" s="1"/>
      <c r="G1" s="1"/>
      <c r="H1" s="1"/>
    </row>
    <row r="2" spans="1:8" ht="12.75">
      <c r="A2" s="1"/>
      <c r="B2" s="1" t="s">
        <v>41</v>
      </c>
      <c r="C2" s="1"/>
      <c r="D2" s="1"/>
      <c r="E2" s="1"/>
      <c r="F2" s="1"/>
      <c r="G2" s="1"/>
      <c r="H2" s="1"/>
    </row>
    <row r="3" spans="1:8" ht="12.75">
      <c r="A3" s="1"/>
      <c r="B3" s="2">
        <v>0</v>
      </c>
      <c r="C3" s="2">
        <v>0</v>
      </c>
      <c r="D3" s="2">
        <v>0</v>
      </c>
      <c r="E3" s="2">
        <v>1</v>
      </c>
      <c r="F3" s="2">
        <v>0</v>
      </c>
      <c r="G3" s="2"/>
      <c r="H3" s="2"/>
    </row>
    <row r="4" spans="1:8" ht="12.75">
      <c r="A4" s="1" t="s">
        <v>4</v>
      </c>
      <c r="B4" s="1">
        <v>1612.3</v>
      </c>
      <c r="C4" s="1">
        <v>1582</v>
      </c>
      <c r="D4" s="1">
        <v>25</v>
      </c>
      <c r="E4" s="1">
        <v>3.3</v>
      </c>
      <c r="F4" s="1">
        <v>49.83899366446296</v>
      </c>
      <c r="G4" s="1">
        <v>4.601319010531705</v>
      </c>
      <c r="H4" s="1">
        <v>1</v>
      </c>
    </row>
    <row r="5" spans="1:8" ht="12.75">
      <c r="A5" s="1" t="s">
        <v>3</v>
      </c>
      <c r="B5" s="2">
        <v>17</v>
      </c>
      <c r="C5" s="2">
        <v>6</v>
      </c>
      <c r="D5" s="1">
        <v>0.5</v>
      </c>
      <c r="E5" s="1">
        <v>0.86</v>
      </c>
      <c r="F5" s="1"/>
      <c r="G5" s="1"/>
      <c r="H5" s="1"/>
    </row>
    <row r="6" spans="1:8" ht="12.75">
      <c r="A6" s="1" t="s">
        <v>2</v>
      </c>
      <c r="B6" s="1">
        <v>0</v>
      </c>
      <c r="C6" s="1">
        <v>5</v>
      </c>
      <c r="D6" s="1"/>
      <c r="E6" s="1"/>
      <c r="F6" s="1"/>
      <c r="G6" s="1"/>
      <c r="H6" s="1"/>
    </row>
    <row r="7" spans="1:8" ht="12.75">
      <c r="A7" s="1" t="s">
        <v>5</v>
      </c>
      <c r="B7" s="1">
        <v>1585</v>
      </c>
      <c r="C7" s="1">
        <v>13</v>
      </c>
      <c r="D7" s="1">
        <v>0</v>
      </c>
      <c r="E7" s="3">
        <v>0.064</v>
      </c>
      <c r="F7" s="1"/>
      <c r="G7" s="1"/>
      <c r="H7" s="1"/>
    </row>
    <row r="8" spans="1:8" ht="12.75">
      <c r="A8" s="1" t="s">
        <v>6</v>
      </c>
      <c r="B8" s="1">
        <v>1593</v>
      </c>
      <c r="C8" s="1">
        <v>69</v>
      </c>
      <c r="D8" s="1">
        <v>0</v>
      </c>
      <c r="E8" s="3">
        <v>0.054</v>
      </c>
      <c r="F8" s="1"/>
      <c r="G8" s="1"/>
      <c r="H8" s="1"/>
    </row>
    <row r="9" spans="1:8" ht="12.75">
      <c r="A9" s="1" t="s">
        <v>7</v>
      </c>
      <c r="B9" s="1">
        <v>1597</v>
      </c>
      <c r="C9" s="1">
        <v>103</v>
      </c>
      <c r="D9" s="1">
        <v>0</v>
      </c>
      <c r="E9" s="3">
        <v>0.053</v>
      </c>
      <c r="F9" s="1"/>
      <c r="G9" s="1"/>
      <c r="H9" s="1"/>
    </row>
    <row r="10" spans="1:8" ht="12.75">
      <c r="A10" s="1" t="s">
        <v>10</v>
      </c>
      <c r="B10" s="1">
        <v>1601</v>
      </c>
      <c r="C10" s="1">
        <v>149</v>
      </c>
      <c r="D10" s="1">
        <v>0</v>
      </c>
      <c r="E10" s="3">
        <v>0.052</v>
      </c>
      <c r="F10" s="1"/>
      <c r="G10" s="1"/>
      <c r="H10" s="1"/>
    </row>
    <row r="11" spans="1:8" ht="12.75">
      <c r="A11" s="1" t="s">
        <v>9</v>
      </c>
      <c r="B11" s="1">
        <v>1605</v>
      </c>
      <c r="C11" s="1">
        <v>195</v>
      </c>
      <c r="D11" s="1">
        <v>0</v>
      </c>
      <c r="E11" s="3">
        <v>0.051</v>
      </c>
      <c r="F11" s="1"/>
      <c r="G11" s="1"/>
      <c r="H11" s="1"/>
    </row>
    <row r="12" spans="1:8" ht="12.75">
      <c r="A12" s="1" t="s">
        <v>8</v>
      </c>
      <c r="B12" s="1">
        <v>1613</v>
      </c>
      <c r="C12" s="1">
        <v>283</v>
      </c>
      <c r="D12" s="1">
        <v>0</v>
      </c>
      <c r="E12" s="3">
        <v>0.051</v>
      </c>
      <c r="F12" s="1"/>
      <c r="G12" s="1"/>
      <c r="H12" s="1"/>
    </row>
    <row r="13" spans="1:8" ht="12.75">
      <c r="A13" s="1" t="s">
        <v>11</v>
      </c>
      <c r="B13" s="1">
        <v>0.2</v>
      </c>
      <c r="C13" s="1">
        <v>5</v>
      </c>
      <c r="D13" s="1"/>
      <c r="E13" s="3"/>
      <c r="F13" s="1"/>
      <c r="G13" s="1"/>
      <c r="H13" s="1"/>
    </row>
    <row r="14" spans="1:8" ht="12.75">
      <c r="A14" s="1" t="s">
        <v>5</v>
      </c>
      <c r="B14" s="1">
        <v>1555</v>
      </c>
      <c r="C14" s="1">
        <v>16</v>
      </c>
      <c r="D14" s="1">
        <v>0</v>
      </c>
      <c r="E14" s="3">
        <v>0.062</v>
      </c>
      <c r="F14" s="1"/>
      <c r="G14" s="1"/>
      <c r="H14" s="1"/>
    </row>
    <row r="15" spans="1:8" ht="12.75">
      <c r="A15" s="1" t="s">
        <v>6</v>
      </c>
      <c r="B15" s="1">
        <v>1560</v>
      </c>
      <c r="C15" s="1">
        <v>69</v>
      </c>
      <c r="D15" s="1">
        <v>0</v>
      </c>
      <c r="E15" s="3">
        <v>0.053</v>
      </c>
      <c r="F15" s="1"/>
      <c r="G15" s="1"/>
      <c r="H15" s="1"/>
    </row>
    <row r="16" spans="1:8" ht="12.75">
      <c r="A16" s="1" t="s">
        <v>7</v>
      </c>
      <c r="B16" s="1">
        <v>1580</v>
      </c>
      <c r="C16" s="1">
        <v>210</v>
      </c>
      <c r="D16" s="1">
        <v>0</v>
      </c>
      <c r="E16" s="3">
        <v>0.051</v>
      </c>
      <c r="F16" s="1"/>
      <c r="G16" s="1"/>
      <c r="H16" s="1"/>
    </row>
    <row r="17" spans="1:8" ht="12.75">
      <c r="A17" s="1" t="s">
        <v>10</v>
      </c>
      <c r="B17" s="1">
        <v>1600</v>
      </c>
      <c r="C17" s="1">
        <v>358</v>
      </c>
      <c r="D17" s="1">
        <v>0</v>
      </c>
      <c r="E17" s="3">
        <v>0.051</v>
      </c>
      <c r="F17" s="1"/>
      <c r="G17" s="1"/>
      <c r="H17" s="1"/>
    </row>
    <row r="18" spans="1:8" ht="12.75">
      <c r="A18" s="1" t="s">
        <v>9</v>
      </c>
      <c r="B18" s="1">
        <v>1620</v>
      </c>
      <c r="C18" s="1">
        <v>581</v>
      </c>
      <c r="D18" s="1">
        <v>0</v>
      </c>
      <c r="E18" s="3">
        <v>0.05</v>
      </c>
      <c r="F18" s="1"/>
      <c r="G18" s="1"/>
      <c r="H18" s="1"/>
    </row>
    <row r="19" spans="1:8" ht="12.75">
      <c r="A19" s="1" t="s">
        <v>8</v>
      </c>
      <c r="B19" s="1">
        <v>1640</v>
      </c>
      <c r="C19" s="1">
        <v>843</v>
      </c>
      <c r="D19" s="1">
        <v>0</v>
      </c>
      <c r="E19" s="3">
        <v>0.051</v>
      </c>
      <c r="F19" s="1"/>
      <c r="G19" s="1"/>
      <c r="H19" s="1"/>
    </row>
    <row r="20" spans="1:8" ht="12.75">
      <c r="A20" s="1" t="s">
        <v>12</v>
      </c>
      <c r="B20" s="1">
        <v>0.36</v>
      </c>
      <c r="C20" s="1">
        <v>5</v>
      </c>
      <c r="D20" s="1"/>
      <c r="E20" s="3"/>
      <c r="F20" s="1"/>
      <c r="G20" s="1"/>
      <c r="H20" s="1"/>
    </row>
    <row r="21" spans="1:8" ht="12.75">
      <c r="A21" s="1" t="s">
        <v>5</v>
      </c>
      <c r="B21" s="1">
        <v>1537</v>
      </c>
      <c r="C21" s="1">
        <v>16</v>
      </c>
      <c r="D21" s="1">
        <v>0</v>
      </c>
      <c r="E21" s="3">
        <v>0.066</v>
      </c>
      <c r="F21" s="1"/>
      <c r="G21" s="1"/>
      <c r="H21" s="1"/>
    </row>
    <row r="22" spans="1:8" ht="12.75">
      <c r="A22" s="1" t="s">
        <v>6</v>
      </c>
      <c r="B22" s="1">
        <v>1540</v>
      </c>
      <c r="C22" s="1">
        <v>69</v>
      </c>
      <c r="D22" s="1">
        <v>0</v>
      </c>
      <c r="E22" s="3">
        <v>0.054</v>
      </c>
      <c r="F22" s="1"/>
      <c r="G22" s="1"/>
      <c r="H22" s="1"/>
    </row>
    <row r="23" spans="1:8" ht="12.75">
      <c r="A23" s="1" t="s">
        <v>7</v>
      </c>
      <c r="B23" s="1">
        <v>1560</v>
      </c>
      <c r="C23" s="1">
        <v>243</v>
      </c>
      <c r="D23" s="1">
        <v>0</v>
      </c>
      <c r="E23" s="3">
        <v>0.051</v>
      </c>
      <c r="F23" s="1"/>
      <c r="G23" s="1"/>
      <c r="H23" s="1"/>
    </row>
    <row r="24" spans="1:8" ht="12.75">
      <c r="A24" s="1" t="s">
        <v>10</v>
      </c>
      <c r="B24" s="1">
        <v>1580</v>
      </c>
      <c r="C24" s="1">
        <v>397</v>
      </c>
      <c r="D24" s="1">
        <v>0</v>
      </c>
      <c r="E24" s="3">
        <v>0.051</v>
      </c>
      <c r="F24" s="1"/>
      <c r="G24" s="1"/>
      <c r="H24" s="1"/>
    </row>
    <row r="25" spans="1:8" ht="12.75">
      <c r="A25" s="1" t="s">
        <v>9</v>
      </c>
      <c r="B25" s="1">
        <v>1600</v>
      </c>
      <c r="C25" s="1">
        <v>574</v>
      </c>
      <c r="D25" s="1">
        <v>0</v>
      </c>
      <c r="E25" s="3">
        <v>0.05</v>
      </c>
      <c r="F25" s="1"/>
      <c r="G25" s="1"/>
      <c r="H25" s="1"/>
    </row>
    <row r="26" spans="1:8" ht="12.75">
      <c r="A26" s="1" t="s">
        <v>8</v>
      </c>
      <c r="B26" s="1">
        <v>1620</v>
      </c>
      <c r="C26" s="1">
        <v>741</v>
      </c>
      <c r="D26" s="1">
        <v>0</v>
      </c>
      <c r="E26" s="3">
        <v>0.051</v>
      </c>
      <c r="F26" s="1"/>
      <c r="G26" s="1"/>
      <c r="H26" s="1"/>
    </row>
    <row r="27" spans="1:8" ht="12.75">
      <c r="A27" s="1" t="s">
        <v>13</v>
      </c>
      <c r="B27" s="1">
        <v>0.57</v>
      </c>
      <c r="C27" s="1">
        <v>5</v>
      </c>
      <c r="D27" s="1"/>
      <c r="E27" s="3"/>
      <c r="F27" s="1"/>
      <c r="G27" s="1"/>
      <c r="H27" s="1"/>
    </row>
    <row r="28" spans="1:8" ht="12.75">
      <c r="A28" s="1" t="s">
        <v>5</v>
      </c>
      <c r="B28" s="1">
        <v>1508</v>
      </c>
      <c r="C28" s="1">
        <v>16</v>
      </c>
      <c r="D28" s="1">
        <v>0</v>
      </c>
      <c r="E28" s="3">
        <v>0.064</v>
      </c>
      <c r="F28" s="1"/>
      <c r="G28" s="1"/>
      <c r="H28" s="1"/>
    </row>
    <row r="29" spans="1:8" ht="12.75">
      <c r="A29" s="1" t="s">
        <v>6</v>
      </c>
      <c r="B29" s="1">
        <v>1520</v>
      </c>
      <c r="C29" s="1">
        <v>144</v>
      </c>
      <c r="D29" s="1">
        <v>0</v>
      </c>
      <c r="E29" s="3">
        <v>0.052</v>
      </c>
      <c r="F29" s="1"/>
      <c r="G29" s="1"/>
      <c r="H29" s="1"/>
    </row>
    <row r="30" spans="1:8" ht="12.75">
      <c r="A30" s="1" t="s">
        <v>7</v>
      </c>
      <c r="B30" s="1">
        <v>1540</v>
      </c>
      <c r="C30" s="1">
        <v>433</v>
      </c>
      <c r="D30" s="1">
        <v>0</v>
      </c>
      <c r="E30" s="3">
        <v>0.051</v>
      </c>
      <c r="F30" s="1"/>
      <c r="G30" s="1"/>
      <c r="H30" s="1"/>
    </row>
    <row r="31" spans="1:8" ht="12.75">
      <c r="A31" s="1" t="s">
        <v>10</v>
      </c>
      <c r="B31" s="1">
        <v>1560</v>
      </c>
      <c r="C31" s="1">
        <v>613</v>
      </c>
      <c r="D31" s="1">
        <v>0</v>
      </c>
      <c r="E31" s="3">
        <v>0.05</v>
      </c>
      <c r="F31" s="1"/>
      <c r="G31" s="1"/>
      <c r="H31" s="1"/>
    </row>
    <row r="32" spans="1:8" ht="12.75">
      <c r="A32" s="1" t="s">
        <v>9</v>
      </c>
      <c r="B32" s="1">
        <v>1580</v>
      </c>
      <c r="C32" s="1">
        <v>764</v>
      </c>
      <c r="D32" s="1">
        <v>0</v>
      </c>
      <c r="E32" s="3">
        <v>0.05</v>
      </c>
      <c r="F32" s="1"/>
      <c r="G32" s="1"/>
      <c r="H32" s="1"/>
    </row>
    <row r="33" spans="1:8" ht="12.75">
      <c r="A33" s="1" t="s">
        <v>8</v>
      </c>
      <c r="B33" s="1">
        <v>1600</v>
      </c>
      <c r="C33" s="1">
        <v>915</v>
      </c>
      <c r="D33" s="1">
        <v>0</v>
      </c>
      <c r="E33" s="3">
        <v>0.051</v>
      </c>
      <c r="F33" s="1"/>
      <c r="G33" s="1"/>
      <c r="H33" s="1"/>
    </row>
    <row r="34" spans="1:8" ht="12.75">
      <c r="A34" s="1" t="s">
        <v>14</v>
      </c>
      <c r="B34" s="1">
        <v>0.69</v>
      </c>
      <c r="C34" s="1">
        <v>5</v>
      </c>
      <c r="D34" s="1"/>
      <c r="E34" s="3"/>
      <c r="F34" s="1"/>
      <c r="G34" s="1"/>
      <c r="H34" s="1"/>
    </row>
    <row r="35" spans="1:8" ht="12.75">
      <c r="A35" s="1" t="s">
        <v>5</v>
      </c>
      <c r="B35" s="1">
        <v>1493</v>
      </c>
      <c r="C35" s="1">
        <v>16</v>
      </c>
      <c r="D35" s="1">
        <v>0</v>
      </c>
      <c r="E35" s="3">
        <v>0.062</v>
      </c>
      <c r="F35" s="1"/>
      <c r="G35" s="1"/>
      <c r="H35" s="1"/>
    </row>
    <row r="36" spans="1:8" ht="12.75">
      <c r="A36" s="1" t="s">
        <v>6</v>
      </c>
      <c r="B36" s="1">
        <v>1500</v>
      </c>
      <c r="C36" s="1">
        <v>66</v>
      </c>
      <c r="D36" s="1">
        <v>0</v>
      </c>
      <c r="E36" s="3">
        <v>0.053</v>
      </c>
      <c r="F36" s="1"/>
      <c r="G36" s="1"/>
      <c r="H36" s="1"/>
    </row>
    <row r="37" spans="1:8" ht="12.75">
      <c r="A37" s="1" t="s">
        <v>7</v>
      </c>
      <c r="B37" s="1">
        <v>1520</v>
      </c>
      <c r="C37" s="1">
        <v>456</v>
      </c>
      <c r="D37" s="1">
        <v>0</v>
      </c>
      <c r="E37" s="3">
        <v>0.05</v>
      </c>
      <c r="F37" s="1"/>
      <c r="G37" s="1"/>
      <c r="H37" s="1"/>
    </row>
    <row r="38" spans="1:8" ht="12.75">
      <c r="A38" s="1" t="s">
        <v>10</v>
      </c>
      <c r="B38" s="1">
        <v>1540</v>
      </c>
      <c r="C38" s="1">
        <v>784</v>
      </c>
      <c r="D38" s="1">
        <v>0</v>
      </c>
      <c r="E38" s="3">
        <v>0.05</v>
      </c>
      <c r="F38" s="1"/>
      <c r="G38" s="1"/>
      <c r="H38" s="1"/>
    </row>
    <row r="39" spans="1:8" ht="12.75">
      <c r="A39" s="1" t="s">
        <v>9</v>
      </c>
      <c r="B39" s="1">
        <v>1560</v>
      </c>
      <c r="C39" s="1">
        <v>1060</v>
      </c>
      <c r="D39" s="1">
        <v>0</v>
      </c>
      <c r="E39" s="3">
        <v>0.05</v>
      </c>
      <c r="F39" s="1"/>
      <c r="G39" s="1"/>
      <c r="H39" s="1"/>
    </row>
    <row r="40" spans="1:8" ht="12.75">
      <c r="A40" s="1" t="s">
        <v>8</v>
      </c>
      <c r="B40" s="1">
        <v>1580</v>
      </c>
      <c r="C40" s="1">
        <v>1207</v>
      </c>
      <c r="D40" s="1">
        <v>0</v>
      </c>
      <c r="E40" s="3">
        <v>0.051</v>
      </c>
      <c r="F40" s="1"/>
      <c r="G40" s="1"/>
      <c r="H40" s="1"/>
    </row>
    <row r="41" spans="1:8" ht="12.75">
      <c r="A41" s="1" t="s">
        <v>15</v>
      </c>
      <c r="B41" s="1">
        <v>0.86</v>
      </c>
      <c r="C41" s="1">
        <v>5</v>
      </c>
      <c r="D41" s="1"/>
      <c r="E41" s="3"/>
      <c r="F41" s="1"/>
      <c r="G41" s="1"/>
      <c r="H41" s="1"/>
    </row>
    <row r="42" spans="1:8" ht="12.75">
      <c r="A42" s="1" t="s">
        <v>5</v>
      </c>
      <c r="B42" s="1">
        <v>1473</v>
      </c>
      <c r="C42" s="1">
        <v>16</v>
      </c>
      <c r="D42" s="1">
        <v>0</v>
      </c>
      <c r="E42" s="3">
        <v>0.063</v>
      </c>
      <c r="F42" s="1"/>
      <c r="G42" s="1"/>
      <c r="H42" s="1"/>
    </row>
    <row r="43" spans="1:8" ht="12.75">
      <c r="A43" s="1" t="s">
        <v>6</v>
      </c>
      <c r="B43" s="1">
        <v>1480</v>
      </c>
      <c r="C43" s="1">
        <v>98</v>
      </c>
      <c r="D43" s="1">
        <v>0</v>
      </c>
      <c r="E43" s="3">
        <v>0.052</v>
      </c>
      <c r="F43" s="1"/>
      <c r="G43" s="1"/>
      <c r="H43" s="1"/>
    </row>
    <row r="44" spans="1:8" ht="12.75">
      <c r="A44" s="1" t="s">
        <v>7</v>
      </c>
      <c r="B44" s="1">
        <v>1500</v>
      </c>
      <c r="C44" s="1">
        <v>426</v>
      </c>
      <c r="D44" s="1">
        <v>0</v>
      </c>
      <c r="E44" s="3">
        <v>0.05</v>
      </c>
      <c r="F44" s="1"/>
      <c r="G44" s="1"/>
      <c r="H44" s="1"/>
    </row>
    <row r="45" spans="1:8" ht="12.75">
      <c r="A45" s="1" t="s">
        <v>10</v>
      </c>
      <c r="B45" s="1">
        <v>1520</v>
      </c>
      <c r="C45" s="1">
        <v>1014</v>
      </c>
      <c r="D45" s="1">
        <v>0</v>
      </c>
      <c r="E45" s="3">
        <v>0.05</v>
      </c>
      <c r="F45" s="1"/>
      <c r="G45" s="1"/>
      <c r="H45" s="1"/>
    </row>
    <row r="46" spans="1:8" ht="12.75">
      <c r="A46" s="1" t="s">
        <v>9</v>
      </c>
      <c r="B46" s="1">
        <v>1540</v>
      </c>
      <c r="C46" s="1">
        <v>1381</v>
      </c>
      <c r="D46" s="1">
        <v>0</v>
      </c>
      <c r="E46" s="3">
        <v>0.05</v>
      </c>
      <c r="F46" s="1"/>
      <c r="G46" s="1"/>
      <c r="H46" s="1"/>
    </row>
    <row r="47" spans="1:8" ht="12.75">
      <c r="A47" s="1" t="s">
        <v>8</v>
      </c>
      <c r="B47" s="1">
        <v>1560</v>
      </c>
      <c r="C47" s="1">
        <v>1627</v>
      </c>
      <c r="D47" s="1">
        <v>0</v>
      </c>
      <c r="E47" s="3">
        <v>0.051</v>
      </c>
      <c r="F47" s="1"/>
      <c r="G47" s="1"/>
      <c r="H47" s="1"/>
    </row>
    <row r="48" spans="1:8" ht="12.75">
      <c r="A48" s="1" t="s">
        <v>16</v>
      </c>
      <c r="B48" s="1">
        <v>1.01</v>
      </c>
      <c r="C48" s="1">
        <v>5</v>
      </c>
      <c r="D48" s="1"/>
      <c r="E48" s="3"/>
      <c r="F48" s="1"/>
      <c r="G48" s="1"/>
      <c r="H48" s="1"/>
    </row>
    <row r="49" spans="1:8" ht="12.75">
      <c r="A49" s="1" t="s">
        <v>5</v>
      </c>
      <c r="B49" s="1">
        <v>1458</v>
      </c>
      <c r="C49" s="1">
        <v>16</v>
      </c>
      <c r="D49" s="1">
        <v>0</v>
      </c>
      <c r="E49" s="3">
        <v>0.063</v>
      </c>
      <c r="F49" s="1"/>
      <c r="G49" s="1"/>
      <c r="H49" s="1"/>
    </row>
    <row r="50" spans="1:8" ht="12.75">
      <c r="A50" s="1" t="s">
        <v>6</v>
      </c>
      <c r="B50" s="1">
        <v>1460</v>
      </c>
      <c r="C50" s="1">
        <v>72</v>
      </c>
      <c r="D50" s="1">
        <v>0</v>
      </c>
      <c r="E50" s="3">
        <v>0.053</v>
      </c>
      <c r="F50" s="1"/>
      <c r="G50" s="1"/>
      <c r="H50" s="1"/>
    </row>
    <row r="51" spans="1:8" ht="12.75">
      <c r="A51" s="1" t="s">
        <v>7</v>
      </c>
      <c r="B51" s="1">
        <v>1480</v>
      </c>
      <c r="C51" s="1">
        <v>712</v>
      </c>
      <c r="D51" s="1">
        <v>0</v>
      </c>
      <c r="E51" s="3">
        <v>0.05</v>
      </c>
      <c r="F51" s="1"/>
      <c r="G51" s="1"/>
      <c r="H51" s="1"/>
    </row>
    <row r="52" spans="1:8" ht="12.75">
      <c r="A52" s="1" t="s">
        <v>10</v>
      </c>
      <c r="B52" s="1">
        <v>1500</v>
      </c>
      <c r="C52" s="1">
        <v>1365</v>
      </c>
      <c r="D52" s="1">
        <v>0</v>
      </c>
      <c r="E52" s="3">
        <v>0.05</v>
      </c>
      <c r="F52" s="1"/>
      <c r="G52" s="1"/>
      <c r="H52" s="1"/>
    </row>
    <row r="53" spans="1:8" ht="12.75">
      <c r="A53" s="1" t="s">
        <v>9</v>
      </c>
      <c r="B53" s="1">
        <v>1520</v>
      </c>
      <c r="C53" s="1">
        <v>1981</v>
      </c>
      <c r="D53" s="1">
        <v>0</v>
      </c>
      <c r="E53" s="3">
        <v>0.05</v>
      </c>
      <c r="F53" s="1"/>
      <c r="G53" s="1"/>
      <c r="H53" s="1"/>
    </row>
    <row r="54" spans="1:8" ht="12.75">
      <c r="A54" s="1" t="s">
        <v>8</v>
      </c>
      <c r="B54" s="1">
        <v>1540</v>
      </c>
      <c r="C54" s="1">
        <v>2165</v>
      </c>
      <c r="D54" s="1">
        <v>0</v>
      </c>
      <c r="E54" s="3">
        <v>0.051</v>
      </c>
      <c r="F54" s="1"/>
      <c r="G54" s="1"/>
      <c r="H54" s="1"/>
    </row>
    <row r="55" spans="1:8" ht="12.75">
      <c r="A55" s="1" t="s">
        <v>17</v>
      </c>
      <c r="B55" s="1">
        <v>1.11</v>
      </c>
      <c r="C55" s="1">
        <v>5</v>
      </c>
      <c r="D55" s="1"/>
      <c r="E55" s="3"/>
      <c r="F55" s="1"/>
      <c r="G55" s="1"/>
      <c r="H55" s="1"/>
    </row>
    <row r="56" spans="1:8" ht="12.75">
      <c r="A56" s="1" t="s">
        <v>5</v>
      </c>
      <c r="B56" s="1">
        <v>1454</v>
      </c>
      <c r="C56" s="1">
        <v>16</v>
      </c>
      <c r="D56" s="1">
        <v>0</v>
      </c>
      <c r="E56" s="3">
        <v>0.063</v>
      </c>
      <c r="F56" s="1"/>
      <c r="G56" s="1"/>
      <c r="H56" s="1"/>
    </row>
    <row r="57" spans="1:8" ht="12.75">
      <c r="A57" s="1" t="s">
        <v>6</v>
      </c>
      <c r="B57" s="1">
        <v>1460</v>
      </c>
      <c r="C57" s="1">
        <v>49</v>
      </c>
      <c r="D57" s="1">
        <v>0</v>
      </c>
      <c r="E57" s="3">
        <v>0.054</v>
      </c>
      <c r="F57" s="1"/>
      <c r="G57" s="1"/>
      <c r="H57" s="1"/>
    </row>
    <row r="58" spans="1:8" ht="12.75">
      <c r="A58" s="1" t="s">
        <v>7</v>
      </c>
      <c r="B58" s="1">
        <v>1480</v>
      </c>
      <c r="C58" s="1">
        <v>617</v>
      </c>
      <c r="D58" s="1">
        <v>0</v>
      </c>
      <c r="E58" s="3">
        <v>0.05</v>
      </c>
      <c r="F58" s="1"/>
      <c r="G58" s="1"/>
      <c r="H58" s="1"/>
    </row>
    <row r="59" spans="1:8" ht="12.75">
      <c r="A59" s="1" t="s">
        <v>10</v>
      </c>
      <c r="B59" s="1">
        <v>1500</v>
      </c>
      <c r="C59" s="1">
        <v>1197</v>
      </c>
      <c r="D59" s="1">
        <v>0</v>
      </c>
      <c r="E59" s="3">
        <v>0.05</v>
      </c>
      <c r="F59" s="1"/>
      <c r="G59" s="1"/>
      <c r="H59" s="1"/>
    </row>
    <row r="60" spans="1:8" ht="12.75">
      <c r="A60" s="1" t="s">
        <v>9</v>
      </c>
      <c r="B60" s="1">
        <v>1520</v>
      </c>
      <c r="C60" s="1">
        <v>1466</v>
      </c>
      <c r="D60" s="1">
        <v>0</v>
      </c>
      <c r="E60" s="3">
        <v>0.05</v>
      </c>
      <c r="F60" s="1"/>
      <c r="G60" s="1"/>
      <c r="H60" s="1"/>
    </row>
    <row r="61" spans="1:8" ht="12.75">
      <c r="A61" s="1" t="s">
        <v>8</v>
      </c>
      <c r="B61" s="1">
        <v>1540</v>
      </c>
      <c r="C61" s="1">
        <v>1870</v>
      </c>
      <c r="D61" s="1">
        <v>0</v>
      </c>
      <c r="E61" s="3">
        <v>0.051</v>
      </c>
      <c r="F61" s="1"/>
      <c r="G61" s="1"/>
      <c r="H61" s="1"/>
    </row>
    <row r="62" spans="1:8" ht="12.75">
      <c r="A62" s="1" t="s">
        <v>18</v>
      </c>
      <c r="B62" s="1">
        <v>1.39</v>
      </c>
      <c r="C62" s="1">
        <v>5</v>
      </c>
      <c r="D62" s="1"/>
      <c r="E62" s="3"/>
      <c r="F62" s="1"/>
      <c r="G62" s="1"/>
      <c r="H62" s="1"/>
    </row>
    <row r="63" spans="1:8" ht="12.75">
      <c r="A63" s="1" t="s">
        <v>5</v>
      </c>
      <c r="B63" s="1">
        <v>1445</v>
      </c>
      <c r="C63" s="1">
        <v>16</v>
      </c>
      <c r="D63" s="1">
        <v>0</v>
      </c>
      <c r="E63" s="3">
        <v>0.063</v>
      </c>
      <c r="F63" s="1"/>
      <c r="G63" s="1"/>
      <c r="H63" s="1"/>
    </row>
    <row r="64" spans="1:8" ht="12.75">
      <c r="A64" s="1" t="s">
        <v>6</v>
      </c>
      <c r="B64" s="1">
        <v>1460</v>
      </c>
      <c r="C64" s="1">
        <v>220</v>
      </c>
      <c r="D64" s="1">
        <v>0</v>
      </c>
      <c r="E64" s="3">
        <v>0.051</v>
      </c>
      <c r="F64" s="1"/>
      <c r="G64" s="1"/>
      <c r="H64" s="1"/>
    </row>
    <row r="65" spans="1:8" ht="12.75">
      <c r="A65" s="1" t="s">
        <v>7</v>
      </c>
      <c r="B65" s="1">
        <v>1480</v>
      </c>
      <c r="C65" s="1">
        <v>856</v>
      </c>
      <c r="D65" s="1">
        <v>0</v>
      </c>
      <c r="E65" s="3">
        <v>0.05</v>
      </c>
      <c r="F65" s="1"/>
      <c r="G65" s="1"/>
      <c r="H65" s="1"/>
    </row>
    <row r="66" spans="1:8" ht="12.75">
      <c r="A66" s="1" t="s">
        <v>10</v>
      </c>
      <c r="B66" s="1">
        <v>1500</v>
      </c>
      <c r="C66" s="1">
        <v>1302</v>
      </c>
      <c r="D66" s="1">
        <v>0</v>
      </c>
      <c r="E66" s="3">
        <v>0.05</v>
      </c>
      <c r="F66" s="1"/>
      <c r="G66" s="1"/>
      <c r="H66" s="1"/>
    </row>
    <row r="67" spans="1:8" ht="12.75">
      <c r="A67" s="1" t="s">
        <v>9</v>
      </c>
      <c r="B67" s="1">
        <v>1520</v>
      </c>
      <c r="C67" s="1">
        <v>1568</v>
      </c>
      <c r="D67" s="1">
        <v>0</v>
      </c>
      <c r="E67" s="3">
        <v>0.05</v>
      </c>
      <c r="F67" s="1"/>
      <c r="G67" s="1"/>
      <c r="H67" s="1"/>
    </row>
    <row r="68" spans="1:8" ht="12.75">
      <c r="A68" s="1" t="s">
        <v>8</v>
      </c>
      <c r="B68" s="1">
        <v>1540</v>
      </c>
      <c r="C68" s="1">
        <v>1725</v>
      </c>
      <c r="D68" s="1">
        <v>0</v>
      </c>
      <c r="E68" s="3">
        <v>0.051</v>
      </c>
      <c r="F68" s="1"/>
      <c r="G68" s="1"/>
      <c r="H68" s="1"/>
    </row>
    <row r="69" spans="1:8" ht="12.75">
      <c r="A69" s="1" t="s">
        <v>19</v>
      </c>
      <c r="B69" s="1">
        <v>1.5</v>
      </c>
      <c r="C69" s="1">
        <v>5</v>
      </c>
      <c r="D69" s="1"/>
      <c r="E69" s="3"/>
      <c r="F69" s="1"/>
      <c r="G69" s="1"/>
      <c r="H69" s="1"/>
    </row>
    <row r="70" spans="1:8" ht="12.75">
      <c r="A70" s="1" t="s">
        <v>5</v>
      </c>
      <c r="B70" s="1">
        <v>1441</v>
      </c>
      <c r="C70" s="1">
        <v>16</v>
      </c>
      <c r="D70" s="1">
        <v>0</v>
      </c>
      <c r="E70" s="3">
        <v>0.063</v>
      </c>
      <c r="F70" s="1"/>
      <c r="G70" s="1"/>
      <c r="H70" s="1"/>
    </row>
    <row r="71" spans="1:8" ht="12.75">
      <c r="A71" s="1" t="s">
        <v>6</v>
      </c>
      <c r="B71" s="1">
        <v>1460</v>
      </c>
      <c r="C71" s="1">
        <v>371</v>
      </c>
      <c r="D71" s="1">
        <v>0</v>
      </c>
      <c r="E71" s="3">
        <v>0.051</v>
      </c>
      <c r="F71" s="1"/>
      <c r="G71" s="1"/>
      <c r="H71" s="1"/>
    </row>
    <row r="72" spans="1:8" ht="12.75">
      <c r="A72" s="1" t="s">
        <v>7</v>
      </c>
      <c r="B72" s="1">
        <v>1480</v>
      </c>
      <c r="C72" s="1">
        <v>1105</v>
      </c>
      <c r="D72" s="1">
        <v>0</v>
      </c>
      <c r="E72" s="3">
        <v>0.05</v>
      </c>
      <c r="F72" s="1"/>
      <c r="G72" s="1"/>
      <c r="H72" s="1"/>
    </row>
    <row r="73" spans="1:8" ht="12.75">
      <c r="A73" s="1" t="s">
        <v>10</v>
      </c>
      <c r="B73" s="1">
        <v>1500</v>
      </c>
      <c r="C73" s="1">
        <v>1463</v>
      </c>
      <c r="D73" s="1">
        <v>0</v>
      </c>
      <c r="E73" s="3">
        <v>0.05</v>
      </c>
      <c r="F73" s="1"/>
      <c r="G73" s="1"/>
      <c r="H73" s="1"/>
    </row>
    <row r="74" spans="1:8" ht="12.75">
      <c r="A74" s="1" t="s">
        <v>9</v>
      </c>
      <c r="B74" s="1">
        <v>1520</v>
      </c>
      <c r="C74" s="1">
        <v>1676</v>
      </c>
      <c r="D74" s="1">
        <v>0</v>
      </c>
      <c r="E74" s="3">
        <v>0.05</v>
      </c>
      <c r="F74" s="1"/>
      <c r="G74" s="1"/>
      <c r="H74" s="1"/>
    </row>
    <row r="75" spans="1:8" ht="12.75">
      <c r="A75" s="1" t="s">
        <v>8</v>
      </c>
      <c r="B75" s="1">
        <v>1540</v>
      </c>
      <c r="C75" s="1">
        <v>1856</v>
      </c>
      <c r="D75" s="1">
        <v>0</v>
      </c>
      <c r="E75" s="3">
        <v>0.051</v>
      </c>
      <c r="F75" s="1"/>
      <c r="G75" s="1"/>
      <c r="H75" s="1"/>
    </row>
    <row r="76" spans="1:8" ht="12.75">
      <c r="A76" s="1" t="s">
        <v>33</v>
      </c>
      <c r="B76" s="1">
        <v>2.25</v>
      </c>
      <c r="C76" s="1">
        <v>5</v>
      </c>
      <c r="D76" s="1"/>
      <c r="E76" s="3"/>
      <c r="F76" s="1"/>
      <c r="G76" s="1"/>
      <c r="H76" s="1"/>
    </row>
    <row r="77" spans="1:8" ht="12.75">
      <c r="A77" s="1" t="s">
        <v>5</v>
      </c>
      <c r="B77" s="1">
        <v>1425</v>
      </c>
      <c r="C77" s="1">
        <v>16</v>
      </c>
      <c r="D77" s="1">
        <v>0</v>
      </c>
      <c r="E77" s="3">
        <v>0.063</v>
      </c>
      <c r="F77" s="1"/>
      <c r="G77" s="1"/>
      <c r="H77" s="1"/>
    </row>
    <row r="78" spans="1:8" ht="12.75">
      <c r="A78" s="1" t="s">
        <v>6</v>
      </c>
      <c r="B78" s="1">
        <v>1440</v>
      </c>
      <c r="C78" s="1">
        <v>371</v>
      </c>
      <c r="D78" s="1">
        <v>0</v>
      </c>
      <c r="E78" s="3">
        <v>0.051</v>
      </c>
      <c r="F78" s="1"/>
      <c r="G78" s="1"/>
      <c r="H78" s="1"/>
    </row>
    <row r="79" spans="1:8" ht="12.75">
      <c r="A79" s="1" t="s">
        <v>7</v>
      </c>
      <c r="B79" s="1">
        <v>1460</v>
      </c>
      <c r="C79" s="1">
        <v>1105</v>
      </c>
      <c r="D79" s="1">
        <v>0</v>
      </c>
      <c r="E79" s="3">
        <v>0.05</v>
      </c>
      <c r="F79" s="1"/>
      <c r="G79" s="1"/>
      <c r="H79" s="1"/>
    </row>
    <row r="80" spans="1:8" ht="12.75">
      <c r="A80" s="1" t="s">
        <v>10</v>
      </c>
      <c r="B80" s="1">
        <v>1480</v>
      </c>
      <c r="C80" s="1">
        <v>1463</v>
      </c>
      <c r="D80" s="1">
        <v>0</v>
      </c>
      <c r="E80" s="3">
        <v>0.05</v>
      </c>
      <c r="F80" s="1"/>
      <c r="G80" s="1"/>
      <c r="H80" s="1"/>
    </row>
    <row r="81" spans="1:8" ht="12.75">
      <c r="A81" s="1" t="s">
        <v>9</v>
      </c>
      <c r="B81" s="1">
        <v>1500</v>
      </c>
      <c r="C81" s="1">
        <v>1676</v>
      </c>
      <c r="D81" s="1">
        <v>0</v>
      </c>
      <c r="E81" s="3">
        <v>0.05</v>
      </c>
      <c r="F81" s="1"/>
      <c r="G81" s="1"/>
      <c r="H81" s="1"/>
    </row>
    <row r="82" spans="1:8" ht="12.75">
      <c r="A82" s="1" t="s">
        <v>8</v>
      </c>
      <c r="B82" s="1">
        <v>1520</v>
      </c>
      <c r="C82" s="1">
        <v>1856</v>
      </c>
      <c r="D82" s="1">
        <v>0</v>
      </c>
      <c r="E82" s="3">
        <v>0.051</v>
      </c>
      <c r="F82" s="1"/>
      <c r="G82" s="1"/>
      <c r="H82" s="1"/>
    </row>
    <row r="83" spans="1:8" ht="12.75">
      <c r="A83" s="1" t="s">
        <v>34</v>
      </c>
      <c r="B83" s="1">
        <v>1.9</v>
      </c>
      <c r="C83" s="1">
        <v>4</v>
      </c>
      <c r="D83" s="1"/>
      <c r="E83" s="3"/>
      <c r="F83" s="1"/>
      <c r="G83" s="1"/>
      <c r="H83" s="1"/>
    </row>
    <row r="84" spans="1:8" ht="12.75">
      <c r="A84" s="1" t="s">
        <v>5</v>
      </c>
      <c r="B84" s="1">
        <v>1478</v>
      </c>
      <c r="C84" s="1">
        <v>0</v>
      </c>
      <c r="D84" s="1">
        <v>0</v>
      </c>
      <c r="E84" s="3">
        <v>0.06</v>
      </c>
      <c r="F84" s="1"/>
      <c r="G84" s="1"/>
      <c r="H84" s="1"/>
    </row>
    <row r="85" spans="1:8" ht="12.75">
      <c r="A85" s="1" t="s">
        <v>6</v>
      </c>
      <c r="B85" s="1">
        <v>1480</v>
      </c>
      <c r="C85" s="1">
        <v>100</v>
      </c>
      <c r="D85" s="1">
        <v>0</v>
      </c>
      <c r="E85" s="3">
        <v>0.05</v>
      </c>
      <c r="F85" s="1"/>
      <c r="G85" s="1"/>
      <c r="H85" s="1"/>
    </row>
    <row r="86" spans="1:8" ht="12.75">
      <c r="A86" s="1" t="s">
        <v>7</v>
      </c>
      <c r="B86" s="1">
        <v>1485</v>
      </c>
      <c r="C86" s="1">
        <v>200</v>
      </c>
      <c r="D86" s="1">
        <v>0</v>
      </c>
      <c r="E86" s="3">
        <v>0.05</v>
      </c>
      <c r="F86" s="1"/>
      <c r="G86" s="1"/>
      <c r="H86" s="1"/>
    </row>
    <row r="87" spans="1:8" ht="12.75">
      <c r="A87" s="1" t="s">
        <v>10</v>
      </c>
      <c r="B87" s="1">
        <v>1490</v>
      </c>
      <c r="C87" s="1">
        <v>500</v>
      </c>
      <c r="D87" s="1">
        <v>0</v>
      </c>
      <c r="E87" s="3">
        <v>0.04</v>
      </c>
      <c r="F87" s="1"/>
      <c r="G87" s="1"/>
      <c r="H87" s="1"/>
    </row>
    <row r="88" spans="1:8" ht="12.75">
      <c r="A88" s="1" t="s">
        <v>9</v>
      </c>
      <c r="B88" s="1">
        <v>1495</v>
      </c>
      <c r="C88" s="1">
        <v>1000</v>
      </c>
      <c r="D88" s="1">
        <v>0</v>
      </c>
      <c r="E88" s="3">
        <v>0.04</v>
      </c>
      <c r="F88" s="1"/>
      <c r="G88" s="1"/>
      <c r="H88" s="1"/>
    </row>
    <row r="89" spans="1:8" ht="12.75">
      <c r="A89" s="1" t="s">
        <v>8</v>
      </c>
      <c r="B89" s="1">
        <v>1610</v>
      </c>
      <c r="C89" s="1">
        <v>220</v>
      </c>
      <c r="D89" s="1">
        <v>0</v>
      </c>
      <c r="E89" s="3">
        <v>0.051</v>
      </c>
      <c r="F89" s="1"/>
      <c r="G89" s="1"/>
      <c r="H89" s="1"/>
    </row>
    <row r="90" spans="1:8" ht="12.75">
      <c r="A90" s="1" t="s">
        <v>35</v>
      </c>
      <c r="B90" s="1">
        <v>2.1</v>
      </c>
      <c r="C90" s="1">
        <v>4</v>
      </c>
      <c r="D90" s="1"/>
      <c r="E90" s="3"/>
      <c r="F90" s="1"/>
      <c r="G90" s="1"/>
      <c r="H90" s="1"/>
    </row>
    <row r="91" spans="1:8" ht="12.75">
      <c r="A91" s="1" t="s">
        <v>5</v>
      </c>
      <c r="B91" s="1">
        <v>1478</v>
      </c>
      <c r="C91" s="1">
        <v>0</v>
      </c>
      <c r="D91" s="1">
        <v>0</v>
      </c>
      <c r="E91" s="3">
        <v>0.06</v>
      </c>
      <c r="F91" s="1"/>
      <c r="G91" s="1"/>
      <c r="H91" s="1"/>
    </row>
    <row r="92" spans="1:8" ht="12.75">
      <c r="A92" s="1" t="s">
        <v>6</v>
      </c>
      <c r="B92" s="1">
        <v>1480</v>
      </c>
      <c r="C92" s="1">
        <v>100</v>
      </c>
      <c r="D92" s="1">
        <v>0</v>
      </c>
      <c r="E92" s="3">
        <v>0.05</v>
      </c>
      <c r="F92" s="1"/>
      <c r="G92" s="1"/>
      <c r="H92" s="1"/>
    </row>
    <row r="93" spans="1:8" ht="12.75">
      <c r="A93" s="1" t="s">
        <v>7</v>
      </c>
      <c r="B93" s="1">
        <v>1485</v>
      </c>
      <c r="C93" s="1">
        <v>200</v>
      </c>
      <c r="D93" s="1">
        <v>0</v>
      </c>
      <c r="E93" s="3">
        <v>0.05</v>
      </c>
      <c r="F93" s="1"/>
      <c r="G93" s="1"/>
      <c r="H93" s="1"/>
    </row>
    <row r="94" spans="1:8" ht="12.75">
      <c r="A94" s="1" t="s">
        <v>10</v>
      </c>
      <c r="B94" s="1">
        <v>1490</v>
      </c>
      <c r="C94" s="1">
        <v>500</v>
      </c>
      <c r="D94" s="1">
        <v>0</v>
      </c>
      <c r="E94" s="3">
        <v>0.04</v>
      </c>
      <c r="F94" s="1"/>
      <c r="G94" s="1"/>
      <c r="H94" s="1"/>
    </row>
    <row r="95" spans="1:8" ht="12.75">
      <c r="A95" s="1" t="s">
        <v>9</v>
      </c>
      <c r="B95" s="1">
        <v>1495</v>
      </c>
      <c r="C95" s="1">
        <v>1000</v>
      </c>
      <c r="D95" s="1">
        <v>0</v>
      </c>
      <c r="E95" s="3">
        <v>0.04</v>
      </c>
      <c r="F95" s="1"/>
      <c r="G95" s="1"/>
      <c r="H95" s="1"/>
    </row>
    <row r="96" spans="1:8" ht="12.75">
      <c r="A96" s="1" t="s">
        <v>8</v>
      </c>
      <c r="B96" s="1">
        <v>1610</v>
      </c>
      <c r="C96" s="1">
        <v>220</v>
      </c>
      <c r="D96" s="1">
        <v>0</v>
      </c>
      <c r="E96" s="3">
        <v>0.051</v>
      </c>
      <c r="F96" s="1"/>
      <c r="G96" s="1"/>
      <c r="H96" s="1"/>
    </row>
    <row r="97" spans="1:8" ht="12.75">
      <c r="A97" s="1" t="s">
        <v>36</v>
      </c>
      <c r="B97" s="1">
        <v>2.3</v>
      </c>
      <c r="C97" s="1">
        <v>4</v>
      </c>
      <c r="D97" s="1"/>
      <c r="E97" s="3"/>
      <c r="F97" s="1"/>
      <c r="G97" s="1"/>
      <c r="H97" s="1"/>
    </row>
    <row r="98" spans="1:8" ht="12.75">
      <c r="A98" s="1" t="s">
        <v>5</v>
      </c>
      <c r="B98" s="1">
        <v>1478</v>
      </c>
      <c r="C98" s="1">
        <v>0</v>
      </c>
      <c r="D98" s="1">
        <v>0</v>
      </c>
      <c r="E98" s="3">
        <v>0.06</v>
      </c>
      <c r="F98" s="1"/>
      <c r="G98" s="1"/>
      <c r="H98" s="1"/>
    </row>
    <row r="99" spans="1:8" ht="12.75">
      <c r="A99" s="1" t="s">
        <v>6</v>
      </c>
      <c r="B99" s="1">
        <v>1480</v>
      </c>
      <c r="C99" s="1">
        <v>100</v>
      </c>
      <c r="D99" s="1">
        <v>0</v>
      </c>
      <c r="E99" s="3">
        <v>0.05</v>
      </c>
      <c r="F99" s="1"/>
      <c r="G99" s="1"/>
      <c r="H99" s="1"/>
    </row>
    <row r="100" spans="1:8" ht="12.75">
      <c r="A100" s="1" t="s">
        <v>7</v>
      </c>
      <c r="B100" s="1">
        <v>1485</v>
      </c>
      <c r="C100" s="1">
        <v>200</v>
      </c>
      <c r="D100" s="1">
        <v>0</v>
      </c>
      <c r="E100" s="3">
        <v>0.05</v>
      </c>
      <c r="F100" s="1"/>
      <c r="G100" s="1"/>
      <c r="H100" s="1"/>
    </row>
    <row r="101" spans="1:8" ht="12.75">
      <c r="A101" s="1" t="s">
        <v>10</v>
      </c>
      <c r="B101" s="1">
        <v>1490</v>
      </c>
      <c r="C101" s="1">
        <v>500</v>
      </c>
      <c r="D101" s="1">
        <v>0</v>
      </c>
      <c r="E101" s="3">
        <v>0.04</v>
      </c>
      <c r="F101" s="1"/>
      <c r="G101" s="1"/>
      <c r="H101" s="1"/>
    </row>
    <row r="102" spans="1:8" ht="12.75">
      <c r="A102" s="1" t="s">
        <v>9</v>
      </c>
      <c r="B102" s="1">
        <v>1495</v>
      </c>
      <c r="C102" s="1">
        <v>1000</v>
      </c>
      <c r="D102" s="1">
        <v>0</v>
      </c>
      <c r="E102" s="3">
        <v>0.04</v>
      </c>
      <c r="F102" s="1"/>
      <c r="G102" s="1"/>
      <c r="H102" s="1"/>
    </row>
    <row r="103" spans="1:8" ht="12.75">
      <c r="A103" s="1" t="s">
        <v>8</v>
      </c>
      <c r="B103" s="1">
        <v>1610</v>
      </c>
      <c r="C103" s="1">
        <v>220</v>
      </c>
      <c r="D103" s="1">
        <v>0</v>
      </c>
      <c r="E103" s="3">
        <v>0.051</v>
      </c>
      <c r="F103" s="1"/>
      <c r="G103" s="1"/>
      <c r="H103" s="1"/>
    </row>
    <row r="104" spans="1:8" ht="12.75">
      <c r="A104" s="1" t="s">
        <v>37</v>
      </c>
      <c r="B104" s="1">
        <v>2.5</v>
      </c>
      <c r="C104" s="1">
        <v>4</v>
      </c>
      <c r="D104" s="1"/>
      <c r="E104" s="3"/>
      <c r="F104" s="1"/>
      <c r="G104" s="1"/>
      <c r="H104" s="1"/>
    </row>
    <row r="105" spans="1:8" ht="12.75">
      <c r="A105" s="1" t="s">
        <v>5</v>
      </c>
      <c r="B105" s="1">
        <v>1478</v>
      </c>
      <c r="C105" s="1">
        <v>0</v>
      </c>
      <c r="D105" s="1">
        <v>0</v>
      </c>
      <c r="E105" s="3">
        <v>0.06</v>
      </c>
      <c r="F105" s="1"/>
      <c r="G105" s="1"/>
      <c r="H105" s="1"/>
    </row>
    <row r="106" spans="1:8" ht="12.75">
      <c r="A106" s="1" t="s">
        <v>6</v>
      </c>
      <c r="B106" s="1">
        <v>1480</v>
      </c>
      <c r="C106" s="1">
        <v>100</v>
      </c>
      <c r="D106" s="1">
        <v>0</v>
      </c>
      <c r="E106" s="3">
        <v>0.05</v>
      </c>
      <c r="F106" s="1"/>
      <c r="G106" s="1"/>
      <c r="H106" s="1"/>
    </row>
    <row r="107" spans="1:8" ht="12.75">
      <c r="A107" s="1" t="s">
        <v>7</v>
      </c>
      <c r="B107" s="1">
        <v>1485</v>
      </c>
      <c r="C107" s="1">
        <v>200</v>
      </c>
      <c r="D107" s="1">
        <v>0</v>
      </c>
      <c r="E107" s="3">
        <v>0.05</v>
      </c>
      <c r="F107" s="1"/>
      <c r="G107" s="1"/>
      <c r="H107" s="1"/>
    </row>
    <row r="108" spans="1:8" ht="12.75">
      <c r="A108" s="1" t="s">
        <v>10</v>
      </c>
      <c r="B108" s="1">
        <v>1490</v>
      </c>
      <c r="C108" s="1">
        <v>500</v>
      </c>
      <c r="D108" s="1">
        <v>0</v>
      </c>
      <c r="E108" s="3">
        <v>0.04</v>
      </c>
      <c r="F108" s="1"/>
      <c r="G108" s="1"/>
      <c r="H108" s="1"/>
    </row>
    <row r="109" spans="1:8" ht="12.75">
      <c r="A109" s="1" t="s">
        <v>9</v>
      </c>
      <c r="B109" s="1">
        <v>1495</v>
      </c>
      <c r="C109" s="1">
        <v>1000</v>
      </c>
      <c r="D109" s="1">
        <v>0</v>
      </c>
      <c r="E109" s="3">
        <v>0.04</v>
      </c>
      <c r="F109" s="1"/>
      <c r="G109" s="1"/>
      <c r="H109" s="1"/>
    </row>
    <row r="110" spans="1:8" ht="12.75">
      <c r="A110" s="1" t="s">
        <v>8</v>
      </c>
      <c r="B110" s="1">
        <v>1610</v>
      </c>
      <c r="C110" s="1">
        <v>220</v>
      </c>
      <c r="D110" s="1">
        <v>0</v>
      </c>
      <c r="E110" s="3">
        <v>0.051</v>
      </c>
      <c r="F110" s="1"/>
      <c r="G110" s="1"/>
      <c r="H110" s="1"/>
    </row>
    <row r="111" spans="1:8" ht="12.75">
      <c r="A111" s="1" t="s">
        <v>39</v>
      </c>
      <c r="B111" s="1">
        <v>3</v>
      </c>
      <c r="C111" s="1">
        <v>4</v>
      </c>
      <c r="D111" s="1"/>
      <c r="E111" s="3"/>
      <c r="F111" s="1"/>
      <c r="G111" s="1"/>
      <c r="H111" s="1"/>
    </row>
    <row r="112" spans="1:8" ht="12.75">
      <c r="A112" s="1" t="s">
        <v>5</v>
      </c>
      <c r="B112" s="1">
        <v>1478</v>
      </c>
      <c r="C112" s="1">
        <v>0</v>
      </c>
      <c r="D112" s="1">
        <v>0</v>
      </c>
      <c r="E112" s="3">
        <v>0.06</v>
      </c>
      <c r="F112" s="1"/>
      <c r="G112" s="1"/>
      <c r="H112" s="1"/>
    </row>
    <row r="113" spans="1:8" ht="12.75">
      <c r="A113" s="1" t="s">
        <v>6</v>
      </c>
      <c r="B113" s="1">
        <v>1480</v>
      </c>
      <c r="C113" s="1">
        <v>100</v>
      </c>
      <c r="D113" s="1">
        <v>0</v>
      </c>
      <c r="E113" s="3">
        <v>0.05</v>
      </c>
      <c r="F113" s="1"/>
      <c r="G113" s="1"/>
      <c r="H113" s="1"/>
    </row>
    <row r="114" spans="1:8" ht="12.75">
      <c r="A114" s="1" t="s">
        <v>7</v>
      </c>
      <c r="B114" s="1">
        <v>1485</v>
      </c>
      <c r="C114" s="1">
        <v>200</v>
      </c>
      <c r="D114" s="1">
        <v>0</v>
      </c>
      <c r="E114" s="3">
        <v>0.05</v>
      </c>
      <c r="F114" s="1"/>
      <c r="G114" s="1"/>
      <c r="H114" s="1"/>
    </row>
    <row r="115" spans="1:8" ht="12.75">
      <c r="A115" s="1" t="s">
        <v>10</v>
      </c>
      <c r="B115" s="1">
        <v>1490</v>
      </c>
      <c r="C115" s="1">
        <v>500</v>
      </c>
      <c r="D115" s="1">
        <v>0</v>
      </c>
      <c r="E115" s="3">
        <v>0.04</v>
      </c>
      <c r="F115" s="1"/>
      <c r="G115" s="1"/>
      <c r="H115" s="1"/>
    </row>
    <row r="116" spans="1:8" ht="12.75">
      <c r="A116" s="1" t="s">
        <v>9</v>
      </c>
      <c r="B116" s="1">
        <v>1495</v>
      </c>
      <c r="C116" s="1">
        <v>1000</v>
      </c>
      <c r="D116" s="1">
        <v>0</v>
      </c>
      <c r="E116" s="3">
        <v>0.04</v>
      </c>
      <c r="F116" s="1"/>
      <c r="G116" s="1"/>
      <c r="H116" s="1"/>
    </row>
    <row r="117" spans="1:8" ht="12.75">
      <c r="A117" s="1" t="s">
        <v>8</v>
      </c>
      <c r="B117" s="1">
        <v>1610</v>
      </c>
      <c r="C117" s="1">
        <v>220</v>
      </c>
      <c r="D117" s="1">
        <v>0</v>
      </c>
      <c r="E117" s="3">
        <v>0.051</v>
      </c>
      <c r="F117" s="1"/>
      <c r="G117" s="1"/>
      <c r="H117" s="1"/>
    </row>
    <row r="118" spans="1:8" ht="12.75">
      <c r="A118" s="1" t="s">
        <v>40</v>
      </c>
      <c r="B118" s="1">
        <v>3.5</v>
      </c>
      <c r="C118" s="1">
        <v>4</v>
      </c>
      <c r="D118" s="1"/>
      <c r="E118" s="3"/>
      <c r="F118" s="1"/>
      <c r="G118" s="1"/>
      <c r="H118" s="1"/>
    </row>
    <row r="119" spans="1:8" ht="12.75">
      <c r="A119" s="1" t="s">
        <v>5</v>
      </c>
      <c r="B119" s="1">
        <v>1478</v>
      </c>
      <c r="C119" s="1">
        <v>0</v>
      </c>
      <c r="D119" s="1">
        <v>0</v>
      </c>
      <c r="E119" s="3">
        <v>0.06</v>
      </c>
      <c r="F119" s="1"/>
      <c r="G119" s="1"/>
      <c r="H119" s="1"/>
    </row>
    <row r="120" spans="1:8" ht="12.75">
      <c r="A120" s="1" t="s">
        <v>6</v>
      </c>
      <c r="B120" s="1">
        <v>1480</v>
      </c>
      <c r="C120" s="1">
        <v>100</v>
      </c>
      <c r="D120" s="1">
        <v>0</v>
      </c>
      <c r="E120" s="3">
        <v>0.05</v>
      </c>
      <c r="F120" s="1"/>
      <c r="G120" s="1"/>
      <c r="H120" s="1"/>
    </row>
    <row r="121" spans="1:8" ht="12.75">
      <c r="A121" s="1" t="s">
        <v>7</v>
      </c>
      <c r="B121" s="1">
        <v>1485</v>
      </c>
      <c r="C121" s="1">
        <v>200</v>
      </c>
      <c r="D121" s="1">
        <v>0</v>
      </c>
      <c r="E121" s="3">
        <v>0.05</v>
      </c>
      <c r="F121" s="1"/>
      <c r="G121" s="1"/>
      <c r="H121" s="1"/>
    </row>
    <row r="122" spans="1:8" ht="12.75">
      <c r="A122" s="1" t="s">
        <v>10</v>
      </c>
      <c r="B122" s="1">
        <v>1490</v>
      </c>
      <c r="C122" s="1">
        <v>500</v>
      </c>
      <c r="D122" s="1">
        <v>0</v>
      </c>
      <c r="E122" s="3">
        <v>0.04</v>
      </c>
      <c r="F122" s="1"/>
      <c r="G122" s="1"/>
      <c r="H122" s="1"/>
    </row>
    <row r="123" spans="1:8" ht="12.75">
      <c r="A123" s="1" t="s">
        <v>9</v>
      </c>
      <c r="B123" s="1">
        <v>55</v>
      </c>
      <c r="C123" s="1">
        <v>56</v>
      </c>
      <c r="D123" s="1">
        <v>57</v>
      </c>
      <c r="E123" s="3">
        <v>58</v>
      </c>
      <c r="F123" s="1"/>
      <c r="G123" s="1"/>
      <c r="H123" s="1"/>
    </row>
    <row r="124" spans="1:8" ht="12.75">
      <c r="A124" s="1" t="s">
        <v>8</v>
      </c>
      <c r="B124" s="1">
        <v>1610</v>
      </c>
      <c r="C124" s="1">
        <v>220</v>
      </c>
      <c r="D124" s="1">
        <v>0</v>
      </c>
      <c r="E124" s="3">
        <v>0.051</v>
      </c>
      <c r="F124" s="1"/>
      <c r="G124" s="1"/>
      <c r="H124" s="1"/>
    </row>
    <row r="125" spans="1:8" ht="12.75">
      <c r="A125" s="1"/>
      <c r="B125" s="1"/>
      <c r="C125" s="1"/>
      <c r="D125" s="1"/>
      <c r="E125" s="3"/>
      <c r="F125" s="1"/>
      <c r="G125" s="1"/>
      <c r="H125" s="1"/>
    </row>
    <row r="126" spans="1:8" ht="12.75">
      <c r="A126" s="1"/>
      <c r="B126" s="1"/>
      <c r="C126" s="1"/>
      <c r="D126" s="1"/>
      <c r="E126" s="3"/>
      <c r="F126" s="1"/>
      <c r="G126" s="1"/>
      <c r="H126" s="1"/>
    </row>
    <row r="127" spans="1:8" ht="12.75">
      <c r="A127" s="1"/>
      <c r="B127" s="1"/>
      <c r="C127" s="1"/>
      <c r="D127" s="1"/>
      <c r="E127" s="3"/>
      <c r="F127" s="1"/>
      <c r="G127" s="1"/>
      <c r="H127" s="1"/>
    </row>
    <row r="128" spans="1:8" ht="12.75">
      <c r="A128" s="1"/>
      <c r="B128" s="1"/>
      <c r="C128" s="1"/>
      <c r="D128" s="1"/>
      <c r="E128" s="3"/>
      <c r="F128" s="1"/>
      <c r="G128" s="1"/>
      <c r="H128" s="1"/>
    </row>
    <row r="129" spans="1:8" ht="12.75">
      <c r="A129" s="1"/>
      <c r="B129" s="1"/>
      <c r="C129" s="1"/>
      <c r="D129" s="1"/>
      <c r="E129" s="3"/>
      <c r="F129" s="1"/>
      <c r="G129" s="1"/>
      <c r="H129" s="1"/>
    </row>
    <row r="130" spans="1:8" ht="12.75">
      <c r="A130" s="1"/>
      <c r="B130" s="1"/>
      <c r="C130" s="1"/>
      <c r="D130" s="1"/>
      <c r="E130" s="3"/>
      <c r="F130" s="1"/>
      <c r="G130" s="1"/>
      <c r="H130" s="1"/>
    </row>
    <row r="131" spans="1:8" ht="12.75">
      <c r="A131" s="1"/>
      <c r="B131" s="1"/>
      <c r="C131" s="1"/>
      <c r="D131" s="1"/>
      <c r="E131" s="3"/>
      <c r="F131" s="1"/>
      <c r="G131" s="1"/>
      <c r="H131" s="1"/>
    </row>
    <row r="132" spans="1:8" ht="12.75">
      <c r="A132" s="1"/>
      <c r="B132" s="1"/>
      <c r="C132" s="1"/>
      <c r="D132" s="1"/>
      <c r="E132" s="3"/>
      <c r="F132" s="1"/>
      <c r="G132" s="1"/>
      <c r="H132" s="1"/>
    </row>
    <row r="133" spans="1:8" ht="12.75">
      <c r="A133" s="1"/>
      <c r="B133" s="1"/>
      <c r="C133" s="1"/>
      <c r="D133" s="1"/>
      <c r="E133" s="3"/>
      <c r="F133" s="1"/>
      <c r="G133" s="1"/>
      <c r="H133" s="1"/>
    </row>
    <row r="134" spans="1:8" ht="12.75">
      <c r="A134" s="1"/>
      <c r="B134" s="1"/>
      <c r="C134" s="1"/>
      <c r="D134" s="1"/>
      <c r="E134" s="3"/>
      <c r="F134" s="1"/>
      <c r="G134" s="1"/>
      <c r="H134" s="1"/>
    </row>
    <row r="135" spans="1:8" ht="12.75">
      <c r="A135" s="1"/>
      <c r="B135" s="1"/>
      <c r="C135" s="1"/>
      <c r="D135" s="1"/>
      <c r="E135" s="3"/>
      <c r="F135" s="1"/>
      <c r="G135" s="1"/>
      <c r="H135" s="1"/>
    </row>
    <row r="136" spans="1:8" ht="12.75">
      <c r="A136" s="1"/>
      <c r="B136" s="1"/>
      <c r="C136" s="1"/>
      <c r="D136" s="1"/>
      <c r="E136" s="3"/>
      <c r="F136" s="1"/>
      <c r="G136" s="1"/>
      <c r="H136" s="1"/>
    </row>
    <row r="137" spans="1:8" ht="12.75">
      <c r="A137" s="1"/>
      <c r="B137" s="1"/>
      <c r="C137" s="1"/>
      <c r="D137" s="1"/>
      <c r="E137" s="3"/>
      <c r="F137" s="1"/>
      <c r="G137" s="1"/>
      <c r="H137" s="1"/>
    </row>
    <row r="138" spans="1:8" ht="12.75">
      <c r="A138" s="1"/>
      <c r="B138" s="1"/>
      <c r="C138" s="1"/>
      <c r="D138" s="1"/>
      <c r="E138" s="3"/>
      <c r="F138" s="1"/>
      <c r="G138" s="1"/>
      <c r="H138" s="1"/>
    </row>
    <row r="139" spans="1:8" ht="12.75">
      <c r="A139" s="1"/>
      <c r="B139" s="1"/>
      <c r="C139" s="1"/>
      <c r="D139" s="1"/>
      <c r="E139" s="3"/>
      <c r="F139" s="1"/>
      <c r="G139" s="1"/>
      <c r="H139" s="1"/>
    </row>
    <row r="140" spans="1:8" ht="12.75">
      <c r="A140" s="1"/>
      <c r="B140" s="1"/>
      <c r="C140" s="1"/>
      <c r="D140" s="1"/>
      <c r="E140" s="3"/>
      <c r="F140" s="1"/>
      <c r="G140" s="1"/>
      <c r="H140" s="1"/>
    </row>
    <row r="141" spans="1:8" ht="12.75">
      <c r="A141" s="1"/>
      <c r="B141" s="1"/>
      <c r="C141" s="1"/>
      <c r="D141" s="1"/>
      <c r="E141" s="3"/>
      <c r="F141" s="1"/>
      <c r="G141" s="1"/>
      <c r="H141" s="1"/>
    </row>
    <row r="142" spans="1:8" ht="12.75">
      <c r="A142" s="1"/>
      <c r="B142" s="1"/>
      <c r="C142" s="1"/>
      <c r="D142" s="1"/>
      <c r="E142" s="3"/>
      <c r="F142" s="1"/>
      <c r="G142" s="1"/>
      <c r="H142" s="1"/>
    </row>
    <row r="143" spans="1:8" ht="12.75">
      <c r="A143" s="1"/>
      <c r="B143" s="1"/>
      <c r="C143" s="1"/>
      <c r="D143" s="1"/>
      <c r="E143" s="3"/>
      <c r="F143" s="1"/>
      <c r="G143" s="1"/>
      <c r="H143" s="1"/>
    </row>
    <row r="144" spans="1:8" ht="12.75">
      <c r="A144" s="1"/>
      <c r="B144" s="1"/>
      <c r="C144" s="1"/>
      <c r="D144" s="1"/>
      <c r="E144" s="3"/>
      <c r="F144" s="1"/>
      <c r="G144" s="1"/>
      <c r="H144" s="1"/>
    </row>
    <row r="145" spans="1:8" ht="12.75">
      <c r="A145" s="1"/>
      <c r="B145" s="1"/>
      <c r="C145" s="1"/>
      <c r="D145" s="1"/>
      <c r="E145" s="3"/>
      <c r="F145" s="1"/>
      <c r="G145" s="1"/>
      <c r="H145" s="1"/>
    </row>
    <row r="146" spans="1:8" ht="12.75">
      <c r="A146" s="1"/>
      <c r="B146" s="1"/>
      <c r="C146" s="1"/>
      <c r="D146" s="1"/>
      <c r="E146" s="3"/>
      <c r="F146" s="1"/>
      <c r="G146" s="1"/>
      <c r="H146" s="1"/>
    </row>
    <row r="147" spans="1:8" ht="12.75">
      <c r="A147" s="1"/>
      <c r="B147" s="1"/>
      <c r="C147" s="1"/>
      <c r="D147" s="1"/>
      <c r="E147" s="3"/>
      <c r="F147" s="1"/>
      <c r="G147" s="1"/>
      <c r="H147" s="1"/>
    </row>
    <row r="148" spans="1:8" ht="12.75">
      <c r="A148" s="1"/>
      <c r="B148" s="1"/>
      <c r="C148" s="1"/>
      <c r="D148" s="1"/>
      <c r="E148" s="3"/>
      <c r="F148" s="1"/>
      <c r="G148" s="1"/>
      <c r="H148" s="1"/>
    </row>
    <row r="149" spans="1:8" ht="12.75">
      <c r="A149" s="1"/>
      <c r="B149" s="1"/>
      <c r="C149" s="1"/>
      <c r="D149" s="1"/>
      <c r="E149" s="3"/>
      <c r="F149" s="1"/>
      <c r="G149" s="1"/>
      <c r="H149" s="1"/>
    </row>
    <row r="150" spans="1:8" ht="12.75">
      <c r="A150" s="1"/>
      <c r="B150" s="1"/>
      <c r="C150" s="1"/>
      <c r="D150" s="1"/>
      <c r="E150" s="3"/>
      <c r="F150" s="1"/>
      <c r="G150" s="1"/>
      <c r="H150" s="1"/>
    </row>
    <row r="151" spans="1:8" ht="12.75">
      <c r="A151" s="1"/>
      <c r="B151" s="1"/>
      <c r="C151" s="1"/>
      <c r="D151" s="1"/>
      <c r="E151" s="3"/>
      <c r="F151" s="1"/>
      <c r="G151" s="1"/>
      <c r="H151" s="1"/>
    </row>
    <row r="152" spans="1:8" ht="12.75">
      <c r="A152" s="1"/>
      <c r="B152" s="1"/>
      <c r="C152" s="1"/>
      <c r="D152" s="1"/>
      <c r="E152" s="3"/>
      <c r="F152" s="1"/>
      <c r="G152" s="1"/>
      <c r="H152" s="1"/>
    </row>
    <row r="153" spans="1:8" ht="12.75">
      <c r="A153" s="1"/>
      <c r="B153" s="1"/>
      <c r="C153" s="1"/>
      <c r="D153" s="1"/>
      <c r="E153" s="3"/>
      <c r="F153" s="1"/>
      <c r="G153" s="1"/>
      <c r="H153" s="1"/>
    </row>
    <row r="154" spans="1:8" ht="12.75">
      <c r="A154" s="1"/>
      <c r="B154" s="1"/>
      <c r="C154" s="1"/>
      <c r="D154" s="1"/>
      <c r="E154" s="3"/>
      <c r="F154" s="1"/>
      <c r="G154" s="1"/>
      <c r="H154" s="1"/>
    </row>
    <row r="155" spans="1:8" ht="12.75">
      <c r="A155" s="1"/>
      <c r="B155" s="1"/>
      <c r="C155" s="1"/>
      <c r="D155" s="1"/>
      <c r="E155" s="3"/>
      <c r="F155" s="1"/>
      <c r="G155" s="1"/>
      <c r="H155" s="1"/>
    </row>
    <row r="156" spans="1:8" ht="12.75">
      <c r="A156" s="1"/>
      <c r="B156" s="1"/>
      <c r="C156" s="1"/>
      <c r="D156" s="1"/>
      <c r="E156" s="3"/>
      <c r="F156" s="1"/>
      <c r="G156" s="1"/>
      <c r="H156" s="1"/>
    </row>
    <row r="157" spans="1:8" ht="12.75">
      <c r="A157" s="1"/>
      <c r="B157" s="1"/>
      <c r="C157" s="1"/>
      <c r="D157" s="1"/>
      <c r="E157" s="3"/>
      <c r="F157" s="1"/>
      <c r="G157" s="1"/>
      <c r="H157" s="1"/>
    </row>
    <row r="158" spans="1:8" ht="12.75">
      <c r="A158" s="1"/>
      <c r="B158" s="1"/>
      <c r="C158" s="1"/>
      <c r="D158" s="1"/>
      <c r="E158" s="3"/>
      <c r="F158" s="1"/>
      <c r="G158" s="1"/>
      <c r="H158" s="1"/>
    </row>
    <row r="159" spans="1:8" ht="12.75">
      <c r="A159" s="1"/>
      <c r="B159" s="1"/>
      <c r="C159" s="1"/>
      <c r="D159" s="1"/>
      <c r="E159" s="3"/>
      <c r="F159" s="1"/>
      <c r="G159" s="1"/>
      <c r="H159" s="1"/>
    </row>
    <row r="160" spans="1:8" ht="12.75">
      <c r="A160" s="1"/>
      <c r="B160" s="1"/>
      <c r="C160" s="1"/>
      <c r="D160" s="1"/>
      <c r="E160" s="3"/>
      <c r="F160" s="1"/>
      <c r="G160" s="1"/>
      <c r="H160" s="1"/>
    </row>
    <row r="161" spans="1:8" ht="12.75">
      <c r="A161" s="1"/>
      <c r="B161" s="1"/>
      <c r="C161" s="1"/>
      <c r="D161" s="1"/>
      <c r="E161" s="3"/>
      <c r="F161" s="1"/>
      <c r="G161" s="1"/>
      <c r="H161" s="1"/>
    </row>
    <row r="162" spans="1:8" ht="12.75">
      <c r="A162" s="1"/>
      <c r="B162" s="1"/>
      <c r="C162" s="1"/>
      <c r="D162" s="1"/>
      <c r="E162" s="3"/>
      <c r="F162" s="1"/>
      <c r="G162" s="1"/>
      <c r="H162" s="1"/>
    </row>
    <row r="163" spans="1:8" ht="12.75">
      <c r="A163" s="1"/>
      <c r="B163" s="1"/>
      <c r="C163" s="1"/>
      <c r="D163" s="1"/>
      <c r="E163" s="3"/>
      <c r="F163" s="1"/>
      <c r="G163" s="1"/>
      <c r="H163" s="1"/>
    </row>
    <row r="164" spans="1:8" ht="12.75">
      <c r="A164" s="1"/>
      <c r="B164" s="1"/>
      <c r="C164" s="1"/>
      <c r="D164" s="1"/>
      <c r="E164" s="3"/>
      <c r="F164" s="1"/>
      <c r="G164" s="1"/>
      <c r="H164" s="1"/>
    </row>
    <row r="165" spans="1:8" ht="12.75">
      <c r="A165" s="1"/>
      <c r="B165" s="1"/>
      <c r="C165" s="1"/>
      <c r="D165" s="1"/>
      <c r="E165" s="3"/>
      <c r="F165" s="1"/>
      <c r="G165" s="1"/>
      <c r="H165" s="1"/>
    </row>
    <row r="166" spans="1:8" ht="12.75">
      <c r="A166" s="1"/>
      <c r="B166" s="1"/>
      <c r="C166" s="1"/>
      <c r="D166" s="1"/>
      <c r="E166" s="3"/>
      <c r="F166" s="1"/>
      <c r="G166" s="1"/>
      <c r="H166" s="1"/>
    </row>
    <row r="167" spans="1:8" ht="12.75">
      <c r="A167" s="1"/>
      <c r="B167" s="1"/>
      <c r="C167" s="1"/>
      <c r="D167" s="1"/>
      <c r="E167" s="3"/>
      <c r="F167" s="1"/>
      <c r="G167" s="1"/>
      <c r="H167" s="1"/>
    </row>
    <row r="168" spans="1:8" ht="12.75">
      <c r="A168" s="1"/>
      <c r="B168" s="1"/>
      <c r="C168" s="1"/>
      <c r="D168" s="1"/>
      <c r="E168" s="3"/>
      <c r="F168" s="1"/>
      <c r="G168" s="1"/>
      <c r="H168" s="1"/>
    </row>
    <row r="169" spans="1:8" ht="12.75">
      <c r="A169" s="1"/>
      <c r="B169" s="1"/>
      <c r="C169" s="1"/>
      <c r="D169" s="1"/>
      <c r="E169" s="3"/>
      <c r="F169" s="1"/>
      <c r="G169" s="1"/>
      <c r="H169" s="1"/>
    </row>
    <row r="170" spans="1:8" ht="12.75">
      <c r="A170" s="1"/>
      <c r="B170" s="1"/>
      <c r="C170" s="1"/>
      <c r="D170" s="1"/>
      <c r="E170" s="3"/>
      <c r="F170" s="1"/>
      <c r="G170" s="1"/>
      <c r="H170" s="1"/>
    </row>
    <row r="171" spans="1:8" ht="12.75">
      <c r="A171" s="1"/>
      <c r="B171" s="1"/>
      <c r="C171" s="1"/>
      <c r="D171" s="1"/>
      <c r="E171" s="3"/>
      <c r="F171" s="1"/>
      <c r="G171" s="1"/>
      <c r="H171" s="1"/>
    </row>
    <row r="172" spans="1:8" ht="12.75">
      <c r="A172" s="1"/>
      <c r="B172" s="1"/>
      <c r="C172" s="1"/>
      <c r="D172" s="1"/>
      <c r="E172" s="3"/>
      <c r="F172" s="1"/>
      <c r="G172" s="1"/>
      <c r="H172" s="1"/>
    </row>
    <row r="173" spans="1:8" ht="12.75">
      <c r="A173" s="1"/>
      <c r="B173" s="1"/>
      <c r="C173" s="1"/>
      <c r="D173" s="1"/>
      <c r="E173" s="3"/>
      <c r="F173" s="1"/>
      <c r="G173" s="1"/>
      <c r="H173" s="1"/>
    </row>
    <row r="174" spans="1:8" ht="12.75">
      <c r="A174" s="1"/>
      <c r="B174" s="1"/>
      <c r="C174" s="1"/>
      <c r="D174" s="1"/>
      <c r="E174" s="3"/>
      <c r="F174" s="1"/>
      <c r="G174" s="1"/>
      <c r="H174" s="1"/>
    </row>
    <row r="175" spans="1:8" ht="12.75">
      <c r="A175" s="1"/>
      <c r="B175" s="1"/>
      <c r="C175" s="1"/>
      <c r="D175" s="1"/>
      <c r="E175" s="3"/>
      <c r="F175" s="1"/>
      <c r="G175" s="1"/>
      <c r="H175" s="1"/>
    </row>
    <row r="176" spans="1:8" ht="12.75">
      <c r="A176" s="1"/>
      <c r="B176" s="1"/>
      <c r="C176" s="1"/>
      <c r="D176" s="1"/>
      <c r="E176" s="3"/>
      <c r="F176" s="1"/>
      <c r="G176" s="1"/>
      <c r="H176" s="1"/>
    </row>
    <row r="177" spans="1:8" ht="12.75">
      <c r="A177" s="1"/>
      <c r="B177" s="1"/>
      <c r="C177" s="1"/>
      <c r="D177" s="1"/>
      <c r="E177" s="3"/>
      <c r="F177" s="1"/>
      <c r="G177" s="1"/>
      <c r="H177" s="1"/>
    </row>
    <row r="178" spans="1:8" ht="12.75">
      <c r="A178" s="1"/>
      <c r="B178" s="1"/>
      <c r="C178" s="1"/>
      <c r="D178" s="1"/>
      <c r="E178" s="3"/>
      <c r="F178" s="1"/>
      <c r="G178" s="1"/>
      <c r="H178" s="1"/>
    </row>
    <row r="179" spans="1:8" ht="12.75">
      <c r="A179" s="1"/>
      <c r="B179" s="1"/>
      <c r="C179" s="1"/>
      <c r="D179" s="1"/>
      <c r="E179" s="3"/>
      <c r="F179" s="1"/>
      <c r="G179" s="1"/>
      <c r="H179" s="1"/>
    </row>
    <row r="180" spans="1:8" ht="12.75">
      <c r="A180" s="1"/>
      <c r="B180" s="1"/>
      <c r="C180" s="1"/>
      <c r="D180" s="1"/>
      <c r="E180" s="3"/>
      <c r="F180" s="1"/>
      <c r="G180" s="1"/>
      <c r="H180" s="1"/>
    </row>
    <row r="181" spans="1:8" ht="12.75">
      <c r="A181" s="1"/>
      <c r="B181" s="1"/>
      <c r="C181" s="1"/>
      <c r="D181" s="1"/>
      <c r="E181" s="3"/>
      <c r="F181" s="1"/>
      <c r="G181" s="1"/>
      <c r="H181" s="1"/>
    </row>
    <row r="182" spans="1:8" ht="12.75">
      <c r="A182" s="1"/>
      <c r="B182" s="1"/>
      <c r="C182" s="1"/>
      <c r="D182" s="1"/>
      <c r="E182" s="3"/>
      <c r="F182" s="1"/>
      <c r="G182" s="1"/>
      <c r="H182" s="1"/>
    </row>
    <row r="183" spans="1:8" ht="12.75">
      <c r="A183" s="1"/>
      <c r="B183" s="1"/>
      <c r="C183" s="1"/>
      <c r="D183" s="1"/>
      <c r="E183" s="3"/>
      <c r="F183" s="1"/>
      <c r="G183" s="1"/>
      <c r="H183" s="1"/>
    </row>
    <row r="184" spans="1:8" ht="12.75">
      <c r="A184" s="1"/>
      <c r="B184" s="1"/>
      <c r="C184" s="1"/>
      <c r="D184" s="1"/>
      <c r="E184" s="3"/>
      <c r="F184" s="1"/>
      <c r="G184" s="1"/>
      <c r="H184" s="1"/>
    </row>
    <row r="185" spans="1:8" ht="12.75">
      <c r="A185" s="1"/>
      <c r="B185" s="1"/>
      <c r="C185" s="1"/>
      <c r="D185" s="1"/>
      <c r="E185" s="3"/>
      <c r="F185" s="1"/>
      <c r="G185" s="1"/>
      <c r="H185" s="1"/>
    </row>
    <row r="186" spans="1:8" ht="12.75">
      <c r="A186" s="1"/>
      <c r="B186" s="1"/>
      <c r="C186" s="1"/>
      <c r="D186" s="1"/>
      <c r="E186" s="3"/>
      <c r="F186" s="1"/>
      <c r="G186" s="1"/>
      <c r="H186" s="1"/>
    </row>
    <row r="187" spans="1:8" ht="12.75">
      <c r="A187" s="1"/>
      <c r="B187" s="1"/>
      <c r="C187" s="1"/>
      <c r="D187" s="1"/>
      <c r="E187" s="3"/>
      <c r="F187" s="1"/>
      <c r="G187" s="1"/>
      <c r="H187" s="1"/>
    </row>
    <row r="188" spans="1:8" ht="12.75">
      <c r="A188" s="1"/>
      <c r="B188" s="1"/>
      <c r="C188" s="1"/>
      <c r="D188" s="1"/>
      <c r="E188" s="3"/>
      <c r="F188" s="1"/>
      <c r="G188" s="1"/>
      <c r="H188" s="1"/>
    </row>
    <row r="189" spans="1:8" ht="12.75">
      <c r="A189" s="1"/>
      <c r="B189" s="1"/>
      <c r="C189" s="1"/>
      <c r="D189" s="1"/>
      <c r="E189" s="3"/>
      <c r="F189" s="1"/>
      <c r="G189" s="1"/>
      <c r="H189" s="1"/>
    </row>
    <row r="190" spans="1:8" ht="12.75">
      <c r="A190" s="1"/>
      <c r="B190" s="1"/>
      <c r="C190" s="1"/>
      <c r="D190" s="1"/>
      <c r="E190" s="3"/>
      <c r="F190" s="1"/>
      <c r="G190" s="1"/>
      <c r="H190" s="1"/>
    </row>
    <row r="191" spans="1:8" ht="12.75">
      <c r="A191" s="1"/>
      <c r="B191" s="1"/>
      <c r="C191" s="1"/>
      <c r="D191" s="1"/>
      <c r="E191" s="3"/>
      <c r="F191" s="1"/>
      <c r="G191" s="1"/>
      <c r="H191" s="1"/>
    </row>
    <row r="192" spans="1:8" ht="12.75">
      <c r="A192" s="1"/>
      <c r="B192" s="1"/>
      <c r="C192" s="1"/>
      <c r="D192" s="1"/>
      <c r="E192" s="3"/>
      <c r="F192" s="1"/>
      <c r="G192" s="1"/>
      <c r="H192" s="1"/>
    </row>
    <row r="193" spans="1:8" ht="12.75">
      <c r="A193" s="1"/>
      <c r="B193" s="1"/>
      <c r="C193" s="1"/>
      <c r="D193" s="1"/>
      <c r="E193" s="3"/>
      <c r="F193" s="1"/>
      <c r="G193" s="1"/>
      <c r="H193" s="1"/>
    </row>
    <row r="194" spans="1:8" ht="12.75">
      <c r="A194" s="1"/>
      <c r="B194" s="1"/>
      <c r="C194" s="1"/>
      <c r="D194" s="1"/>
      <c r="E194" s="3"/>
      <c r="F194" s="1"/>
      <c r="G194" s="1"/>
      <c r="H194" s="1"/>
    </row>
    <row r="195" spans="1:8" ht="12.75">
      <c r="A195" s="1"/>
      <c r="B195" s="1"/>
      <c r="C195" s="1"/>
      <c r="D195" s="1"/>
      <c r="E195" s="3"/>
      <c r="F195" s="1"/>
      <c r="G195" s="1"/>
      <c r="H195" s="1"/>
    </row>
    <row r="196" spans="1:8" ht="12.75">
      <c r="A196" s="1"/>
      <c r="B196" s="1"/>
      <c r="C196" s="1"/>
      <c r="D196" s="1"/>
      <c r="E196" s="3"/>
      <c r="F196" s="1"/>
      <c r="G196" s="1"/>
      <c r="H196" s="1"/>
    </row>
    <row r="197" spans="1:8" ht="12.75">
      <c r="A197" s="1"/>
      <c r="B197" s="1"/>
      <c r="C197" s="1"/>
      <c r="D197" s="1"/>
      <c r="E197" s="3"/>
      <c r="F197" s="1"/>
      <c r="G197" s="1"/>
      <c r="H197" s="1"/>
    </row>
    <row r="198" spans="1:8" ht="12.75">
      <c r="A198" s="1"/>
      <c r="B198" s="1"/>
      <c r="C198" s="1"/>
      <c r="D198" s="1"/>
      <c r="E198" s="3"/>
      <c r="F198" s="1"/>
      <c r="G198" s="1"/>
      <c r="H198" s="1"/>
    </row>
    <row r="199" spans="1:8" ht="12.75">
      <c r="A199" s="1"/>
      <c r="B199" s="1"/>
      <c r="C199" s="1"/>
      <c r="D199" s="1"/>
      <c r="E199" s="3"/>
      <c r="F199" s="1"/>
      <c r="G199" s="1"/>
      <c r="H199" s="1"/>
    </row>
    <row r="200" spans="1:8" ht="12.75">
      <c r="A200" s="1"/>
      <c r="B200" s="1"/>
      <c r="C200" s="1"/>
      <c r="D200" s="1"/>
      <c r="E200" s="3"/>
      <c r="F200" s="1"/>
      <c r="G200" s="1"/>
      <c r="H200" s="1"/>
    </row>
    <row r="201" spans="1:8" ht="12.75">
      <c r="A201" s="1"/>
      <c r="B201" s="1"/>
      <c r="C201" s="1"/>
      <c r="D201" s="1"/>
      <c r="E201" s="3"/>
      <c r="F201" s="1"/>
      <c r="G201" s="1"/>
      <c r="H201" s="1"/>
    </row>
    <row r="202" spans="1:8" ht="12.75">
      <c r="A202" s="1"/>
      <c r="B202" s="1"/>
      <c r="C202" s="1"/>
      <c r="D202" s="1"/>
      <c r="E202" s="3"/>
      <c r="F202" s="1"/>
      <c r="G202" s="1"/>
      <c r="H202" s="1"/>
    </row>
    <row r="203" spans="1:8" ht="12.75">
      <c r="A203" s="1"/>
      <c r="B203" s="1"/>
      <c r="C203" s="1"/>
      <c r="D203" s="1"/>
      <c r="E203" s="3"/>
      <c r="F203" s="1"/>
      <c r="G203" s="1"/>
      <c r="H203" s="1"/>
    </row>
    <row r="204" spans="1:8" ht="12.75">
      <c r="A204" s="1"/>
      <c r="B204" s="1"/>
      <c r="C204" s="1"/>
      <c r="D204" s="1"/>
      <c r="E204" s="3"/>
      <c r="F204" s="1"/>
      <c r="G204" s="1"/>
      <c r="H204" s="1"/>
    </row>
    <row r="205" spans="1:8" ht="12.75">
      <c r="A205" s="1"/>
      <c r="B205" s="1"/>
      <c r="C205" s="1"/>
      <c r="D205" s="1"/>
      <c r="E205" s="3"/>
      <c r="F205" s="1"/>
      <c r="G205" s="1"/>
      <c r="H205" s="1"/>
    </row>
    <row r="206" spans="1:8" ht="12.75">
      <c r="A206" s="1"/>
      <c r="B206" s="1"/>
      <c r="C206" s="1"/>
      <c r="D206" s="1"/>
      <c r="E206" s="3"/>
      <c r="F206" s="1"/>
      <c r="G206" s="1"/>
      <c r="H206" s="1"/>
    </row>
    <row r="207" spans="1:8" ht="12.75">
      <c r="A207" s="1"/>
      <c r="B207" s="1"/>
      <c r="C207" s="1"/>
      <c r="D207" s="1"/>
      <c r="E207" s="3"/>
      <c r="F207" s="1"/>
      <c r="G207" s="1"/>
      <c r="H207" s="1"/>
    </row>
    <row r="208" spans="1:8" ht="12.75">
      <c r="A208" s="1"/>
      <c r="B208" s="1"/>
      <c r="C208" s="1"/>
      <c r="D208" s="1"/>
      <c r="E208" s="3"/>
      <c r="F208" s="1"/>
      <c r="G208" s="1"/>
      <c r="H208" s="1"/>
    </row>
    <row r="209" spans="1:8" ht="12.75">
      <c r="A209" s="1"/>
      <c r="B209" s="1"/>
      <c r="C209" s="1"/>
      <c r="D209" s="1"/>
      <c r="E209" s="3"/>
      <c r="F209" s="1"/>
      <c r="G209" s="1"/>
      <c r="H209" s="1"/>
    </row>
    <row r="210" spans="1:8" ht="12.75">
      <c r="A210" s="1"/>
      <c r="B210" s="1"/>
      <c r="C210" s="1"/>
      <c r="D210" s="1"/>
      <c r="E210" s="3"/>
      <c r="F210" s="1"/>
      <c r="G210" s="1"/>
      <c r="H210" s="1"/>
    </row>
    <row r="211" spans="1:8" ht="12.75">
      <c r="A211" s="1"/>
      <c r="B211" s="1"/>
      <c r="C211" s="1"/>
      <c r="D211" s="1"/>
      <c r="E211" s="3"/>
      <c r="F211" s="1"/>
      <c r="G211" s="1"/>
      <c r="H211" s="1"/>
    </row>
    <row r="212" spans="1:8" ht="12.75">
      <c r="A212" s="1"/>
      <c r="B212" s="1"/>
      <c r="C212" s="1"/>
      <c r="D212" s="1"/>
      <c r="E212" s="3"/>
      <c r="F212" s="1"/>
      <c r="G212" s="1"/>
      <c r="H212" s="1"/>
    </row>
    <row r="213" spans="1:8" ht="12.75">
      <c r="A213" s="1"/>
      <c r="B213" s="1"/>
      <c r="C213" s="1"/>
      <c r="D213" s="1"/>
      <c r="E213" s="3"/>
      <c r="F213" s="1"/>
      <c r="G213" s="1"/>
      <c r="H213" s="1"/>
    </row>
    <row r="214" spans="1:8" ht="12.75">
      <c r="A214" s="1"/>
      <c r="B214" s="1"/>
      <c r="C214" s="1"/>
      <c r="D214" s="1"/>
      <c r="E214" s="3"/>
      <c r="F214" s="1"/>
      <c r="G214" s="1"/>
      <c r="H214" s="1"/>
    </row>
    <row r="215" spans="1:8" ht="12.75">
      <c r="A215" s="1"/>
      <c r="B215" s="1"/>
      <c r="C215" s="1"/>
      <c r="D215" s="1"/>
      <c r="E215" s="3"/>
      <c r="F215" s="1"/>
      <c r="G215" s="1"/>
      <c r="H215" s="1"/>
    </row>
    <row r="216" spans="1:8" ht="12.75">
      <c r="A216" s="1"/>
      <c r="B216" s="1"/>
      <c r="C216" s="1"/>
      <c r="D216" s="1"/>
      <c r="E216" s="3"/>
      <c r="F216" s="1"/>
      <c r="G216" s="1"/>
      <c r="H216" s="1"/>
    </row>
    <row r="217" spans="1:8" ht="12.75">
      <c r="A217" s="1"/>
      <c r="B217" s="1"/>
      <c r="C217" s="1"/>
      <c r="D217" s="1"/>
      <c r="E217" s="3"/>
      <c r="F217" s="1"/>
      <c r="G217" s="1"/>
      <c r="H217" s="1"/>
    </row>
    <row r="218" spans="1:8" ht="12.75">
      <c r="A218" s="1"/>
      <c r="B218" s="1"/>
      <c r="C218" s="1"/>
      <c r="D218" s="1"/>
      <c r="E218" s="3"/>
      <c r="F218" s="1"/>
      <c r="G218" s="1"/>
      <c r="H218" s="1"/>
    </row>
    <row r="219" spans="1:8" ht="12.75">
      <c r="A219" s="1"/>
      <c r="B219" s="1"/>
      <c r="C219" s="1"/>
      <c r="D219" s="1"/>
      <c r="E219" s="3"/>
      <c r="F219" s="1"/>
      <c r="G219" s="1"/>
      <c r="H219" s="1"/>
    </row>
    <row r="220" spans="1:8" ht="12.75">
      <c r="A220" s="1"/>
      <c r="B220" s="1"/>
      <c r="C220" s="1"/>
      <c r="D220" s="1"/>
      <c r="E220" s="3"/>
      <c r="F220" s="1"/>
      <c r="G220" s="1"/>
      <c r="H220" s="1"/>
    </row>
    <row r="221" spans="1:8" ht="12.75">
      <c r="A221" s="1"/>
      <c r="B221" s="1"/>
      <c r="C221" s="1"/>
      <c r="D221" s="1"/>
      <c r="E221" s="3"/>
      <c r="F221" s="1"/>
      <c r="G221" s="1"/>
      <c r="H221" s="1"/>
    </row>
    <row r="222" spans="1:8" ht="12.75">
      <c r="A222" s="1"/>
      <c r="B222" s="1"/>
      <c r="C222" s="1"/>
      <c r="D222" s="1"/>
      <c r="E222" s="3"/>
      <c r="F222" s="1"/>
      <c r="G222" s="1"/>
      <c r="H222" s="1"/>
    </row>
    <row r="223" spans="1:8" ht="12.75">
      <c r="A223" s="1"/>
      <c r="B223" s="1"/>
      <c r="C223" s="1"/>
      <c r="D223" s="1"/>
      <c r="E223" s="3"/>
      <c r="F223" s="1"/>
      <c r="G223" s="1"/>
      <c r="H223" s="1"/>
    </row>
    <row r="224" spans="1:8" ht="12.75">
      <c r="A224" s="1"/>
      <c r="B224" s="1"/>
      <c r="C224" s="1"/>
      <c r="D224" s="1"/>
      <c r="E224" s="3"/>
      <c r="F224" s="1"/>
      <c r="G224" s="1"/>
      <c r="H224" s="1"/>
    </row>
    <row r="225" spans="1:8" ht="12.75">
      <c r="A225" s="1"/>
      <c r="B225" s="1"/>
      <c r="C225" s="1"/>
      <c r="D225" s="1"/>
      <c r="E225" s="3"/>
      <c r="F225" s="1"/>
      <c r="G225" s="1"/>
      <c r="H225" s="1"/>
    </row>
    <row r="226" spans="1:8" ht="12.75">
      <c r="A226" s="1"/>
      <c r="B226" s="1"/>
      <c r="C226" s="1"/>
      <c r="D226" s="1"/>
      <c r="E226" s="3"/>
      <c r="F226" s="1"/>
      <c r="G226" s="1"/>
      <c r="H226" s="1"/>
    </row>
    <row r="227" spans="1:8" ht="12.75">
      <c r="A227" s="1"/>
      <c r="B227" s="1"/>
      <c r="C227" s="1"/>
      <c r="D227" s="1"/>
      <c r="E227" s="3"/>
      <c r="F227" s="1"/>
      <c r="G227" s="1"/>
      <c r="H227" s="1"/>
    </row>
    <row r="228" spans="1:8" ht="12.75">
      <c r="A228" s="1"/>
      <c r="B228" s="1"/>
      <c r="C228" s="1"/>
      <c r="D228" s="1"/>
      <c r="E228" s="3"/>
      <c r="F228" s="1"/>
      <c r="G228" s="1"/>
      <c r="H228" s="1"/>
    </row>
    <row r="229" spans="1:8" ht="12.75">
      <c r="A229" s="1"/>
      <c r="B229" s="1"/>
      <c r="C229" s="1"/>
      <c r="D229" s="1"/>
      <c r="E229" s="3"/>
      <c r="F229" s="1"/>
      <c r="G229" s="1"/>
      <c r="H229" s="1"/>
    </row>
    <row r="230" spans="1:8" ht="12.75">
      <c r="A230" s="1"/>
      <c r="B230" s="1"/>
      <c r="C230" s="1"/>
      <c r="D230" s="1"/>
      <c r="E230" s="3"/>
      <c r="F230" s="1"/>
      <c r="G230" s="1"/>
      <c r="H230" s="1"/>
    </row>
    <row r="231" spans="1:8" ht="12.75">
      <c r="A231" s="1"/>
      <c r="B231" s="1"/>
      <c r="C231" s="1"/>
      <c r="D231" s="1"/>
      <c r="E231" s="3"/>
      <c r="F231" s="1"/>
      <c r="G231" s="1"/>
      <c r="H231" s="1"/>
    </row>
    <row r="232" spans="1:8" ht="12.75">
      <c r="A232" s="1"/>
      <c r="B232" s="1"/>
      <c r="C232" s="1"/>
      <c r="D232" s="1"/>
      <c r="E232" s="3"/>
      <c r="F232" s="1"/>
      <c r="G232" s="1"/>
      <c r="H232" s="1"/>
    </row>
    <row r="233" spans="1:8" ht="12.75">
      <c r="A233" s="1"/>
      <c r="B233" s="1"/>
      <c r="C233" s="1"/>
      <c r="D233" s="1"/>
      <c r="E233" s="3"/>
      <c r="F233" s="1"/>
      <c r="G233" s="1"/>
      <c r="H233" s="1"/>
    </row>
    <row r="234" spans="1:8" ht="12.75">
      <c r="A234" s="1"/>
      <c r="B234" s="1"/>
      <c r="C234" s="1"/>
      <c r="D234" s="1"/>
      <c r="E234" s="3"/>
      <c r="F234" s="1"/>
      <c r="G234" s="1"/>
      <c r="H234" s="1"/>
    </row>
    <row r="235" spans="1:8" ht="12.75">
      <c r="A235" s="1"/>
      <c r="B235" s="1"/>
      <c r="C235" s="1"/>
      <c r="D235" s="1"/>
      <c r="E235" s="3"/>
      <c r="F235" s="1"/>
      <c r="G235" s="1"/>
      <c r="H235" s="1"/>
    </row>
    <row r="236" spans="1:8" ht="12.75">
      <c r="A236" s="1"/>
      <c r="B236" s="1"/>
      <c r="C236" s="1"/>
      <c r="D236" s="1"/>
      <c r="E236" s="3"/>
      <c r="F236" s="1"/>
      <c r="G236" s="1"/>
      <c r="H236" s="1"/>
    </row>
    <row r="237" spans="1:8" ht="12.75">
      <c r="A237" s="1"/>
      <c r="B237" s="1"/>
      <c r="C237" s="1"/>
      <c r="D237" s="1"/>
      <c r="E237" s="3"/>
      <c r="F237" s="1"/>
      <c r="G237" s="1"/>
      <c r="H237" s="1"/>
    </row>
    <row r="238" spans="1:8" ht="12.75">
      <c r="A238" s="1"/>
      <c r="B238" s="1"/>
      <c r="C238" s="1"/>
      <c r="D238" s="1"/>
      <c r="E238" s="3"/>
      <c r="F238" s="1"/>
      <c r="G238" s="1"/>
      <c r="H238" s="1"/>
    </row>
    <row r="239" spans="1:8" ht="12.75">
      <c r="A239" s="1"/>
      <c r="B239" s="1"/>
      <c r="C239" s="1"/>
      <c r="D239" s="1"/>
      <c r="E239" s="3"/>
      <c r="F239" s="1"/>
      <c r="G239" s="1"/>
      <c r="H239" s="1"/>
    </row>
    <row r="240" spans="1:8" ht="12.75">
      <c r="A240" s="1"/>
      <c r="B240" s="1"/>
      <c r="C240" s="1"/>
      <c r="D240" s="1"/>
      <c r="E240" s="3"/>
      <c r="F240" s="1"/>
      <c r="G240" s="1"/>
      <c r="H240" s="1"/>
    </row>
    <row r="241" spans="1:8" ht="12.75">
      <c r="A241" s="1"/>
      <c r="B241" s="1"/>
      <c r="C241" s="1"/>
      <c r="D241" s="1"/>
      <c r="E241" s="3"/>
      <c r="F241" s="1"/>
      <c r="G241" s="1"/>
      <c r="H241" s="1"/>
    </row>
    <row r="242" spans="1:8" ht="12.75">
      <c r="A242" s="1"/>
      <c r="B242" s="1"/>
      <c r="C242" s="1"/>
      <c r="D242" s="1"/>
      <c r="E242" s="3"/>
      <c r="F242" s="1"/>
      <c r="G242" s="1"/>
      <c r="H242" s="1"/>
    </row>
    <row r="243" spans="1:8" ht="12.75">
      <c r="A243" s="1"/>
      <c r="B243" s="1"/>
      <c r="C243" s="1"/>
      <c r="D243" s="1"/>
      <c r="E243" s="3"/>
      <c r="F243" s="1"/>
      <c r="G243" s="1"/>
      <c r="H243" s="1"/>
    </row>
    <row r="244" spans="1:8" ht="12.75">
      <c r="A244" s="1"/>
      <c r="B244" s="1"/>
      <c r="C244" s="1"/>
      <c r="D244" s="1"/>
      <c r="E244" s="3"/>
      <c r="F244" s="1"/>
      <c r="G244" s="1"/>
      <c r="H244" s="1"/>
    </row>
    <row r="245" spans="1:8" ht="12.75">
      <c r="A245" s="1"/>
      <c r="B245" s="1"/>
      <c r="C245" s="1"/>
      <c r="D245" s="1"/>
      <c r="E245" s="3"/>
      <c r="F245" s="1"/>
      <c r="G245" s="1"/>
      <c r="H245" s="1"/>
    </row>
    <row r="246" spans="1:8" ht="12.75">
      <c r="A246" s="1"/>
      <c r="B246" s="1"/>
      <c r="C246" s="1"/>
      <c r="D246" s="1"/>
      <c r="E246" s="3"/>
      <c r="F246" s="1"/>
      <c r="G246" s="1"/>
      <c r="H246" s="1"/>
    </row>
    <row r="247" spans="1:8" ht="12.75">
      <c r="A247" s="1"/>
      <c r="B247" s="1"/>
      <c r="C247" s="1"/>
      <c r="D247" s="1"/>
      <c r="E247" s="3"/>
      <c r="F247" s="1"/>
      <c r="G247" s="1"/>
      <c r="H247" s="1"/>
    </row>
    <row r="248" spans="1:8" ht="12.75">
      <c r="A248" s="1"/>
      <c r="B248" s="1"/>
      <c r="C248" s="1"/>
      <c r="D248" s="1"/>
      <c r="E248" s="3"/>
      <c r="F248" s="1"/>
      <c r="G248" s="1"/>
      <c r="H248" s="1"/>
    </row>
    <row r="249" spans="1:8" ht="12.75">
      <c r="A249" s="1"/>
      <c r="B249" s="1"/>
      <c r="C249" s="1"/>
      <c r="D249" s="1"/>
      <c r="E249" s="3"/>
      <c r="F249" s="1"/>
      <c r="G249" s="1"/>
      <c r="H249" s="1"/>
    </row>
    <row r="250" spans="1:8" ht="12.75">
      <c r="A250" s="1"/>
      <c r="B250" s="1"/>
      <c r="C250" s="1"/>
      <c r="D250" s="1"/>
      <c r="E250" s="3"/>
      <c r="F250" s="1"/>
      <c r="G250" s="1"/>
      <c r="H250" s="1"/>
    </row>
    <row r="251" spans="1:8" ht="12.75">
      <c r="A251" s="1"/>
      <c r="B251" s="1"/>
      <c r="C251" s="1"/>
      <c r="D251" s="1"/>
      <c r="E251" s="3"/>
      <c r="F251" s="1"/>
      <c r="G251" s="1"/>
      <c r="H251" s="1"/>
    </row>
    <row r="252" spans="1:8" ht="12.75">
      <c r="A252" s="1"/>
      <c r="B252" s="1"/>
      <c r="C252" s="1"/>
      <c r="D252" s="1"/>
      <c r="E252" s="3"/>
      <c r="F252" s="1"/>
      <c r="G252" s="1"/>
      <c r="H252" s="1"/>
    </row>
    <row r="253" spans="1:8" ht="12.75">
      <c r="A253" s="1"/>
      <c r="B253" s="1"/>
      <c r="C253" s="1"/>
      <c r="D253" s="1"/>
      <c r="E253" s="3"/>
      <c r="F253" s="1"/>
      <c r="G253" s="1"/>
      <c r="H253" s="1"/>
    </row>
    <row r="254" spans="1:8" ht="12.75">
      <c r="A254" s="1"/>
      <c r="B254" s="1"/>
      <c r="C254" s="1"/>
      <c r="D254" s="1"/>
      <c r="E254" s="3"/>
      <c r="F254" s="1"/>
      <c r="G254" s="1"/>
      <c r="H254" s="1"/>
    </row>
    <row r="255" spans="1:8" ht="12.75">
      <c r="A255" s="1"/>
      <c r="B255" s="1"/>
      <c r="C255" s="1"/>
      <c r="D255" s="1"/>
      <c r="E255" s="3"/>
      <c r="F255" s="1"/>
      <c r="G255" s="1"/>
      <c r="H255" s="1"/>
    </row>
    <row r="256" spans="1:8" ht="12.75">
      <c r="A256" s="1"/>
      <c r="B256" s="1"/>
      <c r="C256" s="1"/>
      <c r="D256" s="1"/>
      <c r="E256" s="3"/>
      <c r="F256" s="1"/>
      <c r="G256" s="1"/>
      <c r="H256" s="1"/>
    </row>
    <row r="257" spans="1:8" ht="12.75">
      <c r="A257" s="1"/>
      <c r="B257" s="1"/>
      <c r="C257" s="1"/>
      <c r="D257" s="1"/>
      <c r="E257" s="3"/>
      <c r="F257" s="1"/>
      <c r="G257" s="1"/>
      <c r="H257" s="1"/>
    </row>
    <row r="258" spans="1:8" ht="12.75">
      <c r="A258" s="1"/>
      <c r="B258" s="1"/>
      <c r="C258" s="1"/>
      <c r="D258" s="1"/>
      <c r="E258" s="3"/>
      <c r="F258" s="1"/>
      <c r="G258" s="1"/>
      <c r="H258" s="1"/>
    </row>
    <row r="259" spans="1:8" ht="12.75">
      <c r="A259" s="1"/>
      <c r="B259" s="1"/>
      <c r="C259" s="1"/>
      <c r="D259" s="1"/>
      <c r="E259" s="3"/>
      <c r="F259" s="1"/>
      <c r="G259" s="1"/>
      <c r="H259" s="1"/>
    </row>
    <row r="260" spans="1:8" ht="12.75">
      <c r="A260" s="1"/>
      <c r="B260" s="1"/>
      <c r="C260" s="1"/>
      <c r="D260" s="1"/>
      <c r="E260" s="3"/>
      <c r="F260" s="1"/>
      <c r="G260" s="1"/>
      <c r="H260" s="1"/>
    </row>
    <row r="261" spans="1:8" ht="12.75">
      <c r="A261" s="1"/>
      <c r="B261" s="1"/>
      <c r="C261" s="1"/>
      <c r="D261" s="1"/>
      <c r="E261" s="3"/>
      <c r="F261" s="1"/>
      <c r="G261" s="1"/>
      <c r="H261" s="1"/>
    </row>
    <row r="262" spans="1:8" ht="12.75">
      <c r="A262" s="1"/>
      <c r="B262" s="1"/>
      <c r="C262" s="1"/>
      <c r="D262" s="1"/>
      <c r="E262" s="3"/>
      <c r="F262" s="1"/>
      <c r="G262" s="1"/>
      <c r="H262" s="1"/>
    </row>
    <row r="263" spans="1:8" ht="12.75">
      <c r="A263" s="1"/>
      <c r="B263" s="1"/>
      <c r="C263" s="1"/>
      <c r="D263" s="1"/>
      <c r="E263" s="3"/>
      <c r="F263" s="1"/>
      <c r="G263" s="1"/>
      <c r="H263" s="1"/>
    </row>
    <row r="264" spans="1:8" ht="12.75">
      <c r="A264" s="1"/>
      <c r="B264" s="1"/>
      <c r="C264" s="1"/>
      <c r="D264" s="1"/>
      <c r="E264" s="3"/>
      <c r="F264" s="1"/>
      <c r="G264" s="1"/>
      <c r="H264" s="1"/>
    </row>
    <row r="265" spans="1:8" ht="12.75">
      <c r="A265" s="1"/>
      <c r="B265" s="1"/>
      <c r="C265" s="1"/>
      <c r="D265" s="1"/>
      <c r="E265" s="3"/>
      <c r="F265" s="1"/>
      <c r="G265" s="1"/>
      <c r="H265" s="1"/>
    </row>
    <row r="266" spans="1:8" ht="12.75">
      <c r="A266" s="1"/>
      <c r="B266" s="1"/>
      <c r="C266" s="1"/>
      <c r="D266" s="1"/>
      <c r="E266" s="3"/>
      <c r="F266" s="1"/>
      <c r="G266" s="1"/>
      <c r="H266" s="1"/>
    </row>
    <row r="267" spans="1:8" ht="12.75">
      <c r="A267" s="1"/>
      <c r="B267" s="1"/>
      <c r="C267" s="1"/>
      <c r="D267" s="1"/>
      <c r="E267" s="3"/>
      <c r="F267" s="1"/>
      <c r="G267" s="1"/>
      <c r="H267" s="1"/>
    </row>
    <row r="268" spans="1:8" ht="12.75">
      <c r="A268" s="1"/>
      <c r="B268" s="1"/>
      <c r="C268" s="1"/>
      <c r="D268" s="1"/>
      <c r="E268" s="3"/>
      <c r="F268" s="1"/>
      <c r="G268" s="1"/>
      <c r="H268" s="1"/>
    </row>
    <row r="269" spans="1:8" ht="12.75">
      <c r="A269" s="1"/>
      <c r="B269" s="1"/>
      <c r="C269" s="1"/>
      <c r="D269" s="1"/>
      <c r="E269" s="3"/>
      <c r="F269" s="1"/>
      <c r="G269" s="1"/>
      <c r="H269" s="1"/>
    </row>
    <row r="270" spans="1:8" ht="12.75">
      <c r="A270" s="1"/>
      <c r="B270" s="1"/>
      <c r="C270" s="1"/>
      <c r="D270" s="1"/>
      <c r="E270" s="3"/>
      <c r="F270" s="1"/>
      <c r="G270" s="1"/>
      <c r="H270" s="1"/>
    </row>
    <row r="271" spans="1:8" ht="12.75">
      <c r="A271" s="1"/>
      <c r="B271" s="1"/>
      <c r="C271" s="1"/>
      <c r="D271" s="1"/>
      <c r="E271" s="3"/>
      <c r="F271" s="1"/>
      <c r="G271" s="1"/>
      <c r="H271" s="1"/>
    </row>
    <row r="272" spans="1:8" ht="12.75">
      <c r="A272" s="1"/>
      <c r="B272" s="1"/>
      <c r="C272" s="1"/>
      <c r="D272" s="1"/>
      <c r="E272" s="3"/>
      <c r="F272" s="1"/>
      <c r="G272" s="1"/>
      <c r="H272" s="1"/>
    </row>
    <row r="273" spans="1:8" ht="12.75">
      <c r="A273" s="1"/>
      <c r="B273" s="1"/>
      <c r="C273" s="1"/>
      <c r="D273" s="1"/>
      <c r="E273" s="3"/>
      <c r="F273" s="1"/>
      <c r="G273" s="1"/>
      <c r="H273" s="1"/>
    </row>
    <row r="274" spans="1:8" ht="12.75">
      <c r="A274" s="1"/>
      <c r="B274" s="1"/>
      <c r="C274" s="1"/>
      <c r="D274" s="1"/>
      <c r="E274" s="3"/>
      <c r="F274" s="1"/>
      <c r="G274" s="1"/>
      <c r="H274" s="1"/>
    </row>
    <row r="275" spans="1:8" ht="12.75">
      <c r="A275" s="1"/>
      <c r="B275" s="1"/>
      <c r="C275" s="1"/>
      <c r="D275" s="1"/>
      <c r="E275" s="3"/>
      <c r="F275" s="1"/>
      <c r="G275" s="1"/>
      <c r="H275" s="1"/>
    </row>
    <row r="276" spans="1:8" ht="12.75">
      <c r="A276" s="1"/>
      <c r="B276" s="1"/>
      <c r="C276" s="1"/>
      <c r="D276" s="1"/>
      <c r="E276" s="3"/>
      <c r="F276" s="1"/>
      <c r="G276" s="1"/>
      <c r="H276" s="1"/>
    </row>
    <row r="277" spans="1:8" ht="12.75">
      <c r="A277" s="1"/>
      <c r="B277" s="1"/>
      <c r="C277" s="1"/>
      <c r="D277" s="1"/>
      <c r="E277" s="3"/>
      <c r="F277" s="1"/>
      <c r="G277" s="1"/>
      <c r="H277" s="1"/>
    </row>
    <row r="278" spans="1:8" ht="12.75">
      <c r="A278" s="1"/>
      <c r="B278" s="1"/>
      <c r="C278" s="1"/>
      <c r="D278" s="1"/>
      <c r="E278" s="3"/>
      <c r="F278" s="1"/>
      <c r="G278" s="1"/>
      <c r="H278" s="1"/>
    </row>
    <row r="279" spans="1:8" ht="12.75">
      <c r="A279" s="1"/>
      <c r="B279" s="1"/>
      <c r="C279" s="1"/>
      <c r="D279" s="1"/>
      <c r="E279" s="3"/>
      <c r="F279" s="1"/>
      <c r="G279" s="1"/>
      <c r="H279" s="1"/>
    </row>
    <row r="280" spans="1:8" ht="12.75">
      <c r="A280" s="1"/>
      <c r="B280" s="1"/>
      <c r="C280" s="1"/>
      <c r="D280" s="1"/>
      <c r="E280" s="3"/>
      <c r="F280" s="1"/>
      <c r="G280" s="1"/>
      <c r="H280" s="1"/>
    </row>
    <row r="281" spans="1:8" ht="12.75">
      <c r="A281" s="1"/>
      <c r="B281" s="1"/>
      <c r="C281" s="1"/>
      <c r="D281" s="1"/>
      <c r="E281" s="3"/>
      <c r="F281" s="1"/>
      <c r="G281" s="1"/>
      <c r="H281" s="1"/>
    </row>
    <row r="282" spans="1:8" ht="12.75">
      <c r="A282" s="1"/>
      <c r="B282" s="1"/>
      <c r="C282" s="1"/>
      <c r="D282" s="1"/>
      <c r="E282" s="3"/>
      <c r="F282" s="1"/>
      <c r="G282" s="1"/>
      <c r="H282" s="1"/>
    </row>
    <row r="283" spans="1:8" ht="12.75">
      <c r="A283" s="1"/>
      <c r="B283" s="1"/>
      <c r="C283" s="1"/>
      <c r="D283" s="1"/>
      <c r="E283" s="3"/>
      <c r="F283" s="1"/>
      <c r="G283" s="1"/>
      <c r="H283" s="1"/>
    </row>
    <row r="284" spans="1:8" ht="12.75">
      <c r="A284" s="1"/>
      <c r="B284" s="1"/>
      <c r="C284" s="1"/>
      <c r="D284" s="1"/>
      <c r="E284" s="3"/>
      <c r="F284" s="1"/>
      <c r="G284" s="1"/>
      <c r="H284" s="1"/>
    </row>
    <row r="285" spans="1:8" ht="12.75">
      <c r="A285" s="1"/>
      <c r="B285" s="1"/>
      <c r="C285" s="1"/>
      <c r="D285" s="1"/>
      <c r="E285" s="3"/>
      <c r="F285" s="1"/>
      <c r="G285" s="1"/>
      <c r="H285" s="1"/>
    </row>
    <row r="286" spans="1:8" ht="12.75">
      <c r="A286" s="1"/>
      <c r="B286" s="1"/>
      <c r="C286" s="1"/>
      <c r="D286" s="1"/>
      <c r="E286" s="3"/>
      <c r="F286" s="1"/>
      <c r="G286" s="1"/>
      <c r="H286" s="1"/>
    </row>
    <row r="287" spans="1:8" ht="12.75">
      <c r="A287" s="1"/>
      <c r="B287" s="1"/>
      <c r="C287" s="1"/>
      <c r="D287" s="1"/>
      <c r="E287" s="3"/>
      <c r="F287" s="1"/>
      <c r="G287" s="1"/>
      <c r="H287" s="1"/>
    </row>
    <row r="288" spans="1:8" ht="12.75">
      <c r="A288" s="1"/>
      <c r="B288" s="1"/>
      <c r="C288" s="1"/>
      <c r="D288" s="1"/>
      <c r="E288" s="3"/>
      <c r="F288" s="1"/>
      <c r="G288" s="1"/>
      <c r="H288" s="1"/>
    </row>
    <row r="289" spans="1:8" ht="12.75">
      <c r="A289" s="1"/>
      <c r="B289" s="1"/>
      <c r="C289" s="1"/>
      <c r="D289" s="1"/>
      <c r="E289" s="3"/>
      <c r="F289" s="1"/>
      <c r="G289" s="1"/>
      <c r="H289" s="1"/>
    </row>
    <row r="290" spans="1:8" ht="12.75">
      <c r="A290" s="1"/>
      <c r="B290" s="1"/>
      <c r="C290" s="1"/>
      <c r="D290" s="1"/>
      <c r="E290" s="3"/>
      <c r="F290" s="1"/>
      <c r="G290" s="1"/>
      <c r="H290" s="1"/>
    </row>
    <row r="291" spans="1:8" ht="12.75">
      <c r="A291" s="1"/>
      <c r="B291" s="1"/>
      <c r="C291" s="1"/>
      <c r="D291" s="1"/>
      <c r="E291" s="3"/>
      <c r="F291" s="1"/>
      <c r="G291" s="1"/>
      <c r="H291" s="1"/>
    </row>
    <row r="292" spans="1:8" ht="12.75">
      <c r="A292" s="1"/>
      <c r="B292" s="1"/>
      <c r="C292" s="1"/>
      <c r="D292" s="1"/>
      <c r="E292" s="3"/>
      <c r="F292" s="1"/>
      <c r="G292" s="1"/>
      <c r="H292" s="1"/>
    </row>
    <row r="293" spans="1:8" ht="12.75">
      <c r="A293" s="1"/>
      <c r="B293" s="1"/>
      <c r="C293" s="1"/>
      <c r="D293" s="1"/>
      <c r="E293" s="3"/>
      <c r="F293" s="1"/>
      <c r="G293" s="1"/>
      <c r="H293" s="1"/>
    </row>
    <row r="294" spans="1:8" ht="12.75">
      <c r="A294" s="1"/>
      <c r="B294" s="1"/>
      <c r="C294" s="1"/>
      <c r="D294" s="1"/>
      <c r="E294" s="3"/>
      <c r="F294" s="1"/>
      <c r="G294" s="1"/>
      <c r="H294" s="1"/>
    </row>
    <row r="295" spans="1:8" ht="12.75">
      <c r="A295" s="1"/>
      <c r="B295" s="1"/>
      <c r="C295" s="1"/>
      <c r="D295" s="1"/>
      <c r="E295" s="3"/>
      <c r="F295" s="1"/>
      <c r="G295" s="1"/>
      <c r="H295" s="1"/>
    </row>
    <row r="296" spans="1:8" ht="12.75">
      <c r="A296" s="1"/>
      <c r="B296" s="1"/>
      <c r="C296" s="1"/>
      <c r="D296" s="1"/>
      <c r="E296" s="3"/>
      <c r="F296" s="1"/>
      <c r="G296" s="1"/>
      <c r="H296" s="1"/>
    </row>
    <row r="297" spans="1:8" ht="12.75">
      <c r="A297" s="1"/>
      <c r="B297" s="1"/>
      <c r="C297" s="1"/>
      <c r="D297" s="1"/>
      <c r="E297" s="3"/>
      <c r="F297" s="1"/>
      <c r="G297" s="1"/>
      <c r="H297" s="1"/>
    </row>
    <row r="298" spans="1:8" ht="12.75">
      <c r="A298" s="1"/>
      <c r="B298" s="1"/>
      <c r="C298" s="1"/>
      <c r="D298" s="1"/>
      <c r="E298" s="3"/>
      <c r="F298" s="1"/>
      <c r="G298" s="1"/>
      <c r="H298" s="1"/>
    </row>
    <row r="299" spans="1:8" ht="12.75">
      <c r="A299" s="1"/>
      <c r="B299" s="1"/>
      <c r="C299" s="1"/>
      <c r="D299" s="1"/>
      <c r="E299" s="3"/>
      <c r="F299" s="1"/>
      <c r="G299" s="1"/>
      <c r="H299" s="1"/>
    </row>
    <row r="300" spans="1:8" ht="12.75">
      <c r="A300" s="1"/>
      <c r="B300" s="1"/>
      <c r="C300" s="1"/>
      <c r="D300" s="1"/>
      <c r="E300" s="3"/>
      <c r="F300" s="1"/>
      <c r="G300" s="1"/>
      <c r="H300" s="1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E23"/>
  <sheetViews>
    <sheetView workbookViewId="0" topLeftCell="A7">
      <selection activeCell="B24" sqref="B24"/>
    </sheetView>
  </sheetViews>
  <sheetFormatPr defaultColWidth="9.140625" defaultRowHeight="12.75"/>
  <cols>
    <col min="1" max="1" width="32.140625" style="18" customWidth="1"/>
    <col min="2" max="2" width="24.00390625" style="18" customWidth="1"/>
    <col min="3" max="3" width="8.28125" style="18" customWidth="1"/>
    <col min="4" max="16384" width="10.28125" style="18" customWidth="1"/>
  </cols>
  <sheetData>
    <row r="1" spans="1:3" ht="15">
      <c r="A1" s="16" t="s">
        <v>52</v>
      </c>
      <c r="B1" s="69">
        <v>38972</v>
      </c>
      <c r="C1" s="17"/>
    </row>
    <row r="2" spans="1:3" ht="15">
      <c r="A2" s="19" t="s">
        <v>53</v>
      </c>
      <c r="B2" s="70" t="s">
        <v>117</v>
      </c>
      <c r="C2" s="17"/>
    </row>
    <row r="3" spans="1:3" ht="15">
      <c r="A3" s="17" t="s">
        <v>54</v>
      </c>
      <c r="B3" s="71" t="s">
        <v>41</v>
      </c>
      <c r="C3" s="17"/>
    </row>
    <row r="4" spans="1:3" ht="15">
      <c r="A4" s="17" t="s">
        <v>55</v>
      </c>
      <c r="B4" s="72" t="s">
        <v>118</v>
      </c>
      <c r="C4" s="17"/>
    </row>
    <row r="5" spans="1:3" ht="15">
      <c r="A5" s="17" t="s">
        <v>56</v>
      </c>
      <c r="B5" s="73">
        <v>100</v>
      </c>
      <c r="C5" s="17"/>
    </row>
    <row r="6" spans="1:3" ht="15">
      <c r="A6" s="20" t="s">
        <v>57</v>
      </c>
      <c r="B6" s="74">
        <v>1520</v>
      </c>
      <c r="C6" s="17" t="s">
        <v>58</v>
      </c>
    </row>
    <row r="7" spans="1:4" ht="15">
      <c r="A7" s="20" t="s">
        <v>59</v>
      </c>
      <c r="B7" s="74">
        <v>1520</v>
      </c>
      <c r="C7" s="17" t="s">
        <v>58</v>
      </c>
      <c r="D7" s="18" t="s">
        <v>60</v>
      </c>
    </row>
    <row r="8" spans="1:3" ht="15">
      <c r="A8" s="20" t="s">
        <v>61</v>
      </c>
      <c r="B8" s="74">
        <v>1490</v>
      </c>
      <c r="C8" s="17" t="s">
        <v>58</v>
      </c>
    </row>
    <row r="9" spans="1:3" ht="15">
      <c r="A9" s="20" t="s">
        <v>62</v>
      </c>
      <c r="B9" s="74">
        <v>1480</v>
      </c>
      <c r="C9" s="17" t="s">
        <v>58</v>
      </c>
    </row>
    <row r="10" spans="1:3" ht="15">
      <c r="A10" s="20" t="s">
        <v>63</v>
      </c>
      <c r="B10" s="74">
        <v>1495</v>
      </c>
      <c r="C10" s="17" t="s">
        <v>58</v>
      </c>
    </row>
    <row r="11" spans="1:4" ht="15">
      <c r="A11" s="17" t="s">
        <v>64</v>
      </c>
      <c r="B11" s="74">
        <v>1000</v>
      </c>
      <c r="C11" s="17" t="s">
        <v>65</v>
      </c>
      <c r="D11" s="18" t="s">
        <v>66</v>
      </c>
    </row>
    <row r="12" spans="1:3" ht="15">
      <c r="A12" s="17" t="s">
        <v>67</v>
      </c>
      <c r="B12" s="74">
        <v>1000</v>
      </c>
      <c r="C12" s="17" t="s">
        <v>68</v>
      </c>
    </row>
    <row r="13" spans="1:4" ht="15">
      <c r="A13" s="17" t="s">
        <v>69</v>
      </c>
      <c r="B13" s="74">
        <v>12</v>
      </c>
      <c r="C13" s="17" t="s">
        <v>70</v>
      </c>
      <c r="D13" s="18" t="s">
        <v>71</v>
      </c>
    </row>
    <row r="14" spans="1:3" ht="15">
      <c r="A14" s="17" t="s">
        <v>72</v>
      </c>
      <c r="B14" s="74">
        <v>4</v>
      </c>
      <c r="C14" s="17" t="s">
        <v>73</v>
      </c>
    </row>
    <row r="15" spans="1:3" ht="15">
      <c r="A15" s="17" t="s">
        <v>74</v>
      </c>
      <c r="B15" s="74">
        <v>4</v>
      </c>
      <c r="C15" s="17" t="s">
        <v>73</v>
      </c>
    </row>
    <row r="16" spans="1:3" ht="15">
      <c r="A16" s="17" t="s">
        <v>75</v>
      </c>
      <c r="B16" s="74">
        <v>3</v>
      </c>
      <c r="C16" s="17" t="s">
        <v>73</v>
      </c>
    </row>
    <row r="17" spans="1:3" ht="15">
      <c r="A17" s="17" t="s">
        <v>76</v>
      </c>
      <c r="B17" s="74">
        <v>3</v>
      </c>
      <c r="C17" s="17" t="s">
        <v>73</v>
      </c>
    </row>
    <row r="18" spans="1:3" ht="15">
      <c r="A18" s="19" t="s">
        <v>77</v>
      </c>
      <c r="B18" s="74">
        <v>20</v>
      </c>
      <c r="C18" s="17" t="s">
        <v>70</v>
      </c>
    </row>
    <row r="19" spans="1:3" ht="15">
      <c r="A19" s="19" t="s">
        <v>78</v>
      </c>
      <c r="B19" s="74">
        <v>5</v>
      </c>
      <c r="C19" s="17" t="s">
        <v>70</v>
      </c>
    </row>
    <row r="21" ht="15">
      <c r="B21" s="68" t="s">
        <v>0</v>
      </c>
    </row>
    <row r="23" spans="1:5" ht="19.5">
      <c r="A23" s="63" t="str">
        <f>'TR60Output Form'!A35:A35</f>
        <v>Breach TR60Qmax for Hazard Classification =</v>
      </c>
      <c r="B23" s="64"/>
      <c r="C23" s="63">
        <f>'TR60Output Form'!D35:D35</f>
        <v>32400</v>
      </c>
      <c r="D23" s="63" t="str">
        <f>'TR60Output Form'!E35:E35</f>
        <v>CFS</v>
      </c>
      <c r="E23"/>
    </row>
  </sheetData>
  <sheetProtection password="DF7D" sheet="1" objects="1" scenarios="1"/>
  <printOptions/>
  <pageMargins left="0.75" right="0.75" top="1" bottom="1" header="0.5" footer="0.5"/>
  <pageSetup horizontalDpi="600" verticalDpi="600" orientation="portrait" scale="96" r:id="rId1"/>
  <headerFooter alignWithMargins="0">
    <oddFooter>&amp;C&amp;Z&amp;F&amp;RPage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35"/>
  <sheetViews>
    <sheetView workbookViewId="0" topLeftCell="A14">
      <selection activeCell="D23" sqref="D23"/>
    </sheetView>
  </sheetViews>
  <sheetFormatPr defaultColWidth="9.140625" defaultRowHeight="12.75"/>
  <cols>
    <col min="1" max="1" width="29.7109375" style="22" customWidth="1"/>
    <col min="2" max="2" width="10.57421875" style="22" customWidth="1"/>
    <col min="3" max="3" width="6.57421875" style="22" customWidth="1"/>
    <col min="4" max="4" width="30.57421875" style="22" customWidth="1"/>
    <col min="5" max="5" width="7.8515625" style="22" customWidth="1"/>
    <col min="6" max="6" width="4.7109375" style="22" customWidth="1"/>
    <col min="7" max="16384" width="10.28125" style="22" customWidth="1"/>
  </cols>
  <sheetData>
    <row r="1" spans="1:6" ht="15.75">
      <c r="A1" s="21"/>
      <c r="B1" s="21"/>
      <c r="E1" s="141"/>
      <c r="F1" s="141"/>
    </row>
    <row r="2" spans="1:6" ht="15.75">
      <c r="A2" s="23"/>
      <c r="B2" s="23"/>
      <c r="C2" s="23"/>
      <c r="D2" s="23"/>
      <c r="E2" s="142"/>
      <c r="F2" s="142"/>
    </row>
    <row r="3" spans="1:6" ht="15.75">
      <c r="A3" s="24" t="s">
        <v>54</v>
      </c>
      <c r="B3" s="140" t="str">
        <f>'TR60Input Form'!B3</f>
        <v>Niehus Stream</v>
      </c>
      <c r="C3" s="140"/>
      <c r="D3" s="24" t="s">
        <v>52</v>
      </c>
      <c r="E3" s="144">
        <f>'TR60Input Form'!B1</f>
        <v>38972</v>
      </c>
      <c r="F3" s="144"/>
    </row>
    <row r="4" spans="1:6" ht="15.75">
      <c r="A4" s="24" t="s">
        <v>55</v>
      </c>
      <c r="B4" s="143" t="str">
        <f>'TR60Input Form'!B4</f>
        <v>SW1/4 Sec. 10 T100N R98W</v>
      </c>
      <c r="C4" s="143"/>
      <c r="D4" s="24" t="s">
        <v>79</v>
      </c>
      <c r="E4" s="145" t="str">
        <f>'TR60Input Form'!B2</f>
        <v>Colin A. Niehus</v>
      </c>
      <c r="F4" s="145"/>
    </row>
    <row r="5" spans="1:6" ht="15.75">
      <c r="A5" s="23"/>
      <c r="B5" s="23"/>
      <c r="C5" s="23"/>
      <c r="D5" s="23"/>
      <c r="E5" s="23"/>
      <c r="F5" s="23"/>
    </row>
    <row r="6" ht="15.75">
      <c r="A6" s="22" t="s">
        <v>56</v>
      </c>
    </row>
    <row r="7" spans="1:6" ht="15.75">
      <c r="A7" s="25" t="s">
        <v>57</v>
      </c>
      <c r="B7" s="26">
        <f>'TR60Input Form'!B6</f>
        <v>1520</v>
      </c>
      <c r="C7" s="22" t="s">
        <v>58</v>
      </c>
      <c r="D7" s="22" t="s">
        <v>69</v>
      </c>
      <c r="E7" s="24">
        <f>'TR60Input Form'!B13</f>
        <v>12</v>
      </c>
      <c r="F7" s="22" t="s">
        <v>70</v>
      </c>
    </row>
    <row r="8" spans="1:6" ht="15.75">
      <c r="A8" s="27" t="s">
        <v>59</v>
      </c>
      <c r="B8" s="26">
        <f>'TR60Input Form'!B7</f>
        <v>1520</v>
      </c>
      <c r="C8" s="22" t="s">
        <v>58</v>
      </c>
      <c r="D8" s="22" t="s">
        <v>72</v>
      </c>
      <c r="E8" s="28">
        <f>'TR60Input Form'!B14</f>
        <v>4</v>
      </c>
      <c r="F8" s="22" t="s">
        <v>73</v>
      </c>
    </row>
    <row r="9" spans="1:6" ht="15.75">
      <c r="A9" s="27" t="s">
        <v>61</v>
      </c>
      <c r="B9" s="26">
        <f>'TR60Input Form'!B8</f>
        <v>1490</v>
      </c>
      <c r="C9" s="22" t="s">
        <v>58</v>
      </c>
      <c r="D9" s="22" t="s">
        <v>74</v>
      </c>
      <c r="E9" s="28">
        <f>'TR60Input Form'!B15</f>
        <v>4</v>
      </c>
      <c r="F9" s="22" t="s">
        <v>73</v>
      </c>
    </row>
    <row r="10" spans="1:6" ht="15.75">
      <c r="A10" s="25" t="s">
        <v>62</v>
      </c>
      <c r="B10" s="26">
        <f>'TR60Input Form'!B9</f>
        <v>1480</v>
      </c>
      <c r="C10" s="22" t="s">
        <v>58</v>
      </c>
      <c r="D10" s="22" t="s">
        <v>75</v>
      </c>
      <c r="E10" s="28">
        <f>'TR60Input Form'!B16</f>
        <v>3</v>
      </c>
      <c r="F10" s="22" t="s">
        <v>73</v>
      </c>
    </row>
    <row r="11" spans="1:6" ht="15.75">
      <c r="A11" s="27" t="s">
        <v>63</v>
      </c>
      <c r="B11" s="26">
        <f>'TR60Input Form'!B10</f>
        <v>1495</v>
      </c>
      <c r="C11" s="22" t="s">
        <v>58</v>
      </c>
      <c r="D11" s="22" t="s">
        <v>76</v>
      </c>
      <c r="E11" s="28">
        <f>'TR60Input Form'!B17</f>
        <v>3</v>
      </c>
      <c r="F11" s="22" t="s">
        <v>73</v>
      </c>
    </row>
    <row r="12" spans="1:6" ht="15.75">
      <c r="A12" s="22" t="s">
        <v>64</v>
      </c>
      <c r="B12" s="26">
        <f>'TR60Input Form'!B11</f>
        <v>1000</v>
      </c>
      <c r="C12" s="22" t="s">
        <v>70</v>
      </c>
      <c r="D12" s="21" t="s">
        <v>77</v>
      </c>
      <c r="E12" s="24">
        <f>'TR60Input Form'!B18</f>
        <v>20</v>
      </c>
      <c r="F12" s="22" t="s">
        <v>70</v>
      </c>
    </row>
    <row r="13" spans="1:6" ht="15.75">
      <c r="A13" s="22" t="s">
        <v>67</v>
      </c>
      <c r="B13" s="22">
        <f>'TR60Input Form'!B12</f>
        <v>1000</v>
      </c>
      <c r="C13" s="22" t="s">
        <v>68</v>
      </c>
      <c r="D13" s="21" t="s">
        <v>78</v>
      </c>
      <c r="E13" s="24">
        <f>'TR60Input Form'!B19</f>
        <v>5</v>
      </c>
      <c r="F13" s="22" t="s">
        <v>70</v>
      </c>
    </row>
    <row r="14" spans="1:6" ht="15.75">
      <c r="A14" s="23"/>
      <c r="B14" s="23"/>
      <c r="C14" s="23"/>
      <c r="D14" s="23"/>
      <c r="E14" s="23"/>
      <c r="F14" s="23"/>
    </row>
    <row r="15" spans="1:6" ht="15.75">
      <c r="A15" s="140" t="s">
        <v>80</v>
      </c>
      <c r="B15" s="140"/>
      <c r="C15" s="140"/>
      <c r="D15" s="140"/>
      <c r="E15" s="140"/>
      <c r="F15" s="140"/>
    </row>
    <row r="17" spans="1:5" ht="15.75">
      <c r="A17" s="21" t="s">
        <v>81</v>
      </c>
      <c r="D17" s="29">
        <f>B13</f>
        <v>1000</v>
      </c>
      <c r="E17" s="22" t="s">
        <v>68</v>
      </c>
    </row>
    <row r="18" spans="1:5" ht="15.75">
      <c r="A18" s="22" t="s">
        <v>82</v>
      </c>
      <c r="D18" s="29">
        <f>B8-B10</f>
        <v>40</v>
      </c>
      <c r="E18" s="22" t="s">
        <v>70</v>
      </c>
    </row>
    <row r="19" spans="1:5" ht="18">
      <c r="A19" s="22" t="s">
        <v>83</v>
      </c>
      <c r="D19" s="29">
        <f>(E7*(B7-B10))+E12*(B9-B10)+E13*(B11-B10)+((((B7+B9)/2)-B10)*(B7-B9)*E8)+(((B9-B10)^2)*E9)/2+(((B7+B11)/2-B10)*(B7-B11))*E10+(((B11-B10)^2)*(E11)/2)</f>
        <v>6355</v>
      </c>
      <c r="E19" s="21" t="s">
        <v>90</v>
      </c>
    </row>
    <row r="20" spans="1:4" ht="18">
      <c r="A20" s="21" t="s">
        <v>91</v>
      </c>
      <c r="D20" s="29">
        <f>65*(D18^0.35)/0.416</f>
        <v>568.2520654923418</v>
      </c>
    </row>
    <row r="21" spans="1:6" ht="15.75">
      <c r="A21" s="23"/>
      <c r="B21" s="23"/>
      <c r="C21" s="23"/>
      <c r="D21" s="23"/>
      <c r="E21" s="23"/>
      <c r="F21" s="23"/>
    </row>
    <row r="22" ht="15.75">
      <c r="D22" s="29"/>
    </row>
    <row r="23" spans="1:4" ht="15.75">
      <c r="A23" s="22" t="s">
        <v>84</v>
      </c>
      <c r="D23" s="29"/>
    </row>
    <row r="24" spans="1:4" ht="15.75">
      <c r="A24" s="27" t="s">
        <v>85</v>
      </c>
      <c r="D24" s="30">
        <f>(D17*D18)/D19</f>
        <v>6.294256490952006</v>
      </c>
    </row>
    <row r="25" spans="1:5" ht="18">
      <c r="A25" s="25" t="s">
        <v>92</v>
      </c>
      <c r="D25" s="29">
        <f>1100*(D24^1.35)</f>
        <v>13181.58620982778</v>
      </c>
      <c r="E25" s="22" t="s">
        <v>86</v>
      </c>
    </row>
    <row r="26" spans="1:4" ht="15.75">
      <c r="A26" s="22" t="s">
        <v>87</v>
      </c>
      <c r="D26" s="29"/>
    </row>
    <row r="27" spans="1:5" ht="18">
      <c r="A27" s="25" t="s">
        <v>93</v>
      </c>
      <c r="D27" s="29">
        <f>0.416*(B12*D18^1.5)</f>
        <v>105240.60053040368</v>
      </c>
      <c r="E27" s="22" t="s">
        <v>86</v>
      </c>
    </row>
    <row r="28" ht="15.75">
      <c r="D28" s="29"/>
    </row>
    <row r="29" spans="1:4" ht="15.75">
      <c r="A29" s="22" t="s">
        <v>88</v>
      </c>
      <c r="D29" s="29"/>
    </row>
    <row r="30" spans="1:5" ht="18">
      <c r="A30" s="27" t="s">
        <v>94</v>
      </c>
      <c r="D30" s="29">
        <f>65*D18^1.85</f>
        <v>59803.188625056355</v>
      </c>
      <c r="E30" s="22" t="s">
        <v>86</v>
      </c>
    </row>
    <row r="31" spans="1:4" ht="15.75">
      <c r="A31" s="22" t="s">
        <v>89</v>
      </c>
      <c r="D31" s="29"/>
    </row>
    <row r="32" spans="1:5" ht="18">
      <c r="A32" s="27" t="s">
        <v>95</v>
      </c>
      <c r="D32" s="31">
        <f>3.2*D18^(5/2)</f>
        <v>32381.723240124196</v>
      </c>
      <c r="E32" s="22" t="s">
        <v>86</v>
      </c>
    </row>
    <row r="34" spans="1:6" ht="16.5" thickBot="1">
      <c r="A34" s="23"/>
      <c r="B34" s="23"/>
      <c r="C34" s="23"/>
      <c r="D34" s="32">
        <f>IF(D20&gt;B12,D27,IF(D25&gt;D30,D30,IF(D25&lt;D32,D32,D25)))</f>
        <v>32381.723240124196</v>
      </c>
      <c r="E34" s="23"/>
      <c r="F34" s="23"/>
    </row>
    <row r="35" spans="1:5" ht="17.25" thickBot="1" thickTop="1">
      <c r="A35" s="140" t="s">
        <v>119</v>
      </c>
      <c r="B35" s="140"/>
      <c r="C35" s="140"/>
      <c r="D35" s="62">
        <f>ROUND(D34,-2)</f>
        <v>32400</v>
      </c>
      <c r="E35" s="33" t="s">
        <v>86</v>
      </c>
    </row>
    <row r="36" ht="16.5" thickTop="1"/>
  </sheetData>
  <sheetProtection password="DF7D" sheet="1" objects="1" scenarios="1"/>
  <mergeCells count="8">
    <mergeCell ref="A35:C35"/>
    <mergeCell ref="A15:F15"/>
    <mergeCell ref="E1:F1"/>
    <mergeCell ref="E2:F2"/>
    <mergeCell ref="B3:C3"/>
    <mergeCell ref="B4:C4"/>
    <mergeCell ref="E3:F3"/>
    <mergeCell ref="E4:F4"/>
  </mergeCells>
  <printOptions/>
  <pageMargins left="1.5" right="1.5" top="1" bottom="1" header="0.5" footer="0.5"/>
  <pageSetup fitToHeight="1" fitToWidth="1" horizontalDpi="600" verticalDpi="600" orientation="portrait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colin.niehus</dc:creator>
  <cp:keywords/>
  <dc:description/>
  <cp:lastModifiedBy>colin.niehus</cp:lastModifiedBy>
  <cp:lastPrinted>2006-10-12T14:42:11Z</cp:lastPrinted>
  <dcterms:created xsi:type="dcterms:W3CDTF">2006-09-08T13:04:31Z</dcterms:created>
  <dcterms:modified xsi:type="dcterms:W3CDTF">2007-01-19T18:31:19Z</dcterms:modified>
  <cp:category/>
  <cp:version/>
  <cp:contentType/>
  <cp:contentStatus/>
</cp:coreProperties>
</file>