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15" windowWidth="9375" windowHeight="4950" activeTab="0"/>
  </bookViews>
  <sheets>
    <sheet name="Table 1-I-8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<sst xmlns="http://schemas.openxmlformats.org/spreadsheetml/2006/main" count="45" uniqueCount="35">
  <si>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HISTORICAL</t>
  </si>
  <si>
    <t>FORECAST</t>
  </si>
  <si>
    <t>PERCENT AVERAGE ANNUAL GROWTH</t>
  </si>
  <si>
    <t>AVIATION ACTIVITY FORECASTS</t>
  </si>
  <si>
    <t>(In Millions)</t>
  </si>
  <si>
    <t xml:space="preserve">      TOTAL</t>
  </si>
  <si>
    <t>AIRCRAFT OPERATIONS</t>
  </si>
  <si>
    <t xml:space="preserve">  Air Carrier</t>
  </si>
  <si>
    <t xml:space="preserve">  Commuter/Air Taxi</t>
  </si>
  <si>
    <t xml:space="preserve">  General Aviation</t>
  </si>
  <si>
    <t xml:space="preserve">       Itinerant GA</t>
  </si>
  <si>
    <t xml:space="preserve">       Local GA</t>
  </si>
  <si>
    <t xml:space="preserve">  Military</t>
  </si>
  <si>
    <t xml:space="preserve">       Itinerant MIL</t>
  </si>
  <si>
    <t xml:space="preserve">       Local MIL</t>
  </si>
  <si>
    <t xml:space="preserve">     TOTAL</t>
  </si>
  <si>
    <t>INSTRUMENT OPERATIONS</t>
  </si>
  <si>
    <t>FAA FACILITIES</t>
  </si>
  <si>
    <t>ACTIVITY FORECASTS</t>
  </si>
  <si>
    <t>IFR AIRCRAFT HANDLED</t>
  </si>
  <si>
    <t>FLIGHT SERVICES</t>
  </si>
  <si>
    <t xml:space="preserve">  Pilot Briefs</t>
  </si>
  <si>
    <t xml:space="preserve">  Flight Plans Originated </t>
  </si>
  <si>
    <t xml:space="preserve">  Aircraft Contacted</t>
  </si>
  <si>
    <t xml:space="preserve">  DUATS</t>
  </si>
  <si>
    <t xml:space="preserve">      TOTAL (w/DUATS)</t>
  </si>
  <si>
    <t>00-01</t>
  </si>
  <si>
    <t>01-02</t>
  </si>
  <si>
    <t>FISCAL YEARS 2002-2013</t>
  </si>
  <si>
    <t>95-01</t>
  </si>
  <si>
    <t>02-03</t>
  </si>
  <si>
    <t xml:space="preserve">Source: FY 1995-2013, FAA Data and Forecasts </t>
  </si>
  <si>
    <t>01-13</t>
  </si>
  <si>
    <t>03-13</t>
  </si>
  <si>
    <t>TABLE I-8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</si>
</sst>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_);\(#,##0.0\)"/>
    <numFmt numFmtId="167" formatCode="#,##0.000_);\(#,##0.000\)"/>
    <numFmt numFmtId="168" formatCode="#,##0.0"/>
    <numFmt numFmtId="169" formatCode="0.0000"/>
    <numFmt numFmtId="170" formatCode="0.0%"/>
    <numFmt numFmtId="171" formatCode="\(0.0\)%"/>
    <numFmt numFmtId="172" formatCode="0.0_)%;\(0.0\)%"/>
    <numFmt numFmtId="173" formatCode="#,##0.0\);\(#,##0.0\)"/>
    <numFmt numFmtId="174" formatCode="0.0_);\(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0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66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166" fontId="4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16" fontId="8" fillId="0" borderId="11" xfId="0" applyNumberFormat="1" applyFont="1" applyBorder="1" applyAlignment="1" quotePrefix="1">
      <alignment horizontal="centerContinuous"/>
    </xf>
    <xf numFmtId="166" fontId="9" fillId="0" borderId="0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/>
    </xf>
    <xf numFmtId="0" fontId="8" fillId="0" borderId="11" xfId="0" applyFont="1" applyBorder="1" applyAlignment="1" quotePrefix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66" fontId="4" fillId="0" borderId="7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0" fontId="8" fillId="0" borderId="18" xfId="0" applyFont="1" applyBorder="1" applyAlignment="1">
      <alignment horizontal="centerContinuous"/>
    </xf>
    <xf numFmtId="0" fontId="8" fillId="0" borderId="19" xfId="0" applyFont="1" applyBorder="1" applyAlignment="1">
      <alignment horizontal="center"/>
    </xf>
    <xf numFmtId="0" fontId="4" fillId="0" borderId="6" xfId="0" applyFont="1" applyBorder="1" applyAlignment="1">
      <alignment/>
    </xf>
    <xf numFmtId="166" fontId="9" fillId="0" borderId="4" xfId="0" applyNumberFormat="1" applyFont="1" applyBorder="1" applyAlignment="1">
      <alignment/>
    </xf>
    <xf numFmtId="166" fontId="9" fillId="0" borderId="6" xfId="0" applyNumberFormat="1" applyFont="1" applyBorder="1" applyAlignment="1">
      <alignment/>
    </xf>
    <xf numFmtId="166" fontId="4" fillId="0" borderId="4" xfId="0" applyNumberFormat="1" applyFont="1" applyFill="1" applyBorder="1" applyAlignment="1">
      <alignment/>
    </xf>
    <xf numFmtId="168" fontId="4" fillId="0" borderId="2" xfId="0" applyNumberFormat="1" applyFont="1" applyBorder="1" applyAlignment="1">
      <alignment/>
    </xf>
    <xf numFmtId="168" fontId="4" fillId="0" borderId="2" xfId="0" applyNumberFormat="1" applyFont="1" applyBorder="1" applyAlignment="1">
      <alignment/>
    </xf>
    <xf numFmtId="166" fontId="4" fillId="0" borderId="7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4" fillId="0" borderId="5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6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6" fontId="4" fillId="0" borderId="8" xfId="0" applyNumberFormat="1" applyFont="1" applyFill="1" applyBorder="1" applyAlignment="1">
      <alignment/>
    </xf>
    <xf numFmtId="166" fontId="4" fillId="0" borderId="21" xfId="0" applyNumberFormat="1" applyFont="1" applyFill="1" applyBorder="1" applyAlignment="1">
      <alignment/>
    </xf>
    <xf numFmtId="166" fontId="4" fillId="0" borderId="22" xfId="0" applyNumberFormat="1" applyFont="1" applyFill="1" applyBorder="1" applyAlignment="1">
      <alignment/>
    </xf>
    <xf numFmtId="166" fontId="4" fillId="0" borderId="21" xfId="0" applyNumberFormat="1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166" fontId="4" fillId="0" borderId="23" xfId="0" applyNumberFormat="1" applyFont="1" applyFill="1" applyBorder="1" applyAlignment="1">
      <alignment horizontal="center"/>
    </xf>
    <xf numFmtId="166" fontId="4" fillId="0" borderId="24" xfId="0" applyNumberFormat="1" applyFont="1" applyFill="1" applyBorder="1" applyAlignment="1">
      <alignment/>
    </xf>
    <xf numFmtId="16" fontId="8" fillId="0" borderId="1" xfId="0" applyNumberFormat="1" applyFont="1" applyBorder="1" applyAlignment="1" quotePrefix="1">
      <alignment horizontal="centerContinuous"/>
    </xf>
    <xf numFmtId="166" fontId="4" fillId="0" borderId="23" xfId="0" applyNumberFormat="1" applyFont="1" applyBorder="1" applyAlignment="1">
      <alignment horizontal="center"/>
    </xf>
    <xf numFmtId="16" fontId="8" fillId="0" borderId="25" xfId="0" applyNumberFormat="1" applyFont="1" applyBorder="1" applyAlignment="1" quotePrefix="1">
      <alignment horizontal="centerContinuous"/>
    </xf>
    <xf numFmtId="166" fontId="9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7" width="8.7109375" style="0" customWidth="1"/>
    <col min="8" max="13" width="7.7109375" style="0" customWidth="1"/>
  </cols>
  <sheetData>
    <row r="1" spans="1:13" ht="15.75">
      <c r="A1" s="3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8">
      <c r="A3" s="5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5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">
      <c r="A6" s="5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21" customFormat="1" ht="12">
      <c r="A8" s="30" t="s">
        <v>18</v>
      </c>
      <c r="B8" s="35" t="s">
        <v>0</v>
      </c>
      <c r="C8" s="19"/>
      <c r="D8" s="20"/>
      <c r="E8" s="35" t="s">
        <v>1</v>
      </c>
      <c r="F8" s="19"/>
      <c r="G8" s="20"/>
      <c r="H8" s="19" t="s">
        <v>2</v>
      </c>
      <c r="I8" s="19"/>
      <c r="J8" s="19"/>
      <c r="K8" s="19"/>
      <c r="L8" s="19"/>
      <c r="M8" s="20"/>
    </row>
    <row r="9" spans="1:13" s="21" customFormat="1" ht="12">
      <c r="A9" s="31" t="s">
        <v>4</v>
      </c>
      <c r="B9" s="31">
        <v>1995</v>
      </c>
      <c r="C9" s="23">
        <v>2000</v>
      </c>
      <c r="D9" s="36">
        <f>C9+1</f>
        <v>2001</v>
      </c>
      <c r="E9" s="41">
        <f>D9+1</f>
        <v>2002</v>
      </c>
      <c r="F9" s="24">
        <f>E9+1</f>
        <v>2003</v>
      </c>
      <c r="G9" s="42">
        <f>D9+12</f>
        <v>2013</v>
      </c>
      <c r="H9" s="22" t="s">
        <v>29</v>
      </c>
      <c r="I9" s="23" t="s">
        <v>26</v>
      </c>
      <c r="J9" s="29" t="s">
        <v>27</v>
      </c>
      <c r="K9" s="25" t="s">
        <v>30</v>
      </c>
      <c r="L9" s="66" t="s">
        <v>33</v>
      </c>
      <c r="M9" s="68" t="s">
        <v>32</v>
      </c>
    </row>
    <row r="10" spans="1:13" s="6" customFormat="1" ht="12">
      <c r="A10" s="17"/>
      <c r="B10" s="17"/>
      <c r="C10" s="7"/>
      <c r="D10" s="15"/>
      <c r="E10" s="14"/>
      <c r="F10" s="12"/>
      <c r="G10" s="43"/>
      <c r="H10" s="12"/>
      <c r="I10" s="7"/>
      <c r="J10" s="12"/>
      <c r="K10" s="7"/>
      <c r="L10" s="12"/>
      <c r="M10" s="43"/>
    </row>
    <row r="11" spans="1:13" s="6" customFormat="1" ht="12">
      <c r="A11" s="32" t="s">
        <v>6</v>
      </c>
      <c r="B11" s="17"/>
      <c r="C11" s="47"/>
      <c r="D11" s="15"/>
      <c r="E11" s="14"/>
      <c r="F11" s="12"/>
      <c r="G11" s="43"/>
      <c r="H11" s="12"/>
      <c r="I11" s="7"/>
      <c r="J11" s="12"/>
      <c r="K11" s="7"/>
      <c r="L11" s="12"/>
      <c r="M11" s="43"/>
    </row>
    <row r="12" spans="1:13" s="6" customFormat="1" ht="12">
      <c r="A12" s="17" t="s">
        <v>7</v>
      </c>
      <c r="B12" s="37">
        <v>13.589</v>
      </c>
      <c r="C12" s="48">
        <v>14.9211</v>
      </c>
      <c r="D12" s="38">
        <v>14.5378</v>
      </c>
      <c r="E12" s="39">
        <v>12.968</v>
      </c>
      <c r="F12" s="13">
        <v>13.966</v>
      </c>
      <c r="G12" s="40">
        <v>18.07</v>
      </c>
      <c r="H12" s="10">
        <f>+((EXP((LN(D12)-LN(B12))/6))-1)*(100)</f>
        <v>1.131208854955279</v>
      </c>
      <c r="I12" s="9">
        <f>((D12/C12)-1)*100</f>
        <v>-2.5688454604553157</v>
      </c>
      <c r="J12" s="10">
        <f>((E12/D12)-1)*100</f>
        <v>-10.798057477747669</v>
      </c>
      <c r="K12" s="9">
        <f>((F12/E12)-1)*100</f>
        <v>7.695866748920421</v>
      </c>
      <c r="L12" s="11">
        <f aca="true" t="shared" si="0" ref="L12:L20">+((EXP((LN(G12)-LN(F12))/10))-1)*(100)</f>
        <v>2.6097457462798346</v>
      </c>
      <c r="M12" s="16">
        <f aca="true" t="shared" si="1" ref="M12:M20">+((EXP((LN(G12)-LN(D12))/12))-1)*(100)</f>
        <v>1.8290335389501644</v>
      </c>
    </row>
    <row r="13" spans="1:13" s="6" customFormat="1" ht="12">
      <c r="A13" s="17" t="s">
        <v>8</v>
      </c>
      <c r="B13" s="37">
        <v>9.823</v>
      </c>
      <c r="C13" s="48">
        <v>9.2199</v>
      </c>
      <c r="D13" s="38">
        <v>9.3045</v>
      </c>
      <c r="E13" s="39">
        <v>9.351</v>
      </c>
      <c r="F13" s="13">
        <v>9.65</v>
      </c>
      <c r="G13" s="40">
        <v>12.413</v>
      </c>
      <c r="H13" s="10">
        <f aca="true" t="shared" si="2" ref="H13:H20">+((EXP((LN(D13)-LN(B13))/6))-1)*(100)</f>
        <v>-0.8997349514216713</v>
      </c>
      <c r="I13" s="9">
        <f aca="true" t="shared" si="3" ref="I13:K20">((D13/C13)-1)*100</f>
        <v>0.9175804509810259</v>
      </c>
      <c r="J13" s="10">
        <f t="shared" si="3"/>
        <v>0.49975818152507845</v>
      </c>
      <c r="K13" s="9">
        <f t="shared" si="3"/>
        <v>3.197518981927061</v>
      </c>
      <c r="L13" s="11">
        <f t="shared" si="0"/>
        <v>2.549829868459841</v>
      </c>
      <c r="M13" s="16">
        <f t="shared" si="1"/>
        <v>2.4311329410518834</v>
      </c>
    </row>
    <row r="14" spans="1:13" s="6" customFormat="1" ht="12">
      <c r="A14" s="17" t="s">
        <v>9</v>
      </c>
      <c r="B14" s="39">
        <f aca="true" t="shared" si="4" ref="B14:G14">B15+B16</f>
        <v>32.265</v>
      </c>
      <c r="C14" s="48">
        <f t="shared" si="4"/>
        <v>27.0154</v>
      </c>
      <c r="D14" s="40">
        <f t="shared" si="4"/>
        <v>24.7771</v>
      </c>
      <c r="E14" s="39">
        <f t="shared" si="4"/>
        <v>23.985</v>
      </c>
      <c r="F14" s="8">
        <f t="shared" si="4"/>
        <v>24.776</v>
      </c>
      <c r="G14" s="40">
        <f t="shared" si="4"/>
        <v>28.106</v>
      </c>
      <c r="H14" s="10">
        <f t="shared" si="2"/>
        <v>-4.305612428652472</v>
      </c>
      <c r="I14" s="9">
        <f t="shared" si="3"/>
        <v>-8.285274325014614</v>
      </c>
      <c r="J14" s="10">
        <f t="shared" si="3"/>
        <v>-3.1969035924301115</v>
      </c>
      <c r="K14" s="9">
        <f t="shared" si="3"/>
        <v>3.2978945174067187</v>
      </c>
      <c r="L14" s="11">
        <f t="shared" si="0"/>
        <v>1.2690614385122867</v>
      </c>
      <c r="M14" s="16">
        <f t="shared" si="1"/>
        <v>1.0560643848853468</v>
      </c>
    </row>
    <row r="15" spans="1:13" s="6" customFormat="1" ht="12">
      <c r="A15" s="17" t="s">
        <v>10</v>
      </c>
      <c r="B15" s="37">
        <v>18.886</v>
      </c>
      <c r="C15" s="48">
        <v>16.294</v>
      </c>
      <c r="D15" s="38">
        <v>14.9482</v>
      </c>
      <c r="E15" s="39">
        <v>14.5</v>
      </c>
      <c r="F15" s="13">
        <v>15.007</v>
      </c>
      <c r="G15" s="40">
        <v>17.314</v>
      </c>
      <c r="H15" s="10">
        <f t="shared" si="2"/>
        <v>-3.822204336331525</v>
      </c>
      <c r="I15" s="9">
        <f t="shared" si="3"/>
        <v>-8.259482017920705</v>
      </c>
      <c r="J15" s="10">
        <f t="shared" si="3"/>
        <v>-2.9983543169077254</v>
      </c>
      <c r="K15" s="9">
        <f t="shared" si="3"/>
        <v>3.4965517241379196</v>
      </c>
      <c r="L15" s="11">
        <f t="shared" si="0"/>
        <v>1.4402598578771908</v>
      </c>
      <c r="M15" s="16">
        <f t="shared" si="1"/>
        <v>1.231897203564425</v>
      </c>
    </row>
    <row r="16" spans="1:13" s="6" customFormat="1" ht="12">
      <c r="A16" s="17" t="s">
        <v>11</v>
      </c>
      <c r="B16" s="37">
        <v>13.379</v>
      </c>
      <c r="C16" s="48">
        <v>10.7214</v>
      </c>
      <c r="D16" s="38">
        <v>9.8289</v>
      </c>
      <c r="E16" s="39">
        <v>9.485</v>
      </c>
      <c r="F16" s="13">
        <v>9.769</v>
      </c>
      <c r="G16" s="40">
        <v>10.792</v>
      </c>
      <c r="H16" s="10">
        <f t="shared" si="2"/>
        <v>-5.0094919512394975</v>
      </c>
      <c r="I16" s="9">
        <f t="shared" si="3"/>
        <v>-8.324472550226636</v>
      </c>
      <c r="J16" s="10">
        <f t="shared" si="3"/>
        <v>-3.4988655902491783</v>
      </c>
      <c r="K16" s="9">
        <f t="shared" si="3"/>
        <v>2.994201370585148</v>
      </c>
      <c r="L16" s="11">
        <f t="shared" si="0"/>
        <v>1.0008858112844132</v>
      </c>
      <c r="M16" s="16">
        <f t="shared" si="1"/>
        <v>0.7820260861620687</v>
      </c>
    </row>
    <row r="17" spans="1:13" s="6" customFormat="1" ht="12">
      <c r="A17" s="17" t="s">
        <v>12</v>
      </c>
      <c r="B17" s="39">
        <f aca="true" t="shared" si="5" ref="B17:G17">B18+B19</f>
        <v>2.294</v>
      </c>
      <c r="C17" s="48">
        <f t="shared" si="5"/>
        <v>2.0427</v>
      </c>
      <c r="D17" s="40">
        <f t="shared" si="5"/>
        <v>1.9984000000000002</v>
      </c>
      <c r="E17" s="39">
        <f t="shared" si="5"/>
        <v>2.0202</v>
      </c>
      <c r="F17" s="8">
        <f t="shared" si="5"/>
        <v>2.0202</v>
      </c>
      <c r="G17" s="40">
        <f t="shared" si="5"/>
        <v>2.0202</v>
      </c>
      <c r="H17" s="10">
        <f t="shared" si="2"/>
        <v>-2.2729398125347355</v>
      </c>
      <c r="I17" s="9">
        <f t="shared" si="3"/>
        <v>-2.168698291476956</v>
      </c>
      <c r="J17" s="10">
        <f t="shared" si="3"/>
        <v>1.090872698158507</v>
      </c>
      <c r="K17" s="9">
        <f t="shared" si="3"/>
        <v>0</v>
      </c>
      <c r="L17" s="11">
        <f t="shared" si="0"/>
        <v>0</v>
      </c>
      <c r="M17" s="16">
        <f t="shared" si="1"/>
        <v>0.09045468579556015</v>
      </c>
    </row>
    <row r="18" spans="1:13" s="6" customFormat="1" ht="12">
      <c r="A18" s="17" t="s">
        <v>13</v>
      </c>
      <c r="B18" s="37">
        <v>1.19</v>
      </c>
      <c r="C18" s="48">
        <v>1.0915</v>
      </c>
      <c r="D18" s="38">
        <v>1.0903</v>
      </c>
      <c r="E18" s="39">
        <v>1.1121</v>
      </c>
      <c r="F18" s="13">
        <v>1.1121</v>
      </c>
      <c r="G18" s="40">
        <v>1.1121</v>
      </c>
      <c r="H18" s="10">
        <f t="shared" si="2"/>
        <v>-1.4477580450611094</v>
      </c>
      <c r="I18" s="9">
        <f t="shared" si="3"/>
        <v>-0.10994044892348454</v>
      </c>
      <c r="J18" s="10">
        <f t="shared" si="3"/>
        <v>1.9994496927451255</v>
      </c>
      <c r="K18" s="9">
        <f t="shared" si="3"/>
        <v>0</v>
      </c>
      <c r="L18" s="11">
        <f t="shared" si="0"/>
        <v>0</v>
      </c>
      <c r="M18" s="16">
        <f t="shared" si="1"/>
        <v>0.16511309608293612</v>
      </c>
    </row>
    <row r="19" spans="1:13" s="6" customFormat="1" ht="12">
      <c r="A19" s="17" t="s">
        <v>14</v>
      </c>
      <c r="B19" s="37">
        <v>1.104</v>
      </c>
      <c r="C19" s="48">
        <v>0.9512</v>
      </c>
      <c r="D19" s="38">
        <v>0.9081</v>
      </c>
      <c r="E19" s="39">
        <v>0.9081</v>
      </c>
      <c r="F19" s="13">
        <v>0.9081</v>
      </c>
      <c r="G19" s="40">
        <v>0.9081</v>
      </c>
      <c r="H19" s="10">
        <f t="shared" si="2"/>
        <v>-3.20325197215493</v>
      </c>
      <c r="I19" s="9">
        <f t="shared" si="3"/>
        <v>-4.531118587047944</v>
      </c>
      <c r="J19" s="10">
        <f t="shared" si="3"/>
        <v>0</v>
      </c>
      <c r="K19" s="9">
        <f t="shared" si="3"/>
        <v>0</v>
      </c>
      <c r="L19" s="11">
        <f t="shared" si="0"/>
        <v>0</v>
      </c>
      <c r="M19" s="16">
        <f t="shared" si="1"/>
        <v>0</v>
      </c>
    </row>
    <row r="20" spans="1:13" s="6" customFormat="1" ht="12">
      <c r="A20" s="33" t="s">
        <v>15</v>
      </c>
      <c r="B20" s="37">
        <f aca="true" t="shared" si="6" ref="B20:G20">SUM(B12+B13+B14+B17)</f>
        <v>57.971</v>
      </c>
      <c r="C20" s="48">
        <f t="shared" si="6"/>
        <v>53.1991</v>
      </c>
      <c r="D20" s="38">
        <f t="shared" si="6"/>
        <v>50.6178</v>
      </c>
      <c r="E20" s="39">
        <f t="shared" si="6"/>
        <v>48.324200000000005</v>
      </c>
      <c r="F20" s="13">
        <f t="shared" si="6"/>
        <v>50.4122</v>
      </c>
      <c r="G20" s="40">
        <f t="shared" si="6"/>
        <v>60.6092</v>
      </c>
      <c r="H20" s="10">
        <f t="shared" si="2"/>
        <v>-2.2352984297436262</v>
      </c>
      <c r="I20" s="9">
        <f t="shared" si="3"/>
        <v>-4.852149754413137</v>
      </c>
      <c r="J20" s="10">
        <f t="shared" si="3"/>
        <v>-4.531212340322965</v>
      </c>
      <c r="K20" s="9">
        <f t="shared" si="3"/>
        <v>4.320816485322032</v>
      </c>
      <c r="L20" s="11">
        <f t="shared" si="0"/>
        <v>1.859206847520034</v>
      </c>
      <c r="M20" s="16">
        <f t="shared" si="1"/>
        <v>1.5125195597588847</v>
      </c>
    </row>
    <row r="21" spans="1:13" s="6" customFormat="1" ht="12">
      <c r="A21" s="17"/>
      <c r="B21" s="37"/>
      <c r="C21" s="8"/>
      <c r="D21" s="38"/>
      <c r="E21" s="44"/>
      <c r="F21" s="28"/>
      <c r="G21" s="45"/>
      <c r="H21" s="26"/>
      <c r="I21" s="27"/>
      <c r="J21" s="26"/>
      <c r="K21" s="27"/>
      <c r="L21" s="26"/>
      <c r="M21" s="69"/>
    </row>
    <row r="22" spans="1:13" s="6" customFormat="1" ht="12">
      <c r="A22" s="32" t="s">
        <v>16</v>
      </c>
      <c r="B22" s="37"/>
      <c r="C22" s="8"/>
      <c r="D22" s="38"/>
      <c r="E22" s="44"/>
      <c r="F22" s="28"/>
      <c r="G22" s="45"/>
      <c r="H22" s="26"/>
      <c r="I22" s="27"/>
      <c r="J22" s="26"/>
      <c r="K22" s="27"/>
      <c r="L22" s="26"/>
      <c r="M22" s="69"/>
    </row>
    <row r="23" spans="1:13" s="6" customFormat="1" ht="12">
      <c r="A23" s="17" t="s">
        <v>7</v>
      </c>
      <c r="B23" s="37">
        <v>14.626</v>
      </c>
      <c r="C23" s="8">
        <v>16.409</v>
      </c>
      <c r="D23" s="38">
        <v>15.851</v>
      </c>
      <c r="E23" s="39">
        <v>14.139</v>
      </c>
      <c r="F23" s="13">
        <v>15.228</v>
      </c>
      <c r="G23" s="40">
        <v>19.703</v>
      </c>
      <c r="H23" s="10">
        <f>+((EXP((LN(D23)-LN(B23))/6))-1)*(100)</f>
        <v>1.3495557756042276</v>
      </c>
      <c r="I23" s="9">
        <f aca="true" t="shared" si="7" ref="I23:K27">((D23/C23)-1)*100</f>
        <v>-3.4005728563593074</v>
      </c>
      <c r="J23" s="10">
        <f t="shared" si="7"/>
        <v>-10.800580405021776</v>
      </c>
      <c r="K23" s="9">
        <f t="shared" si="7"/>
        <v>7.702100572883519</v>
      </c>
      <c r="L23" s="11">
        <f>+((EXP((LN(G23)-LN(F23))/10))-1)*(100)</f>
        <v>2.6098254711412805</v>
      </c>
      <c r="M23" s="16">
        <f>+((EXP((LN(G23)-LN(D23))/12))-1)*(100)</f>
        <v>1.8293506343013188</v>
      </c>
    </row>
    <row r="24" spans="1:13" s="6" customFormat="1" ht="12">
      <c r="A24" s="17" t="s">
        <v>8</v>
      </c>
      <c r="B24" s="37">
        <v>10.785</v>
      </c>
      <c r="C24" s="8">
        <v>11.2455</v>
      </c>
      <c r="D24" s="38">
        <v>11.3572</v>
      </c>
      <c r="E24" s="39">
        <v>11.414</v>
      </c>
      <c r="F24" s="13">
        <v>11.7792</v>
      </c>
      <c r="G24" s="40">
        <v>15.1517</v>
      </c>
      <c r="H24" s="10">
        <f>+((EXP((LN(D24)-LN(B24))/6))-1)*(100)</f>
        <v>0.8653161384439834</v>
      </c>
      <c r="I24" s="9">
        <f t="shared" si="7"/>
        <v>0.9932862033702472</v>
      </c>
      <c r="J24" s="10">
        <f t="shared" si="7"/>
        <v>0.5001232698200075</v>
      </c>
      <c r="K24" s="9">
        <f t="shared" si="7"/>
        <v>3.199579463816371</v>
      </c>
      <c r="L24" s="11">
        <f>+((EXP((LN(G24)-LN(F24))/10))-1)*(100)</f>
        <v>2.549738368372001</v>
      </c>
      <c r="M24" s="16">
        <f>+((EXP((LN(G24)-LN(D24))/12))-1)*(100)</f>
        <v>2.4312582178847686</v>
      </c>
    </row>
    <row r="25" spans="1:13" s="6" customFormat="1" ht="12">
      <c r="A25" s="17" t="s">
        <v>9</v>
      </c>
      <c r="B25" s="37">
        <v>18.092</v>
      </c>
      <c r="C25" s="8">
        <v>20.945</v>
      </c>
      <c r="D25" s="38">
        <v>19.428</v>
      </c>
      <c r="E25" s="39">
        <v>18.845</v>
      </c>
      <c r="F25" s="13">
        <v>19.504</v>
      </c>
      <c r="G25" s="40">
        <v>22.436</v>
      </c>
      <c r="H25" s="10">
        <f>+((EXP((LN(D25)-LN(B25))/6))-1)*(100)</f>
        <v>1.194502420136656</v>
      </c>
      <c r="I25" s="9">
        <f t="shared" si="7"/>
        <v>-7.242778706135111</v>
      </c>
      <c r="J25" s="10">
        <f t="shared" si="7"/>
        <v>-3.0008235536339356</v>
      </c>
      <c r="K25" s="9">
        <f t="shared" si="7"/>
        <v>3.496948792783239</v>
      </c>
      <c r="L25" s="11">
        <f>+((EXP((LN(G25)-LN(F25))/10))-1)*(100)</f>
        <v>1.4103249440104104</v>
      </c>
      <c r="M25" s="16">
        <f>+((EXP((LN(G25)-LN(D25))/12))-1)*(100)</f>
        <v>1.206819733281539</v>
      </c>
    </row>
    <row r="26" spans="1:13" s="6" customFormat="1" ht="12">
      <c r="A26" s="17" t="s">
        <v>12</v>
      </c>
      <c r="B26" s="37">
        <v>3.544</v>
      </c>
      <c r="C26" s="8">
        <v>3.469</v>
      </c>
      <c r="D26" s="38">
        <v>3.461</v>
      </c>
      <c r="E26" s="39">
        <v>3.531</v>
      </c>
      <c r="F26" s="13">
        <v>3.531</v>
      </c>
      <c r="G26" s="40">
        <v>3.531</v>
      </c>
      <c r="H26" s="10">
        <f>+((EXP((LN(D26)-LN(B26))/6))-1)*(100)</f>
        <v>-0.39419546996012356</v>
      </c>
      <c r="I26" s="9">
        <f t="shared" si="7"/>
        <v>-0.23061400980110003</v>
      </c>
      <c r="J26" s="10">
        <f t="shared" si="7"/>
        <v>2.02253683906386</v>
      </c>
      <c r="K26" s="9">
        <f t="shared" si="7"/>
        <v>0</v>
      </c>
      <c r="L26" s="11">
        <f>+((EXP((LN(G26)-LN(F26))/10))-1)*(100)</f>
        <v>0</v>
      </c>
      <c r="M26" s="16">
        <f>+((EXP((LN(G26)-LN(D26))/12))-1)*(100)</f>
        <v>0.16700222943775156</v>
      </c>
    </row>
    <row r="27" spans="1:13" s="6" customFormat="1" ht="12">
      <c r="A27" s="33" t="s">
        <v>15</v>
      </c>
      <c r="B27" s="37">
        <f aca="true" t="shared" si="8" ref="B27:G27">SUM(B23:B26)</f>
        <v>47.047</v>
      </c>
      <c r="C27" s="8">
        <f t="shared" si="8"/>
        <v>52.0685</v>
      </c>
      <c r="D27" s="38">
        <f t="shared" si="8"/>
        <v>50.0972</v>
      </c>
      <c r="E27" s="39">
        <f t="shared" si="8"/>
        <v>47.928999999999995</v>
      </c>
      <c r="F27" s="13">
        <f t="shared" si="8"/>
        <v>50.0422</v>
      </c>
      <c r="G27" s="40">
        <f t="shared" si="8"/>
        <v>60.8217</v>
      </c>
      <c r="H27" s="10">
        <f>+((EXP((LN(D27)-LN(B27))/6))-1)*(100)</f>
        <v>1.052466813751951</v>
      </c>
      <c r="I27" s="9">
        <f t="shared" si="7"/>
        <v>-3.785974245465107</v>
      </c>
      <c r="J27" s="10">
        <f t="shared" si="7"/>
        <v>-4.327986394449201</v>
      </c>
      <c r="K27" s="9">
        <f t="shared" si="7"/>
        <v>4.409021677898561</v>
      </c>
      <c r="L27" s="11">
        <f>+((EXP((LN(G27)-LN(F27))/10))-1)*(100)</f>
        <v>1.969952276516862</v>
      </c>
      <c r="M27" s="16">
        <f>+((EXP((LN(G27)-LN(D27))/12))-1)*(100)</f>
        <v>1.6296488769677042</v>
      </c>
    </row>
    <row r="28" spans="1:13" s="6" customFormat="1" ht="12">
      <c r="A28" s="17"/>
      <c r="B28" s="37"/>
      <c r="C28" s="8"/>
      <c r="D28" s="38"/>
      <c r="E28" s="44"/>
      <c r="F28" s="28"/>
      <c r="G28" s="45"/>
      <c r="H28" s="26"/>
      <c r="I28" s="27"/>
      <c r="J28" s="26"/>
      <c r="K28" s="27"/>
      <c r="L28" s="26"/>
      <c r="M28" s="69"/>
    </row>
    <row r="29" spans="1:13" s="6" customFormat="1" ht="12">
      <c r="A29" s="32" t="s">
        <v>19</v>
      </c>
      <c r="B29" s="37"/>
      <c r="C29" s="8"/>
      <c r="D29" s="38"/>
      <c r="E29" s="44"/>
      <c r="F29" s="28"/>
      <c r="G29" s="45"/>
      <c r="H29" s="26"/>
      <c r="I29" s="27"/>
      <c r="J29" s="26"/>
      <c r="K29" s="27"/>
      <c r="L29" s="26"/>
      <c r="M29" s="69"/>
    </row>
    <row r="30" spans="1:13" s="6" customFormat="1" ht="12">
      <c r="A30" s="17" t="s">
        <v>7</v>
      </c>
      <c r="B30" s="37">
        <v>20.993</v>
      </c>
      <c r="C30" s="8">
        <v>24.987</v>
      </c>
      <c r="D30" s="38">
        <v>24.866</v>
      </c>
      <c r="E30" s="39">
        <v>22.18</v>
      </c>
      <c r="F30" s="13">
        <v>23.888</v>
      </c>
      <c r="G30" s="40">
        <v>30.908</v>
      </c>
      <c r="H30" s="10">
        <f>+((EXP((LN(D30)-LN(B30))/6))-1)*(100)</f>
        <v>2.8620646533244365</v>
      </c>
      <c r="I30" s="9">
        <f aca="true" t="shared" si="9" ref="I30:K34">((D30/C30)-1)*100</f>
        <v>-0.4842518109416827</v>
      </c>
      <c r="J30" s="10">
        <f t="shared" si="9"/>
        <v>-10.801898174213786</v>
      </c>
      <c r="K30" s="9">
        <f t="shared" si="9"/>
        <v>7.70063119927864</v>
      </c>
      <c r="L30" s="11">
        <f>+((EXP((LN(G30)-LN(F30))/10))-1)*(100)</f>
        <v>2.609863840870852</v>
      </c>
      <c r="M30" s="16">
        <f>+((EXP((LN(G30)-LN(D30))/12))-1)*(100)</f>
        <v>1.8291412304550558</v>
      </c>
    </row>
    <row r="31" spans="1:13" s="6" customFormat="1" ht="12">
      <c r="A31" s="17" t="s">
        <v>8</v>
      </c>
      <c r="B31" s="37">
        <v>6.946</v>
      </c>
      <c r="C31" s="8">
        <v>8.1</v>
      </c>
      <c r="D31" s="38">
        <v>8.303</v>
      </c>
      <c r="E31" s="39">
        <v>8.843</v>
      </c>
      <c r="F31" s="13">
        <v>9.126</v>
      </c>
      <c r="G31" s="40">
        <v>11.739</v>
      </c>
      <c r="H31" s="10">
        <f>+((EXP((LN(D31)-LN(B31))/6))-1)*(100)</f>
        <v>3.0188529140894538</v>
      </c>
      <c r="I31" s="9">
        <f t="shared" si="9"/>
        <v>2.506172839506182</v>
      </c>
      <c r="J31" s="10">
        <f t="shared" si="9"/>
        <v>6.503673371070695</v>
      </c>
      <c r="K31" s="9">
        <f t="shared" si="9"/>
        <v>3.2002714011082123</v>
      </c>
      <c r="L31" s="11">
        <f>+((EXP((LN(G31)-LN(F31))/10))-1)*(100)</f>
        <v>2.549858112822556</v>
      </c>
      <c r="M31" s="16">
        <f>+((EXP((LN(G31)-LN(D31))/12))-1)*(100)</f>
        <v>2.927874706249467</v>
      </c>
    </row>
    <row r="32" spans="1:13" s="6" customFormat="1" ht="12">
      <c r="A32" s="17" t="s">
        <v>9</v>
      </c>
      <c r="B32" s="37">
        <v>7.824</v>
      </c>
      <c r="C32" s="8">
        <v>8.744</v>
      </c>
      <c r="D32" s="38">
        <v>8.025</v>
      </c>
      <c r="E32" s="39">
        <v>8.105</v>
      </c>
      <c r="F32" s="13">
        <v>8.267</v>
      </c>
      <c r="G32" s="40">
        <v>9.785</v>
      </c>
      <c r="H32" s="10">
        <f>+((EXP((LN(D32)-LN(B32))/6))-1)*(100)</f>
        <v>0.42365717173922235</v>
      </c>
      <c r="I32" s="9">
        <f t="shared" si="9"/>
        <v>-8.2227813357731</v>
      </c>
      <c r="J32" s="10">
        <f t="shared" si="9"/>
        <v>0.9968847352024968</v>
      </c>
      <c r="K32" s="9">
        <f t="shared" si="9"/>
        <v>1.9987661937075796</v>
      </c>
      <c r="L32" s="11">
        <f>+((EXP((LN(G32)-LN(F32))/10))-1)*(100)</f>
        <v>1.7000787556284758</v>
      </c>
      <c r="M32" s="16">
        <f>+((EXP((LN(G32)-LN(D32))/12))-1)*(100)</f>
        <v>1.6661355310350956</v>
      </c>
    </row>
    <row r="33" spans="1:13" s="6" customFormat="1" ht="12">
      <c r="A33" s="17" t="s">
        <v>12</v>
      </c>
      <c r="B33" s="37">
        <v>4.385</v>
      </c>
      <c r="C33" s="8">
        <v>4.1925</v>
      </c>
      <c r="D33" s="38">
        <v>4.0386</v>
      </c>
      <c r="E33" s="39">
        <v>4.1194</v>
      </c>
      <c r="F33" s="13">
        <v>4.1194</v>
      </c>
      <c r="G33" s="40">
        <v>4.1194</v>
      </c>
      <c r="H33" s="10">
        <f>+((EXP((LN(D33)-LN(B33))/6))-1)*(100)</f>
        <v>-1.362162917537424</v>
      </c>
      <c r="I33" s="9">
        <f t="shared" si="9"/>
        <v>-3.6708407871198556</v>
      </c>
      <c r="J33" s="10">
        <f t="shared" si="9"/>
        <v>2.0006933095627177</v>
      </c>
      <c r="K33" s="9">
        <f t="shared" si="9"/>
        <v>0</v>
      </c>
      <c r="L33" s="11">
        <f>+((EXP((LN(G33)-LN(F33))/10))-1)*(100)</f>
        <v>0</v>
      </c>
      <c r="M33" s="16">
        <f>+((EXP((LN(G33)-LN(D33))/12))-1)*(100)</f>
        <v>0.16521486650380446</v>
      </c>
    </row>
    <row r="34" spans="1:13" s="6" customFormat="1" ht="12">
      <c r="A34" s="33" t="s">
        <v>15</v>
      </c>
      <c r="B34" s="37">
        <f aca="true" t="shared" si="10" ref="B34:G34">SUM(B30:B33)</f>
        <v>40.147999999999996</v>
      </c>
      <c r="C34" s="8">
        <f t="shared" si="10"/>
        <v>46.0235</v>
      </c>
      <c r="D34" s="38">
        <f t="shared" si="10"/>
        <v>45.2326</v>
      </c>
      <c r="E34" s="39">
        <f t="shared" si="10"/>
        <v>43.2474</v>
      </c>
      <c r="F34" s="13">
        <f t="shared" si="10"/>
        <v>45.400400000000005</v>
      </c>
      <c r="G34" s="40">
        <f t="shared" si="10"/>
        <v>56.5514</v>
      </c>
      <c r="H34" s="10">
        <f>+((EXP((LN(D34)-LN(B34))/6))-1)*(100)</f>
        <v>2.007304754909933</v>
      </c>
      <c r="I34" s="9">
        <f t="shared" si="9"/>
        <v>-1.718469912110121</v>
      </c>
      <c r="J34" s="10">
        <f t="shared" si="9"/>
        <v>-4.388869974310561</v>
      </c>
      <c r="K34" s="9">
        <f t="shared" si="9"/>
        <v>4.978333957648329</v>
      </c>
      <c r="L34" s="11">
        <f>+((EXP((LN(G34)-LN(F34))/10))-1)*(100)</f>
        <v>2.220586437887895</v>
      </c>
      <c r="M34" s="16">
        <f>+((EXP((LN(G34)-LN(D34))/12))-1)*(100)</f>
        <v>1.8785254999158063</v>
      </c>
    </row>
    <row r="35" spans="1:13" s="6" customFormat="1" ht="12">
      <c r="A35" s="17"/>
      <c r="B35" s="37"/>
      <c r="C35" s="8"/>
      <c r="D35" s="38"/>
      <c r="E35" s="44"/>
      <c r="F35" s="28"/>
      <c r="G35" s="45"/>
      <c r="H35" s="26"/>
      <c r="I35" s="27"/>
      <c r="J35" s="26"/>
      <c r="K35" s="27"/>
      <c r="L35" s="26"/>
      <c r="M35" s="69"/>
    </row>
    <row r="36" spans="1:13" s="6" customFormat="1" ht="12">
      <c r="A36" s="32" t="s">
        <v>20</v>
      </c>
      <c r="B36" s="37"/>
      <c r="C36" s="8"/>
      <c r="D36" s="38"/>
      <c r="E36" s="44"/>
      <c r="F36" s="28"/>
      <c r="G36" s="45"/>
      <c r="H36" s="26"/>
      <c r="I36" s="27"/>
      <c r="J36" s="26"/>
      <c r="K36" s="27"/>
      <c r="L36" s="26"/>
      <c r="M36" s="69"/>
    </row>
    <row r="37" spans="1:13" s="6" customFormat="1" ht="12">
      <c r="A37" s="17" t="s">
        <v>21</v>
      </c>
      <c r="B37" s="49">
        <v>9.162</v>
      </c>
      <c r="C37" s="50">
        <v>7.713</v>
      </c>
      <c r="D37" s="51">
        <v>7.37</v>
      </c>
      <c r="E37" s="46">
        <v>7.849</v>
      </c>
      <c r="F37" s="52">
        <v>7.692</v>
      </c>
      <c r="G37" s="53">
        <v>7.161</v>
      </c>
      <c r="H37" s="54">
        <f aca="true" t="shared" si="11" ref="H37:H42">+((EXP((LN(D37)-LN(B37))/6))-1)*(100)</f>
        <v>-3.562443006626681</v>
      </c>
      <c r="I37" s="55">
        <f aca="true" t="shared" si="12" ref="I37:I42">((D37/C37)-1)*100</f>
        <v>-4.447037469207826</v>
      </c>
      <c r="J37" s="54">
        <f aca="true" t="shared" si="13" ref="J37:J42">((E37/D37)-1)*100</f>
        <v>6.499321573948436</v>
      </c>
      <c r="K37" s="55">
        <f aca="true" t="shared" si="14" ref="K37:K42">((F37/E37)-1)*100</f>
        <v>-2.0002548095298778</v>
      </c>
      <c r="L37" s="11">
        <f aca="true" t="shared" si="15" ref="L37:L42">+((EXP((LN(G37)-LN(F37))/10))-1)*(100)</f>
        <v>-0.7127596505055012</v>
      </c>
      <c r="M37" s="16">
        <f aca="true" t="shared" si="16" ref="M37:M42">+((EXP((LN(G37)-LN(D37))/12))-1)*(100)</f>
        <v>-0.23944678587646262</v>
      </c>
    </row>
    <row r="38" spans="1:13" s="6" customFormat="1" ht="12">
      <c r="A38" s="17" t="s">
        <v>22</v>
      </c>
      <c r="B38" s="49">
        <v>6.328</v>
      </c>
      <c r="C38" s="50">
        <v>5.925</v>
      </c>
      <c r="D38" s="51">
        <v>5.646</v>
      </c>
      <c r="E38" s="46">
        <v>6.275</v>
      </c>
      <c r="F38" s="52">
        <v>6.328</v>
      </c>
      <c r="G38" s="53">
        <v>6.567</v>
      </c>
      <c r="H38" s="54">
        <f t="shared" si="11"/>
        <v>-1.8826672095402786</v>
      </c>
      <c r="I38" s="55">
        <f t="shared" si="12"/>
        <v>-4.708860759493671</v>
      </c>
      <c r="J38" s="54">
        <f t="shared" si="13"/>
        <v>11.14063053489196</v>
      </c>
      <c r="K38" s="55">
        <f t="shared" si="14"/>
        <v>0.8446215139442215</v>
      </c>
      <c r="L38" s="11">
        <f t="shared" si="15"/>
        <v>0.37141681653241054</v>
      </c>
      <c r="M38" s="16">
        <f t="shared" si="16"/>
        <v>1.267210059250945</v>
      </c>
    </row>
    <row r="39" spans="1:13" s="6" customFormat="1" ht="12">
      <c r="A39" s="17" t="s">
        <v>23</v>
      </c>
      <c r="B39" s="49">
        <v>4.24</v>
      </c>
      <c r="C39" s="50">
        <v>3.205</v>
      </c>
      <c r="D39" s="51">
        <v>2.95</v>
      </c>
      <c r="E39" s="46">
        <v>2.957</v>
      </c>
      <c r="F39" s="52">
        <v>2.942</v>
      </c>
      <c r="G39" s="53">
        <v>2.699</v>
      </c>
      <c r="H39" s="54">
        <f t="shared" si="11"/>
        <v>-5.866828021564697</v>
      </c>
      <c r="I39" s="55">
        <f t="shared" si="12"/>
        <v>-7.95631825273011</v>
      </c>
      <c r="J39" s="54">
        <f t="shared" si="13"/>
        <v>0.2372881355932055</v>
      </c>
      <c r="K39" s="55">
        <f t="shared" si="14"/>
        <v>-0.5072708826513228</v>
      </c>
      <c r="L39" s="11">
        <f t="shared" si="15"/>
        <v>-0.8583776021324763</v>
      </c>
      <c r="M39" s="16">
        <f t="shared" si="16"/>
        <v>-0.7382930968836465</v>
      </c>
    </row>
    <row r="40" spans="1:13" s="6" customFormat="1" ht="12">
      <c r="A40" s="33" t="s">
        <v>5</v>
      </c>
      <c r="B40" s="49">
        <f aca="true" t="shared" si="17" ref="B40:G40">SUM((B37+B38)*2)+B39</f>
        <v>35.220000000000006</v>
      </c>
      <c r="C40" s="50">
        <f t="shared" si="17"/>
        <v>30.481</v>
      </c>
      <c r="D40" s="51">
        <f t="shared" si="17"/>
        <v>28.982</v>
      </c>
      <c r="E40" s="46">
        <f t="shared" si="17"/>
        <v>31.205000000000002</v>
      </c>
      <c r="F40" s="52">
        <f t="shared" si="17"/>
        <v>30.982</v>
      </c>
      <c r="G40" s="53">
        <f t="shared" si="17"/>
        <v>30.155</v>
      </c>
      <c r="H40" s="54">
        <f t="shared" si="11"/>
        <v>-3.196773363628036</v>
      </c>
      <c r="I40" s="55">
        <f t="shared" si="12"/>
        <v>-4.917817656901025</v>
      </c>
      <c r="J40" s="54">
        <f t="shared" si="13"/>
        <v>7.670278103650552</v>
      </c>
      <c r="K40" s="55">
        <f t="shared" si="14"/>
        <v>-0.7146290658548438</v>
      </c>
      <c r="L40" s="11">
        <f t="shared" si="15"/>
        <v>-0.2701907637412626</v>
      </c>
      <c r="M40" s="16">
        <f t="shared" si="16"/>
        <v>0.3311788500295343</v>
      </c>
    </row>
    <row r="41" spans="1:13" s="6" customFormat="1" ht="12">
      <c r="A41" s="17" t="s">
        <v>24</v>
      </c>
      <c r="B41" s="56">
        <v>11.5</v>
      </c>
      <c r="C41" s="50">
        <v>15.002</v>
      </c>
      <c r="D41" s="51">
        <v>16.162</v>
      </c>
      <c r="E41" s="46">
        <v>17.018</v>
      </c>
      <c r="F41" s="52">
        <v>17.668</v>
      </c>
      <c r="G41" s="53">
        <v>20.822</v>
      </c>
      <c r="H41" s="54">
        <f t="shared" si="11"/>
        <v>5.835868255165133</v>
      </c>
      <c r="I41" s="55">
        <f t="shared" si="12"/>
        <v>7.732302359685361</v>
      </c>
      <c r="J41" s="54">
        <f t="shared" si="13"/>
        <v>5.296374211112487</v>
      </c>
      <c r="K41" s="55">
        <f t="shared" si="14"/>
        <v>3.8194852509107813</v>
      </c>
      <c r="L41" s="11">
        <f t="shared" si="15"/>
        <v>1.6561142835373577</v>
      </c>
      <c r="M41" s="16">
        <f t="shared" si="16"/>
        <v>2.1336716822088597</v>
      </c>
    </row>
    <row r="42" spans="1:13" s="6" customFormat="1" ht="12.75" thickBot="1">
      <c r="A42" s="34" t="s">
        <v>25</v>
      </c>
      <c r="B42" s="57">
        <f aca="true" t="shared" si="18" ref="B42:G42">B40+B41</f>
        <v>46.720000000000006</v>
      </c>
      <c r="C42" s="58">
        <f t="shared" si="18"/>
        <v>45.483000000000004</v>
      </c>
      <c r="D42" s="65">
        <f t="shared" si="18"/>
        <v>45.144</v>
      </c>
      <c r="E42" s="60">
        <f t="shared" si="18"/>
        <v>48.223</v>
      </c>
      <c r="F42" s="61">
        <f t="shared" si="18"/>
        <v>48.65</v>
      </c>
      <c r="G42" s="59">
        <f t="shared" si="18"/>
        <v>50.977000000000004</v>
      </c>
      <c r="H42" s="62">
        <f t="shared" si="11"/>
        <v>-0.5702836381951348</v>
      </c>
      <c r="I42" s="63">
        <f t="shared" si="12"/>
        <v>-0.7453334212782936</v>
      </c>
      <c r="J42" s="64">
        <f t="shared" si="13"/>
        <v>6.820396951975893</v>
      </c>
      <c r="K42" s="63">
        <f t="shared" si="14"/>
        <v>0.8854695892001718</v>
      </c>
      <c r="L42" s="67">
        <f t="shared" si="15"/>
        <v>0.4683206290160946</v>
      </c>
      <c r="M42" s="18">
        <f t="shared" si="16"/>
        <v>1.0177876636752847</v>
      </c>
    </row>
    <row r="43" s="6" customFormat="1" ht="12"/>
    <row r="44" s="6" customFormat="1" ht="12">
      <c r="A44" s="6" t="s">
        <v>31</v>
      </c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</sheetData>
  <printOptions horizontalCentered="1"/>
  <pageMargins left="0.75" right="0.5" top="0.75" bottom="0.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Federal Aviation Administration</dc:creator>
  <cp:keywords/>
  <dc:description/>
  <cp:lastModifiedBy>Gary Mihalik</cp:lastModifiedBy>
  <cp:lastPrinted>2002-01-31T16:50:46Z</cp:lastPrinted>
  <dcterms:created xsi:type="dcterms:W3CDTF">1999-10-05T20:15:51Z</dcterms:created>
  <dcterms:modified xsi:type="dcterms:W3CDTF">2002-03-05T17:35:22Z</dcterms:modified>
  <cp:category/>
  <cp:version/>
  <cp:contentType/>
  <cp:contentStatus/>
</cp:coreProperties>
</file>