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50" activeTab="0"/>
  </bookViews>
  <sheets>
    <sheet name="TABLE I-1R" sheetId="1" r:id="rId1"/>
    <sheet name="TABLE I-2R" sheetId="2" r:id="rId2"/>
    <sheet name="Table 1-3R" sheetId="3" r:id="rId3"/>
    <sheet name="TABLE 1-4R" sheetId="4" r:id="rId4"/>
    <sheet name="TABLE I-5" sheetId="5" r:id="rId5"/>
    <sheet name="TABLE I-6" sheetId="6" r:id="rId6"/>
    <sheet name="Table 1-I-7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/>
  <calcPr fullCalcOnLoad="1"/>
</workbook>
</file>

<file path=xl/sharedStrings.xml><?xml version="1.0" encoding="utf-8"?>
<sst xmlns="http://schemas.openxmlformats.org/spreadsheetml/2006/main" count="291" uniqueCount="143">
  <si>
    <t>HISTORICAL</t>
  </si>
  <si>
    <t>FORECAST</t>
  </si>
  <si>
    <t>PERCENT AVERAGE ANNUAL GROWTH</t>
  </si>
  <si>
    <t>ECONOMIC VARIABLE</t>
  </si>
  <si>
    <t>99-00</t>
  </si>
  <si>
    <t>Gross Domestic Product--</t>
  </si>
  <si>
    <t>Consumer Price Index</t>
  </si>
  <si>
    <t xml:space="preserve">     (1982-84 = 100)</t>
  </si>
  <si>
    <t>Oil &amp; Gas Deflator</t>
  </si>
  <si>
    <t>INTERNATIONAL</t>
  </si>
  <si>
    <t>Gross Domestic Product</t>
  </si>
  <si>
    <t>(In Billions of  U.S. 1990$)</t>
  </si>
  <si>
    <t xml:space="preserve">  World</t>
  </si>
  <si>
    <t xml:space="preserve">  Canada</t>
  </si>
  <si>
    <t xml:space="preserve">  Europe*</t>
  </si>
  <si>
    <t xml:space="preserve">  Latin America/Mexico</t>
  </si>
  <si>
    <t xml:space="preserve">  Pacific**</t>
  </si>
  <si>
    <t>EXCHANGE RATES</t>
  </si>
  <si>
    <t>(U.S.$/Local Currency)</t>
  </si>
  <si>
    <t xml:space="preserve">  United Kingdom</t>
  </si>
  <si>
    <t xml:space="preserve">  Germany</t>
  </si>
  <si>
    <t xml:space="preserve">  Japan***</t>
  </si>
  <si>
    <t>*  Sum of GDP for Europe, Africa, and Middle East</t>
  </si>
  <si>
    <t>** Sum of GDP for Japan, Pacific Basin, China, Other Asia, Australia, and New Zealand</t>
  </si>
  <si>
    <t>*** U.S.$ per 1,000 Yen</t>
  </si>
  <si>
    <t>AVIATION ACTIVITY FORECASTS</t>
  </si>
  <si>
    <t>LARGE AIR CARRIERS</t>
  </si>
  <si>
    <t>AVIATION ACTIVITY</t>
  </si>
  <si>
    <t>U. S./Foreign Flag Carriers</t>
  </si>
  <si>
    <r>
      <t xml:space="preserve">  </t>
    </r>
    <r>
      <rPr>
        <u val="single"/>
        <sz val="9"/>
        <rFont val="Arial"/>
        <family val="2"/>
      </rPr>
      <t>Total Passengers to/from</t>
    </r>
  </si>
  <si>
    <t xml:space="preserve">        Atlantic</t>
  </si>
  <si>
    <t xml:space="preserve">        Latin America</t>
  </si>
  <si>
    <t xml:space="preserve">        Pacific</t>
  </si>
  <si>
    <t xml:space="preserve">        Canadian Transborder</t>
  </si>
  <si>
    <t>U.S. Air Carriers</t>
  </si>
  <si>
    <t xml:space="preserve">     Domestic</t>
  </si>
  <si>
    <t xml:space="preserve">     International</t>
  </si>
  <si>
    <t xml:space="preserve">     System</t>
  </si>
  <si>
    <t xml:space="preserve">  Fleet (Large Jets Only)</t>
  </si>
  <si>
    <t>REGIONAL/COMMUTERS</t>
  </si>
  <si>
    <t xml:space="preserve">      298-C Carriers</t>
  </si>
  <si>
    <t xml:space="preserve">      Form 41 Carriers</t>
  </si>
  <si>
    <t xml:space="preserve">  Fleet (As of December 31)    </t>
  </si>
  <si>
    <t>GENERAL AVIATION</t>
  </si>
  <si>
    <t xml:space="preserve">  Active Fleet (000)</t>
  </si>
  <si>
    <t xml:space="preserve">      Pistons</t>
  </si>
  <si>
    <t xml:space="preserve">      Rotorcraft</t>
  </si>
  <si>
    <t xml:space="preserve">  Hours Flown (Millions) </t>
  </si>
  <si>
    <t xml:space="preserve">  Total Active Pilots (000)</t>
  </si>
  <si>
    <t xml:space="preserve">  Instrument Rated Pilots (000)</t>
  </si>
  <si>
    <t>COMBINED FAA AND CONTRACT TOWERS</t>
  </si>
  <si>
    <t>ACTIVITY MEASURES</t>
  </si>
  <si>
    <t>(In Millions)</t>
  </si>
  <si>
    <t>NUMBER OF TOWERS</t>
  </si>
  <si>
    <t xml:space="preserve">  FAA Towers</t>
  </si>
  <si>
    <t xml:space="preserve">  FAA Contract Towers</t>
  </si>
  <si>
    <t xml:space="preserve">      TOTAL</t>
  </si>
  <si>
    <t>AIRCRAFT OPERATIONS</t>
  </si>
  <si>
    <t xml:space="preserve">  Air Carrier</t>
  </si>
  <si>
    <t xml:space="preserve">  Commuter/Air Taxi</t>
  </si>
  <si>
    <t xml:space="preserve">  General Aviation</t>
  </si>
  <si>
    <t xml:space="preserve">       Itinerant GA</t>
  </si>
  <si>
    <t xml:space="preserve">       Local GA</t>
  </si>
  <si>
    <t xml:space="preserve">  Military</t>
  </si>
  <si>
    <t xml:space="preserve">       Itinerant MIL</t>
  </si>
  <si>
    <t xml:space="preserve">       Local MIL</t>
  </si>
  <si>
    <t xml:space="preserve">     TOTAL</t>
  </si>
  <si>
    <t>INSTRUMENT OPERATIONS</t>
  </si>
  <si>
    <t>TABLE I-5</t>
  </si>
  <si>
    <t>FAA FACILITIES</t>
  </si>
  <si>
    <t>ACTIVITY FORECASTS</t>
  </si>
  <si>
    <t>IFR AIRCRAFT HANDLED</t>
  </si>
  <si>
    <t>FLIGHT SERVICES</t>
  </si>
  <si>
    <t xml:space="preserve">  Pilot Briefs</t>
  </si>
  <si>
    <t xml:space="preserve">  Flight Plans Originated </t>
  </si>
  <si>
    <t xml:space="preserve">  Aircraft Contacted</t>
  </si>
  <si>
    <t xml:space="preserve">  DUATS</t>
  </si>
  <si>
    <t xml:space="preserve">      TOTAL (w/DUATS)</t>
  </si>
  <si>
    <t>00-01</t>
  </si>
  <si>
    <t>Chain Weighted (BIL 1996$)</t>
  </si>
  <si>
    <t xml:space="preserve">    (1996 = 100)</t>
  </si>
  <si>
    <t xml:space="preserve">     Passenger</t>
  </si>
  <si>
    <t xml:space="preserve">     Cargo</t>
  </si>
  <si>
    <t xml:space="preserve">      Turboprops</t>
  </si>
  <si>
    <t>AVIATION DEMAND FORECASTS</t>
  </si>
  <si>
    <t xml:space="preserve">       Jets</t>
  </si>
  <si>
    <t xml:space="preserve">  Hours Flown (000)</t>
  </si>
  <si>
    <t xml:space="preserve">  Hours Flown (Millions)*</t>
  </si>
  <si>
    <t>* Includes both passenger (excluding regional jets) and cargo aircraft.</t>
  </si>
  <si>
    <t>95-00</t>
  </si>
  <si>
    <t>01-02</t>
  </si>
  <si>
    <t>00-12</t>
  </si>
  <si>
    <t>FISCAL YEARS 2001-2012</t>
  </si>
  <si>
    <t>AVIATION FORECAST ASSUMPTIONS</t>
  </si>
  <si>
    <t>Large Air Carriers</t>
  </si>
  <si>
    <t xml:space="preserve">  Average Trip Length (Miles)</t>
  </si>
  <si>
    <t xml:space="preserve">  Average Load Factor (Percent)</t>
  </si>
  <si>
    <t>TABLE I-6</t>
  </si>
  <si>
    <t xml:space="preserve">      (In Current Dollars)</t>
  </si>
  <si>
    <t xml:space="preserve">  Average Aircraft Size (Seats)</t>
  </si>
  <si>
    <t>PERCENT/POINT* AVERAGE ANNUAL GROWTH</t>
  </si>
  <si>
    <t>Source:1995-2000; U.S. Air Carriers, Form 41, U. S. Department of Transportation; Total Passengers, INS Form I-92, U.S. Department of Commerce</t>
  </si>
  <si>
    <t xml:space="preserve">              2001-2012; FAA Forecasts</t>
  </si>
  <si>
    <r>
      <t xml:space="preserve">Source: </t>
    </r>
    <r>
      <rPr>
        <u val="single"/>
        <sz val="9"/>
        <rFont val="Arial"/>
        <family val="2"/>
      </rPr>
      <t>United States</t>
    </r>
    <r>
      <rPr>
        <sz val="9"/>
        <rFont val="Arial"/>
        <family val="2"/>
      </rPr>
      <t>: FY 1995-2011; Executive Office of the President, Office of Management and Budget</t>
    </r>
  </si>
  <si>
    <t xml:space="preserve">                                          FY 2012; Consensus growth rate of DRI/McGraw-Hill and WEFA, Inc.</t>
  </si>
  <si>
    <r>
      <t xml:space="preserve">               </t>
    </r>
    <r>
      <rPr>
        <u val="single"/>
        <sz val="9"/>
        <rFont val="Arial"/>
        <family val="2"/>
      </rPr>
      <t>International</t>
    </r>
    <r>
      <rPr>
        <sz val="9"/>
        <rFont val="Arial"/>
        <family val="2"/>
      </rPr>
      <t>:  CY-1995-2012, WEFA, Inc.</t>
    </r>
  </si>
  <si>
    <t>Source: Regionals/Commuters; 1995-2000, Forms 298-C and 41, U.S. Department of Transportation; 2001-2012, FAA Forecasts</t>
  </si>
  <si>
    <t xml:space="preserve">Source: FY 1995-2012, FAA Data and Forecasts </t>
  </si>
  <si>
    <t xml:space="preserve">ECONOMIC FORECASTS </t>
  </si>
  <si>
    <t xml:space="preserve">UNITED STATES AND WORLD </t>
  </si>
  <si>
    <t>AVIATION DEMAND FORECASTS AND ASSUMPTIONS</t>
  </si>
  <si>
    <t>REGIONALS/COMMUTERS</t>
  </si>
  <si>
    <t>TABLE I-7</t>
  </si>
  <si>
    <t>PERCENT/POINT AVERAGE ANNUAL GROWTH</t>
  </si>
  <si>
    <t xml:space="preserve">      Turbine</t>
  </si>
  <si>
    <t xml:space="preserve">         Turboprops</t>
  </si>
  <si>
    <t xml:space="preserve">         Turbojets</t>
  </si>
  <si>
    <t xml:space="preserve">      Other</t>
  </si>
  <si>
    <t xml:space="preserve">      Experimental</t>
  </si>
  <si>
    <t xml:space="preserve">         Single Engine</t>
  </si>
  <si>
    <t xml:space="preserve">         Multi-Engine</t>
  </si>
  <si>
    <t xml:space="preserve"> Source: Fleet and Hours; 1995-1999, FAA General Aviation and Air Taxi Activity Survey; 2000-2012, FAA Forecasts</t>
  </si>
  <si>
    <t xml:space="preserve">                Pilots; 1995-2000, FAA Aeronautical Center; 2001-2012, FAA Forecasts</t>
  </si>
  <si>
    <t xml:space="preserve">  Aircraft Utilization (Hours) </t>
  </si>
  <si>
    <t>* Passenger Yield, annual percent change; all other series, annual absolute change.</t>
  </si>
  <si>
    <t>* Enplanements, RPMs, Fleet, and Hours Flown: annual percent change: all other series, annual absolute change.</t>
  </si>
  <si>
    <t xml:space="preserve">  Euro</t>
  </si>
  <si>
    <t>NA</t>
  </si>
  <si>
    <t>(Revised OMB Outlook--January 22, 2001)</t>
  </si>
  <si>
    <t>TABLE I-1R</t>
  </si>
  <si>
    <t>TABLE I-2R</t>
  </si>
  <si>
    <r>
      <t>UNITED STATES</t>
    </r>
    <r>
      <rPr>
        <b/>
        <sz val="9"/>
        <rFont val="Arial"/>
        <family val="2"/>
      </rPr>
      <t>--revised</t>
    </r>
  </si>
  <si>
    <t xml:space="preserve">     Domestic--revised</t>
  </si>
  <si>
    <r>
      <t xml:space="preserve">  </t>
    </r>
    <r>
      <rPr>
        <u val="single"/>
        <sz val="9"/>
        <rFont val="Arial"/>
        <family val="2"/>
      </rPr>
      <t>Passenger Yields (Cents/RPM)--revised</t>
    </r>
  </si>
  <si>
    <t xml:space="preserve">  Average Trip Length (Miles)--revised</t>
  </si>
  <si>
    <t xml:space="preserve">  Enplanements (Mil)--revised</t>
  </si>
  <si>
    <t xml:space="preserve">  RPMs (Bil)--revised</t>
  </si>
  <si>
    <t>TABLE I-4R</t>
  </si>
  <si>
    <r>
      <t xml:space="preserve">     </t>
    </r>
    <r>
      <rPr>
        <u val="single"/>
        <sz val="9"/>
        <rFont val="Arial"/>
        <family val="2"/>
      </rPr>
      <t>United States (Mil)</t>
    </r>
  </si>
  <si>
    <r>
      <t xml:space="preserve">  </t>
    </r>
    <r>
      <rPr>
        <u val="single"/>
        <sz val="9"/>
        <rFont val="Arial"/>
        <family val="2"/>
      </rPr>
      <t>Enplanements (Mil)--revised</t>
    </r>
  </si>
  <si>
    <r>
      <t xml:space="preserve">  </t>
    </r>
    <r>
      <rPr>
        <u val="single"/>
        <sz val="9"/>
        <rFont val="Arial"/>
        <family val="2"/>
      </rPr>
      <t>RPMs (Bil)--revised</t>
    </r>
  </si>
  <si>
    <r>
      <t xml:space="preserve">   </t>
    </r>
    <r>
      <rPr>
        <u val="single"/>
        <sz val="9"/>
        <rFont val="Arial"/>
        <family val="2"/>
      </rPr>
      <t>Cargo RTMs (Bil)</t>
    </r>
  </si>
  <si>
    <t>TABLE I-3R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</si>
</sst>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_);\(#,##0.0\)"/>
    <numFmt numFmtId="167" formatCode="#,##0.000_);\(#,##0.000\)"/>
    <numFmt numFmtId="168" formatCode="#,##0.0"/>
    <numFmt numFmtId="169" formatCode="0.0000"/>
    <numFmt numFmtId="170" formatCode="0.0%"/>
    <numFmt numFmtId="171" formatCode="\(0.0\)%"/>
    <numFmt numFmtId="172" formatCode="0.0_)%;\(0.0\)%"/>
    <numFmt numFmtId="173" formatCode="#,##0.0\);\(#,##0.0\)"/>
    <numFmt numFmtId="174" formatCode="0.0_);\(0.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6" fillId="0" borderId="0" xfId="0" applyFont="1" applyAlignment="1">
      <alignment horizontal="centerContinuous"/>
    </xf>
    <xf numFmtId="166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166" fontId="4" fillId="0" borderId="0" xfId="0" applyNumberFormat="1" applyFont="1" applyAlignment="1">
      <alignment/>
    </xf>
    <xf numFmtId="166" fontId="4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5" xfId="0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Continuous"/>
    </xf>
    <xf numFmtId="0" fontId="4" fillId="0" borderId="7" xfId="0" applyFont="1" applyBorder="1" applyAlignment="1">
      <alignment/>
    </xf>
    <xf numFmtId="166" fontId="4" fillId="0" borderId="8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3" fontId="4" fillId="0" borderId="0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6" fontId="4" fillId="0" borderId="9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19" xfId="0" applyFont="1" applyBorder="1" applyAlignment="1">
      <alignment horizontal="centerContinuous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Continuous"/>
    </xf>
    <xf numFmtId="0" fontId="9" fillId="0" borderId="1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166" fontId="4" fillId="0" borderId="4" xfId="0" applyNumberFormat="1" applyFont="1" applyBorder="1" applyAlignment="1">
      <alignment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21" xfId="0" applyFont="1" applyBorder="1" applyAlignment="1">
      <alignment/>
    </xf>
    <xf numFmtId="166" fontId="11" fillId="0" borderId="3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166" fontId="4" fillId="0" borderId="3" xfId="0" applyNumberFormat="1" applyFont="1" applyFill="1" applyBorder="1" applyAlignment="1">
      <alignment/>
    </xf>
    <xf numFmtId="37" fontId="4" fillId="0" borderId="0" xfId="0" applyNumberFormat="1" applyFont="1" applyBorder="1" applyAlignment="1">
      <alignment horizontal="right"/>
    </xf>
    <xf numFmtId="0" fontId="9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16" fontId="9" fillId="0" borderId="19" xfId="0" applyNumberFormat="1" applyFont="1" applyBorder="1" applyAlignment="1" quotePrefix="1">
      <alignment horizontal="centerContinuous"/>
    </xf>
    <xf numFmtId="174" fontId="4" fillId="0" borderId="0" xfId="0" applyNumberFormat="1" applyFont="1" applyBorder="1" applyAlignment="1">
      <alignment horizontal="center"/>
    </xf>
    <xf numFmtId="174" fontId="4" fillId="0" borderId="3" xfId="0" applyNumberFormat="1" applyFont="1" applyBorder="1" applyAlignment="1">
      <alignment horizontal="center"/>
    </xf>
    <xf numFmtId="174" fontId="4" fillId="0" borderId="8" xfId="0" applyNumberFormat="1" applyFont="1" applyBorder="1" applyAlignment="1">
      <alignment horizontal="center"/>
    </xf>
    <xf numFmtId="174" fontId="4" fillId="0" borderId="9" xfId="0" applyNumberFormat="1" applyFont="1" applyBorder="1" applyAlignment="1">
      <alignment horizontal="center"/>
    </xf>
    <xf numFmtId="166" fontId="4" fillId="0" borderId="0" xfId="0" applyNumberFormat="1" applyFont="1" applyAlignment="1">
      <alignment/>
    </xf>
    <xf numFmtId="166" fontId="4" fillId="0" borderId="2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8" fontId="4" fillId="0" borderId="3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74" fontId="4" fillId="0" borderId="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174" fontId="4" fillId="0" borderId="4" xfId="0" applyNumberFormat="1" applyFont="1" applyBorder="1" applyAlignment="1">
      <alignment horizontal="center"/>
    </xf>
    <xf numFmtId="174" fontId="4" fillId="0" borderId="9" xfId="0" applyNumberFormat="1" applyFont="1" applyFill="1" applyBorder="1" applyAlignment="1">
      <alignment horizontal="center"/>
    </xf>
    <xf numFmtId="174" fontId="4" fillId="0" borderId="8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12" fillId="0" borderId="3" xfId="0" applyNumberFormat="1" applyFont="1" applyBorder="1" applyAlignment="1">
      <alignment horizontal="center"/>
    </xf>
    <xf numFmtId="166" fontId="12" fillId="0" borderId="6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0" borderId="3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66" fontId="12" fillId="0" borderId="3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168" fontId="4" fillId="0" borderId="3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3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7" width="9.7109375" style="0" customWidth="1"/>
    <col min="8" max="12" width="7.7109375" style="0" customWidth="1"/>
  </cols>
  <sheetData>
    <row r="1" spans="1:12" ht="15.75">
      <c r="A1" s="3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3" t="s">
        <v>108</v>
      </c>
      <c r="B3" s="52"/>
      <c r="C3" s="52"/>
      <c r="D3" s="52"/>
      <c r="E3" s="52"/>
      <c r="F3" s="52"/>
      <c r="G3" s="52"/>
      <c r="H3" s="52"/>
      <c r="I3" s="1"/>
      <c r="J3" s="1"/>
      <c r="K3" s="1"/>
      <c r="L3" s="1"/>
    </row>
    <row r="4" spans="1:12" ht="18">
      <c r="A4" s="53" t="s">
        <v>109</v>
      </c>
      <c r="B4" s="110"/>
      <c r="C4" s="110"/>
      <c r="D4" s="110"/>
      <c r="E4" s="110"/>
      <c r="F4" s="110"/>
      <c r="G4" s="110"/>
      <c r="H4" s="52"/>
      <c r="I4" s="1"/>
      <c r="J4" s="1"/>
      <c r="K4" s="1"/>
      <c r="L4" s="1"/>
    </row>
    <row r="5" spans="1:12" ht="12.75">
      <c r="A5" s="109" t="s">
        <v>128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3" t="s">
        <v>92</v>
      </c>
      <c r="B6" s="109"/>
      <c r="C6" s="109"/>
      <c r="D6" s="109"/>
      <c r="E6" s="109"/>
      <c r="F6" s="109"/>
      <c r="G6" s="109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42" customFormat="1" ht="12">
      <c r="A8" s="38"/>
      <c r="B8" s="39" t="s">
        <v>0</v>
      </c>
      <c r="C8" s="39"/>
      <c r="D8" s="40"/>
      <c r="E8" s="39" t="s">
        <v>1</v>
      </c>
      <c r="F8" s="39"/>
      <c r="G8" s="40"/>
      <c r="H8" s="39" t="s">
        <v>2</v>
      </c>
      <c r="I8" s="39"/>
      <c r="J8" s="39"/>
      <c r="K8" s="39"/>
      <c r="L8" s="41"/>
    </row>
    <row r="9" spans="1:12" s="42" customFormat="1" ht="12">
      <c r="A9" s="43" t="s">
        <v>3</v>
      </c>
      <c r="B9" s="44">
        <v>1995</v>
      </c>
      <c r="C9" s="45">
        <v>1999</v>
      </c>
      <c r="D9" s="44">
        <f>C9+1</f>
        <v>2000</v>
      </c>
      <c r="E9" s="59">
        <f>D9+1</f>
        <v>2001</v>
      </c>
      <c r="F9" s="60">
        <f>E9+1</f>
        <v>2002</v>
      </c>
      <c r="G9" s="46">
        <f>D9+12</f>
        <v>2012</v>
      </c>
      <c r="H9" s="44" t="s">
        <v>89</v>
      </c>
      <c r="I9" s="45" t="s">
        <v>4</v>
      </c>
      <c r="J9" s="44" t="s">
        <v>78</v>
      </c>
      <c r="K9" s="61" t="s">
        <v>90</v>
      </c>
      <c r="L9" s="47" t="s">
        <v>91</v>
      </c>
    </row>
    <row r="10" spans="1:12" s="7" customFormat="1" ht="12">
      <c r="A10" s="18"/>
      <c r="B10" s="14"/>
      <c r="C10" s="8"/>
      <c r="D10" s="14"/>
      <c r="E10" s="8"/>
      <c r="F10" s="14"/>
      <c r="G10" s="8"/>
      <c r="H10" s="14"/>
      <c r="I10" s="8"/>
      <c r="J10" s="14"/>
      <c r="K10" s="8"/>
      <c r="L10" s="19"/>
    </row>
    <row r="11" spans="1:12" s="7" customFormat="1" ht="12">
      <c r="A11" s="20" t="s">
        <v>131</v>
      </c>
      <c r="B11" s="14"/>
      <c r="C11" s="8"/>
      <c r="D11" s="14"/>
      <c r="E11" s="8"/>
      <c r="F11" s="14"/>
      <c r="G11" s="8"/>
      <c r="H11" s="14"/>
      <c r="I11" s="8"/>
      <c r="J11" s="14"/>
      <c r="K11" s="8"/>
      <c r="L11" s="19"/>
    </row>
    <row r="12" spans="1:12" s="7" customFormat="1" ht="12">
      <c r="A12" s="18" t="s">
        <v>5</v>
      </c>
      <c r="B12" s="12">
        <v>7503.6</v>
      </c>
      <c r="C12" s="11">
        <v>8768.4</v>
      </c>
      <c r="D12" s="12">
        <v>9241.1</v>
      </c>
      <c r="E12" s="11">
        <v>9489.8</v>
      </c>
      <c r="F12" s="12">
        <v>9786.5</v>
      </c>
      <c r="G12" s="11">
        <v>13333.6</v>
      </c>
      <c r="H12" s="12">
        <f>+((EXP((LN(D12)-LN(B12))/5))-1)*(100)</f>
        <v>4.2535372073346345</v>
      </c>
      <c r="I12" s="11">
        <f>((D12/C12)-1)*100</f>
        <v>5.390949318005567</v>
      </c>
      <c r="J12" s="12">
        <f>((E12/D12)-1)*100</f>
        <v>2.691238056075562</v>
      </c>
      <c r="K12" s="11">
        <f>((F12/E12)-1)*100</f>
        <v>3.1265147842947316</v>
      </c>
      <c r="L12" s="21">
        <f>+((EXP((LN(G12)-LN(D12))/12))-1)*(100)</f>
        <v>3.1023694253830003</v>
      </c>
    </row>
    <row r="13" spans="1:12" s="7" customFormat="1" ht="12">
      <c r="A13" s="22" t="s">
        <v>79</v>
      </c>
      <c r="B13" s="12"/>
      <c r="C13" s="11"/>
      <c r="D13" s="12"/>
      <c r="E13" s="11"/>
      <c r="F13" s="12"/>
      <c r="G13" s="11"/>
      <c r="H13" s="12"/>
      <c r="I13" s="11"/>
      <c r="J13" s="12"/>
      <c r="K13" s="11"/>
      <c r="L13" s="21"/>
    </row>
    <row r="14" spans="1:12" s="7" customFormat="1" ht="12">
      <c r="A14" s="24"/>
      <c r="B14" s="12"/>
      <c r="C14" s="11"/>
      <c r="D14" s="12"/>
      <c r="E14" s="11"/>
      <c r="F14" s="12"/>
      <c r="G14" s="11"/>
      <c r="H14" s="12"/>
      <c r="I14" s="11"/>
      <c r="J14" s="12"/>
      <c r="K14" s="11"/>
      <c r="L14" s="21"/>
    </row>
    <row r="15" spans="1:12" s="7" customFormat="1" ht="12">
      <c r="A15" s="18" t="s">
        <v>6</v>
      </c>
      <c r="B15" s="12">
        <v>151.5</v>
      </c>
      <c r="C15" s="11">
        <v>165.6</v>
      </c>
      <c r="D15" s="12">
        <v>170.85</v>
      </c>
      <c r="E15" s="11">
        <v>175.76</v>
      </c>
      <c r="F15" s="12">
        <v>180.3</v>
      </c>
      <c r="G15" s="11">
        <v>231</v>
      </c>
      <c r="H15" s="12">
        <f>+((EXP((LN(D15)-LN(B15))/5))-1)*(100)</f>
        <v>2.4331362765924958</v>
      </c>
      <c r="I15" s="11">
        <f aca="true" t="shared" si="0" ref="I15:K18">((D15/C15)-1)*100</f>
        <v>3.170289855072461</v>
      </c>
      <c r="J15" s="12">
        <f t="shared" si="0"/>
        <v>2.873865964296174</v>
      </c>
      <c r="K15" s="11">
        <f t="shared" si="0"/>
        <v>2.5830678197542145</v>
      </c>
      <c r="L15" s="21">
        <f>+((EXP((LN(G15)-LN(D15))/12))-1)*(100)</f>
        <v>2.5454549958169537</v>
      </c>
    </row>
    <row r="16" spans="1:12" s="7" customFormat="1" ht="12">
      <c r="A16" s="23" t="s">
        <v>7</v>
      </c>
      <c r="B16" s="12"/>
      <c r="C16" s="11"/>
      <c r="D16" s="12"/>
      <c r="E16" s="11"/>
      <c r="F16" s="12"/>
      <c r="G16" s="11"/>
      <c r="H16" s="12"/>
      <c r="I16" s="11"/>
      <c r="J16" s="12"/>
      <c r="K16" s="11"/>
      <c r="L16" s="21"/>
    </row>
    <row r="17" spans="1:12" s="7" customFormat="1" ht="12">
      <c r="A17" s="18"/>
      <c r="B17" s="12"/>
      <c r="C17" s="11"/>
      <c r="D17" s="12"/>
      <c r="E17" s="11"/>
      <c r="F17" s="12"/>
      <c r="G17" s="11"/>
      <c r="H17" s="12"/>
      <c r="I17" s="11"/>
      <c r="J17" s="12"/>
      <c r="K17" s="11"/>
      <c r="L17" s="21"/>
    </row>
    <row r="18" spans="1:12" s="7" customFormat="1" ht="12">
      <c r="A18" s="18" t="s">
        <v>8</v>
      </c>
      <c r="B18" s="12">
        <v>95.2</v>
      </c>
      <c r="C18" s="11">
        <v>90.7</v>
      </c>
      <c r="D18" s="12">
        <v>117.43</v>
      </c>
      <c r="E18" s="11">
        <v>111.58</v>
      </c>
      <c r="F18" s="12">
        <v>92.74</v>
      </c>
      <c r="G18" s="11">
        <v>105.9</v>
      </c>
      <c r="H18" s="12">
        <f>+((EXP((LN(D18)-LN(B18))/5))-1)*(100)</f>
        <v>4.286579320207395</v>
      </c>
      <c r="I18" s="11">
        <f t="shared" si="0"/>
        <v>29.47078280044102</v>
      </c>
      <c r="J18" s="12">
        <f t="shared" si="0"/>
        <v>-4.981691220301466</v>
      </c>
      <c r="K18" s="11">
        <f t="shared" si="0"/>
        <v>-16.88474637031726</v>
      </c>
      <c r="L18" s="21">
        <f>+((EXP((LN(G18)-LN(D18))/12))-1)*(100)</f>
        <v>-0.8575283926470112</v>
      </c>
    </row>
    <row r="19" spans="1:12" s="7" customFormat="1" ht="12">
      <c r="A19" s="18" t="s">
        <v>80</v>
      </c>
      <c r="B19" s="12"/>
      <c r="C19" s="11"/>
      <c r="D19" s="12"/>
      <c r="E19" s="11"/>
      <c r="F19" s="12"/>
      <c r="G19" s="11"/>
      <c r="H19" s="12"/>
      <c r="I19" s="11"/>
      <c r="J19" s="12"/>
      <c r="K19" s="11"/>
      <c r="L19" s="21"/>
    </row>
    <row r="20" spans="1:12" s="7" customFormat="1" ht="12">
      <c r="A20" s="18"/>
      <c r="B20" s="12"/>
      <c r="C20" s="11"/>
      <c r="D20" s="12"/>
      <c r="E20" s="11"/>
      <c r="F20" s="12"/>
      <c r="G20" s="11"/>
      <c r="H20" s="12"/>
      <c r="I20" s="11"/>
      <c r="J20" s="12"/>
      <c r="K20" s="11"/>
      <c r="L20" s="21"/>
    </row>
    <row r="21" spans="1:12" s="7" customFormat="1" ht="12">
      <c r="A21" s="20" t="s">
        <v>9</v>
      </c>
      <c r="B21" s="12"/>
      <c r="C21" s="11"/>
      <c r="D21" s="12"/>
      <c r="E21" s="11"/>
      <c r="F21" s="12"/>
      <c r="G21" s="11"/>
      <c r="H21" s="12"/>
      <c r="I21" s="11"/>
      <c r="J21" s="12"/>
      <c r="K21" s="11"/>
      <c r="L21" s="21"/>
    </row>
    <row r="22" spans="1:12" s="7" customFormat="1" ht="12">
      <c r="A22" s="18" t="s">
        <v>10</v>
      </c>
      <c r="B22" s="12"/>
      <c r="C22" s="11"/>
      <c r="D22" s="12"/>
      <c r="E22" s="11"/>
      <c r="F22" s="12"/>
      <c r="G22" s="11"/>
      <c r="H22" s="12"/>
      <c r="I22" s="11"/>
      <c r="J22" s="12"/>
      <c r="K22" s="11"/>
      <c r="L22" s="21"/>
    </row>
    <row r="23" spans="1:12" s="7" customFormat="1" ht="12">
      <c r="A23" s="18" t="s">
        <v>11</v>
      </c>
      <c r="B23" s="12"/>
      <c r="C23" s="11"/>
      <c r="D23" s="12"/>
      <c r="E23" s="11"/>
      <c r="F23" s="12"/>
      <c r="G23" s="11"/>
      <c r="H23" s="12"/>
      <c r="I23" s="11"/>
      <c r="J23" s="12"/>
      <c r="K23" s="11"/>
      <c r="L23" s="21"/>
    </row>
    <row r="24" spans="1:12" s="7" customFormat="1" ht="12">
      <c r="A24" s="18" t="s">
        <v>12</v>
      </c>
      <c r="B24" s="12">
        <v>23558.5</v>
      </c>
      <c r="C24" s="11">
        <v>26528.07</v>
      </c>
      <c r="D24" s="12">
        <v>27687.61</v>
      </c>
      <c r="E24" s="11">
        <v>28736.94</v>
      </c>
      <c r="F24" s="12">
        <v>29773.67</v>
      </c>
      <c r="G24" s="11">
        <v>41550.1</v>
      </c>
      <c r="H24" s="12">
        <f>+((EXP((LN(D24)-LN(B24))/5))-1)*(100)</f>
        <v>3.2826962305261054</v>
      </c>
      <c r="I24" s="11">
        <f aca="true" t="shared" si="1" ref="I24:K28">((D24/C24)-1)*100</f>
        <v>4.370992688122444</v>
      </c>
      <c r="J24" s="12">
        <f t="shared" si="1"/>
        <v>3.789890134973728</v>
      </c>
      <c r="K24" s="11">
        <f t="shared" si="1"/>
        <v>3.6076562083506403</v>
      </c>
      <c r="L24" s="21">
        <f>+((EXP((LN(G24)-LN(D24))/12))-1)*(100)</f>
        <v>3.440485528000048</v>
      </c>
    </row>
    <row r="25" spans="1:12" s="7" customFormat="1" ht="12">
      <c r="A25" s="18" t="s">
        <v>13</v>
      </c>
      <c r="B25" s="12">
        <v>633.65</v>
      </c>
      <c r="C25" s="11">
        <v>725.25</v>
      </c>
      <c r="D25" s="12">
        <v>759.37</v>
      </c>
      <c r="E25" s="11">
        <v>783.79</v>
      </c>
      <c r="F25" s="12">
        <v>807.44</v>
      </c>
      <c r="G25" s="11">
        <v>1046.53</v>
      </c>
      <c r="H25" s="12">
        <f>+((EXP((LN(D25)-LN(B25))/5))-1)*(100)</f>
        <v>3.6861620418087604</v>
      </c>
      <c r="I25" s="11">
        <f t="shared" si="1"/>
        <v>4.704584625991037</v>
      </c>
      <c r="J25" s="12">
        <f t="shared" si="1"/>
        <v>3.2158236432832332</v>
      </c>
      <c r="K25" s="11">
        <f t="shared" si="1"/>
        <v>3.017389862080422</v>
      </c>
      <c r="L25" s="21">
        <f>+((EXP((LN(G25)-LN(D25))/12))-1)*(100)</f>
        <v>2.708925830540987</v>
      </c>
    </row>
    <row r="26" spans="1:12" s="7" customFormat="1" ht="12">
      <c r="A26" s="18" t="s">
        <v>14</v>
      </c>
      <c r="B26" s="12">
        <v>8965.81</v>
      </c>
      <c r="C26" s="11">
        <v>9842.19</v>
      </c>
      <c r="D26" s="12">
        <v>10196.34</v>
      </c>
      <c r="E26" s="11">
        <v>10535.4</v>
      </c>
      <c r="F26" s="12">
        <v>10842.26</v>
      </c>
      <c r="G26" s="11">
        <v>14212.44</v>
      </c>
      <c r="H26" s="12">
        <f>+((EXP((LN(D26)-LN(B26))/5))-1)*(100)</f>
        <v>2.605574292113877</v>
      </c>
      <c r="I26" s="11">
        <f t="shared" si="1"/>
        <v>3.598284528138551</v>
      </c>
      <c r="J26" s="12">
        <f t="shared" si="1"/>
        <v>3.3253108468332737</v>
      </c>
      <c r="K26" s="11">
        <f t="shared" si="1"/>
        <v>2.9126563775461856</v>
      </c>
      <c r="L26" s="21">
        <f>+((EXP((LN(G26)-LN(D26))/12))-1)*(100)</f>
        <v>2.8060551040431925</v>
      </c>
    </row>
    <row r="27" spans="1:12" s="7" customFormat="1" ht="12">
      <c r="A27" s="18" t="s">
        <v>15</v>
      </c>
      <c r="B27" s="12">
        <v>1215.63</v>
      </c>
      <c r="C27" s="11">
        <v>1357.55</v>
      </c>
      <c r="D27" s="12">
        <v>1417.29</v>
      </c>
      <c r="E27" s="11">
        <v>1480.76</v>
      </c>
      <c r="F27" s="12">
        <v>1548.39</v>
      </c>
      <c r="G27" s="11">
        <v>2369.32</v>
      </c>
      <c r="H27" s="12">
        <f>+((EXP((LN(D27)-LN(B27))/5))-1)*(100)</f>
        <v>3.117283305473051</v>
      </c>
      <c r="I27" s="11">
        <f t="shared" si="1"/>
        <v>4.400574564472759</v>
      </c>
      <c r="J27" s="12">
        <f t="shared" si="1"/>
        <v>4.478264857580316</v>
      </c>
      <c r="K27" s="11">
        <f t="shared" si="1"/>
        <v>4.567249250384942</v>
      </c>
      <c r="L27" s="21">
        <f>+((EXP((LN(G27)-LN(D27))/12))-1)*(100)</f>
        <v>4.375142910823682</v>
      </c>
    </row>
    <row r="28" spans="1:12" s="7" customFormat="1" ht="12">
      <c r="A28" s="18" t="s">
        <v>16</v>
      </c>
      <c r="B28" s="12">
        <v>5845.18</v>
      </c>
      <c r="C28" s="11">
        <v>6563.35</v>
      </c>
      <c r="D28" s="12">
        <v>6847.48</v>
      </c>
      <c r="E28" s="11">
        <v>7159.13</v>
      </c>
      <c r="F28" s="12">
        <v>7493.2</v>
      </c>
      <c r="G28" s="11">
        <v>11717.78</v>
      </c>
      <c r="H28" s="12">
        <f>+((EXP((LN(D28)-LN(B28))/5))-1)*(100)</f>
        <v>3.2158935299896996</v>
      </c>
      <c r="I28" s="11">
        <f t="shared" si="1"/>
        <v>4.329039286340053</v>
      </c>
      <c r="J28" s="12">
        <f t="shared" si="1"/>
        <v>4.55130938681092</v>
      </c>
      <c r="K28" s="11">
        <f t="shared" si="1"/>
        <v>4.666349123427005</v>
      </c>
      <c r="L28" s="21">
        <f>+((EXP((LN(G28)-LN(D28))/12))-1)*(100)</f>
        <v>4.57861372958015</v>
      </c>
    </row>
    <row r="29" spans="1:12" s="7" customFormat="1" ht="12">
      <c r="A29" s="18"/>
      <c r="B29" s="12"/>
      <c r="C29" s="11"/>
      <c r="D29" s="12"/>
      <c r="E29" s="11"/>
      <c r="F29" s="12"/>
      <c r="G29" s="11"/>
      <c r="H29" s="12"/>
      <c r="I29" s="11"/>
      <c r="J29" s="12"/>
      <c r="K29" s="11"/>
      <c r="L29" s="21"/>
    </row>
    <row r="30" spans="1:12" s="7" customFormat="1" ht="12">
      <c r="A30" s="20" t="s">
        <v>17</v>
      </c>
      <c r="B30" s="12"/>
      <c r="C30" s="11"/>
      <c r="D30" s="12"/>
      <c r="E30" s="11"/>
      <c r="F30" s="12"/>
      <c r="G30" s="11"/>
      <c r="H30" s="12"/>
      <c r="I30" s="11"/>
      <c r="J30" s="12"/>
      <c r="K30" s="11"/>
      <c r="L30" s="21"/>
    </row>
    <row r="31" spans="1:12" s="7" customFormat="1" ht="12">
      <c r="A31" s="18" t="s">
        <v>18</v>
      </c>
      <c r="B31" s="12"/>
      <c r="C31" s="11"/>
      <c r="D31" s="12"/>
      <c r="E31" s="11"/>
      <c r="F31" s="12"/>
      <c r="G31" s="11"/>
      <c r="H31" s="12"/>
      <c r="I31" s="11"/>
      <c r="J31" s="12"/>
      <c r="K31" s="11"/>
      <c r="L31" s="21"/>
    </row>
    <row r="32" spans="1:12" s="7" customFormat="1" ht="12">
      <c r="A32" s="18" t="s">
        <v>13</v>
      </c>
      <c r="B32" s="84">
        <v>0.729</v>
      </c>
      <c r="C32" s="85">
        <v>0.673</v>
      </c>
      <c r="D32" s="84">
        <v>0.68</v>
      </c>
      <c r="E32" s="85">
        <v>0.683</v>
      </c>
      <c r="F32" s="84">
        <v>0.693</v>
      </c>
      <c r="G32" s="85">
        <v>0.744</v>
      </c>
      <c r="H32" s="12">
        <f>+((EXP((LN(D32)-LN(B32))/5))-1)*(100)</f>
        <v>-1.3819804250995715</v>
      </c>
      <c r="I32" s="11">
        <f aca="true" t="shared" si="2" ref="I32:K36">((D32/C32)-1)*100</f>
        <v>1.0401188707280795</v>
      </c>
      <c r="J32" s="12">
        <f t="shared" si="2"/>
        <v>0.4411764705882337</v>
      </c>
      <c r="K32" s="11">
        <f t="shared" si="2"/>
        <v>1.4641288433381972</v>
      </c>
      <c r="L32" s="21">
        <f>+((EXP((LN(G32)-LN(D32))/12))-1)*(100)</f>
        <v>0.7523849368775926</v>
      </c>
    </row>
    <row r="33" spans="1:12" s="7" customFormat="1" ht="12">
      <c r="A33" s="18" t="s">
        <v>126</v>
      </c>
      <c r="B33" s="84" t="s">
        <v>127</v>
      </c>
      <c r="C33" s="85">
        <v>1.065</v>
      </c>
      <c r="D33" s="84">
        <v>0.914</v>
      </c>
      <c r="E33" s="85">
        <v>0.895</v>
      </c>
      <c r="F33" s="84">
        <v>1.007</v>
      </c>
      <c r="G33" s="85">
        <v>1.17</v>
      </c>
      <c r="H33" s="12" t="s">
        <v>127</v>
      </c>
      <c r="I33" s="11">
        <f t="shared" si="2"/>
        <v>-14.17840375586854</v>
      </c>
      <c r="J33" s="12">
        <f t="shared" si="2"/>
        <v>-2.0787746170678356</v>
      </c>
      <c r="K33" s="11">
        <f t="shared" si="2"/>
        <v>12.513966480446914</v>
      </c>
      <c r="L33" s="21">
        <f>+((EXP((LN(G33)-LN(D33))/12))-1)*(100)</f>
        <v>2.07905451421333</v>
      </c>
    </row>
    <row r="34" spans="1:12" s="7" customFormat="1" ht="12">
      <c r="A34" s="18" t="s">
        <v>19</v>
      </c>
      <c r="B34" s="84">
        <v>1.578</v>
      </c>
      <c r="C34" s="85">
        <v>1.617</v>
      </c>
      <c r="D34" s="84">
        <v>1.54</v>
      </c>
      <c r="E34" s="85">
        <v>1.595</v>
      </c>
      <c r="F34" s="84">
        <v>1.606</v>
      </c>
      <c r="G34" s="85">
        <v>1.651</v>
      </c>
      <c r="H34" s="12">
        <f>+((EXP((LN(D34)-LN(B34))/5))-1)*(100)</f>
        <v>-0.4863296889239921</v>
      </c>
      <c r="I34" s="11">
        <f t="shared" si="2"/>
        <v>-4.761904761904756</v>
      </c>
      <c r="J34" s="12">
        <f t="shared" si="2"/>
        <v>3.5714285714285587</v>
      </c>
      <c r="K34" s="11">
        <f t="shared" si="2"/>
        <v>0.6896551724137945</v>
      </c>
      <c r="L34" s="21">
        <f>+((EXP((LN(G34)-LN(D34))/12))-1)*(100)</f>
        <v>0.5816747668606848</v>
      </c>
    </row>
    <row r="35" spans="1:12" s="7" customFormat="1" ht="12">
      <c r="A35" s="18" t="s">
        <v>20</v>
      </c>
      <c r="B35" s="84">
        <v>0.698</v>
      </c>
      <c r="C35" s="85">
        <v>0.545</v>
      </c>
      <c r="D35" s="84">
        <v>0.464</v>
      </c>
      <c r="E35" s="85">
        <v>0.457</v>
      </c>
      <c r="F35" s="84">
        <v>0.515</v>
      </c>
      <c r="G35" s="86">
        <v>0.598</v>
      </c>
      <c r="H35" s="11">
        <f>+((EXP((LN(D35)-LN(B35))/5))-1)*(100)</f>
        <v>-7.842112381299171</v>
      </c>
      <c r="I35" s="11">
        <f t="shared" si="2"/>
        <v>-14.862385321100923</v>
      </c>
      <c r="J35" s="12">
        <f t="shared" si="2"/>
        <v>-1.5086206896551713</v>
      </c>
      <c r="K35" s="11">
        <f t="shared" si="2"/>
        <v>12.691466083150992</v>
      </c>
      <c r="L35" s="21">
        <f>+((EXP((LN(G35)-LN(D35))/12))-1)*(100)</f>
        <v>2.13672628627255</v>
      </c>
    </row>
    <row r="36" spans="1:12" s="7" customFormat="1" ht="12.75" thickBot="1">
      <c r="A36" s="25" t="s">
        <v>21</v>
      </c>
      <c r="B36" s="87">
        <v>10.632</v>
      </c>
      <c r="C36" s="88">
        <v>8.782</v>
      </c>
      <c r="D36" s="87">
        <v>9.402</v>
      </c>
      <c r="E36" s="88">
        <v>9.443</v>
      </c>
      <c r="F36" s="87">
        <v>9.496</v>
      </c>
      <c r="G36" s="88">
        <v>10.612</v>
      </c>
      <c r="H36" s="26">
        <f>+((EXP((LN(D36)-LN(B36))/5))-1)*(100)</f>
        <v>-2.428932665547634</v>
      </c>
      <c r="I36" s="27">
        <f t="shared" si="2"/>
        <v>7.059895240264158</v>
      </c>
      <c r="J36" s="26">
        <f t="shared" si="2"/>
        <v>0.43607743033398094</v>
      </c>
      <c r="K36" s="27">
        <f t="shared" si="2"/>
        <v>0.5612623107063452</v>
      </c>
      <c r="L36" s="28">
        <f>+((EXP((LN(G36)-LN(D36))/12))-1)*(100)</f>
        <v>1.0139644967088302</v>
      </c>
    </row>
    <row r="37" s="7" customFormat="1" ht="12"/>
    <row r="38" s="7" customFormat="1" ht="12">
      <c r="A38" s="7" t="s">
        <v>103</v>
      </c>
    </row>
    <row r="39" s="7" customFormat="1" ht="12">
      <c r="A39" s="7" t="s">
        <v>104</v>
      </c>
    </row>
    <row r="40" s="7" customFormat="1" ht="12">
      <c r="A40" s="7" t="s">
        <v>105</v>
      </c>
    </row>
    <row r="41" s="7" customFormat="1" ht="12"/>
    <row r="42" s="7" customFormat="1" ht="12">
      <c r="A42" s="7" t="s">
        <v>22</v>
      </c>
    </row>
    <row r="43" s="7" customFormat="1" ht="12">
      <c r="A43" s="7" t="s">
        <v>23</v>
      </c>
    </row>
    <row r="44" spans="1:11" ht="12.75">
      <c r="A44" s="7" t="s">
        <v>24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</sheetData>
  <printOptions horizontalCentered="1"/>
  <pageMargins left="1.25" right="0.75" top="0.65" bottom="0.65" header="0.5" footer="0.5"/>
  <pageSetup fitToHeight="1" fitToWidth="1" horizontalDpi="300" verticalDpi="300" orientation="landscape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24">
      <selection activeCell="A37" sqref="A37"/>
    </sheetView>
  </sheetViews>
  <sheetFormatPr defaultColWidth="9.140625" defaultRowHeight="12.75"/>
  <cols>
    <col min="1" max="1" width="25.7109375" style="0" customWidth="1"/>
    <col min="2" max="7" width="8.7109375" style="0" customWidth="1"/>
    <col min="8" max="12" width="7.7109375" style="0" customWidth="1"/>
  </cols>
  <sheetData>
    <row r="1" spans="1:12" ht="15.75">
      <c r="A1" s="3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84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09" t="s">
        <v>128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92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42" customFormat="1" ht="12">
      <c r="A8" s="48"/>
      <c r="B8" s="39" t="s">
        <v>0</v>
      </c>
      <c r="C8" s="39"/>
      <c r="D8" s="40"/>
      <c r="E8" s="39" t="s">
        <v>1</v>
      </c>
      <c r="F8" s="39"/>
      <c r="G8" s="40"/>
      <c r="H8" s="39" t="s">
        <v>2</v>
      </c>
      <c r="I8" s="39"/>
      <c r="J8" s="39"/>
      <c r="K8" s="39"/>
      <c r="L8" s="41"/>
    </row>
    <row r="9" spans="1:12" s="42" customFormat="1" ht="12">
      <c r="A9" s="43" t="s">
        <v>27</v>
      </c>
      <c r="B9" s="44">
        <v>1995</v>
      </c>
      <c r="C9" s="45">
        <v>1999</v>
      </c>
      <c r="D9" s="44">
        <f>C9+1</f>
        <v>2000</v>
      </c>
      <c r="E9" s="59">
        <f>D9+1</f>
        <v>2001</v>
      </c>
      <c r="F9" s="60">
        <f>E9+1</f>
        <v>2002</v>
      </c>
      <c r="G9" s="46">
        <f>D9+12</f>
        <v>2012</v>
      </c>
      <c r="H9" s="44" t="s">
        <v>89</v>
      </c>
      <c r="I9" s="45" t="s">
        <v>4</v>
      </c>
      <c r="J9" s="44" t="s">
        <v>78</v>
      </c>
      <c r="K9" s="61" t="s">
        <v>90</v>
      </c>
      <c r="L9" s="47" t="s">
        <v>91</v>
      </c>
    </row>
    <row r="10" spans="1:12" s="7" customFormat="1" ht="12">
      <c r="A10" s="18"/>
      <c r="B10" s="14"/>
      <c r="C10" s="8"/>
      <c r="D10" s="14"/>
      <c r="E10" s="8"/>
      <c r="F10" s="14"/>
      <c r="G10" s="8"/>
      <c r="H10" s="14"/>
      <c r="I10" s="8"/>
      <c r="J10" s="14"/>
      <c r="K10" s="8"/>
      <c r="L10" s="19"/>
    </row>
    <row r="11" spans="1:12" s="7" customFormat="1" ht="12">
      <c r="A11" s="20" t="s">
        <v>28</v>
      </c>
      <c r="B11" s="17"/>
      <c r="C11" s="10"/>
      <c r="D11" s="17"/>
      <c r="E11" s="10"/>
      <c r="F11" s="17"/>
      <c r="G11" s="10"/>
      <c r="H11" s="12"/>
      <c r="I11" s="11"/>
      <c r="J11" s="12"/>
      <c r="K11" s="13"/>
      <c r="L11" s="29"/>
    </row>
    <row r="12" spans="1:12" s="7" customFormat="1" ht="12">
      <c r="A12" s="18" t="s">
        <v>29</v>
      </c>
      <c r="B12" s="17"/>
      <c r="C12" s="10"/>
      <c r="D12" s="17"/>
      <c r="E12" s="10"/>
      <c r="F12" s="17"/>
      <c r="G12" s="10"/>
      <c r="H12" s="12"/>
      <c r="I12" s="11"/>
      <c r="J12" s="12"/>
      <c r="K12" s="13"/>
      <c r="L12" s="29"/>
    </row>
    <row r="13" spans="1:12" s="7" customFormat="1" ht="12">
      <c r="A13" s="18" t="s">
        <v>138</v>
      </c>
      <c r="B13" s="69">
        <f aca="true" t="shared" si="0" ref="B13:G13">SUM(B14:B17)</f>
        <v>104.69999999999999</v>
      </c>
      <c r="C13" s="69">
        <v>131.3</v>
      </c>
      <c r="D13" s="69">
        <f t="shared" si="0"/>
        <v>139.2</v>
      </c>
      <c r="E13" s="69">
        <f t="shared" si="0"/>
        <v>146.3</v>
      </c>
      <c r="F13" s="69">
        <f t="shared" si="0"/>
        <v>154.5</v>
      </c>
      <c r="G13" s="69">
        <f t="shared" si="0"/>
        <v>258.8</v>
      </c>
      <c r="H13" s="12">
        <f>+((EXP((LN(D13)-LN(B13))/5))-1)*(100)</f>
        <v>5.861613907603247</v>
      </c>
      <c r="I13" s="11">
        <f aca="true" t="shared" si="1" ref="I13:K17">((D13/C13)-1)*100</f>
        <v>6.0167555217059965</v>
      </c>
      <c r="J13" s="12">
        <f t="shared" si="1"/>
        <v>5.100574712643691</v>
      </c>
      <c r="K13" s="11">
        <f t="shared" si="1"/>
        <v>5.604921394395079</v>
      </c>
      <c r="L13" s="21">
        <f>+((EXP((LN(G13)-LN(D13))/12))-1)*(100)</f>
        <v>5.303729589382855</v>
      </c>
    </row>
    <row r="14" spans="1:12" s="7" customFormat="1" ht="12">
      <c r="A14" s="18" t="s">
        <v>30</v>
      </c>
      <c r="B14" s="70">
        <v>37</v>
      </c>
      <c r="C14" s="69">
        <v>48.7</v>
      </c>
      <c r="D14" s="70">
        <v>52.7</v>
      </c>
      <c r="E14" s="69">
        <v>54.8</v>
      </c>
      <c r="F14" s="70">
        <v>57.5</v>
      </c>
      <c r="G14" s="69">
        <v>88.7</v>
      </c>
      <c r="H14" s="12">
        <f>+((EXP((LN(D14)-LN(B14))/5))-1)*(100)</f>
        <v>7.330160359219251</v>
      </c>
      <c r="I14" s="11">
        <f t="shared" si="1"/>
        <v>8.213552361396292</v>
      </c>
      <c r="J14" s="12">
        <f t="shared" si="1"/>
        <v>3.984819734345346</v>
      </c>
      <c r="K14" s="11">
        <f t="shared" si="1"/>
        <v>4.92700729927007</v>
      </c>
      <c r="L14" s="21">
        <f>+((EXP((LN(G14)-LN(D14))/12))-1)*(100)</f>
        <v>4.434201475096966</v>
      </c>
    </row>
    <row r="15" spans="1:12" s="7" customFormat="1" ht="12">
      <c r="A15" s="18" t="s">
        <v>31</v>
      </c>
      <c r="B15" s="70">
        <v>32.1</v>
      </c>
      <c r="C15" s="69">
        <v>38.753</v>
      </c>
      <c r="D15" s="70">
        <v>39.4</v>
      </c>
      <c r="E15" s="69">
        <v>41.7</v>
      </c>
      <c r="F15" s="70">
        <v>44.5</v>
      </c>
      <c r="G15" s="69">
        <v>82.9</v>
      </c>
      <c r="H15" s="12">
        <f>+((EXP((LN(D15)-LN(B15))/5))-1)*(100)</f>
        <v>4.183330782088057</v>
      </c>
      <c r="I15" s="11">
        <f t="shared" si="1"/>
        <v>1.6695481640131016</v>
      </c>
      <c r="J15" s="12">
        <f t="shared" si="1"/>
        <v>5.837563451776662</v>
      </c>
      <c r="K15" s="11">
        <f t="shared" si="1"/>
        <v>6.714628297362113</v>
      </c>
      <c r="L15" s="21">
        <f>+((EXP((LN(G15)-LN(D15))/12))-1)*(100)</f>
        <v>6.395075166573849</v>
      </c>
    </row>
    <row r="16" spans="1:12" s="7" customFormat="1" ht="12">
      <c r="A16" s="30" t="s">
        <v>32</v>
      </c>
      <c r="B16" s="69">
        <v>20.8</v>
      </c>
      <c r="C16" s="70">
        <v>24.2</v>
      </c>
      <c r="D16" s="69">
        <v>26.5</v>
      </c>
      <c r="E16" s="70">
        <v>28.3</v>
      </c>
      <c r="F16" s="69">
        <v>30.2</v>
      </c>
      <c r="G16" s="70">
        <v>54.3</v>
      </c>
      <c r="H16" s="11">
        <f>+((EXP((LN(D16)-LN(B16))/5))-1)*(100)</f>
        <v>4.963065931551602</v>
      </c>
      <c r="I16" s="11">
        <f t="shared" si="1"/>
        <v>9.50413223140496</v>
      </c>
      <c r="J16" s="11">
        <f t="shared" si="1"/>
        <v>6.792452830188678</v>
      </c>
      <c r="K16" s="12">
        <f t="shared" si="1"/>
        <v>6.7137809187279185</v>
      </c>
      <c r="L16" s="29">
        <f>+((EXP((LN(G16)-LN(D16))/12))-1)*(100)</f>
        <v>6.160469277047675</v>
      </c>
    </row>
    <row r="17" spans="1:12" s="7" customFormat="1" ht="12">
      <c r="A17" s="30" t="s">
        <v>33</v>
      </c>
      <c r="B17" s="71">
        <v>14.8</v>
      </c>
      <c r="C17" s="98">
        <v>19.7</v>
      </c>
      <c r="D17" s="99">
        <v>20.6</v>
      </c>
      <c r="E17" s="98">
        <v>21.5</v>
      </c>
      <c r="F17" s="99">
        <v>22.3</v>
      </c>
      <c r="G17" s="98">
        <v>32.9</v>
      </c>
      <c r="H17" s="12">
        <f>+((EXP((LN(D17)-LN(B17))/5))-1)*(100)</f>
        <v>6.836856466368912</v>
      </c>
      <c r="I17" s="11">
        <f t="shared" si="1"/>
        <v>4.5685279187817285</v>
      </c>
      <c r="J17" s="11">
        <f t="shared" si="1"/>
        <v>4.3689320388349495</v>
      </c>
      <c r="K17" s="12">
        <f t="shared" si="1"/>
        <v>3.7209302325581506</v>
      </c>
      <c r="L17" s="29">
        <f>+((EXP((LN(G17)-LN(D17))/12))-1)*(100)</f>
        <v>3.978621740076349</v>
      </c>
    </row>
    <row r="18" spans="1:12" s="7" customFormat="1" ht="12">
      <c r="A18" s="18"/>
      <c r="B18" s="72"/>
      <c r="C18" s="73"/>
      <c r="D18" s="72"/>
      <c r="E18" s="73"/>
      <c r="F18" s="72"/>
      <c r="G18" s="73"/>
      <c r="H18" s="14"/>
      <c r="I18" s="8"/>
      <c r="J18" s="14"/>
      <c r="K18" s="8"/>
      <c r="L18" s="19"/>
    </row>
    <row r="19" spans="1:12" s="7" customFormat="1" ht="12">
      <c r="A19" s="20" t="s">
        <v>34</v>
      </c>
      <c r="B19" s="72"/>
      <c r="C19" s="73"/>
      <c r="D19" s="72"/>
      <c r="E19" s="73"/>
      <c r="F19" s="72"/>
      <c r="G19" s="73"/>
      <c r="H19" s="14"/>
      <c r="I19" s="8"/>
      <c r="J19" s="14"/>
      <c r="K19" s="8"/>
      <c r="L19" s="19"/>
    </row>
    <row r="20" spans="1:12" s="7" customFormat="1" ht="12">
      <c r="A20" s="18" t="s">
        <v>139</v>
      </c>
      <c r="B20" s="72"/>
      <c r="C20" s="73"/>
      <c r="D20" s="72"/>
      <c r="E20" s="73"/>
      <c r="F20" s="72"/>
      <c r="G20" s="73"/>
      <c r="H20" s="14"/>
      <c r="I20" s="8"/>
      <c r="J20" s="14"/>
      <c r="K20" s="8"/>
      <c r="L20" s="19"/>
    </row>
    <row r="21" spans="1:12" s="7" customFormat="1" ht="12">
      <c r="A21" s="18" t="s">
        <v>35</v>
      </c>
      <c r="B21" s="12">
        <v>496.31</v>
      </c>
      <c r="C21" s="11">
        <v>576.111</v>
      </c>
      <c r="D21" s="12">
        <v>604.093</v>
      </c>
      <c r="E21" s="11">
        <v>620.7</v>
      </c>
      <c r="F21" s="12">
        <v>639</v>
      </c>
      <c r="G21" s="11">
        <v>927.4</v>
      </c>
      <c r="H21" s="12">
        <f>+((EXP((LN(D21)-LN(B21))/5))-1)*(100)</f>
        <v>4.008816710204721</v>
      </c>
      <c r="I21" s="11">
        <f aca="true" t="shared" si="2" ref="I21:K26">((D21/C21)-1)*100</f>
        <v>4.857050117078132</v>
      </c>
      <c r="J21" s="12">
        <f t="shared" si="2"/>
        <v>2.749080025757644</v>
      </c>
      <c r="K21" s="11">
        <f t="shared" si="2"/>
        <v>2.9482841952634065</v>
      </c>
      <c r="L21" s="21">
        <f aca="true" t="shared" si="3" ref="L21:L26">+((EXP((LN(G21)-LN(D21))/12))-1)*(100)</f>
        <v>3.636707546782869</v>
      </c>
    </row>
    <row r="22" spans="1:12" s="7" customFormat="1" ht="12">
      <c r="A22" s="18" t="s">
        <v>36</v>
      </c>
      <c r="B22" s="12">
        <f aca="true" t="shared" si="4" ref="B22:G22">SUM(B23:B25)</f>
        <v>48.553</v>
      </c>
      <c r="C22" s="11">
        <f t="shared" si="4"/>
        <v>53.286</v>
      </c>
      <c r="D22" s="12">
        <f t="shared" si="4"/>
        <v>54.57299999999999</v>
      </c>
      <c r="E22" s="11">
        <f t="shared" si="4"/>
        <v>57.744</v>
      </c>
      <c r="F22" s="12">
        <f t="shared" si="4"/>
        <v>61.516</v>
      </c>
      <c r="G22" s="11">
        <f t="shared" si="4"/>
        <v>108.446</v>
      </c>
      <c r="H22" s="12">
        <f>+((EXP((LN(D22)-LN(B22))/5))-1)*(100)</f>
        <v>2.365202960732149</v>
      </c>
      <c r="I22" s="11">
        <f t="shared" si="2"/>
        <v>2.415268550838845</v>
      </c>
      <c r="J22" s="12">
        <f t="shared" si="2"/>
        <v>5.810565664339529</v>
      </c>
      <c r="K22" s="11">
        <f t="shared" si="2"/>
        <v>6.532280410085889</v>
      </c>
      <c r="L22" s="21">
        <f t="shared" si="3"/>
        <v>5.889519056096626</v>
      </c>
    </row>
    <row r="23" spans="1:12" s="7" customFormat="1" ht="12">
      <c r="A23" s="18" t="s">
        <v>30</v>
      </c>
      <c r="B23" s="12">
        <v>16.242</v>
      </c>
      <c r="C23" s="11">
        <v>19.121</v>
      </c>
      <c r="D23" s="12">
        <v>20.898</v>
      </c>
      <c r="E23" s="11">
        <v>22.026</v>
      </c>
      <c r="F23" s="12">
        <v>23.392</v>
      </c>
      <c r="G23" s="11">
        <v>37.916</v>
      </c>
      <c r="H23" s="12">
        <f>+((EXP((LN(D23)-LN(B23))/5))-1)*(100)</f>
        <v>5.170283286976551</v>
      </c>
      <c r="I23" s="11">
        <f t="shared" si="2"/>
        <v>9.293446995450028</v>
      </c>
      <c r="J23" s="12">
        <f t="shared" si="2"/>
        <v>5.397645707723231</v>
      </c>
      <c r="K23" s="11">
        <f t="shared" si="2"/>
        <v>6.201761554526475</v>
      </c>
      <c r="L23" s="21">
        <f t="shared" si="3"/>
        <v>5.089618587973654</v>
      </c>
    </row>
    <row r="24" spans="1:12" s="7" customFormat="1" ht="12">
      <c r="A24" s="18" t="s">
        <v>31</v>
      </c>
      <c r="B24" s="12">
        <v>17.98</v>
      </c>
      <c r="C24" s="11">
        <v>21.882</v>
      </c>
      <c r="D24" s="12">
        <v>22.491</v>
      </c>
      <c r="E24" s="11">
        <v>23.93</v>
      </c>
      <c r="F24" s="12">
        <v>25.629</v>
      </c>
      <c r="G24" s="11">
        <v>47.793</v>
      </c>
      <c r="H24" s="12">
        <f>+((EXP((LN(D24)-LN(B24))/5))-1)*(100)</f>
        <v>4.578838881605751</v>
      </c>
      <c r="I24" s="11">
        <f t="shared" si="2"/>
        <v>2.7831094049904026</v>
      </c>
      <c r="J24" s="12">
        <f t="shared" si="2"/>
        <v>6.39811480147614</v>
      </c>
      <c r="K24" s="11">
        <f t="shared" si="2"/>
        <v>7.099874634350201</v>
      </c>
      <c r="L24" s="21">
        <f t="shared" si="3"/>
        <v>6.482840381986477</v>
      </c>
    </row>
    <row r="25" spans="1:12" s="7" customFormat="1" ht="12">
      <c r="A25" s="18" t="s">
        <v>32</v>
      </c>
      <c r="B25" s="12">
        <v>14.331</v>
      </c>
      <c r="C25" s="11">
        <v>12.283</v>
      </c>
      <c r="D25" s="12">
        <v>11.184</v>
      </c>
      <c r="E25" s="11">
        <v>11.788</v>
      </c>
      <c r="F25" s="12">
        <v>12.495</v>
      </c>
      <c r="G25" s="11">
        <v>22.737</v>
      </c>
      <c r="H25" s="12">
        <f>+((EXP((LN(D25)-LN(B25))/5))-1)*(100)</f>
        <v>-4.837874764521121</v>
      </c>
      <c r="I25" s="11">
        <f t="shared" si="2"/>
        <v>-8.947325571928689</v>
      </c>
      <c r="J25" s="12">
        <f t="shared" si="2"/>
        <v>5.400572246065827</v>
      </c>
      <c r="K25" s="11">
        <f t="shared" si="2"/>
        <v>5.997624703087867</v>
      </c>
      <c r="L25" s="21">
        <f t="shared" si="3"/>
        <v>6.090867414919732</v>
      </c>
    </row>
    <row r="26" spans="1:12" s="7" customFormat="1" ht="12">
      <c r="A26" s="18" t="s">
        <v>37</v>
      </c>
      <c r="B26" s="12">
        <f aca="true" t="shared" si="5" ref="B26:G26">SUM(B21+B22)</f>
        <v>544.863</v>
      </c>
      <c r="C26" s="11">
        <f t="shared" si="5"/>
        <v>629.3969999999999</v>
      </c>
      <c r="D26" s="12">
        <f t="shared" si="5"/>
        <v>658.6659999999999</v>
      </c>
      <c r="E26" s="11">
        <f t="shared" si="5"/>
        <v>678.4440000000001</v>
      </c>
      <c r="F26" s="12">
        <f t="shared" si="5"/>
        <v>700.516</v>
      </c>
      <c r="G26" s="11">
        <f t="shared" si="5"/>
        <v>1035.846</v>
      </c>
      <c r="H26" s="12">
        <f>+((EXP((LN(D26)-LN(B26))/9))-1)*(100)</f>
        <v>2.129946213363376</v>
      </c>
      <c r="I26" s="11">
        <f t="shared" si="2"/>
        <v>4.650324040311604</v>
      </c>
      <c r="J26" s="12">
        <f t="shared" si="2"/>
        <v>3.002735832728587</v>
      </c>
      <c r="K26" s="11">
        <f t="shared" si="2"/>
        <v>3.2533267299880153</v>
      </c>
      <c r="L26" s="21">
        <f t="shared" si="3"/>
        <v>3.8450569755090314</v>
      </c>
    </row>
    <row r="27" spans="1:12" s="7" customFormat="1" ht="12">
      <c r="A27" s="18"/>
      <c r="B27" s="12"/>
      <c r="C27" s="11"/>
      <c r="D27" s="12"/>
      <c r="E27" s="11"/>
      <c r="F27" s="12"/>
      <c r="G27" s="11"/>
      <c r="H27" s="12"/>
      <c r="I27" s="11"/>
      <c r="J27" s="12"/>
      <c r="K27" s="11"/>
      <c r="L27" s="21"/>
    </row>
    <row r="28" spans="1:12" s="7" customFormat="1" ht="12">
      <c r="A28" s="18" t="s">
        <v>140</v>
      </c>
      <c r="B28" s="12"/>
      <c r="C28" s="11"/>
      <c r="D28" s="12"/>
      <c r="E28" s="11"/>
      <c r="F28" s="12"/>
      <c r="G28" s="11"/>
      <c r="H28" s="12"/>
      <c r="I28" s="11"/>
      <c r="J28" s="12"/>
      <c r="K28" s="11"/>
      <c r="L28" s="21"/>
    </row>
    <row r="29" spans="1:12" s="7" customFormat="1" ht="12">
      <c r="A29" s="18" t="s">
        <v>35</v>
      </c>
      <c r="B29" s="12">
        <v>392.573</v>
      </c>
      <c r="C29" s="11">
        <v>473.064</v>
      </c>
      <c r="D29" s="12">
        <v>502.762</v>
      </c>
      <c r="E29" s="11">
        <v>519.353</v>
      </c>
      <c r="F29" s="12">
        <v>537.53</v>
      </c>
      <c r="G29" s="11">
        <v>822.858</v>
      </c>
      <c r="H29" s="12">
        <f aca="true" t="shared" si="6" ref="H29:H34">+((EXP((LN(D29)-LN(B29))/5))-1)*(100)</f>
        <v>5.072339857975949</v>
      </c>
      <c r="I29" s="11">
        <f aca="true" t="shared" si="7" ref="I29:K34">((D29/C29)-1)*100</f>
        <v>6.277797507314009</v>
      </c>
      <c r="J29" s="12">
        <f t="shared" si="7"/>
        <v>3.2999709604146554</v>
      </c>
      <c r="K29" s="11">
        <f t="shared" si="7"/>
        <v>3.499931645720733</v>
      </c>
      <c r="L29" s="21">
        <f aca="true" t="shared" si="8" ref="L29:L34">+((EXP((LN(G29)-LN(D29))/12))-1)*(100)</f>
        <v>4.190999499280013</v>
      </c>
    </row>
    <row r="30" spans="1:12" s="7" customFormat="1" ht="12">
      <c r="A30" s="18" t="s">
        <v>36</v>
      </c>
      <c r="B30" s="12">
        <f aca="true" t="shared" si="9" ref="B30:G30">SUM(B31:B33)</f>
        <v>144.346</v>
      </c>
      <c r="C30" s="11">
        <f t="shared" si="9"/>
        <v>169.748</v>
      </c>
      <c r="D30" s="12">
        <f t="shared" si="9"/>
        <v>181.286</v>
      </c>
      <c r="E30" s="11">
        <f t="shared" si="9"/>
        <v>192.8</v>
      </c>
      <c r="F30" s="12">
        <f t="shared" si="9"/>
        <v>206.4</v>
      </c>
      <c r="G30" s="11">
        <f t="shared" si="9"/>
        <v>369.6</v>
      </c>
      <c r="H30" s="12">
        <f t="shared" si="6"/>
        <v>4.662692405242663</v>
      </c>
      <c r="I30" s="11">
        <f t="shared" si="7"/>
        <v>6.7971345759596735</v>
      </c>
      <c r="J30" s="12">
        <f t="shared" si="7"/>
        <v>6.351290226492945</v>
      </c>
      <c r="K30" s="11">
        <f t="shared" si="7"/>
        <v>7.05394190871369</v>
      </c>
      <c r="L30" s="21">
        <f t="shared" si="8"/>
        <v>6.115943867688278</v>
      </c>
    </row>
    <row r="31" spans="1:12" s="7" customFormat="1" ht="12">
      <c r="A31" s="18" t="s">
        <v>30</v>
      </c>
      <c r="B31" s="12">
        <v>64.417</v>
      </c>
      <c r="C31" s="11">
        <v>79.58</v>
      </c>
      <c r="D31" s="12">
        <v>87.109</v>
      </c>
      <c r="E31" s="11">
        <v>92.2</v>
      </c>
      <c r="F31" s="12">
        <v>98.4</v>
      </c>
      <c r="G31" s="11">
        <v>163.9</v>
      </c>
      <c r="H31" s="12">
        <f t="shared" si="6"/>
        <v>6.221518735188125</v>
      </c>
      <c r="I31" s="11">
        <f t="shared" si="7"/>
        <v>9.460919829102776</v>
      </c>
      <c r="J31" s="12">
        <f t="shared" si="7"/>
        <v>5.844401841371161</v>
      </c>
      <c r="K31" s="11">
        <f t="shared" si="7"/>
        <v>6.724511930585697</v>
      </c>
      <c r="L31" s="21">
        <f t="shared" si="8"/>
        <v>5.4086684198801915</v>
      </c>
    </row>
    <row r="32" spans="1:12" s="7" customFormat="1" ht="12">
      <c r="A32" s="18" t="s">
        <v>31</v>
      </c>
      <c r="B32" s="12">
        <v>24.433</v>
      </c>
      <c r="C32" s="11">
        <v>34.117</v>
      </c>
      <c r="D32" s="12">
        <v>35.799</v>
      </c>
      <c r="E32" s="11">
        <v>38.4</v>
      </c>
      <c r="F32" s="12">
        <v>41.5</v>
      </c>
      <c r="G32" s="11">
        <v>81.8</v>
      </c>
      <c r="H32" s="12">
        <f t="shared" si="6"/>
        <v>7.939106832080145</v>
      </c>
      <c r="I32" s="11">
        <f t="shared" si="7"/>
        <v>4.930093501773314</v>
      </c>
      <c r="J32" s="12">
        <f t="shared" si="7"/>
        <v>7.265566077264718</v>
      </c>
      <c r="K32" s="11">
        <f t="shared" si="7"/>
        <v>8.072916666666675</v>
      </c>
      <c r="L32" s="21">
        <f t="shared" si="8"/>
        <v>7.128954703020329</v>
      </c>
    </row>
    <row r="33" spans="1:12" s="7" customFormat="1" ht="12">
      <c r="A33" s="18" t="s">
        <v>32</v>
      </c>
      <c r="B33" s="12">
        <v>55.496</v>
      </c>
      <c r="C33" s="11">
        <v>56.051</v>
      </c>
      <c r="D33" s="12">
        <v>58.378</v>
      </c>
      <c r="E33" s="11">
        <v>62.2</v>
      </c>
      <c r="F33" s="12">
        <v>66.5</v>
      </c>
      <c r="G33" s="11">
        <v>123.9</v>
      </c>
      <c r="H33" s="12">
        <f t="shared" si="6"/>
        <v>1.017706976871846</v>
      </c>
      <c r="I33" s="11">
        <f t="shared" si="7"/>
        <v>4.151576243064348</v>
      </c>
      <c r="J33" s="12">
        <f t="shared" si="7"/>
        <v>6.546986878618655</v>
      </c>
      <c r="K33" s="11">
        <f t="shared" si="7"/>
        <v>6.913183279742752</v>
      </c>
      <c r="L33" s="21">
        <f t="shared" si="8"/>
        <v>6.471941764708644</v>
      </c>
    </row>
    <row r="34" spans="1:12" s="7" customFormat="1" ht="12">
      <c r="A34" s="18" t="s">
        <v>37</v>
      </c>
      <c r="B34" s="12">
        <f aca="true" t="shared" si="10" ref="B34:G34">SUM(B29+B30)</f>
        <v>536.919</v>
      </c>
      <c r="C34" s="11">
        <f t="shared" si="10"/>
        <v>642.812</v>
      </c>
      <c r="D34" s="12">
        <f t="shared" si="10"/>
        <v>684.048</v>
      </c>
      <c r="E34" s="11">
        <f t="shared" si="10"/>
        <v>712.153</v>
      </c>
      <c r="F34" s="12">
        <f t="shared" si="10"/>
        <v>743.93</v>
      </c>
      <c r="G34" s="11">
        <f t="shared" si="10"/>
        <v>1192.458</v>
      </c>
      <c r="H34" s="12">
        <f t="shared" si="6"/>
        <v>4.962837094919026</v>
      </c>
      <c r="I34" s="11">
        <f t="shared" si="7"/>
        <v>6.414939360186178</v>
      </c>
      <c r="J34" s="12">
        <f t="shared" si="7"/>
        <v>4.108629803756458</v>
      </c>
      <c r="K34" s="11">
        <f t="shared" si="7"/>
        <v>4.462102946979085</v>
      </c>
      <c r="L34" s="21">
        <f t="shared" si="8"/>
        <v>4.740114140987783</v>
      </c>
    </row>
    <row r="35" spans="1:12" s="7" customFormat="1" ht="12">
      <c r="A35" s="18"/>
      <c r="B35" s="12"/>
      <c r="C35" s="11"/>
      <c r="D35" s="12"/>
      <c r="E35" s="11"/>
      <c r="F35" s="12"/>
      <c r="G35" s="11"/>
      <c r="H35" s="12"/>
      <c r="I35" s="11"/>
      <c r="J35" s="12"/>
      <c r="K35" s="11"/>
      <c r="L35" s="21"/>
    </row>
    <row r="36" spans="1:12" s="7" customFormat="1" ht="12">
      <c r="A36" s="18" t="s">
        <v>141</v>
      </c>
      <c r="B36" s="12"/>
      <c r="C36" s="11"/>
      <c r="D36" s="12"/>
      <c r="E36" s="11"/>
      <c r="F36" s="12"/>
      <c r="G36" s="11"/>
      <c r="H36" s="12"/>
      <c r="I36" s="11"/>
      <c r="J36" s="12"/>
      <c r="K36" s="11"/>
      <c r="L36" s="21"/>
    </row>
    <row r="37" spans="1:12" s="7" customFormat="1" ht="12">
      <c r="A37" s="18" t="s">
        <v>132</v>
      </c>
      <c r="B37" s="12">
        <v>12.416</v>
      </c>
      <c r="C37" s="11">
        <v>13.975</v>
      </c>
      <c r="D37" s="12">
        <v>14.664</v>
      </c>
      <c r="E37" s="74">
        <v>15.306</v>
      </c>
      <c r="F37" s="75">
        <v>16.084</v>
      </c>
      <c r="G37" s="74">
        <v>26.378</v>
      </c>
      <c r="H37" s="12">
        <f>+((EXP((LN(D37)-LN(B37))/5))-1)*(100)</f>
        <v>3.384194794714812</v>
      </c>
      <c r="I37" s="11">
        <f aca="true" t="shared" si="11" ref="I37:K38">((D37/C37)-1)*100</f>
        <v>4.930232558139536</v>
      </c>
      <c r="J37" s="12">
        <f t="shared" si="11"/>
        <v>4.378068739770868</v>
      </c>
      <c r="K37" s="11">
        <f t="shared" si="11"/>
        <v>5.082973997125317</v>
      </c>
      <c r="L37" s="21">
        <f>+((EXP((LN(G37)-LN(D37))/12))-1)*(100)</f>
        <v>5.0144634233439955</v>
      </c>
    </row>
    <row r="38" spans="1:12" s="7" customFormat="1" ht="12">
      <c r="A38" s="18" t="s">
        <v>36</v>
      </c>
      <c r="B38" s="12">
        <v>10.812</v>
      </c>
      <c r="C38" s="11">
        <v>14.127</v>
      </c>
      <c r="D38" s="12">
        <v>15.32</v>
      </c>
      <c r="E38" s="74">
        <v>16.633</v>
      </c>
      <c r="F38" s="75">
        <v>17.918</v>
      </c>
      <c r="G38" s="74">
        <v>32.78</v>
      </c>
      <c r="H38" s="12">
        <f>+((EXP((LN(D38)-LN(B38))/5))-1)*(100)</f>
        <v>7.218702084918127</v>
      </c>
      <c r="I38" s="11">
        <f t="shared" si="11"/>
        <v>8.44482197211014</v>
      </c>
      <c r="J38" s="12">
        <f t="shared" si="11"/>
        <v>8.570496083550916</v>
      </c>
      <c r="K38" s="11">
        <f t="shared" si="11"/>
        <v>7.725605723561602</v>
      </c>
      <c r="L38" s="21">
        <f>+((EXP((LN(G38)-LN(D38))/12))-1)*(100)</f>
        <v>6.544045249611652</v>
      </c>
    </row>
    <row r="39" spans="1:12" s="7" customFormat="1" ht="12">
      <c r="A39" s="18" t="s">
        <v>37</v>
      </c>
      <c r="B39" s="12">
        <f aca="true" t="shared" si="12" ref="B39:G39">B37+B38</f>
        <v>23.228</v>
      </c>
      <c r="C39" s="13">
        <f t="shared" si="12"/>
        <v>28.102</v>
      </c>
      <c r="D39" s="11">
        <f t="shared" si="12"/>
        <v>29.984</v>
      </c>
      <c r="E39" s="11">
        <f t="shared" si="12"/>
        <v>31.939</v>
      </c>
      <c r="F39" s="12">
        <f t="shared" si="12"/>
        <v>34.001999999999995</v>
      </c>
      <c r="G39" s="11">
        <f t="shared" si="12"/>
        <v>59.158</v>
      </c>
      <c r="H39" s="12">
        <f>+((EXP((LN(D39)-LN(B39))/5))-1)*(100)</f>
        <v>5.238718345120685</v>
      </c>
      <c r="I39" s="11">
        <f>((D39/C39)-1)*100</f>
        <v>6.697032239698242</v>
      </c>
      <c r="J39" s="12">
        <f>((E39/D39)-1)*100</f>
        <v>6.5201440768409835</v>
      </c>
      <c r="K39" s="11">
        <f>((F39/E39)-1)*100</f>
        <v>6.459187826794821</v>
      </c>
      <c r="L39" s="21">
        <f>+((EXP((LN(G39)-LN(D39))/12))-1)*(100)</f>
        <v>5.826311528766914</v>
      </c>
    </row>
    <row r="40" spans="1:12" s="7" customFormat="1" ht="12">
      <c r="A40" s="18"/>
      <c r="B40" s="12"/>
      <c r="C40" s="11"/>
      <c r="D40" s="12"/>
      <c r="E40" s="11"/>
      <c r="F40" s="12"/>
      <c r="G40" s="11"/>
      <c r="H40" s="12"/>
      <c r="I40" s="11"/>
      <c r="J40" s="12"/>
      <c r="K40" s="11"/>
      <c r="L40" s="21"/>
    </row>
    <row r="41" spans="1:12" s="7" customFormat="1" ht="12">
      <c r="A41" s="18" t="s">
        <v>38</v>
      </c>
      <c r="B41" s="76">
        <f aca="true" t="shared" si="13" ref="B41:G41">B42+B43</f>
        <v>4721</v>
      </c>
      <c r="C41" s="102">
        <f t="shared" si="13"/>
        <v>5319</v>
      </c>
      <c r="D41" s="103">
        <f t="shared" si="13"/>
        <v>5490</v>
      </c>
      <c r="E41" s="102">
        <f t="shared" si="13"/>
        <v>5567</v>
      </c>
      <c r="F41" s="102">
        <f t="shared" si="13"/>
        <v>5714</v>
      </c>
      <c r="G41" s="102">
        <f t="shared" si="13"/>
        <v>8073</v>
      </c>
      <c r="H41" s="12">
        <f>+((EXP((LN(D41)-LN(B41))/5))-1)*(100)</f>
        <v>3.064160191502596</v>
      </c>
      <c r="I41" s="11">
        <f aca="true" t="shared" si="14" ref="I41:K43">((D41/C41)-1)*100</f>
        <v>3.2148900169204797</v>
      </c>
      <c r="J41" s="12">
        <f t="shared" si="14"/>
        <v>1.4025500910746835</v>
      </c>
      <c r="K41" s="11">
        <f t="shared" si="14"/>
        <v>2.6405604454823095</v>
      </c>
      <c r="L41" s="21">
        <f>+((EXP((LN(G41)-LN(D41))/12))-1)*(100)</f>
        <v>3.2654917135876538</v>
      </c>
    </row>
    <row r="42" spans="1:12" s="7" customFormat="1" ht="12">
      <c r="A42" s="18" t="s">
        <v>81</v>
      </c>
      <c r="B42" s="76">
        <v>3897</v>
      </c>
      <c r="C42" s="104">
        <v>4290</v>
      </c>
      <c r="D42" s="76">
        <v>4417</v>
      </c>
      <c r="E42" s="104">
        <v>4468</v>
      </c>
      <c r="F42" s="76">
        <v>4562</v>
      </c>
      <c r="G42" s="104">
        <v>6313</v>
      </c>
      <c r="H42" s="12">
        <f>+((EXP((LN(D42)-LN(B42))/5))-1)*(100)</f>
        <v>2.5367147616840002</v>
      </c>
      <c r="I42" s="11">
        <f t="shared" si="14"/>
        <v>2.96037296037297</v>
      </c>
      <c r="J42" s="12">
        <f t="shared" si="14"/>
        <v>1.154629839257404</v>
      </c>
      <c r="K42" s="11">
        <f t="shared" si="14"/>
        <v>2.103849597135188</v>
      </c>
      <c r="L42" s="21">
        <f>+((EXP((LN(G42)-LN(D42))/12))-1)*(100)</f>
        <v>3.020985296395784</v>
      </c>
    </row>
    <row r="43" spans="1:12" s="7" customFormat="1" ht="12">
      <c r="A43" s="18" t="s">
        <v>82</v>
      </c>
      <c r="B43" s="76">
        <v>824</v>
      </c>
      <c r="C43" s="104">
        <v>1029</v>
      </c>
      <c r="D43" s="76">
        <v>1073</v>
      </c>
      <c r="E43" s="104">
        <v>1099</v>
      </c>
      <c r="F43" s="76">
        <v>1152</v>
      </c>
      <c r="G43" s="104">
        <v>1760</v>
      </c>
      <c r="H43" s="12">
        <f>+((EXP((LN(D43)-LN(B43))/5))-1)*(100)</f>
        <v>5.42278914493437</v>
      </c>
      <c r="I43" s="11">
        <f t="shared" si="14"/>
        <v>4.275996112730818</v>
      </c>
      <c r="J43" s="12">
        <f t="shared" si="14"/>
        <v>2.423112767940361</v>
      </c>
      <c r="K43" s="11">
        <f t="shared" si="14"/>
        <v>4.8225659690627865</v>
      </c>
      <c r="L43" s="21">
        <f>+((EXP((LN(G43)-LN(D43))/12))-1)*(100)</f>
        <v>4.210003900984716</v>
      </c>
    </row>
    <row r="44" spans="1:12" s="7" customFormat="1" ht="12">
      <c r="A44" s="18"/>
      <c r="B44" s="76"/>
      <c r="C44" s="92"/>
      <c r="D44" s="93"/>
      <c r="E44" s="92"/>
      <c r="F44" s="93"/>
      <c r="G44" s="92"/>
      <c r="H44" s="89"/>
      <c r="I44" s="90"/>
      <c r="J44" s="89"/>
      <c r="K44" s="90"/>
      <c r="L44" s="91"/>
    </row>
    <row r="45" spans="1:12" s="7" customFormat="1" ht="12.75" thickBot="1">
      <c r="A45" s="25" t="s">
        <v>87</v>
      </c>
      <c r="B45" s="26">
        <v>12.02</v>
      </c>
      <c r="C45" s="27">
        <v>13.728</v>
      </c>
      <c r="D45" s="26">
        <v>14.394</v>
      </c>
      <c r="E45" s="27">
        <v>14.725</v>
      </c>
      <c r="F45" s="26">
        <v>15.292</v>
      </c>
      <c r="G45" s="27">
        <v>22.698</v>
      </c>
      <c r="H45" s="26">
        <f>+((EXP((LN(D45)-LN(B45))/5))-1)*(100)</f>
        <v>3.6705508466985615</v>
      </c>
      <c r="I45" s="27">
        <f>((D45/C45)-1)*100</f>
        <v>4.851398601398604</v>
      </c>
      <c r="J45" s="26">
        <f>((E45/D45)-1)*100</f>
        <v>2.2995692649715016</v>
      </c>
      <c r="K45" s="27">
        <f>((F45/E45)-1)*100</f>
        <v>3.850594227504245</v>
      </c>
      <c r="L45" s="28">
        <f>+((EXP((LN(G45)-LN(D45))/12))-1)*(100)</f>
        <v>3.8684955125786624</v>
      </c>
    </row>
    <row r="46" s="7" customFormat="1" ht="12"/>
    <row r="47" spans="1:11" s="7" customFormat="1" ht="12">
      <c r="A47" s="7" t="s">
        <v>101</v>
      </c>
      <c r="K47" s="14"/>
    </row>
    <row r="48" s="7" customFormat="1" ht="12">
      <c r="A48" s="7" t="s">
        <v>102</v>
      </c>
    </row>
    <row r="49" spans="1:11" ht="12.75">
      <c r="A49" s="2" t="s">
        <v>88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</sheetData>
  <printOptions horizontalCentered="1"/>
  <pageMargins left="0.5" right="0.5" top="0.5" bottom="0.4" header="0.5" footer="0.5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workbookViewId="0" topLeftCell="A1">
      <selection activeCell="A2" sqref="A2"/>
    </sheetView>
  </sheetViews>
  <sheetFormatPr defaultColWidth="9.140625" defaultRowHeight="12.75"/>
  <cols>
    <col min="1" max="1" width="25.7109375" style="0" customWidth="1"/>
    <col min="2" max="7" width="8.7109375" style="0" customWidth="1"/>
    <col min="8" max="12" width="7.7109375" style="0" customWidth="1"/>
  </cols>
  <sheetData>
    <row r="1" spans="1:12" ht="15.75">
      <c r="A1" s="3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93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26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09" t="s">
        <v>128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92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42" customFormat="1" ht="12">
      <c r="A8" s="48"/>
      <c r="B8" s="39" t="s">
        <v>0</v>
      </c>
      <c r="C8" s="39"/>
      <c r="D8" s="40"/>
      <c r="E8" s="39" t="s">
        <v>1</v>
      </c>
      <c r="F8" s="39"/>
      <c r="G8" s="40"/>
      <c r="H8" s="39" t="s">
        <v>100</v>
      </c>
      <c r="I8" s="39"/>
      <c r="J8" s="39"/>
      <c r="K8" s="39"/>
      <c r="L8" s="41"/>
    </row>
    <row r="9" spans="1:12" s="42" customFormat="1" ht="12">
      <c r="A9" s="43" t="s">
        <v>27</v>
      </c>
      <c r="B9" s="44">
        <v>1995</v>
      </c>
      <c r="C9" s="45">
        <v>1999</v>
      </c>
      <c r="D9" s="44">
        <f>C9+1</f>
        <v>2000</v>
      </c>
      <c r="E9" s="59">
        <f>D9+1</f>
        <v>2001</v>
      </c>
      <c r="F9" s="60">
        <f>E9+1</f>
        <v>2002</v>
      </c>
      <c r="G9" s="46">
        <f>D9+12</f>
        <v>2012</v>
      </c>
      <c r="H9" s="44" t="s">
        <v>89</v>
      </c>
      <c r="I9" s="45" t="s">
        <v>4</v>
      </c>
      <c r="J9" s="44" t="s">
        <v>78</v>
      </c>
      <c r="K9" s="61" t="s">
        <v>90</v>
      </c>
      <c r="L9" s="47" t="s">
        <v>91</v>
      </c>
    </row>
    <row r="10" spans="1:12" s="7" customFormat="1" ht="12">
      <c r="A10" s="18"/>
      <c r="B10" s="14"/>
      <c r="C10" s="8"/>
      <c r="D10" s="14"/>
      <c r="E10" s="8"/>
      <c r="F10" s="14"/>
      <c r="G10" s="8"/>
      <c r="H10" s="14"/>
      <c r="I10" s="8"/>
      <c r="J10" s="14"/>
      <c r="K10" s="8"/>
      <c r="L10" s="19"/>
    </row>
    <row r="11" spans="1:12" s="7" customFormat="1" ht="12">
      <c r="A11" s="20" t="s">
        <v>94</v>
      </c>
      <c r="B11" s="17"/>
      <c r="C11" s="10"/>
      <c r="D11" s="17"/>
      <c r="E11" s="10"/>
      <c r="F11" s="17"/>
      <c r="G11" s="10"/>
      <c r="H11" s="12"/>
      <c r="I11" s="11"/>
      <c r="J11" s="12"/>
      <c r="K11" s="13"/>
      <c r="L11" s="29"/>
    </row>
    <row r="12" spans="1:12" s="7" customFormat="1" ht="12">
      <c r="A12" s="18" t="s">
        <v>133</v>
      </c>
      <c r="B12" s="17"/>
      <c r="C12" s="10"/>
      <c r="D12" s="17"/>
      <c r="E12" s="10"/>
      <c r="F12" s="17"/>
      <c r="G12" s="10"/>
      <c r="H12" s="12"/>
      <c r="I12" s="11"/>
      <c r="J12" s="12"/>
      <c r="K12" s="13"/>
      <c r="L12" s="29"/>
    </row>
    <row r="13" spans="1:12" s="7" customFormat="1" ht="12">
      <c r="A13" s="18" t="s">
        <v>98</v>
      </c>
      <c r="B13" s="17"/>
      <c r="C13" s="10"/>
      <c r="D13" s="17"/>
      <c r="E13" s="10"/>
      <c r="F13" s="17"/>
      <c r="G13" s="10"/>
      <c r="H13" s="12"/>
      <c r="I13" s="11"/>
      <c r="J13" s="12"/>
      <c r="K13" s="13"/>
      <c r="L13" s="29"/>
    </row>
    <row r="14" spans="1:12" s="7" customFormat="1" ht="12">
      <c r="A14" s="18" t="s">
        <v>35</v>
      </c>
      <c r="B14" s="77">
        <v>13.31</v>
      </c>
      <c r="C14" s="77">
        <v>13.97</v>
      </c>
      <c r="D14" s="77">
        <v>14.42</v>
      </c>
      <c r="E14" s="77">
        <v>14.84</v>
      </c>
      <c r="F14" s="77">
        <v>15.21</v>
      </c>
      <c r="G14" s="77">
        <v>16.52</v>
      </c>
      <c r="H14" s="12">
        <f>+((EXP((LN(D14)-LN(B14))/5))-1)*(100)</f>
        <v>1.614910968611527</v>
      </c>
      <c r="I14" s="11">
        <f aca="true" t="shared" si="0" ref="I14:K18">((D14/C14)-1)*100</f>
        <v>3.2211882605583275</v>
      </c>
      <c r="J14" s="12">
        <f t="shared" si="0"/>
        <v>2.9126213592232997</v>
      </c>
      <c r="K14" s="11">
        <f t="shared" si="0"/>
        <v>2.4932614555256194</v>
      </c>
      <c r="L14" s="21">
        <f>+((EXP((LN(G14)-LN(D14))/12))-1)*(100)</f>
        <v>1.1394059750958752</v>
      </c>
    </row>
    <row r="15" spans="1:12" s="7" customFormat="1" ht="12">
      <c r="A15" s="18" t="s">
        <v>36</v>
      </c>
      <c r="B15" s="78">
        <v>11.17</v>
      </c>
      <c r="C15" s="77">
        <v>10.04</v>
      </c>
      <c r="D15" s="78">
        <v>10.5</v>
      </c>
      <c r="E15" s="77">
        <v>10.59</v>
      </c>
      <c r="F15" s="78">
        <v>10.7</v>
      </c>
      <c r="G15" s="77">
        <v>13.04</v>
      </c>
      <c r="H15" s="12">
        <f>+((EXP((LN(D15)-LN(B15))/5))-1)*(100)</f>
        <v>-1.2295061601704904</v>
      </c>
      <c r="I15" s="11">
        <f t="shared" si="0"/>
        <v>4.5816733067729265</v>
      </c>
      <c r="J15" s="12">
        <f t="shared" si="0"/>
        <v>0.8571428571428452</v>
      </c>
      <c r="K15" s="11">
        <f t="shared" si="0"/>
        <v>1.0387157695939564</v>
      </c>
      <c r="L15" s="21">
        <f>+((EXP((LN(G15)-LN(D15))/12))-1)*(100)</f>
        <v>1.8217814371069396</v>
      </c>
    </row>
    <row r="16" spans="1:12" s="7" customFormat="1" ht="12">
      <c r="A16" s="18" t="s">
        <v>30</v>
      </c>
      <c r="B16" s="78">
        <v>9.88</v>
      </c>
      <c r="C16" s="77">
        <v>9.61</v>
      </c>
      <c r="D16" s="78">
        <v>9.72</v>
      </c>
      <c r="E16" s="77">
        <v>9.75</v>
      </c>
      <c r="F16" s="78">
        <v>9.8</v>
      </c>
      <c r="G16" s="77">
        <v>11.65</v>
      </c>
      <c r="H16" s="12">
        <f>+((EXP((LN(D16)-LN(B16))/5))-1)*(100)</f>
        <v>-0.32600531068208705</v>
      </c>
      <c r="I16" s="11">
        <f t="shared" si="0"/>
        <v>1.1446409989594342</v>
      </c>
      <c r="J16" s="12">
        <f t="shared" si="0"/>
        <v>0.30864197530864335</v>
      </c>
      <c r="K16" s="11">
        <f t="shared" si="0"/>
        <v>0.512820512820511</v>
      </c>
      <c r="L16" s="21">
        <f>+((EXP((LN(G16)-LN(D16))/12))-1)*(100)</f>
        <v>1.5207860429865327</v>
      </c>
    </row>
    <row r="17" spans="1:12" s="7" customFormat="1" ht="12">
      <c r="A17" s="18" t="s">
        <v>31</v>
      </c>
      <c r="B17" s="78">
        <v>13.7</v>
      </c>
      <c r="C17" s="77">
        <v>12.76</v>
      </c>
      <c r="D17" s="78">
        <v>13.21</v>
      </c>
      <c r="E17" s="77">
        <v>13.25</v>
      </c>
      <c r="F17" s="78">
        <v>13.32</v>
      </c>
      <c r="G17" s="77">
        <v>16.07</v>
      </c>
      <c r="H17" s="12">
        <f>+((EXP((LN(D17)-LN(B17))/5))-1)*(100)</f>
        <v>-0.7257876337251168</v>
      </c>
      <c r="I17" s="11">
        <f t="shared" si="0"/>
        <v>3.526645768025083</v>
      </c>
      <c r="J17" s="12">
        <f t="shared" si="0"/>
        <v>0.3028009084027117</v>
      </c>
      <c r="K17" s="11">
        <f t="shared" si="0"/>
        <v>0.5283018867924483</v>
      </c>
      <c r="L17" s="21">
        <f>+((EXP((LN(G17)-LN(D17))/12))-1)*(100)</f>
        <v>1.6465762500017966</v>
      </c>
    </row>
    <row r="18" spans="1:12" s="7" customFormat="1" ht="12">
      <c r="A18" s="30" t="s">
        <v>32</v>
      </c>
      <c r="B18" s="77">
        <v>11.55</v>
      </c>
      <c r="C18" s="78">
        <v>9</v>
      </c>
      <c r="D18" s="77">
        <v>9.99</v>
      </c>
      <c r="E18" s="78">
        <v>10.21</v>
      </c>
      <c r="F18" s="77">
        <v>10.42</v>
      </c>
      <c r="G18" s="78">
        <v>12.16</v>
      </c>
      <c r="H18" s="11">
        <f>+((EXP((LN(D18)-LN(B18))/5))-1)*(100)</f>
        <v>-2.860312769991835</v>
      </c>
      <c r="I18" s="11">
        <f t="shared" si="0"/>
        <v>11.00000000000001</v>
      </c>
      <c r="J18" s="11">
        <f t="shared" si="0"/>
        <v>2.202202202202219</v>
      </c>
      <c r="K18" s="12">
        <f t="shared" si="0"/>
        <v>2.0568070519098924</v>
      </c>
      <c r="L18" s="29">
        <f>+((EXP((LN(G18)-LN(D18))/12))-1)*(100)</f>
        <v>1.65155046946861</v>
      </c>
    </row>
    <row r="19" spans="1:12" s="7" customFormat="1" ht="12">
      <c r="A19" s="18"/>
      <c r="B19" s="72"/>
      <c r="C19" s="73"/>
      <c r="D19" s="72"/>
      <c r="E19" s="73"/>
      <c r="F19" s="72"/>
      <c r="G19" s="73"/>
      <c r="H19" s="14"/>
      <c r="I19" s="8"/>
      <c r="J19" s="14"/>
      <c r="K19" s="8"/>
      <c r="L19" s="19"/>
    </row>
    <row r="20" spans="1:12" s="7" customFormat="1" ht="12">
      <c r="A20" s="18" t="s">
        <v>99</v>
      </c>
      <c r="B20" s="72"/>
      <c r="C20" s="73"/>
      <c r="D20" s="72"/>
      <c r="E20" s="73"/>
      <c r="F20" s="72"/>
      <c r="G20" s="73"/>
      <c r="H20" s="14"/>
      <c r="I20" s="8"/>
      <c r="J20" s="14"/>
      <c r="K20" s="8"/>
      <c r="L20" s="19"/>
    </row>
    <row r="21" spans="1:12" s="7" customFormat="1" ht="12">
      <c r="A21" s="18" t="s">
        <v>35</v>
      </c>
      <c r="B21" s="12">
        <v>143.4</v>
      </c>
      <c r="C21" s="11">
        <v>141.3</v>
      </c>
      <c r="D21" s="12">
        <v>139.3</v>
      </c>
      <c r="E21" s="11">
        <v>139</v>
      </c>
      <c r="F21" s="12">
        <v>139.4</v>
      </c>
      <c r="G21" s="11">
        <v>147.4</v>
      </c>
      <c r="H21" s="62">
        <f>(D21-B21)/5</f>
        <v>-0.8199999999999988</v>
      </c>
      <c r="I21" s="11">
        <f aca="true" t="shared" si="1" ref="I21:K25">D21-C21</f>
        <v>-2</v>
      </c>
      <c r="J21" s="12">
        <f t="shared" si="1"/>
        <v>-0.30000000000001137</v>
      </c>
      <c r="K21" s="11">
        <f t="shared" si="1"/>
        <v>0.4000000000000057</v>
      </c>
      <c r="L21" s="21">
        <f>(G21-D21)/12</f>
        <v>0.6749999999999995</v>
      </c>
    </row>
    <row r="22" spans="1:12" s="7" customFormat="1" ht="12">
      <c r="A22" s="18" t="s">
        <v>36</v>
      </c>
      <c r="B22" s="12">
        <v>247.6</v>
      </c>
      <c r="C22" s="11">
        <v>232.4</v>
      </c>
      <c r="D22" s="12">
        <v>234.1</v>
      </c>
      <c r="E22" s="11">
        <v>234.5</v>
      </c>
      <c r="F22" s="12">
        <v>235.4</v>
      </c>
      <c r="G22" s="11">
        <v>248.2</v>
      </c>
      <c r="H22" s="62">
        <f>(D22-B22)/5</f>
        <v>-2.7</v>
      </c>
      <c r="I22" s="11">
        <f t="shared" si="1"/>
        <v>1.6999999999999886</v>
      </c>
      <c r="J22" s="12">
        <f t="shared" si="1"/>
        <v>0.4000000000000057</v>
      </c>
      <c r="K22" s="11">
        <f t="shared" si="1"/>
        <v>0.9000000000000057</v>
      </c>
      <c r="L22" s="21">
        <f>(G22-D22)/12</f>
        <v>1.1749999999999996</v>
      </c>
    </row>
    <row r="23" spans="1:12" s="7" customFormat="1" ht="12">
      <c r="A23" s="18" t="s">
        <v>30</v>
      </c>
      <c r="B23" s="12">
        <v>238.2</v>
      </c>
      <c r="C23" s="11">
        <v>229.6</v>
      </c>
      <c r="D23" s="12">
        <v>233.7</v>
      </c>
      <c r="E23" s="11">
        <v>234.7</v>
      </c>
      <c r="F23" s="12">
        <v>235.7</v>
      </c>
      <c r="G23" s="11">
        <v>250.7</v>
      </c>
      <c r="H23" s="62">
        <f>(D23-B23)/5</f>
        <v>-0.9</v>
      </c>
      <c r="I23" s="11">
        <f t="shared" si="1"/>
        <v>4.099999999999994</v>
      </c>
      <c r="J23" s="12">
        <f t="shared" si="1"/>
        <v>1</v>
      </c>
      <c r="K23" s="11">
        <f t="shared" si="1"/>
        <v>1</v>
      </c>
      <c r="L23" s="21">
        <f>(G23-D23)/12</f>
        <v>1.4166666666666667</v>
      </c>
    </row>
    <row r="24" spans="1:12" s="7" customFormat="1" ht="12">
      <c r="A24" s="18" t="s">
        <v>31</v>
      </c>
      <c r="B24" s="12">
        <v>180.1</v>
      </c>
      <c r="C24" s="11">
        <v>176.6</v>
      </c>
      <c r="D24" s="12">
        <v>173.5</v>
      </c>
      <c r="E24" s="11">
        <v>174</v>
      </c>
      <c r="F24" s="12">
        <v>175</v>
      </c>
      <c r="G24" s="11">
        <v>185</v>
      </c>
      <c r="H24" s="62">
        <f>(D24-B24)/5</f>
        <v>-1.319999999999999</v>
      </c>
      <c r="I24" s="11">
        <f t="shared" si="1"/>
        <v>-3.0999999999999943</v>
      </c>
      <c r="J24" s="12">
        <f t="shared" si="1"/>
        <v>0.5</v>
      </c>
      <c r="K24" s="11">
        <f t="shared" si="1"/>
        <v>1</v>
      </c>
      <c r="L24" s="21">
        <f>(G24-D24)/12</f>
        <v>0.9583333333333334</v>
      </c>
    </row>
    <row r="25" spans="1:12" s="7" customFormat="1" ht="12">
      <c r="A25" s="18" t="s">
        <v>32</v>
      </c>
      <c r="B25" s="12">
        <v>322</v>
      </c>
      <c r="C25" s="11">
        <v>303.8</v>
      </c>
      <c r="D25" s="12">
        <v>308</v>
      </c>
      <c r="E25" s="11">
        <v>308</v>
      </c>
      <c r="F25" s="12">
        <v>311</v>
      </c>
      <c r="G25" s="11">
        <v>331</v>
      </c>
      <c r="H25" s="62">
        <f>(D25-B25)/5</f>
        <v>-2.8</v>
      </c>
      <c r="I25" s="11">
        <f t="shared" si="1"/>
        <v>4.199999999999989</v>
      </c>
      <c r="J25" s="12">
        <f t="shared" si="1"/>
        <v>0</v>
      </c>
      <c r="K25" s="11">
        <f t="shared" si="1"/>
        <v>3</v>
      </c>
      <c r="L25" s="21">
        <f>(G25-D25)/12</f>
        <v>1.9166666666666667</v>
      </c>
    </row>
    <row r="26" spans="1:12" s="7" customFormat="1" ht="12">
      <c r="A26" s="18"/>
      <c r="B26" s="12"/>
      <c r="C26" s="11"/>
      <c r="D26" s="12"/>
      <c r="E26" s="11"/>
      <c r="F26" s="12"/>
      <c r="G26" s="11"/>
      <c r="H26" s="12"/>
      <c r="I26" s="11"/>
      <c r="J26" s="12"/>
      <c r="K26" s="11"/>
      <c r="L26" s="21"/>
    </row>
    <row r="27" spans="1:12" s="7" customFormat="1" ht="12">
      <c r="A27" s="18" t="s">
        <v>134</v>
      </c>
      <c r="B27" s="12"/>
      <c r="C27" s="11"/>
      <c r="D27" s="12"/>
      <c r="E27" s="11"/>
      <c r="F27" s="12"/>
      <c r="G27" s="11"/>
      <c r="H27" s="12"/>
      <c r="I27" s="11"/>
      <c r="J27" s="12"/>
      <c r="K27" s="11"/>
      <c r="L27" s="21"/>
    </row>
    <row r="28" spans="1:12" s="7" customFormat="1" ht="12">
      <c r="A28" s="18" t="s">
        <v>35</v>
      </c>
      <c r="B28" s="12">
        <v>791</v>
      </c>
      <c r="C28" s="11">
        <v>821.1</v>
      </c>
      <c r="D28" s="12">
        <v>832.3</v>
      </c>
      <c r="E28" s="11">
        <v>836.8</v>
      </c>
      <c r="F28" s="12">
        <v>841.3</v>
      </c>
      <c r="G28" s="11">
        <v>887.3</v>
      </c>
      <c r="H28" s="62">
        <f>(D28-B28)/5</f>
        <v>8.259999999999991</v>
      </c>
      <c r="I28" s="11">
        <f aca="true" t="shared" si="2" ref="I28:K32">D28-C28</f>
        <v>11.199999999999932</v>
      </c>
      <c r="J28" s="12">
        <f t="shared" si="2"/>
        <v>4.5</v>
      </c>
      <c r="K28" s="11">
        <f t="shared" si="2"/>
        <v>4.5</v>
      </c>
      <c r="L28" s="21">
        <f>(G28-D28)/12</f>
        <v>4.583333333333333</v>
      </c>
    </row>
    <row r="29" spans="1:12" s="7" customFormat="1" ht="12">
      <c r="A29" s="18" t="s">
        <v>36</v>
      </c>
      <c r="B29" s="12">
        <v>2973</v>
      </c>
      <c r="C29" s="11">
        <v>3185.6</v>
      </c>
      <c r="D29" s="12">
        <v>3321.9</v>
      </c>
      <c r="E29" s="11">
        <v>3338.9</v>
      </c>
      <c r="F29" s="12">
        <v>3350.3</v>
      </c>
      <c r="G29" s="11">
        <v>3386</v>
      </c>
      <c r="H29" s="62">
        <f>(D29-B29)/5</f>
        <v>69.78000000000002</v>
      </c>
      <c r="I29" s="11">
        <f t="shared" si="2"/>
        <v>136.30000000000018</v>
      </c>
      <c r="J29" s="12">
        <f t="shared" si="2"/>
        <v>17</v>
      </c>
      <c r="K29" s="11">
        <f t="shared" si="2"/>
        <v>11.400000000000091</v>
      </c>
      <c r="L29" s="21">
        <f>(G29-D29)/12</f>
        <v>5.341666666666659</v>
      </c>
    </row>
    <row r="30" spans="1:12" s="7" customFormat="1" ht="12">
      <c r="A30" s="18" t="s">
        <v>30</v>
      </c>
      <c r="B30" s="12">
        <v>3966.1</v>
      </c>
      <c r="C30" s="11">
        <v>4161.9</v>
      </c>
      <c r="D30" s="12">
        <v>4168.3</v>
      </c>
      <c r="E30" s="11">
        <v>4187.9</v>
      </c>
      <c r="F30" s="12">
        <v>4207.3</v>
      </c>
      <c r="G30" s="11">
        <v>4322.3</v>
      </c>
      <c r="H30" s="62">
        <f>(D30-B30)/5</f>
        <v>40.440000000000055</v>
      </c>
      <c r="I30" s="11">
        <f t="shared" si="2"/>
        <v>6.400000000000546</v>
      </c>
      <c r="J30" s="12">
        <f t="shared" si="2"/>
        <v>19.599999999999454</v>
      </c>
      <c r="K30" s="11">
        <f t="shared" si="2"/>
        <v>19.400000000000546</v>
      </c>
      <c r="L30" s="21">
        <f>(G30-D30)/12</f>
        <v>12.833333333333334</v>
      </c>
    </row>
    <row r="31" spans="1:12" s="7" customFormat="1" ht="12">
      <c r="A31" s="18" t="s">
        <v>31</v>
      </c>
      <c r="B31" s="12">
        <v>1358.9</v>
      </c>
      <c r="C31" s="11">
        <v>1559.1</v>
      </c>
      <c r="D31" s="12">
        <v>1591.7</v>
      </c>
      <c r="E31" s="11">
        <v>1606.7</v>
      </c>
      <c r="F31" s="12">
        <v>1620.2</v>
      </c>
      <c r="G31" s="11">
        <v>1710.7</v>
      </c>
      <c r="H31" s="62">
        <f>(D31-B31)/5</f>
        <v>46.55999999999999</v>
      </c>
      <c r="I31" s="11">
        <f t="shared" si="2"/>
        <v>32.600000000000136</v>
      </c>
      <c r="J31" s="12">
        <f t="shared" si="2"/>
        <v>15</v>
      </c>
      <c r="K31" s="11">
        <f t="shared" si="2"/>
        <v>13.5</v>
      </c>
      <c r="L31" s="21">
        <f>(G31-D31)/12</f>
        <v>9.916666666666666</v>
      </c>
    </row>
    <row r="32" spans="1:12" s="7" customFormat="1" ht="12">
      <c r="A32" s="18" t="s">
        <v>32</v>
      </c>
      <c r="B32" s="12">
        <v>3872.4</v>
      </c>
      <c r="C32" s="11">
        <v>4563.7</v>
      </c>
      <c r="D32" s="12">
        <v>5219.9</v>
      </c>
      <c r="E32" s="11">
        <v>5279.9</v>
      </c>
      <c r="F32" s="12">
        <v>5319.9</v>
      </c>
      <c r="G32" s="11">
        <v>5449.9</v>
      </c>
      <c r="H32" s="62">
        <f>(D32-B32)/5</f>
        <v>269.4999999999999</v>
      </c>
      <c r="I32" s="11">
        <f t="shared" si="2"/>
        <v>656.1999999999998</v>
      </c>
      <c r="J32" s="12">
        <f t="shared" si="2"/>
        <v>60</v>
      </c>
      <c r="K32" s="11">
        <f t="shared" si="2"/>
        <v>40</v>
      </c>
      <c r="L32" s="21">
        <f>(G32-D32)/12</f>
        <v>19.166666666666668</v>
      </c>
    </row>
    <row r="33" spans="1:12" s="7" customFormat="1" ht="12">
      <c r="A33" s="18"/>
      <c r="B33" s="12"/>
      <c r="C33" s="11"/>
      <c r="D33" s="12"/>
      <c r="E33" s="11"/>
      <c r="F33" s="12"/>
      <c r="G33" s="11"/>
      <c r="H33" s="12"/>
      <c r="I33" s="11"/>
      <c r="J33" s="12"/>
      <c r="K33" s="11"/>
      <c r="L33" s="21"/>
    </row>
    <row r="34" spans="1:12" s="7" customFormat="1" ht="12">
      <c r="A34" s="18" t="s">
        <v>96</v>
      </c>
      <c r="B34" s="12"/>
      <c r="C34" s="11"/>
      <c r="D34" s="12"/>
      <c r="E34" s="11"/>
      <c r="F34" s="12"/>
      <c r="G34" s="11"/>
      <c r="H34" s="12"/>
      <c r="I34" s="11"/>
      <c r="J34" s="12"/>
      <c r="K34" s="11"/>
      <c r="L34" s="21"/>
    </row>
    <row r="35" spans="1:12" s="7" customFormat="1" ht="12">
      <c r="A35" s="18" t="s">
        <v>35</v>
      </c>
      <c r="B35" s="62">
        <v>65.2</v>
      </c>
      <c r="C35" s="63">
        <v>69.8</v>
      </c>
      <c r="D35" s="62">
        <v>70.9</v>
      </c>
      <c r="E35" s="79">
        <v>70.5</v>
      </c>
      <c r="F35" s="80">
        <v>70.2</v>
      </c>
      <c r="G35" s="79">
        <v>70.5</v>
      </c>
      <c r="H35" s="62">
        <f>(D35-B35)/5</f>
        <v>1.1400000000000006</v>
      </c>
      <c r="I35" s="63">
        <f aca="true" t="shared" si="3" ref="I35:K39">D35-C35</f>
        <v>1.1000000000000085</v>
      </c>
      <c r="J35" s="62">
        <f t="shared" si="3"/>
        <v>-0.4000000000000057</v>
      </c>
      <c r="K35" s="63">
        <f t="shared" si="3"/>
        <v>-0.29999999999999716</v>
      </c>
      <c r="L35" s="21">
        <f>(G35-D35)/12</f>
        <v>-0.033333333333333805</v>
      </c>
    </row>
    <row r="36" spans="1:12" s="7" customFormat="1" ht="12">
      <c r="A36" s="18" t="s">
        <v>36</v>
      </c>
      <c r="B36" s="62">
        <v>71.4</v>
      </c>
      <c r="C36" s="63">
        <v>73.9</v>
      </c>
      <c r="D36" s="62">
        <v>76</v>
      </c>
      <c r="E36" s="79">
        <v>75.3</v>
      </c>
      <c r="F36" s="80">
        <v>75.5</v>
      </c>
      <c r="G36" s="79">
        <v>76.3</v>
      </c>
      <c r="H36" s="62">
        <f>(D36-B36)/5</f>
        <v>0.9199999999999988</v>
      </c>
      <c r="I36" s="63">
        <f t="shared" si="3"/>
        <v>2.0999999999999943</v>
      </c>
      <c r="J36" s="62">
        <f t="shared" si="3"/>
        <v>-0.7000000000000028</v>
      </c>
      <c r="K36" s="63">
        <f t="shared" si="3"/>
        <v>0.20000000000000284</v>
      </c>
      <c r="L36" s="21">
        <f>(G36-D36)/12</f>
        <v>0.024999999999999762</v>
      </c>
    </row>
    <row r="37" spans="1:12" s="7" customFormat="1" ht="12">
      <c r="A37" s="18" t="s">
        <v>30</v>
      </c>
      <c r="B37" s="62">
        <v>75</v>
      </c>
      <c r="C37" s="81">
        <v>77.5</v>
      </c>
      <c r="D37" s="63">
        <v>79.2</v>
      </c>
      <c r="E37" s="63">
        <v>78.7</v>
      </c>
      <c r="F37" s="62">
        <v>79.2</v>
      </c>
      <c r="G37" s="63">
        <v>80</v>
      </c>
      <c r="H37" s="62">
        <f>(D37-B37)/5</f>
        <v>0.8400000000000005</v>
      </c>
      <c r="I37" s="63">
        <f t="shared" si="3"/>
        <v>1.7000000000000028</v>
      </c>
      <c r="J37" s="62">
        <f t="shared" si="3"/>
        <v>-0.5</v>
      </c>
      <c r="K37" s="63">
        <f t="shared" si="3"/>
        <v>0.5</v>
      </c>
      <c r="L37" s="21">
        <f>(G37-D37)/12</f>
        <v>0.06666666666666643</v>
      </c>
    </row>
    <row r="38" spans="1:12" s="7" customFormat="1" ht="12">
      <c r="A38" s="18" t="s">
        <v>31</v>
      </c>
      <c r="B38" s="62">
        <v>63</v>
      </c>
      <c r="C38" s="63">
        <v>65.9</v>
      </c>
      <c r="D38" s="62">
        <v>68.8</v>
      </c>
      <c r="E38" s="63">
        <v>68</v>
      </c>
      <c r="F38" s="62">
        <v>67.5</v>
      </c>
      <c r="G38" s="63">
        <v>68.5</v>
      </c>
      <c r="H38" s="62">
        <f>(D38-B38)/5</f>
        <v>1.1599999999999995</v>
      </c>
      <c r="I38" s="63">
        <f t="shared" si="3"/>
        <v>2.8999999999999915</v>
      </c>
      <c r="J38" s="62">
        <f t="shared" si="3"/>
        <v>-0.7999999999999972</v>
      </c>
      <c r="K38" s="63">
        <f t="shared" si="3"/>
        <v>-0.5</v>
      </c>
      <c r="L38" s="21">
        <f>(G38-D38)/12</f>
        <v>-0.024999999999999762</v>
      </c>
    </row>
    <row r="39" spans="1:12" s="7" customFormat="1" ht="12.75" thickBot="1">
      <c r="A39" s="25" t="s">
        <v>32</v>
      </c>
      <c r="B39" s="64">
        <v>71.5</v>
      </c>
      <c r="C39" s="82">
        <v>74.5</v>
      </c>
      <c r="D39" s="83">
        <v>76.2</v>
      </c>
      <c r="E39" s="65">
        <v>75.5</v>
      </c>
      <c r="F39" s="64">
        <v>76</v>
      </c>
      <c r="G39" s="65">
        <v>77.5</v>
      </c>
      <c r="H39" s="64">
        <f>(D39-B39)/5</f>
        <v>0.9400000000000006</v>
      </c>
      <c r="I39" s="65">
        <f t="shared" si="3"/>
        <v>1.7000000000000028</v>
      </c>
      <c r="J39" s="64">
        <f t="shared" si="3"/>
        <v>-0.7000000000000028</v>
      </c>
      <c r="K39" s="65">
        <f t="shared" si="3"/>
        <v>0.5</v>
      </c>
      <c r="L39" s="28">
        <f>(G39-D39)/12</f>
        <v>0.1083333333333331</v>
      </c>
    </row>
    <row r="40" s="7" customFormat="1" ht="12"/>
    <row r="41" spans="1:11" s="7" customFormat="1" ht="12">
      <c r="A41" s="7" t="s">
        <v>101</v>
      </c>
      <c r="K41" s="14"/>
    </row>
    <row r="42" s="7" customFormat="1" ht="12">
      <c r="A42" s="7" t="s">
        <v>102</v>
      </c>
    </row>
    <row r="43" spans="1:11" ht="12.75">
      <c r="A43" s="2" t="s">
        <v>124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</sheetData>
  <printOptions horizontalCentered="1"/>
  <pageMargins left="0.5" right="0.75" top="0.5" bottom="0.5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7" width="8.7109375" style="0" customWidth="1"/>
    <col min="8" max="12" width="7.7109375" style="0" customWidth="1"/>
  </cols>
  <sheetData>
    <row r="1" spans="1:12" ht="15.75">
      <c r="A1" s="3" t="s">
        <v>137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09" t="s">
        <v>128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92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42" customFormat="1" ht="12">
      <c r="A8" s="48"/>
      <c r="B8" s="39" t="s">
        <v>0</v>
      </c>
      <c r="C8" s="39"/>
      <c r="D8" s="40"/>
      <c r="E8" s="39" t="s">
        <v>1</v>
      </c>
      <c r="F8" s="39"/>
      <c r="G8" s="40"/>
      <c r="H8" s="39" t="s">
        <v>113</v>
      </c>
      <c r="I8" s="39"/>
      <c r="J8" s="39"/>
      <c r="K8" s="39"/>
      <c r="L8" s="41"/>
    </row>
    <row r="9" spans="1:12" s="42" customFormat="1" ht="12">
      <c r="A9" s="43" t="s">
        <v>27</v>
      </c>
      <c r="B9" s="44">
        <v>1995</v>
      </c>
      <c r="C9" s="45">
        <v>1999</v>
      </c>
      <c r="D9" s="44">
        <f>C9+1</f>
        <v>2000</v>
      </c>
      <c r="E9" s="59">
        <f>D9+1</f>
        <v>2001</v>
      </c>
      <c r="F9" s="60">
        <f>E9+1</f>
        <v>2002</v>
      </c>
      <c r="G9" s="46">
        <f>D9+12</f>
        <v>2012</v>
      </c>
      <c r="H9" s="44" t="s">
        <v>89</v>
      </c>
      <c r="I9" s="45" t="s">
        <v>4</v>
      </c>
      <c r="J9" s="44" t="s">
        <v>78</v>
      </c>
      <c r="K9" s="61" t="s">
        <v>90</v>
      </c>
      <c r="L9" s="47" t="s">
        <v>91</v>
      </c>
    </row>
    <row r="10" spans="1:12" s="7" customFormat="1" ht="12">
      <c r="A10" s="18"/>
      <c r="B10" s="14"/>
      <c r="C10" s="8"/>
      <c r="D10" s="14"/>
      <c r="E10" s="8"/>
      <c r="F10" s="14"/>
      <c r="G10" s="8"/>
      <c r="H10" s="14"/>
      <c r="I10" s="8"/>
      <c r="J10" s="14"/>
      <c r="K10" s="8"/>
      <c r="L10" s="19"/>
    </row>
    <row r="11" spans="1:12" s="7" customFormat="1" ht="12">
      <c r="A11" s="20" t="s">
        <v>39</v>
      </c>
      <c r="B11" s="17"/>
      <c r="C11" s="10"/>
      <c r="D11" s="17"/>
      <c r="E11" s="10"/>
      <c r="F11" s="17"/>
      <c r="G11" s="10"/>
      <c r="H11" s="12"/>
      <c r="I11" s="11"/>
      <c r="J11" s="12"/>
      <c r="K11" s="11"/>
      <c r="L11" s="21"/>
    </row>
    <row r="12" spans="1:12" s="7" customFormat="1" ht="12">
      <c r="A12" s="18" t="s">
        <v>135</v>
      </c>
      <c r="B12" s="34">
        <f aca="true" t="shared" si="0" ref="B12:G12">B13+B14</f>
        <v>55.807</v>
      </c>
      <c r="C12" s="16">
        <f t="shared" si="0"/>
        <v>74.281</v>
      </c>
      <c r="D12" s="34">
        <f t="shared" si="0"/>
        <v>79.566</v>
      </c>
      <c r="E12" s="16">
        <f t="shared" si="0"/>
        <v>84.09299999999999</v>
      </c>
      <c r="F12" s="34">
        <f t="shared" si="0"/>
        <v>89.494</v>
      </c>
      <c r="G12" s="16">
        <f t="shared" si="0"/>
        <v>154.064</v>
      </c>
      <c r="H12" s="12">
        <f>+((EXP((LN(D12)-LN(B12))/5))-1)*(100)</f>
        <v>7.351414124251954</v>
      </c>
      <c r="I12" s="11">
        <f aca="true" t="shared" si="1" ref="I12:K18">((D12/C12)-1)*100</f>
        <v>7.114874597811016</v>
      </c>
      <c r="J12" s="12">
        <f t="shared" si="1"/>
        <v>5.689616167709799</v>
      </c>
      <c r="K12" s="11">
        <f t="shared" si="1"/>
        <v>6.422651112458833</v>
      </c>
      <c r="L12" s="21">
        <f>+((EXP((LN(G12)-LN(D12))/12))-1)*(100)</f>
        <v>5.6609400752677175</v>
      </c>
    </row>
    <row r="13" spans="1:12" s="7" customFormat="1" ht="12">
      <c r="A13" s="18" t="s">
        <v>40</v>
      </c>
      <c r="B13" s="34">
        <v>34.829</v>
      </c>
      <c r="C13" s="16">
        <v>36.806</v>
      </c>
      <c r="D13" s="34">
        <v>34.818</v>
      </c>
      <c r="E13" s="16">
        <v>32.193</v>
      </c>
      <c r="F13" s="34">
        <v>34.035</v>
      </c>
      <c r="G13" s="16">
        <v>56.064</v>
      </c>
      <c r="H13" s="12">
        <f>+((EXP((LN(D13)-LN(B13))/5))-1)*(100)</f>
        <v>-0.006317373401443227</v>
      </c>
      <c r="I13" s="11">
        <f t="shared" si="1"/>
        <v>-5.4012932674020515</v>
      </c>
      <c r="J13" s="12">
        <f t="shared" si="1"/>
        <v>-7.539203860072375</v>
      </c>
      <c r="K13" s="11">
        <f t="shared" si="1"/>
        <v>5.72174075109495</v>
      </c>
      <c r="L13" s="21">
        <f>+((EXP((LN(G13)-LN(D13))/12))-1)*(100)</f>
        <v>4.0495057520443245</v>
      </c>
    </row>
    <row r="14" spans="1:12" s="7" customFormat="1" ht="12">
      <c r="A14" s="18" t="s">
        <v>41</v>
      </c>
      <c r="B14" s="34">
        <v>20.978</v>
      </c>
      <c r="C14" s="16">
        <v>37.475</v>
      </c>
      <c r="D14" s="34">
        <v>44.748</v>
      </c>
      <c r="E14" s="16">
        <v>51.9</v>
      </c>
      <c r="F14" s="34">
        <v>55.459</v>
      </c>
      <c r="G14" s="16">
        <v>98</v>
      </c>
      <c r="H14" s="12">
        <f>+((EXP((LN(D14)-LN(B14))/5))-1)*(100)</f>
        <v>16.359516949933518</v>
      </c>
      <c r="I14" s="11">
        <f t="shared" si="1"/>
        <v>19.407605070046685</v>
      </c>
      <c r="J14" s="12">
        <f t="shared" si="1"/>
        <v>15.98283722177527</v>
      </c>
      <c r="K14" s="11">
        <f t="shared" si="1"/>
        <v>6.857418111753377</v>
      </c>
      <c r="L14" s="21">
        <f>+((EXP((LN(G14)-LN(D14))/12))-1)*(100)</f>
        <v>6.75077513447464</v>
      </c>
    </row>
    <row r="15" spans="1:12" s="7" customFormat="1" ht="12">
      <c r="A15" s="18"/>
      <c r="B15" s="34"/>
      <c r="C15" s="16"/>
      <c r="D15" s="34"/>
      <c r="E15" s="16"/>
      <c r="F15" s="34"/>
      <c r="G15" s="16"/>
      <c r="H15" s="12"/>
      <c r="I15" s="11"/>
      <c r="J15" s="12"/>
      <c r="K15" s="11"/>
      <c r="L15" s="21"/>
    </row>
    <row r="16" spans="1:12" s="7" customFormat="1" ht="12">
      <c r="A16" s="18" t="s">
        <v>136</v>
      </c>
      <c r="B16" s="34">
        <f aca="true" t="shared" si="2" ref="B16:G16">B17+B18</f>
        <v>11.921</v>
      </c>
      <c r="C16" s="16">
        <f t="shared" si="2"/>
        <v>18.87</v>
      </c>
      <c r="D16" s="16">
        <f t="shared" si="2"/>
        <v>22.312</v>
      </c>
      <c r="E16" s="16">
        <f t="shared" si="2"/>
        <v>24.397</v>
      </c>
      <c r="F16" s="16">
        <f t="shared" si="2"/>
        <v>26.481</v>
      </c>
      <c r="G16" s="16">
        <f t="shared" si="2"/>
        <v>52.196999999999996</v>
      </c>
      <c r="H16" s="12">
        <f>+((EXP((LN(D16)-LN(B16))/5))-1)*(100)</f>
        <v>13.356169689659936</v>
      </c>
      <c r="I16" s="11">
        <f t="shared" si="1"/>
        <v>18.24059353471119</v>
      </c>
      <c r="J16" s="12">
        <f t="shared" si="1"/>
        <v>9.344747221226225</v>
      </c>
      <c r="K16" s="11">
        <f t="shared" si="1"/>
        <v>8.542033856621734</v>
      </c>
      <c r="L16" s="21">
        <f>+((EXP((LN(G16)-LN(D16))/12))-1)*(100)</f>
        <v>7.3393398835748025</v>
      </c>
    </row>
    <row r="17" spans="1:12" s="7" customFormat="1" ht="12">
      <c r="A17" s="18" t="s">
        <v>40</v>
      </c>
      <c r="B17" s="34">
        <v>7.495</v>
      </c>
      <c r="C17" s="16">
        <v>9.326</v>
      </c>
      <c r="D17" s="34">
        <v>9.085</v>
      </c>
      <c r="E17" s="16">
        <v>8.048</v>
      </c>
      <c r="F17" s="34">
        <v>8.679</v>
      </c>
      <c r="G17" s="16">
        <v>16.034</v>
      </c>
      <c r="H17" s="12">
        <f>+((EXP((LN(D17)-LN(B17))/5))-1)*(100)</f>
        <v>3.9227567935347984</v>
      </c>
      <c r="I17" s="11">
        <f t="shared" si="1"/>
        <v>-2.584173279004931</v>
      </c>
      <c r="J17" s="12">
        <f t="shared" si="1"/>
        <v>-11.414419372592189</v>
      </c>
      <c r="K17" s="11">
        <f t="shared" si="1"/>
        <v>7.840457256461231</v>
      </c>
      <c r="L17" s="21">
        <f>+((EXP((LN(G17)-LN(D17))/12))-1)*(100)</f>
        <v>4.847902229845036</v>
      </c>
    </row>
    <row r="18" spans="1:12" s="7" customFormat="1" ht="12">
      <c r="A18" s="18" t="s">
        <v>41</v>
      </c>
      <c r="B18" s="34">
        <v>4.426</v>
      </c>
      <c r="C18" s="16">
        <v>9.544</v>
      </c>
      <c r="D18" s="34">
        <v>13.227</v>
      </c>
      <c r="E18" s="16">
        <v>16.349</v>
      </c>
      <c r="F18" s="34">
        <v>17.802</v>
      </c>
      <c r="G18" s="16">
        <v>36.163</v>
      </c>
      <c r="H18" s="12">
        <f>+((EXP((LN(D18)-LN(B18))/5))-1)*(100)</f>
        <v>24.477251044035953</v>
      </c>
      <c r="I18" s="11">
        <f t="shared" si="1"/>
        <v>38.58968985750209</v>
      </c>
      <c r="J18" s="12">
        <f t="shared" si="1"/>
        <v>23.60323580554926</v>
      </c>
      <c r="K18" s="11">
        <f t="shared" si="1"/>
        <v>8.887393724386804</v>
      </c>
      <c r="L18" s="21">
        <f>+((EXP((LN(G18)-LN(D18))/12))-1)*(100)</f>
        <v>8.742736593287415</v>
      </c>
    </row>
    <row r="19" spans="1:12" s="7" customFormat="1" ht="12">
      <c r="A19" s="18"/>
      <c r="B19" s="17"/>
      <c r="C19" s="10"/>
      <c r="D19" s="17"/>
      <c r="E19" s="10"/>
      <c r="F19" s="17"/>
      <c r="G19" s="10"/>
      <c r="H19" s="12"/>
      <c r="I19" s="11"/>
      <c r="J19" s="12"/>
      <c r="K19" s="11"/>
      <c r="L19" s="21"/>
    </row>
    <row r="20" spans="1:12" s="7" customFormat="1" ht="12">
      <c r="A20" s="18" t="s">
        <v>42</v>
      </c>
      <c r="B20" s="31">
        <v>2109</v>
      </c>
      <c r="C20" s="15">
        <v>2175</v>
      </c>
      <c r="D20" s="31">
        <v>2312</v>
      </c>
      <c r="E20" s="15">
        <v>2436</v>
      </c>
      <c r="F20" s="31">
        <v>2557</v>
      </c>
      <c r="G20" s="15">
        <v>3673</v>
      </c>
      <c r="H20" s="12">
        <f>+((EXP((LN(D20)-LN(B20))/5))-1)*(100)</f>
        <v>1.854975817718052</v>
      </c>
      <c r="I20" s="11">
        <f aca="true" t="shared" si="3" ref="I20:K22">((D20/C20)-1)*100</f>
        <v>6.298850574712644</v>
      </c>
      <c r="J20" s="12">
        <f t="shared" si="3"/>
        <v>5.363321799307963</v>
      </c>
      <c r="K20" s="11">
        <f t="shared" si="3"/>
        <v>4.967159277504107</v>
      </c>
      <c r="L20" s="21">
        <f>+((EXP((LN(G20)-LN(D20))/12))-1)*(100)</f>
        <v>3.9328312708748037</v>
      </c>
    </row>
    <row r="21" spans="1:12" s="7" customFormat="1" ht="12">
      <c r="A21" s="18" t="s">
        <v>83</v>
      </c>
      <c r="B21" s="31">
        <f aca="true" t="shared" si="4" ref="B21:G21">B20-B22</f>
        <v>2031</v>
      </c>
      <c r="C21" s="15">
        <f t="shared" si="4"/>
        <v>1789</v>
      </c>
      <c r="D21" s="31">
        <f t="shared" si="4"/>
        <v>1743</v>
      </c>
      <c r="E21" s="15">
        <f t="shared" si="4"/>
        <v>1726</v>
      </c>
      <c r="F21" s="31">
        <f t="shared" si="4"/>
        <v>1701</v>
      </c>
      <c r="G21" s="15">
        <f t="shared" si="4"/>
        <v>1483</v>
      </c>
      <c r="H21" s="12">
        <f>+((EXP((LN(D21)-LN(B21))/5))-1)*(100)</f>
        <v>-3.0121141290371134</v>
      </c>
      <c r="I21" s="11">
        <f t="shared" si="3"/>
        <v>-2.571268865287868</v>
      </c>
      <c r="J21" s="12">
        <f t="shared" si="3"/>
        <v>-0.9753298909925379</v>
      </c>
      <c r="K21" s="11">
        <f t="shared" si="3"/>
        <v>-1.4484356894553851</v>
      </c>
      <c r="L21" s="21">
        <f>+((EXP((LN(G21)-LN(D21))/12))-1)*(100)</f>
        <v>-1.3371521477997472</v>
      </c>
    </row>
    <row r="22" spans="1:12" s="7" customFormat="1" ht="12">
      <c r="A22" s="18" t="s">
        <v>85</v>
      </c>
      <c r="B22" s="31">
        <v>78</v>
      </c>
      <c r="C22" s="15">
        <v>386</v>
      </c>
      <c r="D22" s="31">
        <v>569</v>
      </c>
      <c r="E22" s="15">
        <v>710</v>
      </c>
      <c r="F22" s="31">
        <v>856</v>
      </c>
      <c r="G22" s="15">
        <v>2190</v>
      </c>
      <c r="H22" s="12">
        <f>+((EXP((LN(D22)-LN(B22))/5))-1)*(100)</f>
        <v>48.80020609951814</v>
      </c>
      <c r="I22" s="11">
        <f t="shared" si="3"/>
        <v>47.40932642487046</v>
      </c>
      <c r="J22" s="12">
        <f t="shared" si="3"/>
        <v>24.780316344463984</v>
      </c>
      <c r="K22" s="11">
        <f t="shared" si="3"/>
        <v>20.563380281690137</v>
      </c>
      <c r="L22" s="21">
        <f>+((EXP((LN(G22)-LN(D22))/12))-1)*(100)</f>
        <v>11.886491097960139</v>
      </c>
    </row>
    <row r="23" spans="1:12" s="7" customFormat="1" ht="12">
      <c r="A23" s="18"/>
      <c r="B23" s="31"/>
      <c r="C23" s="94"/>
      <c r="D23" s="95"/>
      <c r="E23" s="94"/>
      <c r="F23" s="95"/>
      <c r="G23" s="94"/>
      <c r="H23" s="89"/>
      <c r="I23" s="90"/>
      <c r="J23" s="89"/>
      <c r="K23" s="90"/>
      <c r="L23" s="91"/>
    </row>
    <row r="24" spans="1:12" s="7" customFormat="1" ht="12">
      <c r="A24" s="18" t="s">
        <v>86</v>
      </c>
      <c r="B24" s="58">
        <v>3817</v>
      </c>
      <c r="C24" s="107">
        <v>3718</v>
      </c>
      <c r="D24" s="108">
        <v>3805</v>
      </c>
      <c r="E24" s="107">
        <v>3984</v>
      </c>
      <c r="F24" s="108">
        <v>4158</v>
      </c>
      <c r="G24" s="107">
        <v>6519</v>
      </c>
      <c r="H24" s="12">
        <f>+((EXP((LN(D24)-LN(B24))/5))-1)*(100)</f>
        <v>-0.06295582348900819</v>
      </c>
      <c r="I24" s="11">
        <f>((D24/C24)-1)*100</f>
        <v>2.339967724583114</v>
      </c>
      <c r="J24" s="12">
        <f>((E24/D24)-1)*100</f>
        <v>4.704336399474385</v>
      </c>
      <c r="K24" s="11">
        <f>((F24/E24)-1)*100</f>
        <v>4.367469879518082</v>
      </c>
      <c r="L24" s="21">
        <f>+((EXP((LN(G24)-LN(D24))/12))-1)*(100)</f>
        <v>4.588883449241732</v>
      </c>
    </row>
    <row r="25" spans="1:12" s="7" customFormat="1" ht="12">
      <c r="A25" s="18"/>
      <c r="B25" s="31"/>
      <c r="C25" s="15"/>
      <c r="D25" s="31"/>
      <c r="E25" s="15"/>
      <c r="F25" s="31"/>
      <c r="G25" s="15"/>
      <c r="H25" s="12"/>
      <c r="I25" s="11"/>
      <c r="J25" s="12"/>
      <c r="K25" s="11"/>
      <c r="L25" s="21"/>
    </row>
    <row r="26" spans="1:12" s="7" customFormat="1" ht="12">
      <c r="A26" s="18" t="s">
        <v>99</v>
      </c>
      <c r="B26" s="17">
        <v>30.3</v>
      </c>
      <c r="C26" s="10">
        <v>35.9</v>
      </c>
      <c r="D26" s="17">
        <v>37.5</v>
      </c>
      <c r="E26" s="57">
        <v>38.6</v>
      </c>
      <c r="F26" s="17">
        <v>39.7</v>
      </c>
      <c r="G26" s="10">
        <v>46</v>
      </c>
      <c r="H26" s="12">
        <f>(D26-B26)/5</f>
        <v>1.44</v>
      </c>
      <c r="I26" s="11">
        <f>D26-C26</f>
        <v>1.6000000000000014</v>
      </c>
      <c r="J26" s="11">
        <f>E26-D26</f>
        <v>1.1000000000000014</v>
      </c>
      <c r="K26" s="11">
        <f>F26-E26</f>
        <v>1.1000000000000014</v>
      </c>
      <c r="L26" s="21">
        <f>(G26-D26)/12</f>
        <v>0.7083333333333334</v>
      </c>
    </row>
    <row r="27" spans="1:12" s="7" customFormat="1" ht="12">
      <c r="A27" s="18" t="s">
        <v>40</v>
      </c>
      <c r="B27" s="17">
        <v>27.7</v>
      </c>
      <c r="C27" s="10">
        <v>31.2</v>
      </c>
      <c r="D27" s="17">
        <v>30.9</v>
      </c>
      <c r="E27" s="10">
        <v>30</v>
      </c>
      <c r="F27" s="17">
        <v>31</v>
      </c>
      <c r="G27" s="10">
        <v>36.5</v>
      </c>
      <c r="H27" s="12">
        <f>(D27-B27)/5</f>
        <v>0.6399999999999999</v>
      </c>
      <c r="I27" s="11">
        <f aca="true" t="shared" si="5" ref="I27:K28">D27-C27</f>
        <v>-0.3000000000000007</v>
      </c>
      <c r="J27" s="11">
        <f t="shared" si="5"/>
        <v>-0.8999999999999986</v>
      </c>
      <c r="K27" s="11">
        <f t="shared" si="5"/>
        <v>1</v>
      </c>
      <c r="L27" s="21">
        <f>(G27-D27)/12</f>
        <v>0.4666666666666668</v>
      </c>
    </row>
    <row r="28" spans="1:12" s="7" customFormat="1" ht="12">
      <c r="A28" s="18" t="s">
        <v>41</v>
      </c>
      <c r="B28" s="17">
        <v>36.1</v>
      </c>
      <c r="C28" s="10">
        <v>42.7</v>
      </c>
      <c r="D28" s="17">
        <v>44.9</v>
      </c>
      <c r="E28" s="10">
        <v>46</v>
      </c>
      <c r="F28" s="17">
        <v>47</v>
      </c>
      <c r="G28" s="51">
        <v>53</v>
      </c>
      <c r="H28" s="11">
        <f>(D28-B28)/5</f>
        <v>1.7599999999999993</v>
      </c>
      <c r="I28" s="11">
        <f t="shared" si="5"/>
        <v>2.1999999999999957</v>
      </c>
      <c r="J28" s="11">
        <f t="shared" si="5"/>
        <v>1.1000000000000014</v>
      </c>
      <c r="K28" s="11">
        <f t="shared" si="5"/>
        <v>1</v>
      </c>
      <c r="L28" s="21">
        <f>(G28-D28)/12</f>
        <v>0.6750000000000002</v>
      </c>
    </row>
    <row r="29" spans="1:12" s="7" customFormat="1" ht="12">
      <c r="A29" s="18"/>
      <c r="B29" s="17"/>
      <c r="C29" s="10"/>
      <c r="D29" s="17"/>
      <c r="E29" s="10"/>
      <c r="F29" s="17"/>
      <c r="G29" s="51"/>
      <c r="H29" s="11"/>
      <c r="I29" s="6"/>
      <c r="J29" s="12"/>
      <c r="K29" s="11"/>
      <c r="L29" s="21"/>
    </row>
    <row r="30" spans="1:12" s="7" customFormat="1" ht="12">
      <c r="A30" s="18" t="s">
        <v>95</v>
      </c>
      <c r="B30" s="17">
        <v>213.6</v>
      </c>
      <c r="C30" s="10">
        <v>254</v>
      </c>
      <c r="D30" s="17">
        <v>280.4</v>
      </c>
      <c r="E30" s="10">
        <v>290.2</v>
      </c>
      <c r="F30" s="17">
        <v>295.9</v>
      </c>
      <c r="G30" s="51">
        <v>338.8</v>
      </c>
      <c r="H30" s="11">
        <f>(D30-B30)/5</f>
        <v>13.359999999999996</v>
      </c>
      <c r="I30" s="11">
        <f>D30-C30</f>
        <v>26.399999999999977</v>
      </c>
      <c r="J30" s="11">
        <f>E30-D30</f>
        <v>9.800000000000011</v>
      </c>
      <c r="K30" s="11">
        <f>F30-E30</f>
        <v>5.699999999999989</v>
      </c>
      <c r="L30" s="21">
        <f>(G30-D30)/12</f>
        <v>4.86666666666667</v>
      </c>
    </row>
    <row r="31" spans="1:12" s="7" customFormat="1" ht="12">
      <c r="A31" s="18" t="s">
        <v>40</v>
      </c>
      <c r="B31" s="17">
        <v>215.2</v>
      </c>
      <c r="C31" s="10">
        <v>253.4</v>
      </c>
      <c r="D31" s="17">
        <v>260.9</v>
      </c>
      <c r="E31" s="10">
        <v>250</v>
      </c>
      <c r="F31" s="17">
        <v>255</v>
      </c>
      <c r="G31" s="51">
        <v>286</v>
      </c>
      <c r="H31" s="11">
        <f>(D31-B31)/5</f>
        <v>9.139999999999997</v>
      </c>
      <c r="I31" s="11">
        <f aca="true" t="shared" si="6" ref="I31:K32">D31-C31</f>
        <v>7.499999999999972</v>
      </c>
      <c r="J31" s="11">
        <f t="shared" si="6"/>
        <v>-10.899999999999977</v>
      </c>
      <c r="K31" s="11">
        <f t="shared" si="6"/>
        <v>5</v>
      </c>
      <c r="L31" s="21">
        <f>(G31-D31)/12</f>
        <v>2.0916666666666686</v>
      </c>
    </row>
    <row r="32" spans="1:12" s="7" customFormat="1" ht="12">
      <c r="A32" s="18" t="s">
        <v>41</v>
      </c>
      <c r="B32" s="10">
        <v>211</v>
      </c>
      <c r="C32" s="17">
        <v>254.7</v>
      </c>
      <c r="D32" s="10">
        <v>295.6</v>
      </c>
      <c r="E32" s="17">
        <v>315</v>
      </c>
      <c r="F32" s="10">
        <v>321</v>
      </c>
      <c r="G32" s="17">
        <v>369</v>
      </c>
      <c r="H32" s="11">
        <f>(D32-B32)/5</f>
        <v>16.920000000000005</v>
      </c>
      <c r="I32" s="11">
        <f t="shared" si="6"/>
        <v>40.900000000000034</v>
      </c>
      <c r="J32" s="11">
        <f t="shared" si="6"/>
        <v>19.399999999999977</v>
      </c>
      <c r="K32" s="11">
        <f t="shared" si="6"/>
        <v>6</v>
      </c>
      <c r="L32" s="21">
        <f>(G32-D32)/12</f>
        <v>6.1166666666666645</v>
      </c>
    </row>
    <row r="33" spans="1:12" s="7" customFormat="1" ht="12">
      <c r="A33" s="30"/>
      <c r="B33" s="10"/>
      <c r="C33" s="17"/>
      <c r="D33" s="10"/>
      <c r="E33" s="17"/>
      <c r="F33" s="10"/>
      <c r="G33" s="17"/>
      <c r="H33" s="11"/>
      <c r="I33" s="12"/>
      <c r="J33" s="11"/>
      <c r="K33" s="12"/>
      <c r="L33" s="29"/>
    </row>
    <row r="34" spans="1:12" s="7" customFormat="1" ht="12">
      <c r="A34" s="18" t="s">
        <v>96</v>
      </c>
      <c r="B34" s="10">
        <v>49.3</v>
      </c>
      <c r="C34" s="17">
        <v>57.5</v>
      </c>
      <c r="D34" s="10">
        <v>59</v>
      </c>
      <c r="E34" s="17">
        <v>59.6</v>
      </c>
      <c r="F34" s="10">
        <v>60.1</v>
      </c>
      <c r="G34" s="17">
        <v>62.8</v>
      </c>
      <c r="H34" s="11">
        <f>(D34-B34)/5</f>
        <v>1.9400000000000006</v>
      </c>
      <c r="I34" s="11">
        <f>D34-C34</f>
        <v>1.5</v>
      </c>
      <c r="J34" s="11">
        <f>E34-D34</f>
        <v>0.6000000000000014</v>
      </c>
      <c r="K34" s="11">
        <f>F34-E34</f>
        <v>0.5</v>
      </c>
      <c r="L34" s="21">
        <f>(G34-D34)/12</f>
        <v>0.31666666666666643</v>
      </c>
    </row>
    <row r="35" spans="1:12" s="7" customFormat="1" ht="12">
      <c r="A35" s="18" t="s">
        <v>40</v>
      </c>
      <c r="B35" s="10">
        <v>48.6</v>
      </c>
      <c r="C35" s="17">
        <v>55.5</v>
      </c>
      <c r="D35" s="10">
        <v>55.2</v>
      </c>
      <c r="E35" s="17">
        <v>54.5</v>
      </c>
      <c r="F35" s="10">
        <v>54.8</v>
      </c>
      <c r="G35" s="17">
        <v>57</v>
      </c>
      <c r="H35" s="11">
        <f>(D35-B35)/5</f>
        <v>1.3200000000000003</v>
      </c>
      <c r="I35" s="11">
        <f aca="true" t="shared" si="7" ref="I35:K36">D35-C35</f>
        <v>-0.29999999999999716</v>
      </c>
      <c r="J35" s="11">
        <f t="shared" si="7"/>
        <v>-0.7000000000000028</v>
      </c>
      <c r="K35" s="11">
        <f t="shared" si="7"/>
        <v>0.29999999999999716</v>
      </c>
      <c r="L35" s="21">
        <f>(G35-D35)/12</f>
        <v>0.14999999999999977</v>
      </c>
    </row>
    <row r="36" spans="1:12" s="7" customFormat="1" ht="12.75" thickBot="1">
      <c r="A36" s="25" t="s">
        <v>41</v>
      </c>
      <c r="B36" s="33">
        <v>50.4</v>
      </c>
      <c r="C36" s="32">
        <v>59.7</v>
      </c>
      <c r="D36" s="33">
        <v>62</v>
      </c>
      <c r="E36" s="32">
        <v>62.5</v>
      </c>
      <c r="F36" s="33">
        <v>63</v>
      </c>
      <c r="G36" s="32">
        <v>65.7</v>
      </c>
      <c r="H36" s="27">
        <f>(D36-B36)/5</f>
        <v>2.3200000000000003</v>
      </c>
      <c r="I36" s="27">
        <f t="shared" si="7"/>
        <v>2.299999999999997</v>
      </c>
      <c r="J36" s="27">
        <f t="shared" si="7"/>
        <v>0.5</v>
      </c>
      <c r="K36" s="27">
        <f t="shared" si="7"/>
        <v>0.5</v>
      </c>
      <c r="L36" s="35">
        <f>(G36-D36)/12</f>
        <v>0.30833333333333357</v>
      </c>
    </row>
    <row r="37" spans="1:12" s="7" customFormat="1" ht="12">
      <c r="A37" s="14"/>
      <c r="B37" s="9"/>
      <c r="C37" s="17"/>
      <c r="D37" s="9"/>
      <c r="E37" s="17"/>
      <c r="F37" s="9"/>
      <c r="G37" s="17"/>
      <c r="H37" s="12"/>
      <c r="I37" s="12"/>
      <c r="J37" s="12"/>
      <c r="K37" s="12"/>
      <c r="L37" s="12"/>
    </row>
    <row r="38" spans="1:11" s="7" customFormat="1" ht="12">
      <c r="A38" s="7" t="s">
        <v>106</v>
      </c>
      <c r="K38" s="14"/>
    </row>
    <row r="39" s="7" customFormat="1" ht="12.75">
      <c r="A39" s="2" t="s">
        <v>125</v>
      </c>
    </row>
    <row r="40" s="7" customFormat="1" ht="12"/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</sheetData>
  <printOptions horizontalCentered="1"/>
  <pageMargins left="0.75" right="0.75" top="0.5" bottom="0.5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7" width="8.7109375" style="0" customWidth="1"/>
    <col min="8" max="12" width="7.7109375" style="0" customWidth="1"/>
  </cols>
  <sheetData>
    <row r="1" spans="1:12" ht="15.75">
      <c r="A1" s="3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110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09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92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42" customFormat="1" ht="12">
      <c r="A8" s="48"/>
      <c r="B8" s="39" t="s">
        <v>0</v>
      </c>
      <c r="C8" s="39"/>
      <c r="D8" s="40"/>
      <c r="E8" s="39" t="s">
        <v>1</v>
      </c>
      <c r="F8" s="39"/>
      <c r="G8" s="40"/>
      <c r="H8" s="39" t="s">
        <v>2</v>
      </c>
      <c r="I8" s="39"/>
      <c r="J8" s="39"/>
      <c r="K8" s="39"/>
      <c r="L8" s="41"/>
    </row>
    <row r="9" spans="1:12" s="42" customFormat="1" ht="12">
      <c r="A9" s="43" t="s">
        <v>27</v>
      </c>
      <c r="B9" s="44">
        <v>1995</v>
      </c>
      <c r="C9" s="45">
        <v>1999</v>
      </c>
      <c r="D9" s="44">
        <f>C9+1</f>
        <v>2000</v>
      </c>
      <c r="E9" s="59">
        <f>D9+1</f>
        <v>2001</v>
      </c>
      <c r="F9" s="60">
        <f>E9+1</f>
        <v>2002</v>
      </c>
      <c r="G9" s="46">
        <f>D9+12</f>
        <v>2012</v>
      </c>
      <c r="H9" s="44" t="s">
        <v>89</v>
      </c>
      <c r="I9" s="45" t="s">
        <v>4</v>
      </c>
      <c r="J9" s="44" t="s">
        <v>78</v>
      </c>
      <c r="K9" s="61" t="s">
        <v>90</v>
      </c>
      <c r="L9" s="47" t="s">
        <v>91</v>
      </c>
    </row>
    <row r="10" spans="1:12" s="7" customFormat="1" ht="12">
      <c r="A10" s="18"/>
      <c r="B10" s="14"/>
      <c r="C10" s="8"/>
      <c r="D10" s="14"/>
      <c r="E10" s="8"/>
      <c r="F10" s="14"/>
      <c r="G10" s="8"/>
      <c r="H10" s="14"/>
      <c r="I10" s="8"/>
      <c r="J10" s="14"/>
      <c r="K10" s="8"/>
      <c r="L10" s="19"/>
    </row>
    <row r="11" spans="1:12" s="7" customFormat="1" ht="12">
      <c r="A11" s="20" t="s">
        <v>43</v>
      </c>
      <c r="B11" s="17"/>
      <c r="C11" s="10"/>
      <c r="D11" s="17"/>
      <c r="E11" s="10"/>
      <c r="F11" s="17"/>
      <c r="G11" s="10"/>
      <c r="H11" s="12"/>
      <c r="I11" s="11"/>
      <c r="J11" s="12"/>
      <c r="K11" s="11"/>
      <c r="L11" s="21"/>
    </row>
    <row r="12" spans="1:12" s="7" customFormat="1" ht="12">
      <c r="A12" s="18" t="s">
        <v>44</v>
      </c>
      <c r="B12" s="17">
        <f aca="true" t="shared" si="0" ref="B12:G12">+(B13+B16+B19+B20+B21)</f>
        <v>188.089</v>
      </c>
      <c r="C12" s="10">
        <f t="shared" si="0"/>
        <v>219.464</v>
      </c>
      <c r="D12" s="51">
        <f t="shared" si="0"/>
        <v>221.21299999999997</v>
      </c>
      <c r="E12" s="10">
        <f t="shared" si="0"/>
        <v>223.48499999999996</v>
      </c>
      <c r="F12" s="67">
        <f t="shared" si="0"/>
        <v>225.77499999999998</v>
      </c>
      <c r="G12" s="10">
        <f t="shared" si="0"/>
        <v>245.965</v>
      </c>
      <c r="H12" s="11">
        <f aca="true" t="shared" si="1" ref="H12:H21">+((EXP((LN(D12)-LN(B12))/5))-1)*(100)</f>
        <v>3.2974140720761325</v>
      </c>
      <c r="I12" s="6">
        <f>((D12/C12)-1)*100</f>
        <v>0.796941639631088</v>
      </c>
      <c r="J12" s="6">
        <f>((E12/D12)-1)*100</f>
        <v>1.0270644130317752</v>
      </c>
      <c r="K12" s="6">
        <f>((F12/E12)-1)*100</f>
        <v>1.02467727140525</v>
      </c>
      <c r="L12" s="21">
        <f>+((EXP((LN(G12)-LN(D12))/12))-1)*(100)</f>
        <v>0.8877776694643735</v>
      </c>
    </row>
    <row r="13" spans="1:12" s="7" customFormat="1" ht="12">
      <c r="A13" s="18" t="s">
        <v>45</v>
      </c>
      <c r="B13" s="17">
        <f aca="true" t="shared" si="2" ref="B13:G13">B14+B15</f>
        <v>152.788</v>
      </c>
      <c r="C13" s="10">
        <f t="shared" si="2"/>
        <v>171.924</v>
      </c>
      <c r="D13" s="51">
        <f t="shared" si="2"/>
        <v>172.783</v>
      </c>
      <c r="E13" s="10">
        <f t="shared" si="2"/>
        <v>174.04999999999998</v>
      </c>
      <c r="F13" s="67">
        <f t="shared" si="2"/>
        <v>175.29999999999998</v>
      </c>
      <c r="G13" s="10">
        <f t="shared" si="2"/>
        <v>186</v>
      </c>
      <c r="H13" s="11">
        <f t="shared" si="1"/>
        <v>2.490202889543869</v>
      </c>
      <c r="I13" s="6">
        <f aca="true" t="shared" si="3" ref="I13:K21">((D13/C13)-1)*100</f>
        <v>0.49963937553800797</v>
      </c>
      <c r="J13" s="6">
        <f t="shared" si="3"/>
        <v>0.7332897333649724</v>
      </c>
      <c r="K13" s="6">
        <f t="shared" si="3"/>
        <v>0.7181844297615703</v>
      </c>
      <c r="L13" s="21">
        <f aca="true" t="shared" si="4" ref="L13:L21">+((EXP((LN(G13)-LN(D13))/12))-1)*(100)</f>
        <v>0.6161420760241176</v>
      </c>
    </row>
    <row r="14" spans="1:12" s="7" customFormat="1" ht="12">
      <c r="A14" s="18" t="s">
        <v>119</v>
      </c>
      <c r="B14" s="17">
        <v>137.049</v>
      </c>
      <c r="C14" s="10">
        <v>150.886</v>
      </c>
      <c r="D14" s="17">
        <v>151.64</v>
      </c>
      <c r="E14" s="10">
        <v>152.85</v>
      </c>
      <c r="F14" s="17">
        <v>154.1</v>
      </c>
      <c r="G14" s="51">
        <v>164.8</v>
      </c>
      <c r="H14" s="11">
        <f t="shared" si="1"/>
        <v>2.044025110561809</v>
      </c>
      <c r="I14" s="6">
        <f t="shared" si="3"/>
        <v>0.49971501663506057</v>
      </c>
      <c r="J14" s="6">
        <f t="shared" si="3"/>
        <v>0.7979424953838077</v>
      </c>
      <c r="K14" s="6">
        <f t="shared" si="3"/>
        <v>0.8177952240759012</v>
      </c>
      <c r="L14" s="21">
        <f t="shared" si="4"/>
        <v>0.695938196287238</v>
      </c>
    </row>
    <row r="15" spans="1:12" s="7" customFormat="1" ht="12">
      <c r="A15" s="18" t="s">
        <v>120</v>
      </c>
      <c r="B15" s="17">
        <v>15.739</v>
      </c>
      <c r="C15" s="10">
        <v>21.038</v>
      </c>
      <c r="D15" s="17">
        <v>21.143</v>
      </c>
      <c r="E15" s="10">
        <v>21.2</v>
      </c>
      <c r="F15" s="67">
        <v>21.2</v>
      </c>
      <c r="G15" s="10">
        <v>21.2</v>
      </c>
      <c r="H15" s="11">
        <f t="shared" si="1"/>
        <v>6.081070790204768</v>
      </c>
      <c r="I15" s="6">
        <f t="shared" si="3"/>
        <v>0.49909687232627675</v>
      </c>
      <c r="J15" s="6">
        <f t="shared" si="3"/>
        <v>0.2695927730217873</v>
      </c>
      <c r="K15" s="6">
        <f t="shared" si="3"/>
        <v>0</v>
      </c>
      <c r="L15" s="21">
        <f t="shared" si="4"/>
        <v>0.022438352315390375</v>
      </c>
    </row>
    <row r="16" spans="1:12" s="7" customFormat="1" ht="12">
      <c r="A16" s="18" t="s">
        <v>114</v>
      </c>
      <c r="B16" s="17">
        <f aca="true" t="shared" si="5" ref="B16:G16">B17+B18</f>
        <v>9.554</v>
      </c>
      <c r="C16" s="10">
        <f t="shared" si="5"/>
        <v>12.799</v>
      </c>
      <c r="D16" s="51">
        <f t="shared" si="5"/>
        <v>13.176</v>
      </c>
      <c r="E16" s="10">
        <f t="shared" si="5"/>
        <v>13.61</v>
      </c>
      <c r="F16" s="67">
        <f t="shared" si="5"/>
        <v>14.14</v>
      </c>
      <c r="G16" s="10">
        <f t="shared" si="5"/>
        <v>18.88</v>
      </c>
      <c r="H16" s="11">
        <f t="shared" si="1"/>
        <v>6.6398854366191085</v>
      </c>
      <c r="I16" s="6">
        <f t="shared" si="3"/>
        <v>2.9455426205172275</v>
      </c>
      <c r="J16" s="6">
        <f t="shared" si="3"/>
        <v>3.2938676381299326</v>
      </c>
      <c r="K16" s="6">
        <f t="shared" si="3"/>
        <v>3.894195444526094</v>
      </c>
      <c r="L16" s="21">
        <f t="shared" si="4"/>
        <v>3.042930253914178</v>
      </c>
    </row>
    <row r="17" spans="1:12" s="7" customFormat="1" ht="12">
      <c r="A17" s="18" t="s">
        <v>115</v>
      </c>
      <c r="B17" s="17">
        <v>4.995</v>
      </c>
      <c r="C17" s="10">
        <v>5.679</v>
      </c>
      <c r="D17" s="17">
        <v>5.736</v>
      </c>
      <c r="E17" s="10">
        <v>5.82</v>
      </c>
      <c r="F17" s="17">
        <v>5.9</v>
      </c>
      <c r="G17" s="10">
        <v>6.6</v>
      </c>
      <c r="H17" s="11">
        <f t="shared" si="1"/>
        <v>2.8051166073453926</v>
      </c>
      <c r="I17" s="6">
        <f t="shared" si="3"/>
        <v>1.0036978341257274</v>
      </c>
      <c r="J17" s="6">
        <f t="shared" si="3"/>
        <v>1.4644351464435212</v>
      </c>
      <c r="K17" s="6">
        <f t="shared" si="3"/>
        <v>1.3745704467353903</v>
      </c>
      <c r="L17" s="21">
        <f t="shared" si="4"/>
        <v>1.1760917553760741</v>
      </c>
    </row>
    <row r="18" spans="1:12" s="7" customFormat="1" ht="12">
      <c r="A18" s="18" t="s">
        <v>116</v>
      </c>
      <c r="B18" s="66">
        <v>4.559</v>
      </c>
      <c r="C18" s="68">
        <v>7.12</v>
      </c>
      <c r="D18" s="66">
        <v>7.44</v>
      </c>
      <c r="E18" s="68">
        <v>7.79</v>
      </c>
      <c r="F18" s="66">
        <v>8.24</v>
      </c>
      <c r="G18" s="68">
        <v>12.28</v>
      </c>
      <c r="H18" s="11">
        <f t="shared" si="1"/>
        <v>10.291150903416103</v>
      </c>
      <c r="I18" s="6">
        <f t="shared" si="3"/>
        <v>4.494382022471921</v>
      </c>
      <c r="J18" s="6">
        <f t="shared" si="3"/>
        <v>4.704301075268802</v>
      </c>
      <c r="K18" s="6">
        <f t="shared" si="3"/>
        <v>5.776636713735561</v>
      </c>
      <c r="L18" s="21">
        <f t="shared" si="4"/>
        <v>4.26425696754702</v>
      </c>
    </row>
    <row r="19" spans="1:12" s="7" customFormat="1" ht="12">
      <c r="A19" s="18" t="s">
        <v>46</v>
      </c>
      <c r="B19" s="17">
        <v>5.83</v>
      </c>
      <c r="C19" s="10">
        <v>7.448</v>
      </c>
      <c r="D19" s="17">
        <v>7.649</v>
      </c>
      <c r="E19" s="10">
        <v>7.91</v>
      </c>
      <c r="F19" s="17">
        <v>8.1</v>
      </c>
      <c r="G19" s="10">
        <v>9.46</v>
      </c>
      <c r="H19" s="6">
        <f t="shared" si="1"/>
        <v>5.581352550553675</v>
      </c>
      <c r="I19" s="6">
        <f t="shared" si="3"/>
        <v>2.6987110633727163</v>
      </c>
      <c r="J19" s="6">
        <f t="shared" si="3"/>
        <v>3.4122107465028195</v>
      </c>
      <c r="K19" s="6">
        <f t="shared" si="3"/>
        <v>2.402022756005051</v>
      </c>
      <c r="L19" s="21">
        <f t="shared" si="4"/>
        <v>1.7865840274184253</v>
      </c>
    </row>
    <row r="20" spans="1:12" s="7" customFormat="1" ht="12">
      <c r="A20" s="18" t="s">
        <v>118</v>
      </c>
      <c r="B20" s="17">
        <v>15.176</v>
      </c>
      <c r="C20" s="10">
        <v>20.528</v>
      </c>
      <c r="D20" s="17">
        <v>20.78</v>
      </c>
      <c r="E20" s="10">
        <v>21.03</v>
      </c>
      <c r="F20" s="17">
        <v>21.29</v>
      </c>
      <c r="G20" s="10">
        <v>24.08</v>
      </c>
      <c r="H20" s="6">
        <f t="shared" si="1"/>
        <v>6.48725819131406</v>
      </c>
      <c r="I20" s="6">
        <f t="shared" si="3"/>
        <v>1.2275915822291594</v>
      </c>
      <c r="J20" s="6">
        <f t="shared" si="3"/>
        <v>1.2030798845043211</v>
      </c>
      <c r="K20" s="6">
        <f t="shared" si="3"/>
        <v>1.2363290537327432</v>
      </c>
      <c r="L20" s="21">
        <f t="shared" si="4"/>
        <v>1.235829322751525</v>
      </c>
    </row>
    <row r="21" spans="1:12" s="7" customFormat="1" ht="12">
      <c r="A21" s="18" t="s">
        <v>117</v>
      </c>
      <c r="B21" s="17">
        <v>4.741</v>
      </c>
      <c r="C21" s="10">
        <v>6.765</v>
      </c>
      <c r="D21" s="17">
        <v>6.825</v>
      </c>
      <c r="E21" s="10">
        <v>6.885</v>
      </c>
      <c r="F21" s="17">
        <v>6.945</v>
      </c>
      <c r="G21" s="10">
        <v>7.545</v>
      </c>
      <c r="H21" s="6">
        <f t="shared" si="1"/>
        <v>7.558946564415581</v>
      </c>
      <c r="I21" s="6">
        <f t="shared" si="3"/>
        <v>0.8869179600887067</v>
      </c>
      <c r="J21" s="6">
        <f t="shared" si="3"/>
        <v>0.879120879120876</v>
      </c>
      <c r="K21" s="6">
        <f t="shared" si="3"/>
        <v>0.8714596949891185</v>
      </c>
      <c r="L21" s="21">
        <f t="shared" si="4"/>
        <v>0.8392752585433705</v>
      </c>
    </row>
    <row r="22" spans="1:12" s="7" customFormat="1" ht="12">
      <c r="A22" s="18"/>
      <c r="B22" s="17"/>
      <c r="C22" s="55"/>
      <c r="D22" s="56"/>
      <c r="E22" s="55"/>
      <c r="F22" s="56"/>
      <c r="G22" s="55"/>
      <c r="H22" s="6"/>
      <c r="I22" s="6"/>
      <c r="J22" s="12"/>
      <c r="K22" s="11"/>
      <c r="L22" s="21"/>
    </row>
    <row r="23" spans="1:12" s="7" customFormat="1" ht="12">
      <c r="A23" s="30" t="s">
        <v>47</v>
      </c>
      <c r="B23" s="10">
        <f aca="true" t="shared" si="6" ref="B23:G23">+(B24+B27+B30+B31+B32)</f>
        <v>26.611999999999995</v>
      </c>
      <c r="C23" s="10">
        <f t="shared" si="6"/>
        <v>31.752</v>
      </c>
      <c r="D23" s="51">
        <f t="shared" si="6"/>
        <v>32.138</v>
      </c>
      <c r="E23" s="10">
        <f t="shared" si="6"/>
        <v>32.845</v>
      </c>
      <c r="F23" s="17">
        <f t="shared" si="6"/>
        <v>33.684999999999995</v>
      </c>
      <c r="G23" s="10">
        <f t="shared" si="6"/>
        <v>41.735</v>
      </c>
      <c r="H23" s="6">
        <f aca="true" t="shared" si="7" ref="H23:H32">+((EXP((LN(D23)-LN(B23))/5))-1)*(100)</f>
        <v>3.845639784575061</v>
      </c>
      <c r="I23" s="6">
        <f aca="true" t="shared" si="8" ref="I23:I32">((D23/C23)-1)*100</f>
        <v>1.2156714537666868</v>
      </c>
      <c r="J23" s="6">
        <f aca="true" t="shared" si="9" ref="J23:J32">((E23/D23)-1)*100</f>
        <v>2.199887983073001</v>
      </c>
      <c r="K23" s="6">
        <f aca="true" t="shared" si="10" ref="K23:K32">((F23/E23)-1)*100</f>
        <v>2.557466889937565</v>
      </c>
      <c r="L23" s="21">
        <f aca="true" t="shared" si="11" ref="L23:L32">+((EXP((LN(G23)-LN(D23))/12))-1)*(100)</f>
        <v>2.2013888504176293</v>
      </c>
    </row>
    <row r="24" spans="1:12" s="7" customFormat="1" ht="12">
      <c r="A24" s="30" t="s">
        <v>45</v>
      </c>
      <c r="B24" s="10">
        <f aca="true" t="shared" si="12" ref="B24:G24">B25+B26</f>
        <v>20.250999999999998</v>
      </c>
      <c r="C24" s="10">
        <f t="shared" si="12"/>
        <v>22.894</v>
      </c>
      <c r="D24" s="51">
        <f t="shared" si="12"/>
        <v>23.005000000000003</v>
      </c>
      <c r="E24" s="10">
        <f t="shared" si="12"/>
        <v>23.32</v>
      </c>
      <c r="F24" s="17">
        <f t="shared" si="12"/>
        <v>23.71</v>
      </c>
      <c r="G24" s="10">
        <f t="shared" si="12"/>
        <v>27.349999999999998</v>
      </c>
      <c r="H24" s="6">
        <f t="shared" si="7"/>
        <v>2.582942625270368</v>
      </c>
      <c r="I24" s="6">
        <f t="shared" si="8"/>
        <v>0.4848431903555772</v>
      </c>
      <c r="J24" s="6">
        <f t="shared" si="9"/>
        <v>1.3692675505324825</v>
      </c>
      <c r="K24" s="6">
        <f t="shared" si="10"/>
        <v>1.672384219554024</v>
      </c>
      <c r="L24" s="21">
        <f t="shared" si="11"/>
        <v>1.4521506094004044</v>
      </c>
    </row>
    <row r="25" spans="1:12" s="7" customFormat="1" ht="12">
      <c r="A25" s="30" t="s">
        <v>119</v>
      </c>
      <c r="B25" s="10">
        <v>17.831</v>
      </c>
      <c r="C25" s="10">
        <v>19.325</v>
      </c>
      <c r="D25" s="17">
        <v>19.425</v>
      </c>
      <c r="E25" s="10">
        <v>19.73</v>
      </c>
      <c r="F25" s="17">
        <v>20.11</v>
      </c>
      <c r="G25" s="10">
        <v>23.65</v>
      </c>
      <c r="H25" s="6">
        <f t="shared" si="7"/>
        <v>1.7271940529458574</v>
      </c>
      <c r="I25" s="6">
        <f t="shared" si="8"/>
        <v>0.5174644243208348</v>
      </c>
      <c r="J25" s="6">
        <f t="shared" si="9"/>
        <v>1.57014157014157</v>
      </c>
      <c r="K25" s="6">
        <f t="shared" si="10"/>
        <v>1.9260010136847416</v>
      </c>
      <c r="L25" s="21">
        <f t="shared" si="11"/>
        <v>1.6535406128964203</v>
      </c>
    </row>
    <row r="26" spans="1:12" s="7" customFormat="1" ht="12">
      <c r="A26" s="30" t="s">
        <v>120</v>
      </c>
      <c r="B26" s="10">
        <v>2.42</v>
      </c>
      <c r="C26" s="10">
        <v>3.569</v>
      </c>
      <c r="D26" s="17">
        <v>3.58</v>
      </c>
      <c r="E26" s="10">
        <v>3.59</v>
      </c>
      <c r="F26" s="17">
        <v>3.6</v>
      </c>
      <c r="G26" s="10">
        <v>3.7</v>
      </c>
      <c r="H26" s="6">
        <f t="shared" si="7"/>
        <v>8.146764810120487</v>
      </c>
      <c r="I26" s="6">
        <f t="shared" si="8"/>
        <v>0.30820958251611685</v>
      </c>
      <c r="J26" s="6">
        <f t="shared" si="9"/>
        <v>0.27932960893854997</v>
      </c>
      <c r="K26" s="6">
        <f t="shared" si="10"/>
        <v>0.278551532033422</v>
      </c>
      <c r="L26" s="21">
        <f t="shared" si="11"/>
        <v>0.2751279444743515</v>
      </c>
    </row>
    <row r="27" spans="1:12" s="7" customFormat="1" ht="12">
      <c r="A27" s="30" t="s">
        <v>114</v>
      </c>
      <c r="B27" s="10">
        <f aca="true" t="shared" si="13" ref="B27:G27">B28+B29</f>
        <v>2.9450000000000003</v>
      </c>
      <c r="C27" s="10">
        <f t="shared" si="13"/>
        <v>4.5489999999999995</v>
      </c>
      <c r="D27" s="51">
        <f t="shared" si="13"/>
        <v>4.766</v>
      </c>
      <c r="E27" s="10">
        <f t="shared" si="13"/>
        <v>5.05</v>
      </c>
      <c r="F27" s="17">
        <f t="shared" si="13"/>
        <v>5.385</v>
      </c>
      <c r="G27" s="10">
        <f t="shared" si="13"/>
        <v>8.715</v>
      </c>
      <c r="H27" s="6">
        <f t="shared" si="7"/>
        <v>10.106700292473336</v>
      </c>
      <c r="I27" s="6">
        <f t="shared" si="8"/>
        <v>4.770279182237869</v>
      </c>
      <c r="J27" s="6">
        <f t="shared" si="9"/>
        <v>5.958875367184224</v>
      </c>
      <c r="K27" s="6">
        <f t="shared" si="10"/>
        <v>6.6336633663366396</v>
      </c>
      <c r="L27" s="21">
        <f t="shared" si="11"/>
        <v>5.158111814927402</v>
      </c>
    </row>
    <row r="28" spans="1:12" s="7" customFormat="1" ht="12">
      <c r="A28" s="30" t="s">
        <v>115</v>
      </c>
      <c r="B28" s="10">
        <v>1.49</v>
      </c>
      <c r="C28" s="10">
        <v>1.811</v>
      </c>
      <c r="D28" s="17">
        <v>1.827</v>
      </c>
      <c r="E28" s="10">
        <v>1.855</v>
      </c>
      <c r="F28" s="17">
        <v>1.885</v>
      </c>
      <c r="G28" s="10">
        <v>2.13</v>
      </c>
      <c r="H28" s="6">
        <f t="shared" si="7"/>
        <v>4.162274776697239</v>
      </c>
      <c r="I28" s="6">
        <f t="shared" si="8"/>
        <v>0.8834897846493606</v>
      </c>
      <c r="J28" s="6">
        <f t="shared" si="9"/>
        <v>1.5325670498084198</v>
      </c>
      <c r="K28" s="6">
        <f t="shared" si="10"/>
        <v>1.6172506738544534</v>
      </c>
      <c r="L28" s="21">
        <f t="shared" si="11"/>
        <v>1.2869331354609992</v>
      </c>
    </row>
    <row r="29" spans="1:12" s="7" customFormat="1" ht="12">
      <c r="A29" s="30" t="s">
        <v>116</v>
      </c>
      <c r="B29" s="10">
        <v>1.455</v>
      </c>
      <c r="C29" s="10">
        <v>2.738</v>
      </c>
      <c r="D29" s="17">
        <v>2.939</v>
      </c>
      <c r="E29" s="10">
        <v>3.195</v>
      </c>
      <c r="F29" s="67">
        <v>3.5</v>
      </c>
      <c r="G29" s="10">
        <v>6.585</v>
      </c>
      <c r="H29" s="6">
        <f t="shared" si="7"/>
        <v>15.097878452950653</v>
      </c>
      <c r="I29" s="6">
        <f t="shared" si="8"/>
        <v>7.341124908692476</v>
      </c>
      <c r="J29" s="6">
        <f t="shared" si="9"/>
        <v>8.710445729840078</v>
      </c>
      <c r="K29" s="6">
        <f t="shared" si="10"/>
        <v>9.546165884194057</v>
      </c>
      <c r="L29" s="21">
        <f t="shared" si="11"/>
        <v>6.953832027209028</v>
      </c>
    </row>
    <row r="30" spans="1:12" s="7" customFormat="1" ht="12">
      <c r="A30" s="30" t="s">
        <v>46</v>
      </c>
      <c r="B30" s="10">
        <v>1.961</v>
      </c>
      <c r="C30" s="10">
        <v>2.744</v>
      </c>
      <c r="D30" s="17">
        <v>2.785</v>
      </c>
      <c r="E30" s="10">
        <v>2.865</v>
      </c>
      <c r="F30" s="67">
        <v>2.945</v>
      </c>
      <c r="G30" s="10">
        <v>3.685</v>
      </c>
      <c r="H30" s="6">
        <f t="shared" si="7"/>
        <v>7.267836451542409</v>
      </c>
      <c r="I30" s="6">
        <f t="shared" si="8"/>
        <v>1.4941690962099186</v>
      </c>
      <c r="J30" s="6">
        <f t="shared" si="9"/>
        <v>2.872531418312385</v>
      </c>
      <c r="K30" s="6">
        <f t="shared" si="10"/>
        <v>2.7923211169284423</v>
      </c>
      <c r="L30" s="21">
        <f t="shared" si="11"/>
        <v>2.3609617502475366</v>
      </c>
    </row>
    <row r="31" spans="1:12" s="7" customFormat="1" ht="12">
      <c r="A31" s="30" t="s">
        <v>118</v>
      </c>
      <c r="B31" s="10">
        <v>1.194</v>
      </c>
      <c r="C31" s="17">
        <v>1.247</v>
      </c>
      <c r="D31" s="10">
        <v>1.261</v>
      </c>
      <c r="E31" s="17">
        <v>1.285</v>
      </c>
      <c r="F31" s="10">
        <v>1.315</v>
      </c>
      <c r="G31" s="10">
        <v>1.605</v>
      </c>
      <c r="H31" s="6">
        <f t="shared" si="7"/>
        <v>1.097904053340848</v>
      </c>
      <c r="I31" s="6">
        <f t="shared" si="8"/>
        <v>1.1226944667201089</v>
      </c>
      <c r="J31" s="6">
        <f t="shared" si="9"/>
        <v>1.9032513877874635</v>
      </c>
      <c r="K31" s="6">
        <f t="shared" si="10"/>
        <v>2.3346303501945442</v>
      </c>
      <c r="L31" s="21">
        <f t="shared" si="11"/>
        <v>2.0304955201839725</v>
      </c>
    </row>
    <row r="32" spans="1:12" s="7" customFormat="1" ht="12">
      <c r="A32" s="18" t="s">
        <v>117</v>
      </c>
      <c r="B32" s="10">
        <v>0.261</v>
      </c>
      <c r="C32" s="17">
        <v>0.318</v>
      </c>
      <c r="D32" s="10">
        <v>0.321</v>
      </c>
      <c r="E32" s="17">
        <v>0.325</v>
      </c>
      <c r="F32" s="10">
        <v>0.33</v>
      </c>
      <c r="G32" s="10">
        <v>0.38</v>
      </c>
      <c r="H32" s="6">
        <f t="shared" si="7"/>
        <v>4.225240278788389</v>
      </c>
      <c r="I32" s="6">
        <f t="shared" si="8"/>
        <v>0.9433962264151052</v>
      </c>
      <c r="J32" s="6">
        <f t="shared" si="9"/>
        <v>1.2461059190031154</v>
      </c>
      <c r="K32" s="6">
        <f t="shared" si="10"/>
        <v>1.538461538461533</v>
      </c>
      <c r="L32" s="21">
        <f t="shared" si="11"/>
        <v>1.416016275666987</v>
      </c>
    </row>
    <row r="33" spans="1:12" s="7" customFormat="1" ht="12">
      <c r="A33" s="30"/>
      <c r="B33" s="10"/>
      <c r="C33" s="17"/>
      <c r="D33" s="10"/>
      <c r="E33" s="17"/>
      <c r="F33" s="10"/>
      <c r="G33" s="17"/>
      <c r="H33" s="11"/>
      <c r="I33" s="12"/>
      <c r="J33" s="11"/>
      <c r="K33" s="12"/>
      <c r="L33" s="29"/>
    </row>
    <row r="34" spans="1:12" s="7" customFormat="1" ht="12">
      <c r="A34" s="30" t="s">
        <v>123</v>
      </c>
      <c r="B34" s="10">
        <f aca="true" t="shared" si="14" ref="B34:G35">(B23/B12)*1000</f>
        <v>141.48621131485623</v>
      </c>
      <c r="C34" s="10">
        <f t="shared" si="14"/>
        <v>144.67976524623626</v>
      </c>
      <c r="D34" s="10">
        <f t="shared" si="14"/>
        <v>145.28079272013852</v>
      </c>
      <c r="E34" s="10">
        <f t="shared" si="14"/>
        <v>146.9673579882319</v>
      </c>
      <c r="F34" s="10">
        <f t="shared" si="14"/>
        <v>149.19720961133874</v>
      </c>
      <c r="G34" s="10">
        <f t="shared" si="14"/>
        <v>169.67861281076577</v>
      </c>
      <c r="H34" s="6">
        <f>+((EXP((LN(D34)-LN(B34))/5))-1)*(100)</f>
        <v>0.530725495331752</v>
      </c>
      <c r="I34" s="6">
        <f aca="true" t="shared" si="15" ref="I34:K37">((D34/C34)-1)*100</f>
        <v>0.41541916582414906</v>
      </c>
      <c r="J34" s="6">
        <f t="shared" si="15"/>
        <v>1.1609003754145863</v>
      </c>
      <c r="K34" s="6">
        <f t="shared" si="15"/>
        <v>1.517242776647998</v>
      </c>
      <c r="L34" s="21">
        <f>+((EXP((LN(G34)-LN(D34))/12))-1)*(100)</f>
        <v>1.3020518553367388</v>
      </c>
    </row>
    <row r="35" spans="1:12" s="7" customFormat="1" ht="12">
      <c r="A35" s="30" t="s">
        <v>45</v>
      </c>
      <c r="B35" s="10">
        <f t="shared" si="14"/>
        <v>132.5431316595544</v>
      </c>
      <c r="C35" s="10">
        <f t="shared" si="14"/>
        <v>133.16349084479188</v>
      </c>
      <c r="D35" s="10">
        <f t="shared" si="14"/>
        <v>133.14388568319802</v>
      </c>
      <c r="E35" s="10">
        <f t="shared" si="14"/>
        <v>133.98448721631718</v>
      </c>
      <c r="F35" s="10">
        <f t="shared" si="14"/>
        <v>135.25385054192816</v>
      </c>
      <c r="G35" s="10">
        <f t="shared" si="14"/>
        <v>147.04301075268816</v>
      </c>
      <c r="H35" s="6">
        <f>+((EXP((LN(D35)-LN(B35))/5))-1)*(100)</f>
        <v>0.09048643978823989</v>
      </c>
      <c r="I35" s="6">
        <f t="shared" si="15"/>
        <v>-0.0147226251500987</v>
      </c>
      <c r="J35" s="6">
        <f t="shared" si="15"/>
        <v>0.6313482055941178</v>
      </c>
      <c r="K35" s="6">
        <f t="shared" si="15"/>
        <v>0.9473957410917277</v>
      </c>
      <c r="L35" s="21">
        <f>+((EXP((LN(G35)-LN(D35))/12))-1)*(100)</f>
        <v>0.8308890761729026</v>
      </c>
    </row>
    <row r="36" spans="1:12" s="7" customFormat="1" ht="12">
      <c r="A36" s="30" t="s">
        <v>114</v>
      </c>
      <c r="B36" s="10">
        <f aca="true" t="shared" si="16" ref="B36:G36">(B27/B16)*1000</f>
        <v>308.24785430186313</v>
      </c>
      <c r="C36" s="10">
        <f t="shared" si="16"/>
        <v>355.4183920618798</v>
      </c>
      <c r="D36" s="10">
        <f t="shared" si="16"/>
        <v>361.7182756527019</v>
      </c>
      <c r="E36" s="10">
        <f t="shared" si="16"/>
        <v>371.0506980161646</v>
      </c>
      <c r="F36" s="10">
        <f t="shared" si="16"/>
        <v>380.8345120226308</v>
      </c>
      <c r="G36" s="10">
        <f t="shared" si="16"/>
        <v>461.5995762711865</v>
      </c>
      <c r="H36" s="6">
        <f>+((EXP((LN(D36)-LN(B36))/5))-1)*(100)</f>
        <v>3.2509551577816875</v>
      </c>
      <c r="I36" s="6">
        <f t="shared" si="15"/>
        <v>1.772526051416401</v>
      </c>
      <c r="J36" s="6">
        <f t="shared" si="15"/>
        <v>2.580025116680318</v>
      </c>
      <c r="K36" s="6">
        <f t="shared" si="15"/>
        <v>2.6367863094654442</v>
      </c>
      <c r="L36" s="21">
        <f>+((EXP((LN(G36)-LN(D36))/12))-1)*(100)</f>
        <v>2.0527187608126773</v>
      </c>
    </row>
    <row r="37" spans="1:12" s="7" customFormat="1" ht="12">
      <c r="A37" s="30" t="s">
        <v>46</v>
      </c>
      <c r="B37" s="10">
        <f aca="true" t="shared" si="17" ref="B37:G37">(B30/B19)*1000</f>
        <v>336.3636363636364</v>
      </c>
      <c r="C37" s="10">
        <f t="shared" si="17"/>
        <v>368.42105263157896</v>
      </c>
      <c r="D37" s="10">
        <f t="shared" si="17"/>
        <v>364.0998823375605</v>
      </c>
      <c r="E37" s="10">
        <f t="shared" si="17"/>
        <v>362.1997471554994</v>
      </c>
      <c r="F37" s="10">
        <f t="shared" si="17"/>
        <v>363.58024691358025</v>
      </c>
      <c r="G37" s="10">
        <f t="shared" si="17"/>
        <v>389.5348837209302</v>
      </c>
      <c r="H37" s="6">
        <f>+((EXP((LN(D37)-LN(B37))/5))-1)*(100)</f>
        <v>1.5973312145070695</v>
      </c>
      <c r="I37" s="6">
        <f t="shared" si="15"/>
        <v>-1.1728890798050173</v>
      </c>
      <c r="J37" s="6">
        <f t="shared" si="15"/>
        <v>-0.5218719571843944</v>
      </c>
      <c r="K37" s="6">
        <f t="shared" si="15"/>
        <v>0.3811432141856752</v>
      </c>
      <c r="L37" s="21">
        <f>+((EXP((LN(G37)-LN(D37))/12))-1)*(100)</f>
        <v>0.5642960988595513</v>
      </c>
    </row>
    <row r="38" spans="1:12" s="7" customFormat="1" ht="12">
      <c r="A38" s="30"/>
      <c r="B38" s="10"/>
      <c r="C38" s="56"/>
      <c r="D38" s="55"/>
      <c r="E38" s="56"/>
      <c r="F38" s="55"/>
      <c r="G38" s="56"/>
      <c r="H38" s="11"/>
      <c r="I38" s="12"/>
      <c r="J38" s="11"/>
      <c r="K38" s="12"/>
      <c r="L38" s="29"/>
    </row>
    <row r="39" spans="1:12" s="7" customFormat="1" ht="12">
      <c r="A39" s="30" t="s">
        <v>48</v>
      </c>
      <c r="B39" s="10">
        <v>639.184</v>
      </c>
      <c r="C39" s="17">
        <v>635.472</v>
      </c>
      <c r="D39" s="10">
        <v>648.539</v>
      </c>
      <c r="E39" s="17">
        <v>665.904</v>
      </c>
      <c r="F39" s="10">
        <v>680.948</v>
      </c>
      <c r="G39" s="17">
        <v>827.177</v>
      </c>
      <c r="H39" s="11">
        <f>+((EXP((LN(D39)-LN(B39))/5))-1)*(100)</f>
        <v>0.2910181957880953</v>
      </c>
      <c r="I39" s="12">
        <f aca="true" t="shared" si="18" ref="I39:K40">((D39/C39)-1)*100</f>
        <v>2.0562668378779847</v>
      </c>
      <c r="J39" s="11">
        <f t="shared" si="18"/>
        <v>2.677556785328261</v>
      </c>
      <c r="K39" s="12">
        <f t="shared" si="18"/>
        <v>2.259184507076095</v>
      </c>
      <c r="L39" s="29">
        <f>+((EXP((LN(G39)-LN(D39))/12))-1)*(100)</f>
        <v>2.0481641266579143</v>
      </c>
    </row>
    <row r="40" spans="1:12" s="7" customFormat="1" ht="12.75" thickBot="1">
      <c r="A40" s="54" t="s">
        <v>49</v>
      </c>
      <c r="B40" s="33">
        <v>298.798</v>
      </c>
      <c r="C40" s="32">
        <v>308.951</v>
      </c>
      <c r="D40" s="33">
        <v>315.1</v>
      </c>
      <c r="E40" s="32">
        <v>321.4</v>
      </c>
      <c r="F40" s="33">
        <v>327.8</v>
      </c>
      <c r="G40" s="32">
        <v>384.1</v>
      </c>
      <c r="H40" s="27">
        <f>+((EXP((LN(D40)-LN(B40))/5))-1)*(100)</f>
        <v>1.0681097757094138</v>
      </c>
      <c r="I40" s="26">
        <f t="shared" si="18"/>
        <v>1.9902832487999733</v>
      </c>
      <c r="J40" s="27">
        <f t="shared" si="18"/>
        <v>1.9993652808631968</v>
      </c>
      <c r="K40" s="26">
        <f t="shared" si="18"/>
        <v>1.991288114499068</v>
      </c>
      <c r="L40" s="35">
        <f>+((EXP((LN(G40)-LN(D40))/12))-1)*(100)</f>
        <v>1.6637968535076597</v>
      </c>
    </row>
    <row r="41" spans="1:12" s="7" customFormat="1" ht="12">
      <c r="A41" s="14"/>
      <c r="B41" s="9"/>
      <c r="C41" s="17"/>
      <c r="D41" s="9"/>
      <c r="E41" s="17"/>
      <c r="F41" s="9"/>
      <c r="G41" s="17"/>
      <c r="H41" s="12"/>
      <c r="I41" s="12"/>
      <c r="J41" s="12"/>
      <c r="K41" s="12"/>
      <c r="L41" s="12"/>
    </row>
    <row r="42" s="7" customFormat="1" ht="12">
      <c r="A42" s="7" t="s">
        <v>121</v>
      </c>
    </row>
    <row r="43" s="7" customFormat="1" ht="12">
      <c r="A43" s="7" t="s">
        <v>122</v>
      </c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</sheetData>
  <printOptions horizontalCentered="1"/>
  <pageMargins left="0.75" right="0.75" top="0.65" bottom="0.65" header="0.5" footer="0.5"/>
  <pageSetup fitToHeight="1" fitToWidth="1" horizontalDpi="300" verticalDpi="3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workbookViewId="0" topLeftCell="A1">
      <selection activeCell="A1" sqref="A1:IV16384"/>
    </sheetView>
  </sheetViews>
  <sheetFormatPr defaultColWidth="9.140625" defaultRowHeight="12.75"/>
  <cols>
    <col min="1" max="1" width="25.7109375" style="0" customWidth="1"/>
    <col min="2" max="7" width="8.7109375" style="0" customWidth="1"/>
    <col min="8" max="12" width="7.7109375" style="0" customWidth="1"/>
  </cols>
  <sheetData>
    <row r="1" spans="1:12" ht="15.75">
      <c r="A1" s="3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50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92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42" customFormat="1" ht="12">
      <c r="A8" s="38" t="s">
        <v>51</v>
      </c>
      <c r="B8" s="39" t="s">
        <v>0</v>
      </c>
      <c r="C8" s="39"/>
      <c r="D8" s="40"/>
      <c r="E8" s="39" t="s">
        <v>1</v>
      </c>
      <c r="F8" s="39"/>
      <c r="G8" s="40"/>
      <c r="H8" s="39" t="s">
        <v>2</v>
      </c>
      <c r="I8" s="39"/>
      <c r="J8" s="39"/>
      <c r="K8" s="39"/>
      <c r="L8" s="41"/>
    </row>
    <row r="9" spans="1:12" s="42" customFormat="1" ht="12">
      <c r="A9" s="43" t="s">
        <v>52</v>
      </c>
      <c r="B9" s="44">
        <v>1995</v>
      </c>
      <c r="C9" s="45">
        <v>1999</v>
      </c>
      <c r="D9" s="44">
        <f>C9+1</f>
        <v>2000</v>
      </c>
      <c r="E9" s="59">
        <f>D9+1</f>
        <v>2001</v>
      </c>
      <c r="F9" s="60">
        <f>E9+1</f>
        <v>2002</v>
      </c>
      <c r="G9" s="46">
        <f>D9+12</f>
        <v>2012</v>
      </c>
      <c r="H9" s="44" t="s">
        <v>89</v>
      </c>
      <c r="I9" s="45" t="s">
        <v>4</v>
      </c>
      <c r="J9" s="44" t="s">
        <v>78</v>
      </c>
      <c r="K9" s="61" t="s">
        <v>90</v>
      </c>
      <c r="L9" s="47" t="s">
        <v>91</v>
      </c>
    </row>
    <row r="10" spans="1:12" s="7" customFormat="1" ht="12">
      <c r="A10" s="18"/>
      <c r="B10" s="14"/>
      <c r="C10" s="8"/>
      <c r="D10" s="14"/>
      <c r="E10" s="8"/>
      <c r="F10" s="14"/>
      <c r="G10" s="8"/>
      <c r="H10" s="14"/>
      <c r="I10" s="8"/>
      <c r="J10" s="14"/>
      <c r="K10" s="8"/>
      <c r="L10" s="19"/>
    </row>
    <row r="11" spans="1:12" s="7" customFormat="1" ht="12">
      <c r="A11" s="20" t="s">
        <v>53</v>
      </c>
      <c r="B11" s="14"/>
      <c r="C11" s="8"/>
      <c r="D11" s="14"/>
      <c r="E11" s="8"/>
      <c r="F11" s="14"/>
      <c r="G11" s="8"/>
      <c r="H11" s="14"/>
      <c r="I11" s="8"/>
      <c r="J11" s="14"/>
      <c r="K11" s="8"/>
      <c r="L11" s="19"/>
    </row>
    <row r="12" spans="1:12" s="7" customFormat="1" ht="12">
      <c r="A12" s="18" t="s">
        <v>54</v>
      </c>
      <c r="B12" s="14">
        <v>326</v>
      </c>
      <c r="C12" s="8">
        <v>288</v>
      </c>
      <c r="D12" s="7">
        <v>267</v>
      </c>
      <c r="E12" s="8">
        <v>267</v>
      </c>
      <c r="F12" s="7">
        <v>267</v>
      </c>
      <c r="G12" s="8">
        <v>267</v>
      </c>
      <c r="H12" s="14"/>
      <c r="I12" s="8"/>
      <c r="J12" s="14"/>
      <c r="K12" s="8"/>
      <c r="L12" s="19"/>
    </row>
    <row r="13" spans="1:12" s="7" customFormat="1" ht="12">
      <c r="A13" s="18" t="s">
        <v>55</v>
      </c>
      <c r="B13" s="14">
        <v>95</v>
      </c>
      <c r="C13" s="8">
        <v>166</v>
      </c>
      <c r="D13" s="7">
        <v>192</v>
      </c>
      <c r="E13" s="8">
        <v>221</v>
      </c>
      <c r="F13" s="8">
        <v>221</v>
      </c>
      <c r="G13" s="8">
        <v>221</v>
      </c>
      <c r="H13" s="14"/>
      <c r="I13" s="8"/>
      <c r="J13" s="14"/>
      <c r="K13" s="8"/>
      <c r="L13" s="19"/>
    </row>
    <row r="14" spans="1:12" s="7" customFormat="1" ht="12">
      <c r="A14" s="36" t="s">
        <v>56</v>
      </c>
      <c r="B14" s="100">
        <f aca="true" t="shared" si="0" ref="B14:G14">SUM(B12:B13)</f>
        <v>421</v>
      </c>
      <c r="C14" s="8">
        <f t="shared" si="0"/>
        <v>454</v>
      </c>
      <c r="D14" s="101">
        <f t="shared" si="0"/>
        <v>459</v>
      </c>
      <c r="E14" s="8">
        <f t="shared" si="0"/>
        <v>488</v>
      </c>
      <c r="F14" s="8">
        <f t="shared" si="0"/>
        <v>488</v>
      </c>
      <c r="G14" s="8">
        <f t="shared" si="0"/>
        <v>488</v>
      </c>
      <c r="H14" s="14"/>
      <c r="I14" s="8"/>
      <c r="J14" s="14"/>
      <c r="K14" s="8"/>
      <c r="L14" s="19"/>
    </row>
    <row r="15" spans="1:12" s="7" customFormat="1" ht="12">
      <c r="A15" s="18"/>
      <c r="B15" s="14"/>
      <c r="C15" s="8"/>
      <c r="D15" s="14"/>
      <c r="E15" s="8"/>
      <c r="F15" s="14"/>
      <c r="G15" s="8"/>
      <c r="H15" s="14"/>
      <c r="I15" s="8"/>
      <c r="J15" s="14"/>
      <c r="K15" s="8"/>
      <c r="L15" s="19"/>
    </row>
    <row r="16" spans="1:12" s="7" customFormat="1" ht="12">
      <c r="A16" s="20" t="s">
        <v>57</v>
      </c>
      <c r="B16" s="14"/>
      <c r="C16" s="8"/>
      <c r="D16" s="14"/>
      <c r="E16" s="8"/>
      <c r="F16" s="14"/>
      <c r="G16" s="8"/>
      <c r="H16" s="14"/>
      <c r="I16" s="8"/>
      <c r="J16" s="14"/>
      <c r="K16" s="8"/>
      <c r="L16" s="19"/>
    </row>
    <row r="17" spans="1:12" s="7" customFormat="1" ht="12">
      <c r="A17" s="18" t="s">
        <v>58</v>
      </c>
      <c r="B17" s="17">
        <v>13.647</v>
      </c>
      <c r="C17" s="10">
        <v>14.582</v>
      </c>
      <c r="D17" s="17">
        <v>15.158</v>
      </c>
      <c r="E17" s="10">
        <v>15.565</v>
      </c>
      <c r="F17" s="17">
        <v>16.043</v>
      </c>
      <c r="G17" s="10">
        <v>21.772</v>
      </c>
      <c r="H17" s="12">
        <f>+((EXP((LN(D17)-LN(B17))/5))-1)*(100)</f>
        <v>2.122383431163821</v>
      </c>
      <c r="I17" s="11">
        <f aca="true" t="shared" si="1" ref="I17:K24">((D17/C17)-1)*100</f>
        <v>3.95007543546837</v>
      </c>
      <c r="J17" s="12">
        <f t="shared" si="1"/>
        <v>2.685050798258337</v>
      </c>
      <c r="K17" s="11">
        <f t="shared" si="1"/>
        <v>3.0709926116286423</v>
      </c>
      <c r="L17" s="21">
        <f>+((EXP((LN(G17)-LN(D17))/12))-1)*(100)</f>
        <v>3.0634561083885625</v>
      </c>
    </row>
    <row r="18" spans="1:12" s="7" customFormat="1" ht="12">
      <c r="A18" s="18" t="s">
        <v>59</v>
      </c>
      <c r="B18" s="17">
        <v>10.234</v>
      </c>
      <c r="C18" s="10">
        <v>10.576</v>
      </c>
      <c r="D18" s="17">
        <v>10.7613</v>
      </c>
      <c r="E18" s="10">
        <v>11.07</v>
      </c>
      <c r="F18" s="17">
        <v>11.426</v>
      </c>
      <c r="G18" s="10">
        <v>14.342</v>
      </c>
      <c r="H18" s="12">
        <f aca="true" t="shared" si="2" ref="H18:H25">+((EXP((LN(D18)-LN(B18))/5))-1)*(100)</f>
        <v>1.0098823361803344</v>
      </c>
      <c r="I18" s="11">
        <f t="shared" si="1"/>
        <v>1.7520801815431142</v>
      </c>
      <c r="J18" s="12">
        <f t="shared" si="1"/>
        <v>2.8686125282261443</v>
      </c>
      <c r="K18" s="11">
        <f t="shared" si="1"/>
        <v>3.215898825654917</v>
      </c>
      <c r="L18" s="21">
        <f aca="true" t="shared" si="3" ref="L18:L25">+((EXP((LN(G18)-LN(D18))/12))-1)*(100)</f>
        <v>2.4225100857072857</v>
      </c>
    </row>
    <row r="19" spans="1:12" s="7" customFormat="1" ht="12">
      <c r="A19" s="18" t="s">
        <v>60</v>
      </c>
      <c r="B19" s="17">
        <f aca="true" t="shared" si="4" ref="B19:G19">B20+B21</f>
        <v>35.926</v>
      </c>
      <c r="C19" s="10">
        <f t="shared" si="4"/>
        <v>40.041</v>
      </c>
      <c r="D19" s="17">
        <f t="shared" si="4"/>
        <v>39.851</v>
      </c>
      <c r="E19" s="10">
        <f t="shared" si="4"/>
        <v>41.353</v>
      </c>
      <c r="F19" s="17">
        <f t="shared" si="4"/>
        <v>43.726</v>
      </c>
      <c r="G19" s="51">
        <f t="shared" si="4"/>
        <v>52.156000000000006</v>
      </c>
      <c r="H19" s="11">
        <f t="shared" si="2"/>
        <v>2.095375705045255</v>
      </c>
      <c r="I19" s="11">
        <f t="shared" si="1"/>
        <v>-0.474513623535866</v>
      </c>
      <c r="J19" s="12">
        <f t="shared" si="1"/>
        <v>3.769039672781105</v>
      </c>
      <c r="K19" s="11">
        <f t="shared" si="1"/>
        <v>5.738398665151245</v>
      </c>
      <c r="L19" s="21">
        <f t="shared" si="3"/>
        <v>2.2677625493052966</v>
      </c>
    </row>
    <row r="20" spans="1:12" s="7" customFormat="1" ht="12">
      <c r="A20" s="18" t="s">
        <v>61</v>
      </c>
      <c r="B20" s="10">
        <v>20.86</v>
      </c>
      <c r="C20" s="10">
        <v>23.042</v>
      </c>
      <c r="D20" s="17">
        <v>22.848</v>
      </c>
      <c r="E20" s="10">
        <v>23.751</v>
      </c>
      <c r="F20" s="17">
        <v>24.94</v>
      </c>
      <c r="G20" s="10">
        <v>29.635</v>
      </c>
      <c r="H20" s="12">
        <f t="shared" si="2"/>
        <v>1.8372767386591882</v>
      </c>
      <c r="I20" s="11">
        <f t="shared" si="1"/>
        <v>-0.8419408037496856</v>
      </c>
      <c r="J20" s="12">
        <f t="shared" si="1"/>
        <v>3.952205882352944</v>
      </c>
      <c r="K20" s="11">
        <f t="shared" si="1"/>
        <v>5.0061050061050105</v>
      </c>
      <c r="L20" s="21">
        <f t="shared" si="3"/>
        <v>2.1910971300800552</v>
      </c>
    </row>
    <row r="21" spans="1:12" s="7" customFormat="1" ht="12">
      <c r="A21" s="18" t="s">
        <v>62</v>
      </c>
      <c r="B21" s="17">
        <v>15.066</v>
      </c>
      <c r="C21" s="10">
        <v>16.999</v>
      </c>
      <c r="D21" s="17">
        <v>17.003</v>
      </c>
      <c r="E21" s="10">
        <v>17.602</v>
      </c>
      <c r="F21" s="17">
        <v>18.786</v>
      </c>
      <c r="G21" s="10">
        <v>22.521</v>
      </c>
      <c r="H21" s="12">
        <f t="shared" si="2"/>
        <v>2.448479780066304</v>
      </c>
      <c r="I21" s="11">
        <f t="shared" si="1"/>
        <v>0.023530795929183057</v>
      </c>
      <c r="J21" s="12">
        <f t="shared" si="1"/>
        <v>3.5229077221666794</v>
      </c>
      <c r="K21" s="11">
        <f t="shared" si="1"/>
        <v>6.726508351323712</v>
      </c>
      <c r="L21" s="21">
        <f t="shared" si="3"/>
        <v>2.369797212572222</v>
      </c>
    </row>
    <row r="22" spans="1:12" s="7" customFormat="1" ht="12">
      <c r="A22" s="18" t="s">
        <v>63</v>
      </c>
      <c r="B22" s="10">
        <f aca="true" t="shared" si="5" ref="B22:G22">B23+B24</f>
        <v>2.6109999999999998</v>
      </c>
      <c r="C22" s="10">
        <f t="shared" si="5"/>
        <v>2.9509999999999996</v>
      </c>
      <c r="D22" s="51">
        <f t="shared" si="5"/>
        <v>2.915</v>
      </c>
      <c r="E22" s="10">
        <f t="shared" si="5"/>
        <v>3.018</v>
      </c>
      <c r="F22" s="67">
        <f t="shared" si="5"/>
        <v>3.223</v>
      </c>
      <c r="G22" s="10">
        <f t="shared" si="5"/>
        <v>3.223</v>
      </c>
      <c r="H22" s="12">
        <f t="shared" si="2"/>
        <v>2.2271698257795514</v>
      </c>
      <c r="I22" s="11">
        <f t="shared" si="1"/>
        <v>-1.2199254490003253</v>
      </c>
      <c r="J22" s="12">
        <f t="shared" si="1"/>
        <v>3.533447684391078</v>
      </c>
      <c r="K22" s="11">
        <f t="shared" si="1"/>
        <v>6.792577866136518</v>
      </c>
      <c r="L22" s="21">
        <f t="shared" si="3"/>
        <v>0.8405360252791816</v>
      </c>
    </row>
    <row r="23" spans="1:12" s="7" customFormat="1" ht="12">
      <c r="A23" s="18" t="s">
        <v>64</v>
      </c>
      <c r="B23" s="17">
        <v>1.331</v>
      </c>
      <c r="C23" s="10">
        <v>1.442</v>
      </c>
      <c r="D23" s="17">
        <v>1.439</v>
      </c>
      <c r="E23" s="10">
        <v>1.472</v>
      </c>
      <c r="F23" s="17">
        <v>1.536</v>
      </c>
      <c r="G23" s="10">
        <v>1.536</v>
      </c>
      <c r="H23" s="12">
        <f t="shared" si="2"/>
        <v>1.5725949166044195</v>
      </c>
      <c r="I23" s="11">
        <f t="shared" si="1"/>
        <v>-0.20804438280165316</v>
      </c>
      <c r="J23" s="12">
        <f t="shared" si="1"/>
        <v>2.2932592077831826</v>
      </c>
      <c r="K23" s="11">
        <f t="shared" si="1"/>
        <v>4.347826086956519</v>
      </c>
      <c r="L23" s="21">
        <f t="shared" si="3"/>
        <v>0.5450902973347604</v>
      </c>
    </row>
    <row r="24" spans="1:12" s="7" customFormat="1" ht="12">
      <c r="A24" s="18" t="s">
        <v>65</v>
      </c>
      <c r="B24" s="17">
        <v>1.28</v>
      </c>
      <c r="C24" s="10">
        <v>1.509</v>
      </c>
      <c r="D24" s="17">
        <v>1.476</v>
      </c>
      <c r="E24" s="10">
        <v>1.546</v>
      </c>
      <c r="F24" s="17">
        <v>1.687</v>
      </c>
      <c r="G24" s="10">
        <v>1.687</v>
      </c>
      <c r="H24" s="12">
        <f t="shared" si="2"/>
        <v>2.8904999694187916</v>
      </c>
      <c r="I24" s="11">
        <f t="shared" si="1"/>
        <v>-2.1868787276341894</v>
      </c>
      <c r="J24" s="12">
        <f t="shared" si="1"/>
        <v>4.742547425474264</v>
      </c>
      <c r="K24" s="11">
        <f t="shared" si="1"/>
        <v>9.120310478654602</v>
      </c>
      <c r="L24" s="21">
        <f t="shared" si="3"/>
        <v>1.119689431127191</v>
      </c>
    </row>
    <row r="25" spans="1:12" s="7" customFormat="1" ht="12">
      <c r="A25" s="36" t="s">
        <v>66</v>
      </c>
      <c r="B25" s="17">
        <f aca="true" t="shared" si="6" ref="B25:G25">SUM(B17+B18+B19+B22)</f>
        <v>62.418</v>
      </c>
      <c r="C25" s="10">
        <f t="shared" si="6"/>
        <v>68.14999999999999</v>
      </c>
      <c r="D25" s="17">
        <f t="shared" si="6"/>
        <v>68.6853</v>
      </c>
      <c r="E25" s="10">
        <f t="shared" si="6"/>
        <v>71.006</v>
      </c>
      <c r="F25" s="17">
        <f t="shared" si="6"/>
        <v>74.41799999999999</v>
      </c>
      <c r="G25" s="10">
        <f t="shared" si="6"/>
        <v>91.49300000000001</v>
      </c>
      <c r="H25" s="12">
        <f t="shared" si="2"/>
        <v>1.9320574014792147</v>
      </c>
      <c r="I25" s="11">
        <f>((D25/C25)-1)*100</f>
        <v>0.7854732208363968</v>
      </c>
      <c r="J25" s="12">
        <f>((E25/D25)-1)*100</f>
        <v>3.3787433410060075</v>
      </c>
      <c r="K25" s="11">
        <f>((F25/E25)-1)*100</f>
        <v>4.805227727234307</v>
      </c>
      <c r="L25" s="21">
        <f t="shared" si="3"/>
        <v>2.4181686062322294</v>
      </c>
    </row>
    <row r="26" spans="1:12" s="7" customFormat="1" ht="12">
      <c r="A26" s="18"/>
      <c r="B26" s="17"/>
      <c r="C26" s="10"/>
      <c r="D26" s="17"/>
      <c r="E26" s="10"/>
      <c r="F26" s="17"/>
      <c r="G26" s="10"/>
      <c r="H26" s="12"/>
      <c r="I26" s="11"/>
      <c r="J26" s="12"/>
      <c r="K26" s="11"/>
      <c r="L26" s="21"/>
    </row>
    <row r="27" spans="1:12" s="7" customFormat="1" ht="12">
      <c r="A27" s="20" t="s">
        <v>67</v>
      </c>
      <c r="B27" s="17"/>
      <c r="C27" s="10"/>
      <c r="D27" s="17"/>
      <c r="E27" s="10"/>
      <c r="F27" s="17"/>
      <c r="G27" s="10"/>
      <c r="H27" s="12"/>
      <c r="I27" s="11"/>
      <c r="J27" s="12"/>
      <c r="K27" s="11"/>
      <c r="L27" s="21"/>
    </row>
    <row r="28" spans="1:12" s="7" customFormat="1" ht="12">
      <c r="A28" s="18" t="s">
        <v>58</v>
      </c>
      <c r="B28" s="17">
        <v>14.653</v>
      </c>
      <c r="C28" s="10">
        <v>15.833</v>
      </c>
      <c r="D28" s="17">
        <v>16.53</v>
      </c>
      <c r="E28" s="10">
        <v>16.961</v>
      </c>
      <c r="F28" s="17">
        <v>17.465</v>
      </c>
      <c r="G28" s="10">
        <v>23.7</v>
      </c>
      <c r="H28" s="12">
        <f>+((EXP((LN(D28)-LN(B28))/5))-1)*(100)</f>
        <v>2.4399271131644307</v>
      </c>
      <c r="I28" s="11">
        <f aca="true" t="shared" si="7" ref="I28:K32">((D28/C28)-1)*100</f>
        <v>4.402197941009289</v>
      </c>
      <c r="J28" s="12">
        <f t="shared" si="7"/>
        <v>2.607380520266167</v>
      </c>
      <c r="K28" s="11">
        <f t="shared" si="7"/>
        <v>2.971522905489077</v>
      </c>
      <c r="L28" s="21">
        <f>+((EXP((LN(G28)-LN(D28))/12))-1)*(100)</f>
        <v>3.048013559742069</v>
      </c>
    </row>
    <row r="29" spans="1:12" s="7" customFormat="1" ht="12">
      <c r="A29" s="18" t="s">
        <v>59</v>
      </c>
      <c r="B29" s="17">
        <v>10.95</v>
      </c>
      <c r="C29" s="10">
        <v>11.587</v>
      </c>
      <c r="D29" s="17">
        <v>11.625</v>
      </c>
      <c r="E29" s="10">
        <v>11.88</v>
      </c>
      <c r="F29" s="17">
        <v>12.106</v>
      </c>
      <c r="G29" s="10">
        <v>15.196</v>
      </c>
      <c r="H29" s="12">
        <f>+((EXP((LN(D29)-LN(B29))/5))-1)*(100)</f>
        <v>1.203555033943693</v>
      </c>
      <c r="I29" s="11">
        <f t="shared" si="7"/>
        <v>0.327953741261755</v>
      </c>
      <c r="J29" s="12">
        <f t="shared" si="7"/>
        <v>2.1935483870967776</v>
      </c>
      <c r="K29" s="11">
        <f t="shared" si="7"/>
        <v>1.9023569023568943</v>
      </c>
      <c r="L29" s="21">
        <f>+((EXP((LN(G29)-LN(D29))/12))-1)*(100)</f>
        <v>2.2573876302709905</v>
      </c>
    </row>
    <row r="30" spans="1:12" s="7" customFormat="1" ht="12">
      <c r="A30" s="18" t="s">
        <v>60</v>
      </c>
      <c r="B30" s="17">
        <v>18.216</v>
      </c>
      <c r="C30" s="10">
        <v>20.898</v>
      </c>
      <c r="D30" s="17">
        <v>21.274</v>
      </c>
      <c r="E30" s="10">
        <v>21.699</v>
      </c>
      <c r="F30" s="17">
        <v>22.112</v>
      </c>
      <c r="G30" s="10">
        <v>26.743</v>
      </c>
      <c r="H30" s="12">
        <f>+((EXP((LN(D30)-LN(B30))/5))-1)*(100)</f>
        <v>3.152373992017954</v>
      </c>
      <c r="I30" s="11">
        <f t="shared" si="7"/>
        <v>1.7992152359077584</v>
      </c>
      <c r="J30" s="12">
        <f t="shared" si="7"/>
        <v>1.9977437247344243</v>
      </c>
      <c r="K30" s="11">
        <f t="shared" si="7"/>
        <v>1.9033135167519033</v>
      </c>
      <c r="L30" s="21">
        <f>+((EXP((LN(G30)-LN(D30))/12))-1)*(100)</f>
        <v>1.9248499530739371</v>
      </c>
    </row>
    <row r="31" spans="1:12" s="7" customFormat="1" ht="12">
      <c r="A31" s="18" t="s">
        <v>63</v>
      </c>
      <c r="B31" s="17">
        <v>3.57</v>
      </c>
      <c r="C31" s="10">
        <v>3.512</v>
      </c>
      <c r="D31" s="17">
        <v>3.569</v>
      </c>
      <c r="E31" s="10">
        <v>3.569</v>
      </c>
      <c r="F31" s="17">
        <v>3.569</v>
      </c>
      <c r="G31" s="10">
        <v>3.569</v>
      </c>
      <c r="H31" s="12">
        <f>+((EXP((LN(D31)-LN(B31))/5))-1)*(100)</f>
        <v>-0.00560286870393556</v>
      </c>
      <c r="I31" s="11">
        <f t="shared" si="7"/>
        <v>1.6230068337129921</v>
      </c>
      <c r="J31" s="12">
        <f t="shared" si="7"/>
        <v>0</v>
      </c>
      <c r="K31" s="11">
        <f t="shared" si="7"/>
        <v>0</v>
      </c>
      <c r="L31" s="21">
        <f>+((EXP((LN(G31)-LN(D31))/12))-1)*(100)</f>
        <v>0</v>
      </c>
    </row>
    <row r="32" spans="1:12" s="7" customFormat="1" ht="12.75" thickBot="1">
      <c r="A32" s="37" t="s">
        <v>66</v>
      </c>
      <c r="B32" s="32">
        <f aca="true" t="shared" si="8" ref="B32:G32">SUM(B28:B31)</f>
        <v>47.389</v>
      </c>
      <c r="C32" s="33">
        <f t="shared" si="8"/>
        <v>51.83</v>
      </c>
      <c r="D32" s="32">
        <f t="shared" si="8"/>
        <v>52.998000000000005</v>
      </c>
      <c r="E32" s="33">
        <f t="shared" si="8"/>
        <v>54.10900000000001</v>
      </c>
      <c r="F32" s="32">
        <f t="shared" si="8"/>
        <v>55.251999999999995</v>
      </c>
      <c r="G32" s="33">
        <f t="shared" si="8"/>
        <v>69.208</v>
      </c>
      <c r="H32" s="27">
        <f>+((EXP((LN(D32)-LN(B32))/5))-1)*(100)</f>
        <v>2.2624956737599344</v>
      </c>
      <c r="I32" s="27">
        <f t="shared" si="7"/>
        <v>2.2535211267605826</v>
      </c>
      <c r="J32" s="26">
        <f t="shared" si="7"/>
        <v>2.096305520963071</v>
      </c>
      <c r="K32" s="27">
        <f t="shared" si="7"/>
        <v>2.1124027426121073</v>
      </c>
      <c r="L32" s="35">
        <f>+((EXP((LN(G32)-LN(D32))/12))-1)*(100)</f>
        <v>2.2487643048771266</v>
      </c>
    </row>
    <row r="33" s="7" customFormat="1" ht="12"/>
    <row r="34" s="7" customFormat="1" ht="12">
      <c r="A34" s="7" t="s">
        <v>107</v>
      </c>
    </row>
    <row r="35" s="7" customFormat="1" ht="12"/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</sheetData>
  <printOptions horizontalCentered="1"/>
  <pageMargins left="1" right="0.75" top="1.15" bottom="0.15" header="0.5" footer="0.5"/>
  <pageSetup fitToHeight="1" fitToWidth="1"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A1">
      <selection activeCell="A1" sqref="A1:IV16384"/>
    </sheetView>
  </sheetViews>
  <sheetFormatPr defaultColWidth="9.140625" defaultRowHeight="12.75"/>
  <cols>
    <col min="1" max="1" width="25.7109375" style="0" customWidth="1"/>
    <col min="2" max="7" width="8.7109375" style="0" customWidth="1"/>
    <col min="8" max="12" width="7.7109375" style="0" customWidth="1"/>
  </cols>
  <sheetData>
    <row r="1" spans="1:12" ht="15.75">
      <c r="A1" s="3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5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5" t="s">
        <v>69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5" t="s">
        <v>92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42" customFormat="1" ht="12">
      <c r="A8" s="38" t="s">
        <v>70</v>
      </c>
      <c r="B8" s="39" t="s">
        <v>0</v>
      </c>
      <c r="C8" s="39"/>
      <c r="D8" s="40"/>
      <c r="E8" s="39" t="s">
        <v>1</v>
      </c>
      <c r="F8" s="39"/>
      <c r="G8" s="40"/>
      <c r="H8" s="39" t="s">
        <v>2</v>
      </c>
      <c r="I8" s="39"/>
      <c r="J8" s="39"/>
      <c r="K8" s="39"/>
      <c r="L8" s="41"/>
    </row>
    <row r="9" spans="1:12" s="42" customFormat="1" ht="12">
      <c r="A9" s="43" t="s">
        <v>52</v>
      </c>
      <c r="B9" s="44">
        <v>1995</v>
      </c>
      <c r="C9" s="45">
        <v>1999</v>
      </c>
      <c r="D9" s="44">
        <f>C9+1</f>
        <v>2000</v>
      </c>
      <c r="E9" s="59">
        <f>D9+1</f>
        <v>2001</v>
      </c>
      <c r="F9" s="60">
        <f>E9+1</f>
        <v>2002</v>
      </c>
      <c r="G9" s="46">
        <f>D9+12</f>
        <v>2012</v>
      </c>
      <c r="H9" s="44" t="s">
        <v>89</v>
      </c>
      <c r="I9" s="45" t="s">
        <v>4</v>
      </c>
      <c r="J9" s="44" t="s">
        <v>78</v>
      </c>
      <c r="K9" s="61" t="s">
        <v>90</v>
      </c>
      <c r="L9" s="47" t="s">
        <v>91</v>
      </c>
    </row>
    <row r="10" spans="1:12" s="7" customFormat="1" ht="12">
      <c r="A10" s="18"/>
      <c r="B10" s="14"/>
      <c r="C10" s="8"/>
      <c r="D10" s="14"/>
      <c r="E10" s="8"/>
      <c r="F10" s="14"/>
      <c r="G10" s="8"/>
      <c r="H10" s="14"/>
      <c r="I10" s="8"/>
      <c r="J10" s="14"/>
      <c r="K10" s="8"/>
      <c r="L10" s="19"/>
    </row>
    <row r="11" spans="1:12" s="7" customFormat="1" ht="12">
      <c r="A11" s="20" t="s">
        <v>57</v>
      </c>
      <c r="B11" s="14"/>
      <c r="C11" s="8"/>
      <c r="D11" s="14"/>
      <c r="E11" s="8"/>
      <c r="F11" s="14"/>
      <c r="G11" s="8"/>
      <c r="H11" s="14"/>
      <c r="I11" s="8"/>
      <c r="J11" s="14"/>
      <c r="K11" s="8"/>
      <c r="L11" s="19"/>
    </row>
    <row r="12" spans="1:12" s="7" customFormat="1" ht="12">
      <c r="A12" s="18" t="s">
        <v>58</v>
      </c>
      <c r="B12" s="17">
        <v>13.589</v>
      </c>
      <c r="C12" s="10">
        <v>14.424</v>
      </c>
      <c r="D12" s="17">
        <v>14.921</v>
      </c>
      <c r="E12" s="10">
        <v>15.314</v>
      </c>
      <c r="F12" s="17">
        <v>15.769</v>
      </c>
      <c r="G12" s="10">
        <v>21.398</v>
      </c>
      <c r="H12" s="12">
        <f>+((EXP((LN(D12)-LN(B12))/5))-1)*(100)</f>
        <v>1.887776880829195</v>
      </c>
      <c r="I12" s="11">
        <f>((D12/C12)-1)*100</f>
        <v>3.4456461453133747</v>
      </c>
      <c r="J12" s="12">
        <f>((E12/D12)-1)*100</f>
        <v>2.6338717244152487</v>
      </c>
      <c r="K12" s="11">
        <f>((F12/E12)-1)*100</f>
        <v>2.9711375212224223</v>
      </c>
      <c r="L12" s="21">
        <f>+((EXP((LN(G12)-LN(D12))/12))-1)*(100)</f>
        <v>3.0499861473124</v>
      </c>
    </row>
    <row r="13" spans="1:12" s="7" customFormat="1" ht="12">
      <c r="A13" s="18" t="s">
        <v>59</v>
      </c>
      <c r="B13" s="17">
        <v>9.823</v>
      </c>
      <c r="C13" s="10">
        <v>9.318</v>
      </c>
      <c r="D13" s="17">
        <v>9.218</v>
      </c>
      <c r="E13" s="10">
        <v>9.421</v>
      </c>
      <c r="F13" s="17">
        <v>9.599</v>
      </c>
      <c r="G13" s="10">
        <v>12.05</v>
      </c>
      <c r="H13" s="12">
        <f aca="true" t="shared" si="0" ref="H13:H20">+((EXP((LN(D13)-LN(B13))/5))-1)*(100)</f>
        <v>-1.2633218461911455</v>
      </c>
      <c r="I13" s="11">
        <f aca="true" t="shared" si="1" ref="I13:K20">((D13/C13)-1)*100</f>
        <v>-1.073191672032625</v>
      </c>
      <c r="J13" s="12">
        <f t="shared" si="1"/>
        <v>2.2022130614016033</v>
      </c>
      <c r="K13" s="11">
        <f t="shared" si="1"/>
        <v>1.8893960301454182</v>
      </c>
      <c r="L13" s="21">
        <f aca="true" t="shared" si="2" ref="L13:L20">+((EXP((LN(G13)-LN(D13))/12))-1)*(100)</f>
        <v>2.2576627182363307</v>
      </c>
    </row>
    <row r="14" spans="1:12" s="7" customFormat="1" ht="12">
      <c r="A14" s="18" t="s">
        <v>60</v>
      </c>
      <c r="B14" s="10">
        <f aca="true" t="shared" si="3" ref="B14:G14">B15+B16</f>
        <v>32.265</v>
      </c>
      <c r="C14" s="10">
        <f t="shared" si="3"/>
        <v>29.145</v>
      </c>
      <c r="D14" s="10">
        <f t="shared" si="3"/>
        <v>26.974</v>
      </c>
      <c r="E14" s="10">
        <f t="shared" si="3"/>
        <v>27.449999999999996</v>
      </c>
      <c r="F14" s="10">
        <f t="shared" si="3"/>
        <v>27.934</v>
      </c>
      <c r="G14" s="10">
        <f t="shared" si="3"/>
        <v>33.309</v>
      </c>
      <c r="H14" s="12">
        <f t="shared" si="0"/>
        <v>-3.51879104490479</v>
      </c>
      <c r="I14" s="11">
        <f t="shared" si="1"/>
        <v>-7.448962086121114</v>
      </c>
      <c r="J14" s="12">
        <f t="shared" si="1"/>
        <v>1.7646622673685552</v>
      </c>
      <c r="K14" s="11">
        <f t="shared" si="1"/>
        <v>1.7632058287796237</v>
      </c>
      <c r="L14" s="21">
        <f t="shared" si="2"/>
        <v>1.7734945115221556</v>
      </c>
    </row>
    <row r="15" spans="1:12" s="7" customFormat="1" ht="12">
      <c r="A15" s="18" t="s">
        <v>61</v>
      </c>
      <c r="B15" s="17">
        <v>18.886</v>
      </c>
      <c r="C15" s="10">
        <v>17.441</v>
      </c>
      <c r="D15" s="17">
        <v>16.285</v>
      </c>
      <c r="E15" s="10">
        <v>16.676</v>
      </c>
      <c r="F15" s="17">
        <v>17.009</v>
      </c>
      <c r="G15" s="10">
        <v>20.212</v>
      </c>
      <c r="H15" s="12">
        <f t="shared" si="0"/>
        <v>-2.9200474228738393</v>
      </c>
      <c r="I15" s="11">
        <f t="shared" si="1"/>
        <v>-6.628060317642326</v>
      </c>
      <c r="J15" s="12">
        <f t="shared" si="1"/>
        <v>2.400982499232418</v>
      </c>
      <c r="K15" s="11">
        <f t="shared" si="1"/>
        <v>1.9968817462221233</v>
      </c>
      <c r="L15" s="21">
        <f t="shared" si="2"/>
        <v>1.816569562686432</v>
      </c>
    </row>
    <row r="16" spans="1:12" s="7" customFormat="1" ht="12">
      <c r="A16" s="18" t="s">
        <v>62</v>
      </c>
      <c r="B16" s="17">
        <v>13.379</v>
      </c>
      <c r="C16" s="10">
        <v>11.704</v>
      </c>
      <c r="D16" s="17">
        <v>10.689</v>
      </c>
      <c r="E16" s="10">
        <v>10.774</v>
      </c>
      <c r="F16" s="17">
        <v>10.925</v>
      </c>
      <c r="G16" s="10">
        <v>13.097</v>
      </c>
      <c r="H16" s="12">
        <f t="shared" si="0"/>
        <v>-4.3901394709090935</v>
      </c>
      <c r="I16" s="11">
        <f t="shared" si="1"/>
        <v>-8.672248803827753</v>
      </c>
      <c r="J16" s="12">
        <f t="shared" si="1"/>
        <v>0.7952100290017583</v>
      </c>
      <c r="K16" s="11">
        <f t="shared" si="1"/>
        <v>1.4015221830332436</v>
      </c>
      <c r="L16" s="21">
        <f t="shared" si="2"/>
        <v>1.707480447884957</v>
      </c>
    </row>
    <row r="17" spans="1:12" s="7" customFormat="1" ht="12">
      <c r="A17" s="18" t="s">
        <v>63</v>
      </c>
      <c r="B17" s="10">
        <f aca="true" t="shared" si="4" ref="B17:G17">B18+B19</f>
        <v>2.294</v>
      </c>
      <c r="C17" s="10">
        <f t="shared" si="4"/>
        <v>2.182</v>
      </c>
      <c r="D17" s="10">
        <f t="shared" si="4"/>
        <v>2.059</v>
      </c>
      <c r="E17" s="10">
        <f t="shared" si="4"/>
        <v>2.059</v>
      </c>
      <c r="F17" s="10">
        <f t="shared" si="4"/>
        <v>2.059</v>
      </c>
      <c r="G17" s="10">
        <f t="shared" si="4"/>
        <v>2.059</v>
      </c>
      <c r="H17" s="12">
        <f t="shared" si="0"/>
        <v>-2.1383381278771263</v>
      </c>
      <c r="I17" s="11">
        <f t="shared" si="1"/>
        <v>-5.637030247479369</v>
      </c>
      <c r="J17" s="12">
        <f t="shared" si="1"/>
        <v>0</v>
      </c>
      <c r="K17" s="11">
        <f t="shared" si="1"/>
        <v>0</v>
      </c>
      <c r="L17" s="21">
        <f t="shared" si="2"/>
        <v>0</v>
      </c>
    </row>
    <row r="18" spans="1:12" s="7" customFormat="1" ht="12">
      <c r="A18" s="18" t="s">
        <v>64</v>
      </c>
      <c r="B18" s="17">
        <v>1.19</v>
      </c>
      <c r="C18" s="10">
        <v>1.119</v>
      </c>
      <c r="D18" s="17">
        <v>1.091</v>
      </c>
      <c r="E18" s="10">
        <v>1.091</v>
      </c>
      <c r="F18" s="17">
        <v>1.091</v>
      </c>
      <c r="G18" s="10">
        <v>1.091</v>
      </c>
      <c r="H18" s="12">
        <f t="shared" si="0"/>
        <v>-1.7221701674208334</v>
      </c>
      <c r="I18" s="11">
        <f t="shared" si="1"/>
        <v>-2.502234137622883</v>
      </c>
      <c r="J18" s="12">
        <f t="shared" si="1"/>
        <v>0</v>
      </c>
      <c r="K18" s="11">
        <f t="shared" si="1"/>
        <v>0</v>
      </c>
      <c r="L18" s="21">
        <f t="shared" si="2"/>
        <v>0</v>
      </c>
    </row>
    <row r="19" spans="1:12" s="7" customFormat="1" ht="12">
      <c r="A19" s="18" t="s">
        <v>65</v>
      </c>
      <c r="B19" s="17">
        <v>1.104</v>
      </c>
      <c r="C19" s="10">
        <v>1.063</v>
      </c>
      <c r="D19" s="17">
        <v>0.968</v>
      </c>
      <c r="E19" s="10">
        <v>0.968</v>
      </c>
      <c r="F19" s="17">
        <v>0.968</v>
      </c>
      <c r="G19" s="10">
        <v>0.968</v>
      </c>
      <c r="H19" s="12">
        <f t="shared" si="0"/>
        <v>-2.5949986321580187</v>
      </c>
      <c r="I19" s="11">
        <f t="shared" si="1"/>
        <v>-8.936970837253055</v>
      </c>
      <c r="J19" s="12">
        <f t="shared" si="1"/>
        <v>0</v>
      </c>
      <c r="K19" s="11">
        <f t="shared" si="1"/>
        <v>0</v>
      </c>
      <c r="L19" s="21">
        <f t="shared" si="2"/>
        <v>0</v>
      </c>
    </row>
    <row r="20" spans="1:12" s="7" customFormat="1" ht="12">
      <c r="A20" s="49" t="s">
        <v>66</v>
      </c>
      <c r="B20" s="17">
        <f aca="true" t="shared" si="5" ref="B20:G20">SUM(B12+B13+B14+B17)</f>
        <v>57.971</v>
      </c>
      <c r="C20" s="10">
        <f t="shared" si="5"/>
        <v>55.069</v>
      </c>
      <c r="D20" s="17">
        <f t="shared" si="5"/>
        <v>53.172</v>
      </c>
      <c r="E20" s="10">
        <f t="shared" si="5"/>
        <v>54.24399999999999</v>
      </c>
      <c r="F20" s="17">
        <f t="shared" si="5"/>
        <v>55.361000000000004</v>
      </c>
      <c r="G20" s="10">
        <f t="shared" si="5"/>
        <v>68.816</v>
      </c>
      <c r="H20" s="12">
        <f t="shared" si="0"/>
        <v>-1.713370826283822</v>
      </c>
      <c r="I20" s="11">
        <f t="shared" si="1"/>
        <v>-3.4447692894368998</v>
      </c>
      <c r="J20" s="12">
        <f t="shared" si="1"/>
        <v>2.01609869856314</v>
      </c>
      <c r="K20" s="11">
        <f t="shared" si="1"/>
        <v>2.0592139222771477</v>
      </c>
      <c r="L20" s="21">
        <f t="shared" si="2"/>
        <v>2.1724644948824423</v>
      </c>
    </row>
    <row r="21" spans="1:12" s="7" customFormat="1" ht="12">
      <c r="A21" s="18"/>
      <c r="B21" s="17"/>
      <c r="C21" s="10"/>
      <c r="D21" s="17"/>
      <c r="E21" s="96"/>
      <c r="F21" s="97"/>
      <c r="G21" s="96"/>
      <c r="H21" s="89"/>
      <c r="I21" s="90"/>
      <c r="J21" s="89"/>
      <c r="K21" s="90"/>
      <c r="L21" s="91"/>
    </row>
    <row r="22" spans="1:12" s="7" customFormat="1" ht="12">
      <c r="A22" s="20" t="s">
        <v>67</v>
      </c>
      <c r="B22" s="17"/>
      <c r="C22" s="10"/>
      <c r="D22" s="17"/>
      <c r="E22" s="96"/>
      <c r="F22" s="97"/>
      <c r="G22" s="96"/>
      <c r="H22" s="89"/>
      <c r="I22" s="90"/>
      <c r="J22" s="89"/>
      <c r="K22" s="90"/>
      <c r="L22" s="91"/>
    </row>
    <row r="23" spans="1:12" s="7" customFormat="1" ht="12">
      <c r="A23" s="18" t="s">
        <v>58</v>
      </c>
      <c r="B23" s="17">
        <v>14.626</v>
      </c>
      <c r="C23" s="10">
        <v>15.742</v>
      </c>
      <c r="D23" s="17">
        <v>16.404</v>
      </c>
      <c r="E23" s="10">
        <v>16.832</v>
      </c>
      <c r="F23" s="17">
        <v>17.332</v>
      </c>
      <c r="G23" s="10">
        <v>23.52</v>
      </c>
      <c r="H23" s="12">
        <f>+((EXP((LN(D23)-LN(B23))/5))-1)*(100)</f>
        <v>2.3210146975033874</v>
      </c>
      <c r="I23" s="11">
        <f aca="true" t="shared" si="6" ref="I23:K27">((D23/C23)-1)*100</f>
        <v>4.205310633972803</v>
      </c>
      <c r="J23" s="12">
        <f t="shared" si="6"/>
        <v>2.609119726895881</v>
      </c>
      <c r="K23" s="11">
        <f t="shared" si="6"/>
        <v>2.970532319391639</v>
      </c>
      <c r="L23" s="21">
        <f>+((EXP((LN(G23)-LN(D23))/12))-1)*(100)</f>
        <v>3.0482521092349613</v>
      </c>
    </row>
    <row r="24" spans="1:12" s="7" customFormat="1" ht="12">
      <c r="A24" s="18" t="s">
        <v>59</v>
      </c>
      <c r="B24" s="17">
        <v>10.785</v>
      </c>
      <c r="C24" s="10">
        <v>11.27</v>
      </c>
      <c r="D24" s="17">
        <v>11.244</v>
      </c>
      <c r="E24" s="10">
        <v>11.492</v>
      </c>
      <c r="F24" s="17">
        <v>11.71</v>
      </c>
      <c r="G24" s="10">
        <v>14.699</v>
      </c>
      <c r="H24" s="12">
        <f>+((EXP((LN(D24)-LN(B24))/5))-1)*(100)</f>
        <v>0.8370513109926536</v>
      </c>
      <c r="I24" s="11">
        <f t="shared" si="6"/>
        <v>-0.230700976042586</v>
      </c>
      <c r="J24" s="12">
        <f t="shared" si="6"/>
        <v>2.2056207755247303</v>
      </c>
      <c r="K24" s="11">
        <f t="shared" si="6"/>
        <v>1.8969718064740793</v>
      </c>
      <c r="L24" s="21">
        <f>+((EXP((LN(G24)-LN(D24))/12))-1)*(100)</f>
        <v>2.2579886273669914</v>
      </c>
    </row>
    <row r="25" spans="1:12" s="7" customFormat="1" ht="12">
      <c r="A25" s="18" t="s">
        <v>60</v>
      </c>
      <c r="B25" s="17">
        <v>18.092</v>
      </c>
      <c r="C25" s="10">
        <v>20.644</v>
      </c>
      <c r="D25" s="17">
        <v>20.997</v>
      </c>
      <c r="E25" s="10">
        <v>21.417</v>
      </c>
      <c r="F25" s="17">
        <v>21.824</v>
      </c>
      <c r="G25" s="10">
        <v>26.395</v>
      </c>
      <c r="H25" s="12">
        <f>+((EXP((LN(D25)-LN(B25))/5))-1)*(100)</f>
        <v>3.022986140060824</v>
      </c>
      <c r="I25" s="11">
        <f t="shared" si="6"/>
        <v>1.7099399341212962</v>
      </c>
      <c r="J25" s="12">
        <f t="shared" si="6"/>
        <v>2.000285755107889</v>
      </c>
      <c r="K25" s="11">
        <f t="shared" si="6"/>
        <v>1.9003595274781793</v>
      </c>
      <c r="L25" s="21">
        <f>+((EXP((LN(G25)-LN(D25))/12))-1)*(100)</f>
        <v>1.9249174008064251</v>
      </c>
    </row>
    <row r="26" spans="1:12" s="7" customFormat="1" ht="12">
      <c r="A26" s="18" t="s">
        <v>63</v>
      </c>
      <c r="B26" s="17">
        <v>3.544</v>
      </c>
      <c r="C26" s="10">
        <v>3.454</v>
      </c>
      <c r="D26" s="17">
        <v>3.507</v>
      </c>
      <c r="E26" s="10">
        <v>3.507</v>
      </c>
      <c r="F26" s="17">
        <v>3.507</v>
      </c>
      <c r="G26" s="10">
        <v>3.507</v>
      </c>
      <c r="H26" s="12">
        <f>+((EXP((LN(D26)-LN(B26))/5))-1)*(100)</f>
        <v>-0.2096810931120019</v>
      </c>
      <c r="I26" s="11">
        <f t="shared" si="6"/>
        <v>1.5344528083381492</v>
      </c>
      <c r="J26" s="12">
        <f t="shared" si="6"/>
        <v>0</v>
      </c>
      <c r="K26" s="11">
        <f t="shared" si="6"/>
        <v>0</v>
      </c>
      <c r="L26" s="21">
        <f>+((EXP((LN(G26)-LN(D26))/12))-1)*(100)</f>
        <v>0</v>
      </c>
    </row>
    <row r="27" spans="1:12" s="7" customFormat="1" ht="12">
      <c r="A27" s="49" t="s">
        <v>66</v>
      </c>
      <c r="B27" s="17">
        <f aca="true" t="shared" si="7" ref="B27:G27">SUM(B23:B26)</f>
        <v>47.047</v>
      </c>
      <c r="C27" s="10">
        <f t="shared" si="7"/>
        <v>51.11</v>
      </c>
      <c r="D27" s="17">
        <f t="shared" si="7"/>
        <v>52.151999999999994</v>
      </c>
      <c r="E27" s="10">
        <f t="shared" si="7"/>
        <v>53.248</v>
      </c>
      <c r="F27" s="17">
        <f t="shared" si="7"/>
        <v>54.373</v>
      </c>
      <c r="G27" s="10">
        <f t="shared" si="7"/>
        <v>68.12100000000001</v>
      </c>
      <c r="H27" s="12">
        <f>+((EXP((LN(D27)-LN(B27))/5))-1)*(100)</f>
        <v>2.081679465358044</v>
      </c>
      <c r="I27" s="11">
        <f t="shared" si="6"/>
        <v>2.0387399726080835</v>
      </c>
      <c r="J27" s="12">
        <f t="shared" si="6"/>
        <v>2.1015493173799804</v>
      </c>
      <c r="K27" s="11">
        <f t="shared" si="6"/>
        <v>2.1127554086538547</v>
      </c>
      <c r="L27" s="21">
        <f>+((EXP((LN(G27)-LN(D27))/12))-1)*(100)</f>
        <v>2.2509858380998837</v>
      </c>
    </row>
    <row r="28" spans="1:12" s="7" customFormat="1" ht="12">
      <c r="A28" s="18"/>
      <c r="B28" s="17"/>
      <c r="C28" s="10"/>
      <c r="D28" s="17"/>
      <c r="E28" s="96"/>
      <c r="F28" s="97"/>
      <c r="G28" s="96"/>
      <c r="H28" s="89"/>
      <c r="I28" s="90"/>
      <c r="J28" s="89"/>
      <c r="K28" s="90"/>
      <c r="L28" s="91"/>
    </row>
    <row r="29" spans="1:12" s="7" customFormat="1" ht="12">
      <c r="A29" s="20" t="s">
        <v>71</v>
      </c>
      <c r="B29" s="17"/>
      <c r="C29" s="10"/>
      <c r="D29" s="17"/>
      <c r="E29" s="96"/>
      <c r="F29" s="97"/>
      <c r="G29" s="96"/>
      <c r="H29" s="89"/>
      <c r="I29" s="90"/>
      <c r="J29" s="89"/>
      <c r="K29" s="90"/>
      <c r="L29" s="91"/>
    </row>
    <row r="30" spans="1:12" s="7" customFormat="1" ht="12">
      <c r="A30" s="18" t="s">
        <v>58</v>
      </c>
      <c r="B30" s="17">
        <v>20.993</v>
      </c>
      <c r="C30" s="10">
        <v>24.044</v>
      </c>
      <c r="D30" s="17">
        <v>24.986</v>
      </c>
      <c r="E30" s="10">
        <v>25.636</v>
      </c>
      <c r="F30" s="17">
        <v>26.405</v>
      </c>
      <c r="G30" s="10">
        <v>35.867</v>
      </c>
      <c r="H30" s="12">
        <f>+((EXP((LN(D30)-LN(B30))/5))-1)*(100)</f>
        <v>3.5438826521441813</v>
      </c>
      <c r="I30" s="11">
        <f aca="true" t="shared" si="8" ref="I30:K34">((D30/C30)-1)*100</f>
        <v>3.9178173348860534</v>
      </c>
      <c r="J30" s="12">
        <f t="shared" si="8"/>
        <v>2.6014568158168494</v>
      </c>
      <c r="K30" s="11">
        <f t="shared" si="8"/>
        <v>2.9996879388360265</v>
      </c>
      <c r="L30" s="21">
        <f>+((EXP((LN(G30)-LN(D30))/12))-1)*(100)</f>
        <v>3.0583519269822057</v>
      </c>
    </row>
    <row r="31" spans="1:12" s="7" customFormat="1" ht="12">
      <c r="A31" s="18" t="s">
        <v>59</v>
      </c>
      <c r="B31" s="17">
        <v>6.946</v>
      </c>
      <c r="C31" s="10">
        <v>7.732</v>
      </c>
      <c r="D31" s="17">
        <v>8.1</v>
      </c>
      <c r="E31" s="10">
        <v>8.279</v>
      </c>
      <c r="F31" s="17">
        <v>8.435</v>
      </c>
      <c r="G31" s="10">
        <v>10.589</v>
      </c>
      <c r="H31" s="12">
        <f>+((EXP((LN(D31)-LN(B31))/5))-1)*(100)</f>
        <v>3.121696217141312</v>
      </c>
      <c r="I31" s="11">
        <f t="shared" si="8"/>
        <v>4.759441282979826</v>
      </c>
      <c r="J31" s="12">
        <f t="shared" si="8"/>
        <v>2.2098765432098766</v>
      </c>
      <c r="K31" s="11">
        <f t="shared" si="8"/>
        <v>1.8842855417321003</v>
      </c>
      <c r="L31" s="21">
        <f>+((EXP((LN(G31)-LN(D31))/12))-1)*(100)</f>
        <v>2.2580470299406574</v>
      </c>
    </row>
    <row r="32" spans="1:12" s="7" customFormat="1" ht="12">
      <c r="A32" s="18" t="s">
        <v>60</v>
      </c>
      <c r="B32" s="17">
        <v>7.824</v>
      </c>
      <c r="C32" s="10">
        <v>8.807</v>
      </c>
      <c r="D32" s="17">
        <v>8.7433</v>
      </c>
      <c r="E32" s="10">
        <v>8.918</v>
      </c>
      <c r="F32" s="17">
        <v>9.097</v>
      </c>
      <c r="G32" s="10">
        <v>11.0235</v>
      </c>
      <c r="H32" s="12">
        <f>+((EXP((LN(D32)-LN(B32))/5))-1)*(100)</f>
        <v>2.2467017824766566</v>
      </c>
      <c r="I32" s="11">
        <f t="shared" si="8"/>
        <v>-0.7232882934029794</v>
      </c>
      <c r="J32" s="12">
        <f t="shared" si="8"/>
        <v>1.998101403360275</v>
      </c>
      <c r="K32" s="11">
        <f t="shared" si="8"/>
        <v>2.007176496972418</v>
      </c>
      <c r="L32" s="21">
        <f>+((EXP((LN(G32)-LN(D32))/12))-1)*(100)</f>
        <v>1.949948451472383</v>
      </c>
    </row>
    <row r="33" spans="1:12" s="7" customFormat="1" ht="12">
      <c r="A33" s="18" t="s">
        <v>63</v>
      </c>
      <c r="B33" s="17">
        <v>4.385</v>
      </c>
      <c r="C33" s="10">
        <v>4.069</v>
      </c>
      <c r="D33" s="17">
        <v>4.192</v>
      </c>
      <c r="E33" s="10">
        <v>4.192</v>
      </c>
      <c r="F33" s="17">
        <v>4.192</v>
      </c>
      <c r="G33" s="51">
        <v>4.192</v>
      </c>
      <c r="H33" s="11">
        <f>+((EXP((LN(D33)-LN(B33))/5))-1)*(100)</f>
        <v>-0.8961936057959363</v>
      </c>
      <c r="I33" s="11">
        <f t="shared" si="8"/>
        <v>3.022855738510688</v>
      </c>
      <c r="J33" s="12">
        <f t="shared" si="8"/>
        <v>0</v>
      </c>
      <c r="K33" s="11">
        <f t="shared" si="8"/>
        <v>0</v>
      </c>
      <c r="L33" s="21">
        <f>+((EXP((LN(G33)-LN(D33))/12))-1)*(100)</f>
        <v>0</v>
      </c>
    </row>
    <row r="34" spans="1:12" s="7" customFormat="1" ht="12">
      <c r="A34" s="49" t="s">
        <v>66</v>
      </c>
      <c r="B34" s="17">
        <f aca="true" t="shared" si="9" ref="B34:G34">SUM(B30:B33)</f>
        <v>40.147999999999996</v>
      </c>
      <c r="C34" s="10">
        <f t="shared" si="9"/>
        <v>44.652</v>
      </c>
      <c r="D34" s="17">
        <f t="shared" si="9"/>
        <v>46.0213</v>
      </c>
      <c r="E34" s="10">
        <f t="shared" si="9"/>
        <v>47.025</v>
      </c>
      <c r="F34" s="17">
        <f t="shared" si="9"/>
        <v>48.129000000000005</v>
      </c>
      <c r="G34" s="10">
        <f t="shared" si="9"/>
        <v>61.671499999999995</v>
      </c>
      <c r="H34" s="12">
        <f>+((EXP((LN(D34)-LN(B34))/5))-1)*(100)</f>
        <v>2.768257623410708</v>
      </c>
      <c r="I34" s="11">
        <f t="shared" si="8"/>
        <v>3.0666039595090844</v>
      </c>
      <c r="J34" s="12">
        <f t="shared" si="8"/>
        <v>2.180946648617055</v>
      </c>
      <c r="K34" s="11">
        <f t="shared" si="8"/>
        <v>2.3476874003189874</v>
      </c>
      <c r="L34" s="21">
        <f>+((EXP((LN(G34)-LN(D34))/12))-1)*(100)</f>
        <v>2.469307792203046</v>
      </c>
    </row>
    <row r="35" spans="1:12" s="7" customFormat="1" ht="12">
      <c r="A35" s="18"/>
      <c r="B35" s="17"/>
      <c r="C35" s="10"/>
      <c r="D35" s="17"/>
      <c r="E35" s="96"/>
      <c r="F35" s="97"/>
      <c r="G35" s="96"/>
      <c r="H35" s="89"/>
      <c r="I35" s="90"/>
      <c r="J35" s="89"/>
      <c r="K35" s="90"/>
      <c r="L35" s="91"/>
    </row>
    <row r="36" spans="1:12" s="7" customFormat="1" ht="12">
      <c r="A36" s="20" t="s">
        <v>72</v>
      </c>
      <c r="B36" s="17"/>
      <c r="C36" s="10"/>
      <c r="D36" s="17"/>
      <c r="E36" s="96"/>
      <c r="F36" s="97"/>
      <c r="G36" s="96"/>
      <c r="H36" s="89"/>
      <c r="I36" s="90"/>
      <c r="J36" s="89"/>
      <c r="K36" s="90"/>
      <c r="L36" s="91"/>
    </row>
    <row r="37" spans="1:12" s="7" customFormat="1" ht="12">
      <c r="A37" s="18" t="s">
        <v>73</v>
      </c>
      <c r="B37" s="17">
        <v>9.162</v>
      </c>
      <c r="C37" s="10">
        <v>8.293</v>
      </c>
      <c r="D37" s="17">
        <v>7.699</v>
      </c>
      <c r="E37" s="10">
        <v>7.63</v>
      </c>
      <c r="F37" s="17">
        <v>7.565</v>
      </c>
      <c r="G37" s="10">
        <v>7.116</v>
      </c>
      <c r="H37" s="12">
        <f aca="true" t="shared" si="10" ref="H37:H42">+((EXP((LN(D37)-LN(B37))/5))-1)*(100)</f>
        <v>-3.419642990504035</v>
      </c>
      <c r="I37" s="11">
        <f aca="true" t="shared" si="11" ref="I37:K42">((D37/C37)-1)*100</f>
        <v>-7.162667309779325</v>
      </c>
      <c r="J37" s="12">
        <f t="shared" si="11"/>
        <v>-0.8962202883491366</v>
      </c>
      <c r="K37" s="11">
        <f t="shared" si="11"/>
        <v>-0.8519003931847902</v>
      </c>
      <c r="L37" s="21">
        <f aca="true" t="shared" si="12" ref="L37:L42">+((EXP((LN(G37)-LN(D37))/12))-1)*(100)</f>
        <v>-0.6540573430755536</v>
      </c>
    </row>
    <row r="38" spans="1:12" s="7" customFormat="1" ht="12">
      <c r="A38" s="18" t="s">
        <v>74</v>
      </c>
      <c r="B38" s="17">
        <v>6.328</v>
      </c>
      <c r="C38" s="10">
        <v>6.252</v>
      </c>
      <c r="D38" s="17">
        <v>5.936</v>
      </c>
      <c r="E38" s="10">
        <v>5.986</v>
      </c>
      <c r="F38" s="17">
        <v>6.025</v>
      </c>
      <c r="G38" s="10">
        <v>6.27</v>
      </c>
      <c r="H38" s="12">
        <f t="shared" si="10"/>
        <v>-1.2708303706349566</v>
      </c>
      <c r="I38" s="11">
        <f t="shared" si="11"/>
        <v>-5.0543825975687735</v>
      </c>
      <c r="J38" s="12">
        <f t="shared" si="11"/>
        <v>0.8423180592991963</v>
      </c>
      <c r="K38" s="11">
        <f t="shared" si="11"/>
        <v>0.6515202138322795</v>
      </c>
      <c r="L38" s="21">
        <f t="shared" si="12"/>
        <v>0.4572157961623802</v>
      </c>
    </row>
    <row r="39" spans="1:12" s="7" customFormat="1" ht="12">
      <c r="A39" s="18" t="s">
        <v>75</v>
      </c>
      <c r="B39" s="17">
        <v>4.24</v>
      </c>
      <c r="C39" s="10">
        <v>3.325</v>
      </c>
      <c r="D39" s="17">
        <v>3.224</v>
      </c>
      <c r="E39" s="10">
        <v>3.176</v>
      </c>
      <c r="F39" s="17">
        <v>3.128</v>
      </c>
      <c r="G39" s="10">
        <v>2.689</v>
      </c>
      <c r="H39" s="12">
        <f t="shared" si="10"/>
        <v>-5.331426010343476</v>
      </c>
      <c r="I39" s="11">
        <f t="shared" si="11"/>
        <v>-3.0375939849624056</v>
      </c>
      <c r="J39" s="12">
        <f t="shared" si="11"/>
        <v>-1.488833746898266</v>
      </c>
      <c r="K39" s="11">
        <f t="shared" si="11"/>
        <v>-1.5113350125944613</v>
      </c>
      <c r="L39" s="21">
        <f t="shared" si="12"/>
        <v>-1.5007370533467235</v>
      </c>
    </row>
    <row r="40" spans="1:12" s="7" customFormat="1" ht="12">
      <c r="A40" s="49" t="s">
        <v>56</v>
      </c>
      <c r="B40" s="17">
        <f aca="true" t="shared" si="13" ref="B40:G40">SUM((B37+B38)*2)+B39</f>
        <v>35.220000000000006</v>
      </c>
      <c r="C40" s="10">
        <f t="shared" si="13"/>
        <v>32.415</v>
      </c>
      <c r="D40" s="17">
        <f t="shared" si="13"/>
        <v>30.494</v>
      </c>
      <c r="E40" s="10">
        <f t="shared" si="13"/>
        <v>30.408</v>
      </c>
      <c r="F40" s="17">
        <f t="shared" si="13"/>
        <v>30.308</v>
      </c>
      <c r="G40" s="10">
        <f t="shared" si="13"/>
        <v>29.461</v>
      </c>
      <c r="H40" s="12">
        <f t="shared" si="10"/>
        <v>-2.840558684867156</v>
      </c>
      <c r="I40" s="11">
        <f t="shared" si="11"/>
        <v>-5.926268702761062</v>
      </c>
      <c r="J40" s="12">
        <f t="shared" si="11"/>
        <v>-0.28202269298878146</v>
      </c>
      <c r="K40" s="11">
        <f t="shared" si="11"/>
        <v>-0.3288608260983983</v>
      </c>
      <c r="L40" s="21">
        <f t="shared" si="12"/>
        <v>-0.2867762437471111</v>
      </c>
    </row>
    <row r="41" spans="1:12" s="7" customFormat="1" ht="12">
      <c r="A41" s="18" t="s">
        <v>76</v>
      </c>
      <c r="B41" s="34">
        <v>11.5</v>
      </c>
      <c r="C41" s="10">
        <v>13.37</v>
      </c>
      <c r="D41" s="51">
        <v>15.002</v>
      </c>
      <c r="E41" s="10">
        <v>16.182</v>
      </c>
      <c r="F41" s="17">
        <v>17.138</v>
      </c>
      <c r="G41" s="10">
        <v>20.74</v>
      </c>
      <c r="H41" s="12">
        <f t="shared" si="10"/>
        <v>5.4606063884558464</v>
      </c>
      <c r="I41" s="11">
        <f t="shared" si="11"/>
        <v>12.206432311144354</v>
      </c>
      <c r="J41" s="12">
        <f t="shared" si="11"/>
        <v>7.865617917610979</v>
      </c>
      <c r="K41" s="11">
        <f t="shared" si="11"/>
        <v>5.907798788777674</v>
      </c>
      <c r="L41" s="21">
        <f t="shared" si="12"/>
        <v>2.73575871186591</v>
      </c>
    </row>
    <row r="42" spans="1:12" s="7" customFormat="1" ht="12.75" thickBot="1">
      <c r="A42" s="50" t="s">
        <v>77</v>
      </c>
      <c r="B42" s="32">
        <f aca="true" t="shared" si="14" ref="B42:G42">B40+B41</f>
        <v>46.720000000000006</v>
      </c>
      <c r="C42" s="33">
        <f t="shared" si="14"/>
        <v>45.785</v>
      </c>
      <c r="D42" s="106">
        <f t="shared" si="14"/>
        <v>45.496</v>
      </c>
      <c r="E42" s="33">
        <f t="shared" si="14"/>
        <v>46.59</v>
      </c>
      <c r="F42" s="32">
        <f t="shared" si="14"/>
        <v>47.446</v>
      </c>
      <c r="G42" s="33">
        <f t="shared" si="14"/>
        <v>50.20099999999999</v>
      </c>
      <c r="H42" s="105">
        <f t="shared" si="10"/>
        <v>-0.5295514767553078</v>
      </c>
      <c r="I42" s="27">
        <f t="shared" si="11"/>
        <v>-0.6312110953368921</v>
      </c>
      <c r="J42" s="105">
        <f t="shared" si="11"/>
        <v>2.4046069984174467</v>
      </c>
      <c r="K42" s="27">
        <f t="shared" si="11"/>
        <v>1.8373041425198355</v>
      </c>
      <c r="L42" s="28">
        <f t="shared" si="12"/>
        <v>0.8234597381298059</v>
      </c>
    </row>
    <row r="43" s="7" customFormat="1" ht="12"/>
    <row r="44" s="7" customFormat="1" ht="12">
      <c r="A44" s="7" t="s">
        <v>107</v>
      </c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</sheetData>
  <printOptions horizontalCentered="1"/>
  <pageMargins left="0.5" right="0.5" top="0.75" bottom="0.5" header="0.5" footer="0.5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Federal Aviation Administration</dc:creator>
  <cp:keywords/>
  <dc:description/>
  <cp:lastModifiedBy>Barbara J Turner</cp:lastModifiedBy>
  <cp:lastPrinted>2001-03-20T12:43:40Z</cp:lastPrinted>
  <dcterms:created xsi:type="dcterms:W3CDTF">1999-10-05T20:15:51Z</dcterms:created>
  <dcterms:modified xsi:type="dcterms:W3CDTF">2001-03-20T19:12:19Z</dcterms:modified>
  <cp:category/>
  <cp:version/>
  <cp:contentType/>
  <cp:contentStatus/>
</cp:coreProperties>
</file>