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50" activeTab="0"/>
  </bookViews>
  <sheets>
    <sheet name="TABLE I-1" sheetId="1" r:id="rId1"/>
    <sheet name="TABLE I-2" sheetId="2" r:id="rId2"/>
    <sheet name="TABLE 1-3" sheetId="3" r:id="rId3"/>
    <sheet name="TABLE I-4" sheetId="4" r:id="rId4"/>
    <sheet name="TABLE I-5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/>
  <calcPr fullCalcOnLoad="1"/>
</workbook>
</file>

<file path=xl/sharedStrings.xml><?xml version="1.0" encoding="utf-8"?>
<sst xmlns="http://schemas.openxmlformats.org/spreadsheetml/2006/main" count="202" uniqueCount="116">
  <si>
    <t>TABLE I-1</t>
  </si>
  <si>
    <t>FAA FORECAST ECONOMIC ASSUMPTIONS</t>
  </si>
  <si>
    <t>HISTORICAL</t>
  </si>
  <si>
    <t>FORECAST</t>
  </si>
  <si>
    <t>PERCENT AVERAGE ANNUAL GROWTH</t>
  </si>
  <si>
    <t>ECONOMIC VARIABLE</t>
  </si>
  <si>
    <t>98-99</t>
  </si>
  <si>
    <t>99-00</t>
  </si>
  <si>
    <t>UNITED STATES</t>
  </si>
  <si>
    <t>Gross Domestic Product--</t>
  </si>
  <si>
    <t>Consumer Price Index</t>
  </si>
  <si>
    <t xml:space="preserve">     (1982-84 = 100)</t>
  </si>
  <si>
    <t>Oil &amp; Gas Deflator</t>
  </si>
  <si>
    <t>INTERNATIONAL</t>
  </si>
  <si>
    <t>Gross Domestic Product</t>
  </si>
  <si>
    <t>(In Billions of  U.S. 1990$)</t>
  </si>
  <si>
    <t xml:space="preserve">  World</t>
  </si>
  <si>
    <t xml:space="preserve">  Canada</t>
  </si>
  <si>
    <t xml:space="preserve">  Europe*</t>
  </si>
  <si>
    <t xml:space="preserve">  Latin America/Mexico</t>
  </si>
  <si>
    <t xml:space="preserve">  Pacific**</t>
  </si>
  <si>
    <t>EXCHANGE RATES</t>
  </si>
  <si>
    <t>(U.S.$/Local Currency)</t>
  </si>
  <si>
    <t xml:space="preserve">  United Kingdom</t>
  </si>
  <si>
    <t xml:space="preserve">  Germany</t>
  </si>
  <si>
    <t xml:space="preserve">  Japan***</t>
  </si>
  <si>
    <t>*  Sum of GDP for Europe, Africa, and Middle East</t>
  </si>
  <si>
    <t>** Sum of GDP for Japan, Pacific Basin, China, Other Asia, Australia, and New Zealand</t>
  </si>
  <si>
    <t>*** U.S.$ per 1,000 Yen</t>
  </si>
  <si>
    <t>TABLE I-2</t>
  </si>
  <si>
    <t>AVIATION ACTIVITY FORECASTS</t>
  </si>
  <si>
    <t>LARGE AIR CARRIERS</t>
  </si>
  <si>
    <t>AVIATION ACTIVITY</t>
  </si>
  <si>
    <t>U. S./Foreign Flag Carriers</t>
  </si>
  <si>
    <r>
      <t xml:space="preserve">  </t>
    </r>
    <r>
      <rPr>
        <u val="single"/>
        <sz val="9"/>
        <rFont val="Arial"/>
        <family val="2"/>
      </rPr>
      <t>Total Passengers to/from</t>
    </r>
  </si>
  <si>
    <r>
      <t xml:space="preserve">     </t>
    </r>
    <r>
      <rPr>
        <u val="single"/>
        <sz val="9"/>
        <rFont val="Arial"/>
        <family val="2"/>
      </rPr>
      <t>United States (Millions)</t>
    </r>
  </si>
  <si>
    <t xml:space="preserve">        Atlantic</t>
  </si>
  <si>
    <t xml:space="preserve">        Latin America</t>
  </si>
  <si>
    <t xml:space="preserve">        Pacific</t>
  </si>
  <si>
    <t xml:space="preserve">        Canadian Transborder</t>
  </si>
  <si>
    <t>U.S. Air Carriers</t>
  </si>
  <si>
    <r>
      <t xml:space="preserve">  </t>
    </r>
    <r>
      <rPr>
        <u val="single"/>
        <sz val="9"/>
        <rFont val="Arial"/>
        <family val="2"/>
      </rPr>
      <t>Enplanements (Millions)</t>
    </r>
  </si>
  <si>
    <t xml:space="preserve">     Domestic</t>
  </si>
  <si>
    <t xml:space="preserve">     International</t>
  </si>
  <si>
    <t xml:space="preserve">     System</t>
  </si>
  <si>
    <r>
      <t xml:space="preserve">  </t>
    </r>
    <r>
      <rPr>
        <u val="single"/>
        <sz val="9"/>
        <rFont val="Arial"/>
        <family val="2"/>
      </rPr>
      <t>RPMs (Billions)</t>
    </r>
  </si>
  <si>
    <r>
      <t xml:space="preserve">   </t>
    </r>
    <r>
      <rPr>
        <u val="single"/>
        <sz val="9"/>
        <rFont val="Arial"/>
        <family val="2"/>
      </rPr>
      <t>Cargo RTMs (Billions)</t>
    </r>
  </si>
  <si>
    <t xml:space="preserve">  Fleet (Large Jets Only)</t>
  </si>
  <si>
    <t>TABLE I-3</t>
  </si>
  <si>
    <t>REGIONALS/COMMUTERS AND GENERAL AVIATION</t>
  </si>
  <si>
    <t>REGIONAL/COMMUTERS</t>
  </si>
  <si>
    <t xml:space="preserve">  Enplanements (Millions)</t>
  </si>
  <si>
    <t xml:space="preserve">      298-C Carriers</t>
  </si>
  <si>
    <t xml:space="preserve">      Form 41 Carriers</t>
  </si>
  <si>
    <t xml:space="preserve">  RPMs (Billions)</t>
  </si>
  <si>
    <t xml:space="preserve">  Fleet (As of December 31)    </t>
  </si>
  <si>
    <t>GENERAL AVIATION</t>
  </si>
  <si>
    <t xml:space="preserve">  Active Fleet (000)</t>
  </si>
  <si>
    <t xml:space="preserve">      Pistons</t>
  </si>
  <si>
    <t xml:space="preserve">      Turboprops/Turbojets</t>
  </si>
  <si>
    <t xml:space="preserve">      Rotorcraft</t>
  </si>
  <si>
    <t xml:space="preserve">  Hours Flown (Millions) </t>
  </si>
  <si>
    <t xml:space="preserve">  Total Active Pilots (000)</t>
  </si>
  <si>
    <t xml:space="preserve">  Instrument Rated Pilots (000)</t>
  </si>
  <si>
    <t>TABLE I-4</t>
  </si>
  <si>
    <t>COMBINED FAA AND CONTRACT TOWERS</t>
  </si>
  <si>
    <t>ACTIVITY MEASURES</t>
  </si>
  <si>
    <t>(In Millions)</t>
  </si>
  <si>
    <t>NUMBER OF TOWERS</t>
  </si>
  <si>
    <t xml:space="preserve">  FAA Towers</t>
  </si>
  <si>
    <t xml:space="preserve">  FAA Contract Towers</t>
  </si>
  <si>
    <t xml:space="preserve">      TOTAL</t>
  </si>
  <si>
    <t>AIRCRAFT OPERATIONS</t>
  </si>
  <si>
    <t xml:space="preserve">  Air Carrier</t>
  </si>
  <si>
    <t xml:space="preserve">  Commuter/Air Taxi</t>
  </si>
  <si>
    <t xml:space="preserve">  General Aviation</t>
  </si>
  <si>
    <t xml:space="preserve">       Itinerant GA</t>
  </si>
  <si>
    <t xml:space="preserve">       Local GA</t>
  </si>
  <si>
    <t xml:space="preserve">  Military</t>
  </si>
  <si>
    <t xml:space="preserve">       Itinerant MIL</t>
  </si>
  <si>
    <t xml:space="preserve">       Local MIL</t>
  </si>
  <si>
    <t xml:space="preserve">     TOTAL</t>
  </si>
  <si>
    <t>INSTRUMENT OPERATIONS</t>
  </si>
  <si>
    <t>TABLE I-5</t>
  </si>
  <si>
    <t>FAA FACILITIES</t>
  </si>
  <si>
    <t>ACTIVITY FORECASTS</t>
  </si>
  <si>
    <t>IFR AIRCRAFT HANDLED</t>
  </si>
  <si>
    <t>FLIGHT SERVICES</t>
  </si>
  <si>
    <t xml:space="preserve">  Pilot Briefs</t>
  </si>
  <si>
    <t xml:space="preserve">  Flight Plans Originated </t>
  </si>
  <si>
    <t xml:space="preserve">  Aircraft Contacted</t>
  </si>
  <si>
    <t xml:space="preserve">  DUATS</t>
  </si>
  <si>
    <t xml:space="preserve">      TOTAL (w/DUATS)</t>
  </si>
  <si>
    <t>FISCAL YEARS 2000-2011</t>
  </si>
  <si>
    <t>90-99</t>
  </si>
  <si>
    <t>00-01</t>
  </si>
  <si>
    <t>99-11</t>
  </si>
  <si>
    <t>Source:1990-99; U.S. Air Carriers, Form 41, U. S. Department of Transportation; Total Passengers, INS Form I-92, U.S. Department of Commerce</t>
  </si>
  <si>
    <t xml:space="preserve">              2000-2011; FAA Forecasts</t>
  </si>
  <si>
    <t>Source: 1990-99; Forms 298-C and 41, U.S. Department of Transportation</t>
  </si>
  <si>
    <t xml:space="preserve">               2000-2011; FAA Forecasts</t>
  </si>
  <si>
    <t xml:space="preserve">Source: FY 1990-2011, FAA Data and Forecasts </t>
  </si>
  <si>
    <t xml:space="preserve">                                          FY 2011; Consensus growth rate of DRI/McGraw-Hill and WEFA, Inc.</t>
  </si>
  <si>
    <r>
      <t xml:space="preserve">               </t>
    </r>
    <r>
      <rPr>
        <u val="single"/>
        <sz val="9"/>
        <rFont val="Arial"/>
        <family val="2"/>
      </rPr>
      <t>International</t>
    </r>
    <r>
      <rPr>
        <sz val="9"/>
        <rFont val="Arial"/>
        <family val="2"/>
      </rPr>
      <t>:  CY-1990-2011, WEFA, Inc.</t>
    </r>
  </si>
  <si>
    <r>
      <t xml:space="preserve">Source: </t>
    </r>
    <r>
      <rPr>
        <u val="single"/>
        <sz val="9"/>
        <rFont val="Arial"/>
        <family val="2"/>
      </rPr>
      <t>United States</t>
    </r>
    <r>
      <rPr>
        <sz val="9"/>
        <rFont val="Arial"/>
        <family val="2"/>
      </rPr>
      <t>: FY 1990-2010; Executive Office of the President, Office of Management and Budget</t>
    </r>
  </si>
  <si>
    <t>Chain Weighted (BIL 1996$)</t>
  </si>
  <si>
    <t xml:space="preserve">    (1996 = 100)</t>
  </si>
  <si>
    <t xml:space="preserve">     Passenger</t>
  </si>
  <si>
    <t xml:space="preserve">     Cargo</t>
  </si>
  <si>
    <t xml:space="preserve">      Turboprops</t>
  </si>
  <si>
    <t>NA</t>
  </si>
  <si>
    <t>AVIATION DEMAND FORECASTS</t>
  </si>
  <si>
    <t xml:space="preserve">       Jets</t>
  </si>
  <si>
    <t xml:space="preserve">  Hours Flown (000)</t>
  </si>
  <si>
    <t xml:space="preserve">  Hours Flown (Millions)*</t>
  </si>
  <si>
    <t>* Includes both passenger (excluding regional jets) and cargo aircraft.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</si>
</sst>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_);\(#,##0.0\)"/>
    <numFmt numFmtId="167" formatCode="#,##0.000_);\(#,##0.000\)"/>
    <numFmt numFmtId="168" formatCode="#,##0.0"/>
    <numFmt numFmtId="169" formatCode="0.0000"/>
    <numFmt numFmtId="170" formatCode="0.0%"/>
    <numFmt numFmtId="171" formatCode="\(0.0\)%"/>
    <numFmt numFmtId="172" formatCode="0.0_)%;\(0.0\)%"/>
    <numFmt numFmtId="173" formatCode="#,##0.0\);\(#,##0.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6" fillId="0" borderId="0" xfId="0" applyFont="1" applyAlignment="1">
      <alignment horizontal="centerContinuous"/>
    </xf>
    <xf numFmtId="166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66" fontId="4" fillId="0" borderId="0" xfId="0" applyNumberFormat="1" applyFont="1" applyAlignment="1">
      <alignment/>
    </xf>
    <xf numFmtId="166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168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5" xfId="0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166" fontId="4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0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Continuous"/>
    </xf>
    <xf numFmtId="0" fontId="9" fillId="0" borderId="1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168" fontId="4" fillId="0" borderId="4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21" xfId="0" applyFont="1" applyBorder="1" applyAlignment="1">
      <alignment/>
    </xf>
    <xf numFmtId="164" fontId="4" fillId="0" borderId="4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166" fontId="4" fillId="0" borderId="3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8" fontId="4" fillId="0" borderId="3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 horizontal="right"/>
    </xf>
    <xf numFmtId="37" fontId="4" fillId="0" borderId="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7" width="9.7109375" style="0" customWidth="1"/>
    <col min="8" max="12" width="7.7109375" style="0" customWidth="1"/>
  </cols>
  <sheetData>
    <row r="1" spans="1:12" ht="15.7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60" t="s">
        <v>1</v>
      </c>
      <c r="B3" s="59"/>
      <c r="C3" s="59"/>
      <c r="D3" s="59"/>
      <c r="E3" s="59"/>
      <c r="F3" s="59"/>
      <c r="G3" s="59"/>
      <c r="H3" s="59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5" t="s">
        <v>93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44" customFormat="1" ht="12">
      <c r="A7" s="40"/>
      <c r="B7" s="41" t="s">
        <v>2</v>
      </c>
      <c r="C7" s="41"/>
      <c r="D7" s="42"/>
      <c r="E7" s="41" t="s">
        <v>3</v>
      </c>
      <c r="F7" s="41"/>
      <c r="G7" s="42"/>
      <c r="H7" s="41" t="s">
        <v>4</v>
      </c>
      <c r="I7" s="41"/>
      <c r="J7" s="41"/>
      <c r="K7" s="41"/>
      <c r="L7" s="43"/>
    </row>
    <row r="8" spans="1:12" s="44" customFormat="1" ht="12">
      <c r="A8" s="45" t="s">
        <v>5</v>
      </c>
      <c r="B8" s="46">
        <v>1990</v>
      </c>
      <c r="C8" s="47">
        <v>1998</v>
      </c>
      <c r="D8" s="46">
        <v>1999</v>
      </c>
      <c r="E8" s="47">
        <v>2000</v>
      </c>
      <c r="F8" s="46">
        <v>2001</v>
      </c>
      <c r="G8" s="48">
        <v>2011</v>
      </c>
      <c r="H8" s="46" t="s">
        <v>94</v>
      </c>
      <c r="I8" s="47" t="s">
        <v>6</v>
      </c>
      <c r="J8" s="46" t="s">
        <v>7</v>
      </c>
      <c r="K8" s="47" t="s">
        <v>95</v>
      </c>
      <c r="L8" s="49" t="s">
        <v>96</v>
      </c>
    </row>
    <row r="9" spans="1:12" s="7" customFormat="1" ht="12">
      <c r="A9" s="20"/>
      <c r="B9" s="16"/>
      <c r="C9" s="8"/>
      <c r="D9" s="16"/>
      <c r="E9" s="8"/>
      <c r="F9" s="16"/>
      <c r="G9" s="8"/>
      <c r="H9" s="16"/>
      <c r="I9" s="8"/>
      <c r="J9" s="16"/>
      <c r="K9" s="8"/>
      <c r="L9" s="21"/>
    </row>
    <row r="10" spans="1:12" s="7" customFormat="1" ht="12">
      <c r="A10" s="22" t="s">
        <v>8</v>
      </c>
      <c r="B10" s="16"/>
      <c r="C10" s="8"/>
      <c r="D10" s="16"/>
      <c r="E10" s="8"/>
      <c r="F10" s="16"/>
      <c r="G10" s="8"/>
      <c r="H10" s="16"/>
      <c r="I10" s="8"/>
      <c r="J10" s="16"/>
      <c r="K10" s="8"/>
      <c r="L10" s="21"/>
    </row>
    <row r="11" spans="1:12" s="7" customFormat="1" ht="12">
      <c r="A11" s="20" t="s">
        <v>9</v>
      </c>
      <c r="B11" s="19">
        <v>6674.7</v>
      </c>
      <c r="C11" s="10">
        <v>8420.8</v>
      </c>
      <c r="D11" s="19">
        <v>8768.4</v>
      </c>
      <c r="E11" s="10">
        <v>9077.2</v>
      </c>
      <c r="F11" s="19">
        <v>9334.3</v>
      </c>
      <c r="G11" s="10">
        <v>12190.4</v>
      </c>
      <c r="H11" s="12">
        <f>+((EXP((LN(D11)-LN(B11))/9))-1)*(100)</f>
        <v>3.0778615930182607</v>
      </c>
      <c r="I11" s="11">
        <f>((D11/C11)-1)*100</f>
        <v>4.12787383621509</v>
      </c>
      <c r="J11" s="12">
        <f>((E11/D11)-1)*100</f>
        <v>3.52173714702797</v>
      </c>
      <c r="K11" s="11">
        <f>((F11/E11)-1)*100</f>
        <v>2.8323712157934056</v>
      </c>
      <c r="L11" s="23">
        <f>+((EXP((LN(G11)-LN(D11))/12))-1)*(100)</f>
        <v>2.78383085518934</v>
      </c>
    </row>
    <row r="12" spans="1:12" s="7" customFormat="1" ht="12">
      <c r="A12" s="24" t="s">
        <v>105</v>
      </c>
      <c r="B12" s="19"/>
      <c r="C12" s="10"/>
      <c r="D12" s="19"/>
      <c r="E12" s="10"/>
      <c r="F12" s="19"/>
      <c r="G12" s="10"/>
      <c r="H12" s="12"/>
      <c r="I12" s="11"/>
      <c r="J12" s="12"/>
      <c r="K12" s="11"/>
      <c r="L12" s="23"/>
    </row>
    <row r="13" spans="1:12" s="7" customFormat="1" ht="12">
      <c r="A13" s="26"/>
      <c r="B13" s="19"/>
      <c r="C13" s="10"/>
      <c r="D13" s="19"/>
      <c r="E13" s="10"/>
      <c r="F13" s="19"/>
      <c r="G13" s="10"/>
      <c r="H13" s="12"/>
      <c r="I13" s="11"/>
      <c r="J13" s="12"/>
      <c r="K13" s="11"/>
      <c r="L13" s="23"/>
    </row>
    <row r="14" spans="1:12" s="7" customFormat="1" ht="12">
      <c r="A14" s="20" t="s">
        <v>10</v>
      </c>
      <c r="B14" s="19">
        <v>127.1</v>
      </c>
      <c r="C14" s="10">
        <v>159.1</v>
      </c>
      <c r="D14" s="19">
        <v>162.16</v>
      </c>
      <c r="E14" s="10">
        <v>166.55</v>
      </c>
      <c r="F14" s="19">
        <v>170.55</v>
      </c>
      <c r="G14" s="10">
        <v>220.3</v>
      </c>
      <c r="H14" s="12">
        <f>+((EXP((LN(D14)-LN(B14))/9))-1)*(100)</f>
        <v>2.7437360652086795</v>
      </c>
      <c r="I14" s="11">
        <f aca="true" t="shared" si="0" ref="I14:K17">((D14/C14)-1)*100</f>
        <v>1.9233186675047254</v>
      </c>
      <c r="J14" s="12">
        <f t="shared" si="0"/>
        <v>2.707202762703509</v>
      </c>
      <c r="K14" s="11">
        <f t="shared" si="0"/>
        <v>2.401681176823778</v>
      </c>
      <c r="L14" s="23">
        <f>+((EXP((LN(G14)-LN(D14))/12))-1)*(100)</f>
        <v>2.5862678293792074</v>
      </c>
    </row>
    <row r="15" spans="1:12" s="7" customFormat="1" ht="12">
      <c r="A15" s="25" t="s">
        <v>11</v>
      </c>
      <c r="B15" s="19"/>
      <c r="C15" s="10"/>
      <c r="D15" s="19"/>
      <c r="E15" s="10"/>
      <c r="F15" s="19"/>
      <c r="G15" s="10"/>
      <c r="H15" s="12"/>
      <c r="I15" s="11"/>
      <c r="J15" s="12"/>
      <c r="K15" s="11"/>
      <c r="L15" s="23"/>
    </row>
    <row r="16" spans="1:12" s="7" customFormat="1" ht="12">
      <c r="A16" s="20"/>
      <c r="B16" s="19"/>
      <c r="C16" s="10"/>
      <c r="D16" s="19"/>
      <c r="E16" s="10"/>
      <c r="F16" s="19"/>
      <c r="G16" s="10"/>
      <c r="H16" s="12"/>
      <c r="I16" s="11"/>
      <c r="J16" s="12"/>
      <c r="K16" s="11"/>
      <c r="L16" s="23"/>
    </row>
    <row r="17" spans="1:12" s="7" customFormat="1" ht="12">
      <c r="A17" s="20" t="s">
        <v>12</v>
      </c>
      <c r="B17" s="19">
        <v>87.8</v>
      </c>
      <c r="C17" s="10">
        <v>92.1</v>
      </c>
      <c r="D17" s="19">
        <v>91.2</v>
      </c>
      <c r="E17" s="10">
        <v>113</v>
      </c>
      <c r="F17" s="19">
        <v>95.2</v>
      </c>
      <c r="G17" s="10">
        <v>116.7</v>
      </c>
      <c r="H17" s="12">
        <f>+((EXP((LN(D17)-LN(B17))/9))-1)*(100)</f>
        <v>0.4230411527539335</v>
      </c>
      <c r="I17" s="11">
        <f t="shared" si="0"/>
        <v>-0.9771986970683932</v>
      </c>
      <c r="J17" s="12">
        <f t="shared" si="0"/>
        <v>23.903508771929815</v>
      </c>
      <c r="K17" s="11">
        <f t="shared" si="0"/>
        <v>-15.752212389380526</v>
      </c>
      <c r="L17" s="23">
        <f>+((EXP((LN(G17)-LN(D17))/12))-1)*(100)</f>
        <v>2.075849162068577</v>
      </c>
    </row>
    <row r="18" spans="1:12" s="7" customFormat="1" ht="12">
      <c r="A18" s="20" t="s">
        <v>106</v>
      </c>
      <c r="B18" s="19"/>
      <c r="C18" s="10"/>
      <c r="D18" s="19"/>
      <c r="E18" s="10"/>
      <c r="F18" s="19"/>
      <c r="G18" s="10"/>
      <c r="H18" s="12"/>
      <c r="I18" s="11"/>
      <c r="J18" s="12"/>
      <c r="K18" s="11"/>
      <c r="L18" s="23"/>
    </row>
    <row r="19" spans="1:12" s="7" customFormat="1" ht="12">
      <c r="A19" s="20"/>
      <c r="B19" s="19"/>
      <c r="C19" s="10"/>
      <c r="D19" s="19"/>
      <c r="E19" s="10"/>
      <c r="F19" s="19"/>
      <c r="G19" s="10"/>
      <c r="H19" s="12"/>
      <c r="I19" s="11"/>
      <c r="J19" s="12"/>
      <c r="K19" s="11"/>
      <c r="L19" s="23"/>
    </row>
    <row r="20" spans="1:12" s="7" customFormat="1" ht="12">
      <c r="A20" s="22" t="s">
        <v>13</v>
      </c>
      <c r="B20" s="19"/>
      <c r="C20" s="10"/>
      <c r="D20" s="19"/>
      <c r="E20" s="10"/>
      <c r="F20" s="19"/>
      <c r="G20" s="10"/>
      <c r="H20" s="12"/>
      <c r="I20" s="11"/>
      <c r="J20" s="12"/>
      <c r="K20" s="11"/>
      <c r="L20" s="23"/>
    </row>
    <row r="21" spans="1:12" s="7" customFormat="1" ht="12">
      <c r="A21" s="20" t="s">
        <v>14</v>
      </c>
      <c r="B21" s="19"/>
      <c r="C21" s="10"/>
      <c r="D21" s="19"/>
      <c r="E21" s="10"/>
      <c r="F21" s="19"/>
      <c r="G21" s="10"/>
      <c r="H21" s="12"/>
      <c r="I21" s="11"/>
      <c r="J21" s="12"/>
      <c r="K21" s="11"/>
      <c r="L21" s="23"/>
    </row>
    <row r="22" spans="1:12" s="7" customFormat="1" ht="12">
      <c r="A22" s="20" t="s">
        <v>15</v>
      </c>
      <c r="B22" s="19"/>
      <c r="C22" s="10"/>
      <c r="D22" s="19"/>
      <c r="E22" s="10"/>
      <c r="F22" s="19"/>
      <c r="G22" s="10"/>
      <c r="H22" s="12"/>
      <c r="I22" s="11"/>
      <c r="J22" s="12"/>
      <c r="K22" s="11"/>
      <c r="L22" s="23"/>
    </row>
    <row r="23" spans="1:12" s="7" customFormat="1" ht="12">
      <c r="A23" s="20" t="s">
        <v>16</v>
      </c>
      <c r="B23" s="19">
        <v>21527.9</v>
      </c>
      <c r="C23" s="10">
        <v>26443.2</v>
      </c>
      <c r="D23" s="19">
        <v>27169.4</v>
      </c>
      <c r="E23" s="10">
        <v>28024.4</v>
      </c>
      <c r="F23" s="19">
        <v>28990.5</v>
      </c>
      <c r="G23" s="10">
        <v>40328.2</v>
      </c>
      <c r="H23" s="12">
        <f>+((EXP((LN(D23)-LN(B23))/9))-1)*(100)</f>
        <v>2.619745000818585</v>
      </c>
      <c r="I23" s="11">
        <f aca="true" t="shared" si="1" ref="I23:K27">((D23/C23)-1)*100</f>
        <v>2.7462636897198633</v>
      </c>
      <c r="J23" s="12">
        <f t="shared" si="1"/>
        <v>3.1469226409122086</v>
      </c>
      <c r="K23" s="11">
        <f t="shared" si="1"/>
        <v>3.4473530209388814</v>
      </c>
      <c r="L23" s="23">
        <f>+((EXP((LN(G23)-LN(D23))/12))-1)*(100)</f>
        <v>3.3460937401863955</v>
      </c>
    </row>
    <row r="24" spans="1:12" s="7" customFormat="1" ht="12">
      <c r="A24" s="20" t="s">
        <v>17</v>
      </c>
      <c r="B24" s="19">
        <v>581.2</v>
      </c>
      <c r="C24" s="10">
        <v>690.7</v>
      </c>
      <c r="D24" s="19">
        <v>715.1</v>
      </c>
      <c r="E24" s="10">
        <v>733.9</v>
      </c>
      <c r="F24" s="19">
        <v>754.4</v>
      </c>
      <c r="G24" s="10">
        <v>962.4</v>
      </c>
      <c r="H24" s="12">
        <f>+((EXP((LN(D24)-LN(B24))/9))-1)*(100)</f>
        <v>2.3303771363530457</v>
      </c>
      <c r="I24" s="11">
        <f t="shared" si="1"/>
        <v>3.532648038222086</v>
      </c>
      <c r="J24" s="12">
        <f t="shared" si="1"/>
        <v>2.6290029366522027</v>
      </c>
      <c r="K24" s="11">
        <f t="shared" si="1"/>
        <v>2.7932960893854775</v>
      </c>
      <c r="L24" s="23">
        <f>+((EXP((LN(G24)-LN(D24))/12))-1)*(100)</f>
        <v>2.505948764572574</v>
      </c>
    </row>
    <row r="25" spans="1:12" s="7" customFormat="1" ht="12">
      <c r="A25" s="20" t="s">
        <v>18</v>
      </c>
      <c r="B25" s="19">
        <v>8609.8</v>
      </c>
      <c r="C25" s="10">
        <v>10276.1</v>
      </c>
      <c r="D25" s="19">
        <v>10484</v>
      </c>
      <c r="E25" s="10">
        <v>10803</v>
      </c>
      <c r="F25" s="19">
        <v>11127.8</v>
      </c>
      <c r="G25" s="10">
        <v>14637.9</v>
      </c>
      <c r="H25" s="12">
        <f>+((EXP((LN(D25)-LN(B25))/9))-1)*(100)</f>
        <v>2.212443835325484</v>
      </c>
      <c r="I25" s="11">
        <f t="shared" si="1"/>
        <v>2.0231410749214085</v>
      </c>
      <c r="J25" s="12">
        <f t="shared" si="1"/>
        <v>3.0427317817626864</v>
      </c>
      <c r="K25" s="11">
        <f t="shared" si="1"/>
        <v>3.0065722484494906</v>
      </c>
      <c r="L25" s="23">
        <f>+((EXP((LN(G25)-LN(D25))/12))-1)*(100)</f>
        <v>2.820405818393845</v>
      </c>
    </row>
    <row r="26" spans="1:12" s="7" customFormat="1" ht="12">
      <c r="A26" s="20" t="s">
        <v>19</v>
      </c>
      <c r="B26" s="19">
        <v>1039</v>
      </c>
      <c r="C26" s="10">
        <v>1370.5</v>
      </c>
      <c r="D26" s="19">
        <v>1365.6</v>
      </c>
      <c r="E26" s="10">
        <v>1412.3</v>
      </c>
      <c r="F26" s="19">
        <v>1473.5</v>
      </c>
      <c r="G26" s="10">
        <v>2299.9</v>
      </c>
      <c r="H26" s="12">
        <f>+((EXP((LN(D26)-LN(B26))/9))-1)*(100)</f>
        <v>3.0836466021515907</v>
      </c>
      <c r="I26" s="11">
        <f t="shared" si="1"/>
        <v>-0.35753374680773664</v>
      </c>
      <c r="J26" s="12">
        <f t="shared" si="1"/>
        <v>3.419742237844181</v>
      </c>
      <c r="K26" s="11">
        <f t="shared" si="1"/>
        <v>4.333356935495303</v>
      </c>
      <c r="L26" s="23">
        <f>+((EXP((LN(G26)-LN(D26))/12))-1)*(100)</f>
        <v>4.439661067657319</v>
      </c>
    </row>
    <row r="27" spans="1:12" s="7" customFormat="1" ht="12">
      <c r="A27" s="20" t="s">
        <v>20</v>
      </c>
      <c r="B27" s="19">
        <v>4857.6</v>
      </c>
      <c r="C27" s="10">
        <v>6341.9</v>
      </c>
      <c r="D27" s="19">
        <v>6545.4</v>
      </c>
      <c r="E27" s="10">
        <v>6769.1</v>
      </c>
      <c r="F27" s="19">
        <v>7049</v>
      </c>
      <c r="G27" s="10">
        <v>10871.5</v>
      </c>
      <c r="H27" s="12">
        <f>+((EXP((LN(D27)-LN(B27))/9))-1)*(100)</f>
        <v>3.3690425310779037</v>
      </c>
      <c r="I27" s="11">
        <f t="shared" si="1"/>
        <v>3.2088175467919644</v>
      </c>
      <c r="J27" s="12">
        <f t="shared" si="1"/>
        <v>3.4176673694503057</v>
      </c>
      <c r="K27" s="11">
        <f t="shared" si="1"/>
        <v>4.134966243666072</v>
      </c>
      <c r="L27" s="23">
        <f>+((EXP((LN(G27)-LN(D27))/12))-1)*(100)</f>
        <v>4.318845766093937</v>
      </c>
    </row>
    <row r="28" spans="1:12" s="7" customFormat="1" ht="12">
      <c r="A28" s="20"/>
      <c r="B28" s="19"/>
      <c r="C28" s="10"/>
      <c r="D28" s="19"/>
      <c r="E28" s="10"/>
      <c r="F28" s="19"/>
      <c r="G28" s="10"/>
      <c r="H28" s="12"/>
      <c r="I28" s="11"/>
      <c r="J28" s="12"/>
      <c r="K28" s="11"/>
      <c r="L28" s="23"/>
    </row>
    <row r="29" spans="1:12" s="7" customFormat="1" ht="12">
      <c r="A29" s="22" t="s">
        <v>21</v>
      </c>
      <c r="B29" s="19"/>
      <c r="C29" s="10"/>
      <c r="D29" s="19"/>
      <c r="E29" s="10"/>
      <c r="F29" s="19"/>
      <c r="G29" s="10"/>
      <c r="H29" s="12"/>
      <c r="I29" s="11"/>
      <c r="J29" s="12"/>
      <c r="K29" s="11"/>
      <c r="L29" s="23"/>
    </row>
    <row r="30" spans="1:12" s="7" customFormat="1" ht="12">
      <c r="A30" s="20" t="s">
        <v>22</v>
      </c>
      <c r="B30" s="19"/>
      <c r="C30" s="10"/>
      <c r="D30" s="19"/>
      <c r="E30" s="10"/>
      <c r="F30" s="19"/>
      <c r="G30" s="10"/>
      <c r="H30" s="12"/>
      <c r="I30" s="11"/>
      <c r="J30" s="12"/>
      <c r="K30" s="11"/>
      <c r="L30" s="23"/>
    </row>
    <row r="31" spans="1:12" s="7" customFormat="1" ht="12">
      <c r="A31" s="20" t="s">
        <v>17</v>
      </c>
      <c r="B31" s="55">
        <v>0.857</v>
      </c>
      <c r="C31" s="56">
        <v>0.674</v>
      </c>
      <c r="D31" s="55">
        <v>0.672</v>
      </c>
      <c r="E31" s="56">
        <v>0.688</v>
      </c>
      <c r="F31" s="55">
        <v>0.701</v>
      </c>
      <c r="G31" s="56">
        <v>0.764</v>
      </c>
      <c r="H31" s="12">
        <f>+((EXP((LN(D31)-LN(B31))/9))-1)*(100)</f>
        <v>-2.665817987497854</v>
      </c>
      <c r="I31" s="11">
        <f aca="true" t="shared" si="2" ref="I31:K34">((D31/C31)-1)*100</f>
        <v>-0.29673590504450953</v>
      </c>
      <c r="J31" s="12">
        <f t="shared" si="2"/>
        <v>2.3809523809523725</v>
      </c>
      <c r="K31" s="11">
        <f t="shared" si="2"/>
        <v>1.8895348837209225</v>
      </c>
      <c r="L31" s="23">
        <f>+((EXP((LN(G31)-LN(D31))/12))-1)*(100)</f>
        <v>1.0749822628421501</v>
      </c>
    </row>
    <row r="32" spans="1:12" s="7" customFormat="1" ht="12">
      <c r="A32" s="20" t="s">
        <v>23</v>
      </c>
      <c r="B32" s="55">
        <v>1.785</v>
      </c>
      <c r="C32" s="56">
        <v>1.657</v>
      </c>
      <c r="D32" s="55">
        <v>1.61</v>
      </c>
      <c r="E32" s="56">
        <v>1.594</v>
      </c>
      <c r="F32" s="55">
        <v>1.608</v>
      </c>
      <c r="G32" s="56">
        <v>1.651</v>
      </c>
      <c r="H32" s="12">
        <f>+((EXP((LN(D32)-LN(B32))/9))-1)*(100)</f>
        <v>-1.1399443445694213</v>
      </c>
      <c r="I32" s="11">
        <f t="shared" si="2"/>
        <v>-2.836451418225705</v>
      </c>
      <c r="J32" s="12">
        <f t="shared" si="2"/>
        <v>-0.9937888198757738</v>
      </c>
      <c r="K32" s="11">
        <f t="shared" si="2"/>
        <v>0.8782936010037545</v>
      </c>
      <c r="L32" s="23">
        <f>+((EXP((LN(G32)-LN(D32))/12))-1)*(100)</f>
        <v>0.20977794286831664</v>
      </c>
    </row>
    <row r="33" spans="1:12" s="7" customFormat="1" ht="12">
      <c r="A33" s="20" t="s">
        <v>24</v>
      </c>
      <c r="B33" s="55">
        <v>0.619</v>
      </c>
      <c r="C33" s="56">
        <v>0.568</v>
      </c>
      <c r="D33" s="55">
        <v>0.56</v>
      </c>
      <c r="E33" s="56">
        <v>0.597</v>
      </c>
      <c r="F33" s="55">
        <v>0.616</v>
      </c>
      <c r="G33" s="62">
        <v>0.635</v>
      </c>
      <c r="H33" s="11">
        <f>+((EXP((LN(D33)-LN(B33))/9))-1)*(100)</f>
        <v>-1.1068124668114465</v>
      </c>
      <c r="I33" s="11">
        <f t="shared" si="2"/>
        <v>-1.4084507042253391</v>
      </c>
      <c r="J33" s="12">
        <f t="shared" si="2"/>
        <v>6.607142857142834</v>
      </c>
      <c r="K33" s="11">
        <f t="shared" si="2"/>
        <v>3.1825795644891075</v>
      </c>
      <c r="L33" s="23">
        <f>+((EXP((LN(G33)-LN(D33))/12))-1)*(100)</f>
        <v>1.0529062467391936</v>
      </c>
    </row>
    <row r="34" spans="1:12" s="7" customFormat="1" ht="12.75" thickBot="1">
      <c r="A34" s="27" t="s">
        <v>25</v>
      </c>
      <c r="B34" s="57">
        <v>6.906</v>
      </c>
      <c r="C34" s="58">
        <v>7.639</v>
      </c>
      <c r="D34" s="57">
        <v>8.568</v>
      </c>
      <c r="E34" s="58">
        <v>8.738</v>
      </c>
      <c r="F34" s="57">
        <v>9.029</v>
      </c>
      <c r="G34" s="58">
        <v>10.268</v>
      </c>
      <c r="H34" s="29">
        <f>+((EXP((LN(D34)-LN(B34))/9))-1)*(100)</f>
        <v>2.4249772067306274</v>
      </c>
      <c r="I34" s="29">
        <f t="shared" si="2"/>
        <v>12.161277654143209</v>
      </c>
      <c r="J34" s="28">
        <f t="shared" si="2"/>
        <v>1.984126984126977</v>
      </c>
      <c r="K34" s="29">
        <f t="shared" si="2"/>
        <v>3.3302815289540044</v>
      </c>
      <c r="L34" s="30">
        <f>+((EXP((LN(G34)-LN(D34))/12))-1)*(100)</f>
        <v>1.5197485762765917</v>
      </c>
    </row>
    <row r="35" s="7" customFormat="1" ht="12"/>
    <row r="36" s="7" customFormat="1" ht="12">
      <c r="A36" s="7" t="s">
        <v>104</v>
      </c>
    </row>
    <row r="37" s="7" customFormat="1" ht="12">
      <c r="A37" s="7" t="s">
        <v>102</v>
      </c>
    </row>
    <row r="38" s="7" customFormat="1" ht="12">
      <c r="A38" s="7" t="s">
        <v>103</v>
      </c>
    </row>
    <row r="39" s="7" customFormat="1" ht="12"/>
    <row r="40" s="7" customFormat="1" ht="12">
      <c r="A40" s="7" t="s">
        <v>26</v>
      </c>
    </row>
    <row r="41" s="7" customFormat="1" ht="12">
      <c r="A41" s="7" t="s">
        <v>27</v>
      </c>
    </row>
    <row r="42" spans="1:11" ht="12.75">
      <c r="A42" s="7" t="s">
        <v>28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</sheetData>
  <printOptions horizontalCentered="1"/>
  <pageMargins left="1.25" right="0.75" top="0.65" bottom="0.65" header="0.5" footer="0.5"/>
  <pageSetup fitToHeight="1" fitToWidth="1" horizontalDpi="300" verticalDpi="300" orientation="landscape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workbookViewId="0" topLeftCell="A1">
      <selection activeCell="A50" sqref="A50"/>
    </sheetView>
  </sheetViews>
  <sheetFormatPr defaultColWidth="9.140625" defaultRowHeight="12.75"/>
  <cols>
    <col min="1" max="1" width="25.7109375" style="0" customWidth="1"/>
    <col min="2" max="7" width="8.7109375" style="0" customWidth="1"/>
    <col min="8" max="12" width="7.7109375" style="0" customWidth="1"/>
  </cols>
  <sheetData>
    <row r="1" spans="1:12" ht="15.75">
      <c r="A1" s="3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31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93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44" customFormat="1" ht="12">
      <c r="A8" s="50"/>
      <c r="B8" s="41" t="s">
        <v>2</v>
      </c>
      <c r="C8" s="41"/>
      <c r="D8" s="42"/>
      <c r="E8" s="41" t="s">
        <v>3</v>
      </c>
      <c r="F8" s="41"/>
      <c r="G8" s="42"/>
      <c r="H8" s="41" t="s">
        <v>4</v>
      </c>
      <c r="I8" s="41"/>
      <c r="J8" s="41"/>
      <c r="K8" s="41"/>
      <c r="L8" s="43"/>
    </row>
    <row r="9" spans="1:12" s="44" customFormat="1" ht="12">
      <c r="A9" s="45" t="s">
        <v>32</v>
      </c>
      <c r="B9" s="46">
        <v>1990</v>
      </c>
      <c r="C9" s="47">
        <v>1998</v>
      </c>
      <c r="D9" s="46">
        <v>1999</v>
      </c>
      <c r="E9" s="47">
        <v>2000</v>
      </c>
      <c r="F9" s="46">
        <v>2001</v>
      </c>
      <c r="G9" s="48">
        <v>2011</v>
      </c>
      <c r="H9" s="46" t="s">
        <v>94</v>
      </c>
      <c r="I9" s="47" t="s">
        <v>6</v>
      </c>
      <c r="J9" s="46" t="s">
        <v>7</v>
      </c>
      <c r="K9" s="47" t="s">
        <v>95</v>
      </c>
      <c r="L9" s="49" t="s">
        <v>96</v>
      </c>
    </row>
    <row r="10" spans="1:12" s="7" customFormat="1" ht="12">
      <c r="A10" s="20"/>
      <c r="B10" s="16"/>
      <c r="C10" s="8"/>
      <c r="D10" s="16"/>
      <c r="E10" s="8"/>
      <c r="F10" s="16"/>
      <c r="G10" s="8"/>
      <c r="H10" s="16"/>
      <c r="I10" s="8"/>
      <c r="J10" s="16"/>
      <c r="K10" s="8"/>
      <c r="L10" s="21"/>
    </row>
    <row r="11" spans="1:12" s="7" customFormat="1" ht="12">
      <c r="A11" s="22" t="s">
        <v>33</v>
      </c>
      <c r="B11" s="19"/>
      <c r="C11" s="10"/>
      <c r="D11" s="19"/>
      <c r="E11" s="10"/>
      <c r="F11" s="19"/>
      <c r="G11" s="10"/>
      <c r="H11" s="12"/>
      <c r="I11" s="11"/>
      <c r="J11" s="12"/>
      <c r="K11" s="13"/>
      <c r="L11" s="31"/>
    </row>
    <row r="12" spans="1:12" s="7" customFormat="1" ht="12">
      <c r="A12" s="20" t="s">
        <v>34</v>
      </c>
      <c r="B12" s="19"/>
      <c r="C12" s="10"/>
      <c r="D12" s="19"/>
      <c r="E12" s="10"/>
      <c r="F12" s="19"/>
      <c r="G12" s="10"/>
      <c r="H12" s="12"/>
      <c r="I12" s="11"/>
      <c r="J12" s="12"/>
      <c r="K12" s="13"/>
      <c r="L12" s="31"/>
    </row>
    <row r="13" spans="1:12" s="7" customFormat="1" ht="12">
      <c r="A13" s="20" t="s">
        <v>35</v>
      </c>
      <c r="B13" s="15">
        <f>SUM(B14:B17)</f>
        <v>84.2</v>
      </c>
      <c r="C13" s="15">
        <f>SUM(C14:C17)</f>
        <v>126.62700000000001</v>
      </c>
      <c r="D13" s="15">
        <v>132</v>
      </c>
      <c r="E13" s="15">
        <f>SUM(E14:E17)</f>
        <v>137.566</v>
      </c>
      <c r="F13" s="15">
        <f>SUM(F14:F17)</f>
        <v>143.42</v>
      </c>
      <c r="G13" s="15">
        <v>239.4</v>
      </c>
      <c r="H13" s="12">
        <f>+((EXP((LN(D13)-LN(B13))/9))-1)*(100)</f>
        <v>5.12251920300304</v>
      </c>
      <c r="I13" s="11">
        <f aca="true" t="shared" si="0" ref="I13:K17">((D13/C13)-1)*100</f>
        <v>4.243170887725367</v>
      </c>
      <c r="J13" s="12">
        <f t="shared" si="0"/>
        <v>4.216666666666669</v>
      </c>
      <c r="K13" s="11">
        <f t="shared" si="0"/>
        <v>4.255411947719634</v>
      </c>
      <c r="L13" s="23">
        <f>+((EXP((LN(G13)-LN(D13))/12))-1)*(100)</f>
        <v>5.086239525536529</v>
      </c>
    </row>
    <row r="14" spans="1:12" s="7" customFormat="1" ht="12">
      <c r="A14" s="20" t="s">
        <v>36</v>
      </c>
      <c r="B14" s="14">
        <v>29.007</v>
      </c>
      <c r="C14" s="15">
        <v>46.569</v>
      </c>
      <c r="D14" s="14">
        <v>48.898</v>
      </c>
      <c r="E14" s="15">
        <v>51</v>
      </c>
      <c r="F14" s="14">
        <v>53.142</v>
      </c>
      <c r="G14" s="15">
        <v>81.314</v>
      </c>
      <c r="H14" s="12">
        <f>+((EXP((LN(D14)-LN(B14))/9))-1)*(100)</f>
        <v>5.973846461619603</v>
      </c>
      <c r="I14" s="11">
        <f t="shared" si="0"/>
        <v>5.001181043183234</v>
      </c>
      <c r="J14" s="12">
        <f t="shared" si="0"/>
        <v>4.298744324921255</v>
      </c>
      <c r="K14" s="11">
        <f t="shared" si="0"/>
        <v>4.200000000000004</v>
      </c>
      <c r="L14" s="23">
        <f>+((EXP((LN(G14)-LN(D14))/12))-1)*(100)</f>
        <v>4.32927412394557</v>
      </c>
    </row>
    <row r="15" spans="1:12" s="7" customFormat="1" ht="12">
      <c r="A15" s="20" t="s">
        <v>37</v>
      </c>
      <c r="B15" s="14">
        <v>26.315</v>
      </c>
      <c r="C15" s="15">
        <v>37.577</v>
      </c>
      <c r="D15" s="14">
        <v>39.155</v>
      </c>
      <c r="E15" s="15">
        <v>40.917</v>
      </c>
      <c r="F15" s="14">
        <v>42.677</v>
      </c>
      <c r="G15" s="15">
        <v>79.358</v>
      </c>
      <c r="H15" s="12">
        <f>+((EXP((LN(D15)-LN(B15))/9))-1)*(100)</f>
        <v>4.514364403555415</v>
      </c>
      <c r="I15" s="11">
        <f t="shared" si="0"/>
        <v>4.199377278654515</v>
      </c>
      <c r="J15" s="12">
        <f t="shared" si="0"/>
        <v>4.500063848806035</v>
      </c>
      <c r="K15" s="11">
        <f t="shared" si="0"/>
        <v>4.301390620035672</v>
      </c>
      <c r="L15" s="23">
        <f>+((EXP((LN(G15)-LN(D15))/12))-1)*(100)</f>
        <v>6.063744905001811</v>
      </c>
    </row>
    <row r="16" spans="1:12" s="7" customFormat="1" ht="12">
      <c r="A16" s="32" t="s">
        <v>38</v>
      </c>
      <c r="B16" s="15">
        <v>15.138</v>
      </c>
      <c r="C16" s="14">
        <v>23.381</v>
      </c>
      <c r="D16" s="15">
        <v>24.082</v>
      </c>
      <c r="E16" s="14">
        <v>25.166</v>
      </c>
      <c r="F16" s="15">
        <v>26.424</v>
      </c>
      <c r="G16" s="14">
        <v>48.404</v>
      </c>
      <c r="H16" s="11">
        <f>+((EXP((LN(D16)-LN(B16))/9))-1)*(100)</f>
        <v>5.293769188085196</v>
      </c>
      <c r="I16" s="11">
        <f t="shared" si="0"/>
        <v>2.998160899875968</v>
      </c>
      <c r="J16" s="11">
        <f t="shared" si="0"/>
        <v>4.501287268499299</v>
      </c>
      <c r="K16" s="12">
        <f t="shared" si="0"/>
        <v>4.998807915441472</v>
      </c>
      <c r="L16" s="31">
        <f>+((EXP((LN(G16)-LN(D16))/12))-1)*(100)</f>
        <v>5.990203261218241</v>
      </c>
    </row>
    <row r="17" spans="1:12" s="7" customFormat="1" ht="12">
      <c r="A17" s="32" t="s">
        <v>39</v>
      </c>
      <c r="B17" s="53">
        <v>13.74</v>
      </c>
      <c r="C17" s="70">
        <v>19.1</v>
      </c>
      <c r="D17" s="71">
        <v>19.802</v>
      </c>
      <c r="E17" s="70">
        <v>20.483</v>
      </c>
      <c r="F17" s="71">
        <v>21.177</v>
      </c>
      <c r="G17" s="70">
        <v>30.267</v>
      </c>
      <c r="H17" s="12">
        <f>+((EXP((LN(D17)-LN(B17))/9))-1)*(100)</f>
        <v>4.1443739740069985</v>
      </c>
      <c r="I17" s="11">
        <f t="shared" si="0"/>
        <v>3.6753926701570627</v>
      </c>
      <c r="J17" s="11">
        <f t="shared" si="0"/>
        <v>3.4390465609534404</v>
      </c>
      <c r="K17" s="12">
        <f t="shared" si="0"/>
        <v>3.388175560220663</v>
      </c>
      <c r="L17" s="31">
        <f>+((EXP((LN(G17)-LN(D17))/12))-1)*(100)</f>
        <v>3.5988719864327834</v>
      </c>
    </row>
    <row r="18" spans="1:12" s="7" customFormat="1" ht="12">
      <c r="A18" s="20"/>
      <c r="B18" s="16"/>
      <c r="C18" s="8"/>
      <c r="D18" s="16"/>
      <c r="E18" s="8"/>
      <c r="F18" s="16"/>
      <c r="G18" s="8"/>
      <c r="H18" s="16"/>
      <c r="I18" s="8"/>
      <c r="J18" s="16"/>
      <c r="K18" s="8"/>
      <c r="L18" s="21"/>
    </row>
    <row r="19" spans="1:12" s="7" customFormat="1" ht="12">
      <c r="A19" s="22" t="s">
        <v>40</v>
      </c>
      <c r="B19" s="16"/>
      <c r="C19" s="8"/>
      <c r="D19" s="16"/>
      <c r="E19" s="8"/>
      <c r="F19" s="16"/>
      <c r="G19" s="8"/>
      <c r="H19" s="16"/>
      <c r="I19" s="8"/>
      <c r="J19" s="16"/>
      <c r="K19" s="8"/>
      <c r="L19" s="21"/>
    </row>
    <row r="20" spans="1:12" s="7" customFormat="1" ht="12">
      <c r="A20" s="20" t="s">
        <v>41</v>
      </c>
      <c r="B20" s="16"/>
      <c r="C20" s="8"/>
      <c r="D20" s="16"/>
      <c r="E20" s="8"/>
      <c r="F20" s="16"/>
      <c r="G20" s="8"/>
      <c r="H20" s="16"/>
      <c r="I20" s="8"/>
      <c r="J20" s="16"/>
      <c r="K20" s="8"/>
      <c r="L20" s="21"/>
    </row>
    <row r="21" spans="1:12" s="7" customFormat="1" ht="12">
      <c r="A21" s="20" t="s">
        <v>42</v>
      </c>
      <c r="B21" s="19">
        <v>424.063</v>
      </c>
      <c r="C21" s="10">
        <v>555</v>
      </c>
      <c r="D21" s="19">
        <v>576.111</v>
      </c>
      <c r="E21" s="10">
        <v>594.8</v>
      </c>
      <c r="F21" s="19">
        <v>612.5</v>
      </c>
      <c r="G21" s="10">
        <v>880.1</v>
      </c>
      <c r="H21" s="12">
        <f aca="true" t="shared" si="1" ref="H21:H26">+((EXP((LN(D21)-LN(B21))/9))-1)*(100)</f>
        <v>3.4632695494942745</v>
      </c>
      <c r="I21" s="11">
        <f aca="true" t="shared" si="2" ref="I21:K26">((D21/C21)-1)*100</f>
        <v>3.8037837837837873</v>
      </c>
      <c r="J21" s="12">
        <f t="shared" si="2"/>
        <v>3.2439929110883003</v>
      </c>
      <c r="K21" s="11">
        <f t="shared" si="2"/>
        <v>2.9757901815736565</v>
      </c>
      <c r="L21" s="23">
        <f aca="true" t="shared" si="3" ref="L21:L26">+((EXP((LN(G21)-LN(D21))/12))-1)*(100)</f>
        <v>3.594211173904549</v>
      </c>
    </row>
    <row r="22" spans="1:12" s="7" customFormat="1" ht="12">
      <c r="A22" s="20" t="s">
        <v>43</v>
      </c>
      <c r="B22" s="19">
        <f aca="true" t="shared" si="4" ref="B22:G22">SUM(B23:B25)</f>
        <v>41.306</v>
      </c>
      <c r="C22" s="10">
        <f t="shared" si="4"/>
        <v>53.116</v>
      </c>
      <c r="D22" s="19">
        <f t="shared" si="4"/>
        <v>53.285</v>
      </c>
      <c r="E22" s="10">
        <f t="shared" si="4"/>
        <v>55.63000000000001</v>
      </c>
      <c r="F22" s="19">
        <f t="shared" si="4"/>
        <v>58.113</v>
      </c>
      <c r="G22" s="10">
        <f t="shared" si="4"/>
        <v>101.69200000000001</v>
      </c>
      <c r="H22" s="12">
        <f t="shared" si="1"/>
        <v>2.8698202681371576</v>
      </c>
      <c r="I22" s="11">
        <f t="shared" si="2"/>
        <v>0.3181715490624182</v>
      </c>
      <c r="J22" s="12">
        <f t="shared" si="2"/>
        <v>4.400863282349654</v>
      </c>
      <c r="K22" s="11">
        <f t="shared" si="2"/>
        <v>4.463419018515169</v>
      </c>
      <c r="L22" s="23">
        <f t="shared" si="3"/>
        <v>5.533453800277788</v>
      </c>
    </row>
    <row r="23" spans="1:12" s="7" customFormat="1" ht="12">
      <c r="A23" s="20" t="s">
        <v>36</v>
      </c>
      <c r="B23" s="19">
        <v>16.08</v>
      </c>
      <c r="C23" s="10">
        <v>18.032</v>
      </c>
      <c r="D23" s="19">
        <v>19.121</v>
      </c>
      <c r="E23" s="10">
        <v>20.039</v>
      </c>
      <c r="F23" s="19">
        <v>20.941</v>
      </c>
      <c r="G23" s="10">
        <v>32.209</v>
      </c>
      <c r="H23" s="12">
        <f t="shared" si="1"/>
        <v>1.943205196283504</v>
      </c>
      <c r="I23" s="11">
        <f t="shared" si="2"/>
        <v>6.03926353149955</v>
      </c>
      <c r="J23" s="12">
        <f t="shared" si="2"/>
        <v>4.8010041315830865</v>
      </c>
      <c r="K23" s="11">
        <f t="shared" si="2"/>
        <v>4.501222615898981</v>
      </c>
      <c r="L23" s="23">
        <f t="shared" si="3"/>
        <v>4.441288231631302</v>
      </c>
    </row>
    <row r="24" spans="1:12" s="7" customFormat="1" ht="12">
      <c r="A24" s="20" t="s">
        <v>37</v>
      </c>
      <c r="B24" s="19">
        <v>13.022</v>
      </c>
      <c r="C24" s="10">
        <v>20.996</v>
      </c>
      <c r="D24" s="19">
        <v>21.882</v>
      </c>
      <c r="E24" s="10">
        <v>22.867</v>
      </c>
      <c r="F24" s="19">
        <v>23.85</v>
      </c>
      <c r="G24" s="10">
        <v>44.382</v>
      </c>
      <c r="H24" s="12">
        <f t="shared" si="1"/>
        <v>5.936465842699845</v>
      </c>
      <c r="I24" s="11">
        <f t="shared" si="2"/>
        <v>4.219851400266728</v>
      </c>
      <c r="J24" s="12">
        <f t="shared" si="2"/>
        <v>4.501416689516491</v>
      </c>
      <c r="K24" s="11">
        <f t="shared" si="2"/>
        <v>4.29877115493944</v>
      </c>
      <c r="L24" s="23">
        <f t="shared" si="3"/>
        <v>6.070183770215043</v>
      </c>
    </row>
    <row r="25" spans="1:12" s="7" customFormat="1" ht="12">
      <c r="A25" s="20" t="s">
        <v>38</v>
      </c>
      <c r="B25" s="19">
        <v>12.204</v>
      </c>
      <c r="C25" s="10">
        <v>14.088</v>
      </c>
      <c r="D25" s="19">
        <v>12.282</v>
      </c>
      <c r="E25" s="10">
        <v>12.724</v>
      </c>
      <c r="F25" s="19">
        <v>13.322</v>
      </c>
      <c r="G25" s="10">
        <v>25.101</v>
      </c>
      <c r="H25" s="12">
        <f t="shared" si="1"/>
        <v>0.07081405079374381</v>
      </c>
      <c r="I25" s="11">
        <f t="shared" si="2"/>
        <v>-12.819420783645652</v>
      </c>
      <c r="J25" s="12">
        <f t="shared" si="2"/>
        <v>3.598762416544532</v>
      </c>
      <c r="K25" s="11">
        <f t="shared" si="2"/>
        <v>4.6997799434140175</v>
      </c>
      <c r="L25" s="23">
        <f t="shared" si="3"/>
        <v>6.137412100723938</v>
      </c>
    </row>
    <row r="26" spans="1:12" s="7" customFormat="1" ht="12">
      <c r="A26" s="20" t="s">
        <v>44</v>
      </c>
      <c r="B26" s="19">
        <f aca="true" t="shared" si="5" ref="B26:G26">SUM(B21+B22)</f>
        <v>465.36899999999997</v>
      </c>
      <c r="C26" s="10">
        <f t="shared" si="5"/>
        <v>608.116</v>
      </c>
      <c r="D26" s="19">
        <f t="shared" si="5"/>
        <v>629.396</v>
      </c>
      <c r="E26" s="10">
        <f t="shared" si="5"/>
        <v>650.43</v>
      </c>
      <c r="F26" s="19">
        <f t="shared" si="5"/>
        <v>670.613</v>
      </c>
      <c r="G26" s="10">
        <f t="shared" si="5"/>
        <v>981.792</v>
      </c>
      <c r="H26" s="12">
        <f t="shared" si="1"/>
        <v>3.4116849210065636</v>
      </c>
      <c r="I26" s="11">
        <f t="shared" si="2"/>
        <v>3.499332364219976</v>
      </c>
      <c r="J26" s="12">
        <f t="shared" si="2"/>
        <v>3.341934171809169</v>
      </c>
      <c r="K26" s="11">
        <f t="shared" si="2"/>
        <v>3.103024153252476</v>
      </c>
      <c r="L26" s="23">
        <f t="shared" si="3"/>
        <v>3.7746536387896157</v>
      </c>
    </row>
    <row r="27" spans="1:12" s="7" customFormat="1" ht="12">
      <c r="A27" s="20"/>
      <c r="B27" s="19"/>
      <c r="C27" s="10"/>
      <c r="D27" s="19"/>
      <c r="E27" s="10"/>
      <c r="F27" s="19"/>
      <c r="G27" s="10"/>
      <c r="H27" s="12"/>
      <c r="I27" s="11"/>
      <c r="J27" s="12"/>
      <c r="K27" s="11"/>
      <c r="L27" s="23"/>
    </row>
    <row r="28" spans="1:12" s="7" customFormat="1" ht="12">
      <c r="A28" s="20" t="s">
        <v>45</v>
      </c>
      <c r="B28" s="19"/>
      <c r="C28" s="10"/>
      <c r="D28" s="19"/>
      <c r="E28" s="10"/>
      <c r="F28" s="19"/>
      <c r="G28" s="10"/>
      <c r="H28" s="12"/>
      <c r="I28" s="11"/>
      <c r="J28" s="12"/>
      <c r="K28" s="11"/>
      <c r="L28" s="23"/>
    </row>
    <row r="29" spans="1:12" s="7" customFormat="1" ht="12">
      <c r="A29" s="20" t="s">
        <v>42</v>
      </c>
      <c r="B29" s="19">
        <v>339.106</v>
      </c>
      <c r="C29" s="10">
        <v>451.5</v>
      </c>
      <c r="D29" s="19">
        <v>473.064</v>
      </c>
      <c r="E29" s="10">
        <v>491.987</v>
      </c>
      <c r="F29" s="19">
        <v>509.698</v>
      </c>
      <c r="G29" s="10">
        <v>767.578</v>
      </c>
      <c r="H29" s="12">
        <f aca="true" t="shared" si="6" ref="H29:H34">+((EXP((LN(D29)-LN(B29))/9))-1)*(100)</f>
        <v>3.768355977536486</v>
      </c>
      <c r="I29" s="11">
        <f aca="true" t="shared" si="7" ref="I29:K34">((D29/C29)-1)*100</f>
        <v>4.776079734219274</v>
      </c>
      <c r="J29" s="12">
        <f t="shared" si="7"/>
        <v>4.000093010670858</v>
      </c>
      <c r="K29" s="11">
        <f t="shared" si="7"/>
        <v>3.599891867061511</v>
      </c>
      <c r="L29" s="23">
        <f aca="true" t="shared" si="8" ref="L29:L34">+((EXP((LN(G29)-LN(D29))/12))-1)*(100)</f>
        <v>4.115858600125466</v>
      </c>
    </row>
    <row r="30" spans="1:12" s="7" customFormat="1" ht="12">
      <c r="A30" s="20" t="s">
        <v>43</v>
      </c>
      <c r="B30" s="19">
        <f aca="true" t="shared" si="9" ref="B30:G30">SUM(B31:B33)</f>
        <v>115.086</v>
      </c>
      <c r="C30" s="10">
        <f t="shared" si="9"/>
        <v>163.273</v>
      </c>
      <c r="D30" s="19">
        <f t="shared" si="9"/>
        <v>169.748</v>
      </c>
      <c r="E30" s="10">
        <f t="shared" si="9"/>
        <v>178.7</v>
      </c>
      <c r="F30" s="19">
        <f t="shared" si="9"/>
        <v>188.3</v>
      </c>
      <c r="G30" s="10">
        <f t="shared" si="9"/>
        <v>334.29999999999995</v>
      </c>
      <c r="H30" s="12">
        <f t="shared" si="6"/>
        <v>4.4127596686880155</v>
      </c>
      <c r="I30" s="11">
        <f t="shared" si="7"/>
        <v>3.9657506140023058</v>
      </c>
      <c r="J30" s="12">
        <f t="shared" si="7"/>
        <v>5.273699837406043</v>
      </c>
      <c r="K30" s="11">
        <f t="shared" si="7"/>
        <v>5.372132064913271</v>
      </c>
      <c r="L30" s="23">
        <f t="shared" si="8"/>
        <v>5.810226133434959</v>
      </c>
    </row>
    <row r="31" spans="1:12" s="7" customFormat="1" ht="12">
      <c r="A31" s="20" t="s">
        <v>36</v>
      </c>
      <c r="B31" s="19">
        <v>53.729</v>
      </c>
      <c r="C31" s="10">
        <v>74.569</v>
      </c>
      <c r="D31" s="19">
        <v>79.58</v>
      </c>
      <c r="E31" s="10">
        <v>83.8</v>
      </c>
      <c r="F31" s="19">
        <v>87.9</v>
      </c>
      <c r="G31" s="10">
        <v>139.2</v>
      </c>
      <c r="H31" s="12">
        <f t="shared" si="6"/>
        <v>4.461202211837834</v>
      </c>
      <c r="I31" s="11">
        <f t="shared" si="7"/>
        <v>6.719950649733808</v>
      </c>
      <c r="J31" s="12">
        <f t="shared" si="7"/>
        <v>5.302839909525003</v>
      </c>
      <c r="K31" s="11">
        <f t="shared" si="7"/>
        <v>4.892601431980914</v>
      </c>
      <c r="L31" s="23">
        <f t="shared" si="8"/>
        <v>4.769838640181634</v>
      </c>
    </row>
    <row r="32" spans="1:12" s="7" customFormat="1" ht="12">
      <c r="A32" s="20" t="s">
        <v>37</v>
      </c>
      <c r="B32" s="19">
        <v>15.982</v>
      </c>
      <c r="C32" s="10">
        <v>32.02</v>
      </c>
      <c r="D32" s="19">
        <v>34.117</v>
      </c>
      <c r="E32" s="10">
        <v>36.1</v>
      </c>
      <c r="F32" s="19">
        <v>38</v>
      </c>
      <c r="G32" s="10">
        <v>73.5</v>
      </c>
      <c r="H32" s="12">
        <f t="shared" si="6"/>
        <v>8.791083225377427</v>
      </c>
      <c r="I32" s="11">
        <f t="shared" si="7"/>
        <v>6.549031855090548</v>
      </c>
      <c r="J32" s="12">
        <f t="shared" si="7"/>
        <v>5.812351613565103</v>
      </c>
      <c r="K32" s="11">
        <f t="shared" si="7"/>
        <v>5.263157894736836</v>
      </c>
      <c r="L32" s="23">
        <f t="shared" si="8"/>
        <v>6.604705636684849</v>
      </c>
    </row>
    <row r="33" spans="1:12" s="7" customFormat="1" ht="12">
      <c r="A33" s="20" t="s">
        <v>38</v>
      </c>
      <c r="B33" s="19">
        <v>45.375</v>
      </c>
      <c r="C33" s="10">
        <v>56.684</v>
      </c>
      <c r="D33" s="19">
        <v>56.051</v>
      </c>
      <c r="E33" s="10">
        <v>58.8</v>
      </c>
      <c r="F33" s="19">
        <v>62.4</v>
      </c>
      <c r="G33" s="10">
        <v>121.6</v>
      </c>
      <c r="H33" s="12">
        <f t="shared" si="6"/>
        <v>2.3755629766984754</v>
      </c>
      <c r="I33" s="11">
        <f t="shared" si="7"/>
        <v>-1.1167172394326408</v>
      </c>
      <c r="J33" s="12">
        <f t="shared" si="7"/>
        <v>4.904462007814314</v>
      </c>
      <c r="K33" s="11">
        <f t="shared" si="7"/>
        <v>6.1224489795918435</v>
      </c>
      <c r="L33" s="23">
        <f t="shared" si="8"/>
        <v>6.666779780584364</v>
      </c>
    </row>
    <row r="34" spans="1:12" s="7" customFormat="1" ht="12">
      <c r="A34" s="20" t="s">
        <v>44</v>
      </c>
      <c r="B34" s="19">
        <f aca="true" t="shared" si="10" ref="B34:G34">SUM(B29+B30)</f>
        <v>454.192</v>
      </c>
      <c r="C34" s="10">
        <f t="shared" si="10"/>
        <v>614.773</v>
      </c>
      <c r="D34" s="19">
        <f t="shared" si="10"/>
        <v>642.812</v>
      </c>
      <c r="E34" s="10">
        <f t="shared" si="10"/>
        <v>670.687</v>
      </c>
      <c r="F34" s="19">
        <f t="shared" si="10"/>
        <v>697.998</v>
      </c>
      <c r="G34" s="10">
        <f t="shared" si="10"/>
        <v>1101.878</v>
      </c>
      <c r="H34" s="12">
        <f t="shared" si="6"/>
        <v>3.9346838769901193</v>
      </c>
      <c r="I34" s="11">
        <f t="shared" si="7"/>
        <v>4.560870435103692</v>
      </c>
      <c r="J34" s="12">
        <f t="shared" si="7"/>
        <v>4.336415623852696</v>
      </c>
      <c r="K34" s="11">
        <f t="shared" si="7"/>
        <v>4.072093241705899</v>
      </c>
      <c r="L34" s="23">
        <f t="shared" si="8"/>
        <v>4.5933632189809614</v>
      </c>
    </row>
    <row r="35" spans="1:12" s="7" customFormat="1" ht="12">
      <c r="A35" s="20"/>
      <c r="B35" s="19"/>
      <c r="C35" s="10"/>
      <c r="D35" s="19"/>
      <c r="E35" s="10"/>
      <c r="F35" s="19"/>
      <c r="G35" s="10"/>
      <c r="H35" s="12"/>
      <c r="I35" s="11"/>
      <c r="J35" s="12"/>
      <c r="K35" s="11"/>
      <c r="L35" s="23"/>
    </row>
    <row r="36" spans="1:12" s="7" customFormat="1" ht="12">
      <c r="A36" s="20" t="s">
        <v>46</v>
      </c>
      <c r="B36" s="19"/>
      <c r="C36" s="10"/>
      <c r="D36" s="19"/>
      <c r="E36" s="10"/>
      <c r="F36" s="19"/>
      <c r="G36" s="10"/>
      <c r="H36" s="12"/>
      <c r="I36" s="11"/>
      <c r="J36" s="12"/>
      <c r="K36" s="11"/>
      <c r="L36" s="23"/>
    </row>
    <row r="37" spans="1:12" s="7" customFormat="1" ht="12">
      <c r="A37" s="20" t="s">
        <v>42</v>
      </c>
      <c r="B37" s="19">
        <v>9.01</v>
      </c>
      <c r="C37" s="10">
        <v>13.828</v>
      </c>
      <c r="D37" s="19">
        <v>13.863</v>
      </c>
      <c r="E37" s="68">
        <v>14.568</v>
      </c>
      <c r="F37" s="69">
        <v>15.291</v>
      </c>
      <c r="G37" s="68">
        <v>25.364</v>
      </c>
      <c r="H37" s="12">
        <f>+((EXP((LN(D37)-LN(B37))/8))-1)*(100)</f>
        <v>5.533794602209019</v>
      </c>
      <c r="I37" s="11">
        <f aca="true" t="shared" si="11" ref="I37:K38">((D37/C37)-1)*100</f>
        <v>0.25310963262945574</v>
      </c>
      <c r="J37" s="12">
        <f t="shared" si="11"/>
        <v>5.085479333477605</v>
      </c>
      <c r="K37" s="11">
        <f t="shared" si="11"/>
        <v>4.962932454695235</v>
      </c>
      <c r="L37" s="23">
        <f>+((EXP((LN(G37)-LN(D37))/12))-1)*(100)</f>
        <v>5.163099275607341</v>
      </c>
    </row>
    <row r="38" spans="1:12" s="7" customFormat="1" ht="12">
      <c r="A38" s="20" t="s">
        <v>43</v>
      </c>
      <c r="B38" s="19">
        <v>7.273</v>
      </c>
      <c r="C38" s="10">
        <v>14.522</v>
      </c>
      <c r="D38" s="19">
        <v>14.088</v>
      </c>
      <c r="E38" s="68">
        <v>15.107</v>
      </c>
      <c r="F38" s="69">
        <v>16.291</v>
      </c>
      <c r="G38" s="68">
        <v>30.213</v>
      </c>
      <c r="H38" s="12">
        <f>+((EXP((LN(D38)-LN(B38))/8))-1)*(100)</f>
        <v>8.615540929233202</v>
      </c>
      <c r="I38" s="11">
        <f t="shared" si="11"/>
        <v>-2.9885690676215493</v>
      </c>
      <c r="J38" s="12">
        <f t="shared" si="11"/>
        <v>7.233106189664973</v>
      </c>
      <c r="K38" s="11">
        <f t="shared" si="11"/>
        <v>7.837426358641686</v>
      </c>
      <c r="L38" s="23">
        <f>+((EXP((LN(G38)-LN(D38))/12))-1)*(100)</f>
        <v>6.5643750393028055</v>
      </c>
    </row>
    <row r="39" spans="1:12" s="7" customFormat="1" ht="12">
      <c r="A39" s="20" t="s">
        <v>44</v>
      </c>
      <c r="B39" s="19">
        <f aca="true" t="shared" si="12" ref="B39:G39">B37+B38</f>
        <v>16.283</v>
      </c>
      <c r="C39" s="54">
        <f t="shared" si="12"/>
        <v>28.35</v>
      </c>
      <c r="D39" s="10">
        <f t="shared" si="12"/>
        <v>27.951</v>
      </c>
      <c r="E39" s="10">
        <f t="shared" si="12"/>
        <v>29.674999999999997</v>
      </c>
      <c r="F39" s="19">
        <f t="shared" si="12"/>
        <v>31.582</v>
      </c>
      <c r="G39" s="10">
        <f t="shared" si="12"/>
        <v>55.577</v>
      </c>
      <c r="H39" s="12">
        <f>+((EXP((LN(D39)-LN(B39))/8))-1)*(100)</f>
        <v>6.987457266489172</v>
      </c>
      <c r="I39" s="11">
        <f>((D39/C39)-1)*100</f>
        <v>-1.4074074074074128</v>
      </c>
      <c r="J39" s="12">
        <f>((E39/D39)-1)*100</f>
        <v>6.167936746449132</v>
      </c>
      <c r="K39" s="11">
        <f>((F39/E39)-1)*100</f>
        <v>6.426284751474309</v>
      </c>
      <c r="L39" s="23">
        <f>+((EXP((LN(G39)-LN(D39))/12))-1)*(100)</f>
        <v>5.894843413647499</v>
      </c>
    </row>
    <row r="40" spans="1:12" s="7" customFormat="1" ht="12">
      <c r="A40" s="20"/>
      <c r="B40" s="19"/>
      <c r="C40" s="10"/>
      <c r="D40" s="19"/>
      <c r="E40" s="10"/>
      <c r="F40" s="19"/>
      <c r="G40" s="10"/>
      <c r="H40" s="12"/>
      <c r="I40" s="11"/>
      <c r="J40" s="12"/>
      <c r="K40" s="11"/>
      <c r="L40" s="23"/>
    </row>
    <row r="41" spans="1:12" s="7" customFormat="1" ht="12">
      <c r="A41" s="20" t="s">
        <v>47</v>
      </c>
      <c r="B41" s="33">
        <f aca="true" t="shared" si="13" ref="B41:G41">B42+B43</f>
        <v>4244</v>
      </c>
      <c r="C41" s="73">
        <f t="shared" si="13"/>
        <v>5132</v>
      </c>
      <c r="D41" s="72">
        <f t="shared" si="13"/>
        <v>5325</v>
      </c>
      <c r="E41" s="17">
        <f t="shared" si="13"/>
        <v>5401</v>
      </c>
      <c r="F41" s="33">
        <f t="shared" si="13"/>
        <v>5582</v>
      </c>
      <c r="G41" s="17">
        <f t="shared" si="13"/>
        <v>8031</v>
      </c>
      <c r="H41" s="12">
        <f>+((EXP((LN(D41)-LN(B41))/8))-1)*(100)</f>
        <v>2.8769380131327793</v>
      </c>
      <c r="I41" s="11">
        <f aca="true" t="shared" si="14" ref="I41:K43">((D41/C41)-1)*100</f>
        <v>3.7607170693686687</v>
      </c>
      <c r="J41" s="12">
        <f t="shared" si="14"/>
        <v>1.4272300469483579</v>
      </c>
      <c r="K41" s="11">
        <f t="shared" si="14"/>
        <v>3.351231253471587</v>
      </c>
      <c r="L41" s="23">
        <f>+((EXP((LN(G41)-LN(D41))/12))-1)*(100)</f>
        <v>3.483434606954039</v>
      </c>
    </row>
    <row r="42" spans="1:12" s="7" customFormat="1" ht="12">
      <c r="A42" s="20" t="s">
        <v>107</v>
      </c>
      <c r="B42" s="33">
        <v>3714</v>
      </c>
      <c r="C42" s="17">
        <v>4165</v>
      </c>
      <c r="D42" s="33">
        <v>4312</v>
      </c>
      <c r="E42" s="17">
        <v>4355</v>
      </c>
      <c r="F42" s="33">
        <v>4484</v>
      </c>
      <c r="G42" s="17">
        <v>6400</v>
      </c>
      <c r="H42" s="12">
        <f>+((EXP((LN(D42)-LN(B42))/8))-1)*(100)</f>
        <v>1.8836761220140552</v>
      </c>
      <c r="I42" s="11">
        <f t="shared" si="14"/>
        <v>3.529411764705892</v>
      </c>
      <c r="J42" s="12">
        <f t="shared" si="14"/>
        <v>0.9972170686456394</v>
      </c>
      <c r="K42" s="11">
        <f t="shared" si="14"/>
        <v>2.9621125143513227</v>
      </c>
      <c r="L42" s="23">
        <f>+((EXP((LN(G42)-LN(D42))/12))-1)*(100)</f>
        <v>3.3455470465827863</v>
      </c>
    </row>
    <row r="43" spans="1:12" s="7" customFormat="1" ht="12">
      <c r="A43" s="20" t="s">
        <v>108</v>
      </c>
      <c r="B43" s="33">
        <v>530</v>
      </c>
      <c r="C43" s="17">
        <v>967</v>
      </c>
      <c r="D43" s="33">
        <v>1013</v>
      </c>
      <c r="E43" s="17">
        <v>1046</v>
      </c>
      <c r="F43" s="33">
        <v>1098</v>
      </c>
      <c r="G43" s="17">
        <v>1631</v>
      </c>
      <c r="H43" s="12">
        <f>+((EXP((LN(D43)-LN(B43))/8))-1)*(100)</f>
        <v>8.434304183570385</v>
      </c>
      <c r="I43" s="11">
        <f t="shared" si="14"/>
        <v>4.756980351602902</v>
      </c>
      <c r="J43" s="12">
        <f t="shared" si="14"/>
        <v>3.257650542941759</v>
      </c>
      <c r="K43" s="11">
        <f t="shared" si="14"/>
        <v>4.97131931166348</v>
      </c>
      <c r="L43" s="23">
        <f>+((EXP((LN(G43)-LN(D43))/12))-1)*(100)</f>
        <v>4.048792126576983</v>
      </c>
    </row>
    <row r="44" spans="1:12" s="7" customFormat="1" ht="12">
      <c r="A44" s="20"/>
      <c r="B44" s="33"/>
      <c r="C44" s="63"/>
      <c r="D44" s="64"/>
      <c r="E44" s="63"/>
      <c r="F44" s="64"/>
      <c r="G44" s="63"/>
      <c r="H44" s="12"/>
      <c r="I44" s="11"/>
      <c r="J44" s="12"/>
      <c r="K44" s="11"/>
      <c r="L44" s="23"/>
    </row>
    <row r="45" spans="1:12" s="7" customFormat="1" ht="12.75" thickBot="1">
      <c r="A45" s="27" t="s">
        <v>114</v>
      </c>
      <c r="B45" s="34">
        <v>10.5</v>
      </c>
      <c r="C45" s="35">
        <v>13.135</v>
      </c>
      <c r="D45" s="34">
        <v>13.553</v>
      </c>
      <c r="E45" s="35">
        <v>13.945</v>
      </c>
      <c r="F45" s="34">
        <v>14.435</v>
      </c>
      <c r="G45" s="35">
        <v>21.816</v>
      </c>
      <c r="H45" s="28">
        <f>+((EXP((LN(D45)-LN(B45))/8))-1)*(100)</f>
        <v>3.241847457251157</v>
      </c>
      <c r="I45" s="29">
        <f>((D45/C45)-1)*100</f>
        <v>3.182337266844315</v>
      </c>
      <c r="J45" s="28">
        <f>((E45/D45)-1)*100</f>
        <v>2.8923485575149455</v>
      </c>
      <c r="K45" s="29">
        <f>((F45/E45)-1)*100</f>
        <v>3.513804230907147</v>
      </c>
      <c r="L45" s="30">
        <f>+((EXP((LN(G45)-LN(D45))/12))-1)*(100)</f>
        <v>4.046699224702643</v>
      </c>
    </row>
    <row r="46" s="7" customFormat="1" ht="12"/>
    <row r="47" spans="1:11" s="7" customFormat="1" ht="12">
      <c r="A47" s="7" t="s">
        <v>97</v>
      </c>
      <c r="K47" s="16"/>
    </row>
    <row r="48" s="7" customFormat="1" ht="12">
      <c r="A48" s="7" t="s">
        <v>98</v>
      </c>
    </row>
    <row r="49" spans="1:11" ht="12.75">
      <c r="A49" s="2" t="s">
        <v>115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</sheetData>
  <printOptions horizontalCentered="1"/>
  <pageMargins left="1" right="0.5" top="0.5" bottom="0.4" header="0.5" footer="0.5"/>
  <pageSetup fitToHeight="1" fitToWidth="1" horizontalDpi="300" verticalDpi="3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workbookViewId="0" topLeftCell="A1">
      <selection activeCell="B17" sqref="B17"/>
    </sheetView>
  </sheetViews>
  <sheetFormatPr defaultColWidth="9.140625" defaultRowHeight="12.75"/>
  <cols>
    <col min="1" max="1" width="24.7109375" style="0" customWidth="1"/>
    <col min="2" max="7" width="8.7109375" style="0" customWidth="1"/>
    <col min="8" max="12" width="7.7109375" style="0" customWidth="1"/>
  </cols>
  <sheetData>
    <row r="1" spans="1:12" ht="15.75">
      <c r="A1" s="3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93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44" customFormat="1" ht="12">
      <c r="A8" s="50"/>
      <c r="B8" s="41" t="s">
        <v>2</v>
      </c>
      <c r="C8" s="41"/>
      <c r="D8" s="42"/>
      <c r="E8" s="41" t="s">
        <v>3</v>
      </c>
      <c r="F8" s="41"/>
      <c r="G8" s="42"/>
      <c r="H8" s="41" t="s">
        <v>4</v>
      </c>
      <c r="I8" s="41"/>
      <c r="J8" s="41"/>
      <c r="K8" s="41"/>
      <c r="L8" s="43"/>
    </row>
    <row r="9" spans="1:12" s="44" customFormat="1" ht="12">
      <c r="A9" s="45" t="s">
        <v>32</v>
      </c>
      <c r="B9" s="46">
        <v>1990</v>
      </c>
      <c r="C9" s="47">
        <v>1998</v>
      </c>
      <c r="D9" s="46">
        <v>1999</v>
      </c>
      <c r="E9" s="47">
        <v>2000</v>
      </c>
      <c r="F9" s="46">
        <v>2001</v>
      </c>
      <c r="G9" s="48">
        <v>2011</v>
      </c>
      <c r="H9" s="46" t="s">
        <v>94</v>
      </c>
      <c r="I9" s="47" t="s">
        <v>6</v>
      </c>
      <c r="J9" s="46" t="s">
        <v>7</v>
      </c>
      <c r="K9" s="47" t="s">
        <v>95</v>
      </c>
      <c r="L9" s="49" t="s">
        <v>96</v>
      </c>
    </row>
    <row r="10" spans="1:12" s="7" customFormat="1" ht="12">
      <c r="A10" s="20"/>
      <c r="B10" s="16"/>
      <c r="C10" s="8"/>
      <c r="D10" s="16"/>
      <c r="E10" s="8"/>
      <c r="F10" s="16"/>
      <c r="G10" s="8"/>
      <c r="H10" s="16"/>
      <c r="I10" s="8"/>
      <c r="J10" s="16"/>
      <c r="K10" s="8"/>
      <c r="L10" s="21"/>
    </row>
    <row r="11" spans="1:12" s="7" customFormat="1" ht="12">
      <c r="A11" s="22" t="s">
        <v>50</v>
      </c>
      <c r="B11" s="19"/>
      <c r="C11" s="10"/>
      <c r="D11" s="19"/>
      <c r="E11" s="10"/>
      <c r="F11" s="19"/>
      <c r="G11" s="10"/>
      <c r="H11" s="12"/>
      <c r="I11" s="11"/>
      <c r="J11" s="12"/>
      <c r="K11" s="11"/>
      <c r="L11" s="23"/>
    </row>
    <row r="12" spans="1:12" s="7" customFormat="1" ht="12">
      <c r="A12" s="20" t="s">
        <v>51</v>
      </c>
      <c r="B12" s="36">
        <f aca="true" t="shared" si="0" ref="B12:G12">B13+B14</f>
        <v>37.745000000000005</v>
      </c>
      <c r="C12" s="18">
        <f t="shared" si="0"/>
        <v>64.601</v>
      </c>
      <c r="D12" s="36">
        <f t="shared" si="0"/>
        <v>72.35</v>
      </c>
      <c r="E12" s="18">
        <f t="shared" si="0"/>
        <v>78.221</v>
      </c>
      <c r="F12" s="36">
        <f t="shared" si="0"/>
        <v>83.12</v>
      </c>
      <c r="G12" s="18">
        <f t="shared" si="0"/>
        <v>137.53300000000002</v>
      </c>
      <c r="H12" s="12">
        <f>+((EXP((LN(D12)-LN(B12))/8))-1)*(100)</f>
        <v>8.473184020518243</v>
      </c>
      <c r="I12" s="11">
        <f aca="true" t="shared" si="1" ref="I12:K20">((D12/C12)-1)*100</f>
        <v>11.995170353400098</v>
      </c>
      <c r="J12" s="12">
        <f t="shared" si="1"/>
        <v>8.114720110573614</v>
      </c>
      <c r="K12" s="11">
        <f t="shared" si="1"/>
        <v>6.263023996113581</v>
      </c>
      <c r="L12" s="23">
        <f aca="true" t="shared" si="2" ref="L12:L22">+((EXP((LN(G12)-LN(D12))/12))-1)*(100)</f>
        <v>5.4987624227816445</v>
      </c>
    </row>
    <row r="13" spans="1:12" s="7" customFormat="1" ht="12">
      <c r="A13" s="20" t="s">
        <v>52</v>
      </c>
      <c r="B13" s="36">
        <v>33.072</v>
      </c>
      <c r="C13" s="18">
        <v>34.305</v>
      </c>
      <c r="D13" s="36">
        <v>35.044</v>
      </c>
      <c r="E13" s="18">
        <v>37.707</v>
      </c>
      <c r="F13" s="36">
        <v>39.932</v>
      </c>
      <c r="G13" s="18">
        <v>64.607</v>
      </c>
      <c r="H13" s="12">
        <f aca="true" t="shared" si="3" ref="H13:H24">+((EXP((LN(D13)-LN(B13))/8))-1)*(100)</f>
        <v>0.7265946297599024</v>
      </c>
      <c r="I13" s="11">
        <f t="shared" si="1"/>
        <v>2.154204926395553</v>
      </c>
      <c r="J13" s="12">
        <f t="shared" si="1"/>
        <v>7.599018376897626</v>
      </c>
      <c r="K13" s="11">
        <f t="shared" si="1"/>
        <v>5.900761131885335</v>
      </c>
      <c r="L13" s="23">
        <f t="shared" si="2"/>
        <v>5.229819461179286</v>
      </c>
    </row>
    <row r="14" spans="1:12" s="7" customFormat="1" ht="12">
      <c r="A14" s="20" t="s">
        <v>53</v>
      </c>
      <c r="B14" s="36">
        <v>4.673</v>
      </c>
      <c r="C14" s="18">
        <v>30.296</v>
      </c>
      <c r="D14" s="36">
        <v>37.306</v>
      </c>
      <c r="E14" s="18">
        <v>40.514</v>
      </c>
      <c r="F14" s="36">
        <v>43.188</v>
      </c>
      <c r="G14" s="18">
        <v>72.926</v>
      </c>
      <c r="H14" s="12">
        <f t="shared" si="3"/>
        <v>29.650102098303876</v>
      </c>
      <c r="I14" s="11">
        <f t="shared" si="1"/>
        <v>23.138368101399507</v>
      </c>
      <c r="J14" s="12">
        <f t="shared" si="1"/>
        <v>8.599152951267918</v>
      </c>
      <c r="K14" s="11">
        <f t="shared" si="1"/>
        <v>6.600187589475248</v>
      </c>
      <c r="L14" s="23">
        <f t="shared" si="2"/>
        <v>5.7447079926043365</v>
      </c>
    </row>
    <row r="15" spans="1:12" s="7" customFormat="1" ht="12">
      <c r="A15" s="20"/>
      <c r="B15" s="36"/>
      <c r="C15" s="18"/>
      <c r="D15" s="36"/>
      <c r="E15" s="18"/>
      <c r="F15" s="36"/>
      <c r="G15" s="18"/>
      <c r="H15" s="12"/>
      <c r="I15" s="11"/>
      <c r="J15" s="12"/>
      <c r="K15" s="11"/>
      <c r="L15" s="23"/>
    </row>
    <row r="16" spans="1:12" s="7" customFormat="1" ht="12">
      <c r="A16" s="20" t="s">
        <v>54</v>
      </c>
      <c r="B16" s="36">
        <f aca="true" t="shared" si="4" ref="B16:G16">B17+B18</f>
        <v>6.779</v>
      </c>
      <c r="C16" s="18">
        <f t="shared" si="4"/>
        <v>15.73</v>
      </c>
      <c r="D16" s="18">
        <f t="shared" si="4"/>
        <v>18.829</v>
      </c>
      <c r="E16" s="18">
        <f t="shared" si="4"/>
        <v>21.125</v>
      </c>
      <c r="F16" s="18">
        <f t="shared" si="4"/>
        <v>23.051</v>
      </c>
      <c r="G16" s="18">
        <f t="shared" si="4"/>
        <v>44.569</v>
      </c>
      <c r="H16" s="12">
        <f t="shared" si="3"/>
        <v>13.620763343456076</v>
      </c>
      <c r="I16" s="11">
        <f t="shared" si="1"/>
        <v>19.701207883026072</v>
      </c>
      <c r="J16" s="12">
        <f t="shared" si="1"/>
        <v>12.193956131499274</v>
      </c>
      <c r="K16" s="11">
        <f t="shared" si="1"/>
        <v>9.117159763313598</v>
      </c>
      <c r="L16" s="23">
        <f t="shared" si="2"/>
        <v>7.444404421647999</v>
      </c>
    </row>
    <row r="17" spans="1:12" s="7" customFormat="1" ht="12">
      <c r="A17" s="20" t="s">
        <v>52</v>
      </c>
      <c r="B17" s="36">
        <v>5.794</v>
      </c>
      <c r="C17" s="18">
        <v>8.532</v>
      </c>
      <c r="D17" s="36">
        <v>9.31</v>
      </c>
      <c r="E17" s="18">
        <v>10.369</v>
      </c>
      <c r="F17" s="36">
        <v>11.261</v>
      </c>
      <c r="G17" s="18">
        <v>20.868</v>
      </c>
      <c r="H17" s="12">
        <f t="shared" si="3"/>
        <v>6.107577334251513</v>
      </c>
      <c r="I17" s="11">
        <f t="shared" si="1"/>
        <v>9.11861228316926</v>
      </c>
      <c r="J17" s="12">
        <f t="shared" si="1"/>
        <v>11.37486573576798</v>
      </c>
      <c r="K17" s="11">
        <f t="shared" si="1"/>
        <v>8.60256533899122</v>
      </c>
      <c r="L17" s="23">
        <f t="shared" si="2"/>
        <v>6.957422582099659</v>
      </c>
    </row>
    <row r="18" spans="1:12" s="7" customFormat="1" ht="12">
      <c r="A18" s="20" t="s">
        <v>53</v>
      </c>
      <c r="B18" s="36">
        <v>0.985</v>
      </c>
      <c r="C18" s="18">
        <v>7.198</v>
      </c>
      <c r="D18" s="36">
        <v>9.519</v>
      </c>
      <c r="E18" s="18">
        <v>10.756</v>
      </c>
      <c r="F18" s="36">
        <v>11.79</v>
      </c>
      <c r="G18" s="18">
        <v>23.701</v>
      </c>
      <c r="H18" s="12">
        <f t="shared" si="3"/>
        <v>32.78358412340747</v>
      </c>
      <c r="I18" s="11">
        <f t="shared" si="1"/>
        <v>32.245068074465124</v>
      </c>
      <c r="J18" s="12">
        <f t="shared" si="1"/>
        <v>12.995062506565812</v>
      </c>
      <c r="K18" s="11">
        <f t="shared" si="1"/>
        <v>9.613239122350304</v>
      </c>
      <c r="L18" s="23">
        <f t="shared" si="2"/>
        <v>7.898302429511217</v>
      </c>
    </row>
    <row r="19" spans="1:12" s="7" customFormat="1" ht="12">
      <c r="A19" s="20"/>
      <c r="B19" s="19"/>
      <c r="C19" s="10"/>
      <c r="D19" s="19"/>
      <c r="E19" s="10"/>
      <c r="F19" s="19"/>
      <c r="G19" s="10"/>
      <c r="H19" s="12"/>
      <c r="I19" s="11"/>
      <c r="J19" s="12"/>
      <c r="K19" s="11"/>
      <c r="L19" s="23"/>
    </row>
    <row r="20" spans="1:12" s="7" customFormat="1" ht="12">
      <c r="A20" s="20" t="s">
        <v>55</v>
      </c>
      <c r="B20" s="33">
        <f>B21+B22</f>
        <v>1896</v>
      </c>
      <c r="C20" s="17">
        <v>2117</v>
      </c>
      <c r="D20" s="33">
        <v>2237</v>
      </c>
      <c r="E20" s="17">
        <v>2342</v>
      </c>
      <c r="F20" s="33">
        <v>2457</v>
      </c>
      <c r="G20" s="17">
        <v>3186</v>
      </c>
      <c r="H20" s="12">
        <f t="shared" si="3"/>
        <v>2.0888840237167194</v>
      </c>
      <c r="I20" s="11">
        <f t="shared" si="1"/>
        <v>5.668398677373632</v>
      </c>
      <c r="J20" s="12">
        <f t="shared" si="1"/>
        <v>4.693786320965576</v>
      </c>
      <c r="K20" s="11">
        <f t="shared" si="1"/>
        <v>4.910333048676341</v>
      </c>
      <c r="L20" s="23">
        <f t="shared" si="2"/>
        <v>2.9907724895574805</v>
      </c>
    </row>
    <row r="21" spans="1:12" s="7" customFormat="1" ht="12">
      <c r="A21" s="20" t="s">
        <v>109</v>
      </c>
      <c r="B21" s="33">
        <v>1896</v>
      </c>
      <c r="C21" s="17">
        <f>C20-C22</f>
        <v>1914</v>
      </c>
      <c r="D21" s="17">
        <f>D20-D22</f>
        <v>1894</v>
      </c>
      <c r="E21" s="17">
        <f>E20-E22</f>
        <v>1873</v>
      </c>
      <c r="F21" s="17">
        <f>F20-F22</f>
        <v>1847</v>
      </c>
      <c r="G21" s="17">
        <f>G20-G22</f>
        <v>1640</v>
      </c>
      <c r="H21" s="12">
        <f>+((EXP((LN(D21)-LN(B21))/8))-1)*(100)</f>
        <v>-0.013191743174822967</v>
      </c>
      <c r="I21" s="11">
        <f aca="true" t="shared" si="5" ref="I21:K22">((D21/C21)-1)*100</f>
        <v>-1.0449320794148398</v>
      </c>
      <c r="J21" s="12">
        <f t="shared" si="5"/>
        <v>-1.1087645195353768</v>
      </c>
      <c r="K21" s="11">
        <f t="shared" si="5"/>
        <v>-1.388147357180991</v>
      </c>
      <c r="L21" s="23">
        <f>+((EXP((LN(G21)-LN(D21))/12))-1)*(100)</f>
        <v>-1.1927855097672024</v>
      </c>
    </row>
    <row r="22" spans="1:12" s="7" customFormat="1" ht="12">
      <c r="A22" s="20" t="s">
        <v>112</v>
      </c>
      <c r="B22" s="33">
        <v>0</v>
      </c>
      <c r="C22" s="17">
        <v>203</v>
      </c>
      <c r="D22" s="33">
        <v>343</v>
      </c>
      <c r="E22" s="17">
        <v>469</v>
      </c>
      <c r="F22" s="33">
        <v>610</v>
      </c>
      <c r="G22" s="17">
        <v>1546</v>
      </c>
      <c r="H22" s="12" t="s">
        <v>110</v>
      </c>
      <c r="I22" s="11">
        <f t="shared" si="5"/>
        <v>68.96551724137932</v>
      </c>
      <c r="J22" s="12">
        <f t="shared" si="5"/>
        <v>36.73469387755102</v>
      </c>
      <c r="K22" s="11">
        <f t="shared" si="5"/>
        <v>30.0639658848614</v>
      </c>
      <c r="L22" s="23">
        <f t="shared" si="2"/>
        <v>13.368642794298147</v>
      </c>
    </row>
    <row r="23" spans="1:12" s="7" customFormat="1" ht="12">
      <c r="A23" s="20"/>
      <c r="B23" s="33"/>
      <c r="C23" s="63"/>
      <c r="D23" s="64"/>
      <c r="E23" s="63"/>
      <c r="F23" s="64"/>
      <c r="G23" s="63"/>
      <c r="H23" s="65"/>
      <c r="I23" s="11"/>
      <c r="J23" s="12"/>
      <c r="K23" s="11"/>
      <c r="L23" s="23"/>
    </row>
    <row r="24" spans="1:12" s="7" customFormat="1" ht="12">
      <c r="A24" s="20" t="s">
        <v>113</v>
      </c>
      <c r="B24" s="74">
        <v>3004</v>
      </c>
      <c r="C24" s="75">
        <v>3590</v>
      </c>
      <c r="D24" s="76">
        <v>3718</v>
      </c>
      <c r="E24" s="75">
        <v>3861</v>
      </c>
      <c r="F24" s="76">
        <v>3944</v>
      </c>
      <c r="G24" s="75">
        <v>5302</v>
      </c>
      <c r="H24" s="12">
        <f t="shared" si="3"/>
        <v>2.7013570331817283</v>
      </c>
      <c r="I24" s="11">
        <f>((D24/C24)-1)*100</f>
        <v>3.5654596100278546</v>
      </c>
      <c r="J24" s="12">
        <f>((E24/D24)-1)*100</f>
        <v>3.8461538461538547</v>
      </c>
      <c r="K24" s="11">
        <f>((F24/E24)-1)*100</f>
        <v>2.1497021497021596</v>
      </c>
      <c r="L24" s="23">
        <f>+((EXP((LN(G24)-LN(D24))/12))-1)*(100)</f>
        <v>3.0016530917581274</v>
      </c>
    </row>
    <row r="25" spans="1:12" s="7" customFormat="1" ht="12">
      <c r="A25" s="20"/>
      <c r="B25" s="33"/>
      <c r="C25" s="17"/>
      <c r="D25" s="33"/>
      <c r="E25" s="17"/>
      <c r="F25" s="33"/>
      <c r="G25" s="17"/>
      <c r="H25" s="12"/>
      <c r="I25" s="11"/>
      <c r="J25" s="12"/>
      <c r="K25" s="11"/>
      <c r="L25" s="23"/>
    </row>
    <row r="26" spans="1:12" s="7" customFormat="1" ht="12">
      <c r="A26" s="20"/>
      <c r="B26" s="19"/>
      <c r="C26" s="10"/>
      <c r="D26" s="19"/>
      <c r="E26" s="68"/>
      <c r="F26" s="19"/>
      <c r="G26" s="10"/>
      <c r="H26" s="12"/>
      <c r="I26" s="11"/>
      <c r="J26" s="12"/>
      <c r="K26" s="11"/>
      <c r="L26" s="23"/>
    </row>
    <row r="27" spans="1:12" s="7" customFormat="1" ht="12">
      <c r="A27" s="22" t="s">
        <v>56</v>
      </c>
      <c r="B27" s="19"/>
      <c r="C27" s="10"/>
      <c r="D27" s="19"/>
      <c r="E27" s="10"/>
      <c r="F27" s="19"/>
      <c r="G27" s="10"/>
      <c r="H27" s="12"/>
      <c r="I27" s="11"/>
      <c r="J27" s="12"/>
      <c r="K27" s="11"/>
      <c r="L27" s="23"/>
    </row>
    <row r="28" spans="1:12" s="7" customFormat="1" ht="12">
      <c r="A28" s="20" t="s">
        <v>57</v>
      </c>
      <c r="B28" s="19">
        <v>196.9</v>
      </c>
      <c r="C28" s="10">
        <v>204.71</v>
      </c>
      <c r="D28" s="19">
        <v>206.53</v>
      </c>
      <c r="E28" s="10">
        <v>208.655</v>
      </c>
      <c r="F28" s="19">
        <v>210.825</v>
      </c>
      <c r="G28" s="10">
        <v>230.995</v>
      </c>
      <c r="H28" s="12">
        <f aca="true" t="shared" si="6" ref="H28:H39">+((EXP((LN(D28)-LN(B28))/8))-1)*(100)</f>
        <v>0.5986560084965786</v>
      </c>
      <c r="I28" s="11">
        <f>((D28/C28)-1)*100</f>
        <v>0.8890625763274818</v>
      </c>
      <c r="J28" s="12">
        <f>((E28/D28)-1)*100</f>
        <v>1.0289062121725756</v>
      </c>
      <c r="K28" s="11">
        <f>((F28/E28)-1)*100</f>
        <v>1.0399942488797276</v>
      </c>
      <c r="L28" s="23">
        <f>+((EXP((LN(G28)-LN(D28))/12))-1)*(100)</f>
        <v>0.9372851364206181</v>
      </c>
    </row>
    <row r="29" spans="1:12" s="7" customFormat="1" ht="12">
      <c r="A29" s="20" t="s">
        <v>58</v>
      </c>
      <c r="B29" s="19">
        <v>175.2</v>
      </c>
      <c r="C29" s="10">
        <v>162.963</v>
      </c>
      <c r="D29" s="19">
        <v>164</v>
      </c>
      <c r="E29" s="10">
        <v>165.15</v>
      </c>
      <c r="F29" s="19">
        <v>166.35</v>
      </c>
      <c r="G29" s="10">
        <v>177.15</v>
      </c>
      <c r="H29" s="12">
        <f t="shared" si="6"/>
        <v>-0.822371753002471</v>
      </c>
      <c r="I29" s="11">
        <f aca="true" t="shared" si="7" ref="I29:K31">((D29/C29)-1)*100</f>
        <v>0.636340764468013</v>
      </c>
      <c r="J29" s="12">
        <f t="shared" si="7"/>
        <v>0.7012195121951281</v>
      </c>
      <c r="K29" s="11">
        <f t="shared" si="7"/>
        <v>0.7266121707538487</v>
      </c>
      <c r="L29" s="23">
        <f>+((EXP((LN(G29)-LN(D29))/12))-1)*(100)</f>
        <v>0.6448234546375664</v>
      </c>
    </row>
    <row r="30" spans="1:12" s="7" customFormat="1" ht="12">
      <c r="A30" s="20" t="s">
        <v>59</v>
      </c>
      <c r="B30" s="19">
        <v>9.4</v>
      </c>
      <c r="C30" s="10">
        <v>12.24</v>
      </c>
      <c r="D30" s="19">
        <v>12.65</v>
      </c>
      <c r="E30" s="10">
        <v>13.16</v>
      </c>
      <c r="F30" s="19">
        <v>13.67</v>
      </c>
      <c r="G30" s="10">
        <v>18.535</v>
      </c>
      <c r="H30" s="12">
        <f t="shared" si="6"/>
        <v>3.7815933243303013</v>
      </c>
      <c r="I30" s="11">
        <f t="shared" si="7"/>
        <v>3.3496732026143894</v>
      </c>
      <c r="J30" s="12">
        <f t="shared" si="7"/>
        <v>4.031620553359683</v>
      </c>
      <c r="K30" s="11">
        <f t="shared" si="7"/>
        <v>3.875379939209722</v>
      </c>
      <c r="L30" s="23">
        <f>+((EXP((LN(G30)-LN(D30))/12))-1)*(100)</f>
        <v>3.2345744941160604</v>
      </c>
    </row>
    <row r="31" spans="1:12" s="7" customFormat="1" ht="12">
      <c r="A31" s="20" t="s">
        <v>60</v>
      </c>
      <c r="B31" s="19">
        <v>6.9</v>
      </c>
      <c r="C31" s="10">
        <v>7.426</v>
      </c>
      <c r="D31" s="19">
        <v>7.59</v>
      </c>
      <c r="E31" s="10">
        <v>7.745</v>
      </c>
      <c r="F31" s="19">
        <v>7.895</v>
      </c>
      <c r="G31" s="10">
        <v>9.04</v>
      </c>
      <c r="H31" s="12">
        <f t="shared" si="6"/>
        <v>1.1985024140399592</v>
      </c>
      <c r="I31" s="11">
        <f t="shared" si="7"/>
        <v>2.208456773498524</v>
      </c>
      <c r="J31" s="12">
        <f t="shared" si="7"/>
        <v>2.0421607378129147</v>
      </c>
      <c r="K31" s="11">
        <f t="shared" si="7"/>
        <v>1.9367333763718353</v>
      </c>
      <c r="L31" s="23">
        <f>+((EXP((LN(G31)-LN(D31))/12))-1)*(100)</f>
        <v>1.4675609895264508</v>
      </c>
    </row>
    <row r="32" spans="1:12" s="7" customFormat="1" ht="12">
      <c r="A32" s="20"/>
      <c r="B32" s="19"/>
      <c r="C32" s="66"/>
      <c r="D32" s="67"/>
      <c r="E32" s="66"/>
      <c r="F32" s="67"/>
      <c r="G32" s="66"/>
      <c r="H32" s="12"/>
      <c r="I32" s="11"/>
      <c r="J32" s="12"/>
      <c r="K32" s="11"/>
      <c r="L32" s="23"/>
    </row>
    <row r="33" spans="1:12" s="7" customFormat="1" ht="12">
      <c r="A33" s="32" t="s">
        <v>61</v>
      </c>
      <c r="B33" s="10">
        <v>30.763</v>
      </c>
      <c r="C33" s="19">
        <v>28.1</v>
      </c>
      <c r="D33" s="10">
        <v>29.757</v>
      </c>
      <c r="E33" s="19">
        <v>30.406</v>
      </c>
      <c r="F33" s="10">
        <v>31.095</v>
      </c>
      <c r="G33" s="19">
        <v>38.829</v>
      </c>
      <c r="H33" s="11">
        <f t="shared" si="6"/>
        <v>-0.41474094817824936</v>
      </c>
      <c r="I33" s="12">
        <f>((D33/C33)-1)*100</f>
        <v>5.896797153024913</v>
      </c>
      <c r="J33" s="11">
        <f>((E33/D33)-1)*100</f>
        <v>2.180999428705843</v>
      </c>
      <c r="K33" s="12">
        <f>((F33/E33)-1)*100</f>
        <v>2.266000131552981</v>
      </c>
      <c r="L33" s="31">
        <f>+((EXP((LN(G33)-LN(D33))/12))-1)*(100)</f>
        <v>2.2422947684967998</v>
      </c>
    </row>
    <row r="34" spans="1:12" s="7" customFormat="1" ht="12">
      <c r="A34" s="20" t="s">
        <v>58</v>
      </c>
      <c r="B34" s="19">
        <v>25.832</v>
      </c>
      <c r="C34" s="10">
        <v>20.401</v>
      </c>
      <c r="D34" s="19">
        <v>21.71</v>
      </c>
      <c r="E34" s="10">
        <v>21.97</v>
      </c>
      <c r="F34" s="19">
        <v>22.29</v>
      </c>
      <c r="G34" s="10">
        <v>25.99</v>
      </c>
      <c r="H34" s="12">
        <f t="shared" si="6"/>
        <v>-2.149573280084216</v>
      </c>
      <c r="I34" s="13">
        <f aca="true" t="shared" si="8" ref="I34:K39">((D34/C34)-1)*100</f>
        <v>6.4163521396010115</v>
      </c>
      <c r="J34" s="11">
        <f t="shared" si="8"/>
        <v>1.197604790419149</v>
      </c>
      <c r="K34" s="6">
        <f t="shared" si="8"/>
        <v>1.4565316340464207</v>
      </c>
      <c r="L34" s="31">
        <f aca="true" t="shared" si="9" ref="L34:L39">+((EXP((LN(G34)-LN(D34))/12))-1)*(100)</f>
        <v>1.5107893030760433</v>
      </c>
    </row>
    <row r="35" spans="1:12" s="7" customFormat="1" ht="12">
      <c r="A35" s="32" t="s">
        <v>59</v>
      </c>
      <c r="B35" s="10">
        <v>3.715</v>
      </c>
      <c r="C35" s="19">
        <v>3.991</v>
      </c>
      <c r="D35" s="10">
        <v>4.255</v>
      </c>
      <c r="E35" s="19">
        <v>4.55</v>
      </c>
      <c r="F35" s="10">
        <v>4.83</v>
      </c>
      <c r="G35" s="19">
        <v>7.885</v>
      </c>
      <c r="H35" s="11">
        <f t="shared" si="6"/>
        <v>1.7109224968509196</v>
      </c>
      <c r="I35" s="12">
        <f t="shared" si="8"/>
        <v>6.614883487847645</v>
      </c>
      <c r="J35" s="11">
        <f t="shared" si="8"/>
        <v>6.933019976498245</v>
      </c>
      <c r="K35" s="6">
        <f t="shared" si="8"/>
        <v>6.153846153846154</v>
      </c>
      <c r="L35" s="23">
        <f t="shared" si="9"/>
        <v>5.274982468826472</v>
      </c>
    </row>
    <row r="36" spans="1:12" s="7" customFormat="1" ht="12">
      <c r="A36" s="32" t="s">
        <v>60</v>
      </c>
      <c r="B36" s="10">
        <v>2.209</v>
      </c>
      <c r="C36" s="19">
        <v>2.342</v>
      </c>
      <c r="D36" s="10">
        <v>2.407</v>
      </c>
      <c r="E36" s="19">
        <v>2.472</v>
      </c>
      <c r="F36" s="10">
        <v>2.537</v>
      </c>
      <c r="G36" s="19">
        <v>3.23</v>
      </c>
      <c r="H36" s="11">
        <f t="shared" si="6"/>
        <v>1.078792885939106</v>
      </c>
      <c r="I36" s="12">
        <f t="shared" si="8"/>
        <v>2.7754056362083723</v>
      </c>
      <c r="J36" s="11">
        <f t="shared" si="8"/>
        <v>2.700457000415457</v>
      </c>
      <c r="K36" s="12">
        <f t="shared" si="8"/>
        <v>2.629449838187692</v>
      </c>
      <c r="L36" s="31">
        <f t="shared" si="9"/>
        <v>2.481121472351777</v>
      </c>
    </row>
    <row r="37" spans="1:12" s="7" customFormat="1" ht="12">
      <c r="A37" s="32"/>
      <c r="B37" s="10"/>
      <c r="C37" s="67"/>
      <c r="D37" s="66"/>
      <c r="E37" s="67"/>
      <c r="F37" s="66"/>
      <c r="G37" s="67"/>
      <c r="H37" s="11"/>
      <c r="I37" s="12"/>
      <c r="J37" s="11"/>
      <c r="K37" s="12"/>
      <c r="L37" s="31"/>
    </row>
    <row r="38" spans="1:12" s="7" customFormat="1" ht="12">
      <c r="A38" s="32" t="s">
        <v>62</v>
      </c>
      <c r="B38" s="10">
        <v>700</v>
      </c>
      <c r="C38" s="19">
        <v>618.298</v>
      </c>
      <c r="D38" s="10">
        <v>640.058</v>
      </c>
      <c r="E38" s="19">
        <v>650.396</v>
      </c>
      <c r="F38" s="10">
        <v>668.436</v>
      </c>
      <c r="G38" s="19">
        <v>824.49</v>
      </c>
      <c r="H38" s="11">
        <f t="shared" si="6"/>
        <v>-1.1127814911656486</v>
      </c>
      <c r="I38" s="12">
        <f t="shared" si="8"/>
        <v>3.519338571368502</v>
      </c>
      <c r="J38" s="11">
        <f t="shared" si="8"/>
        <v>1.6151661255698668</v>
      </c>
      <c r="K38" s="12">
        <f t="shared" si="8"/>
        <v>2.7736947951709556</v>
      </c>
      <c r="L38" s="31">
        <f t="shared" si="9"/>
        <v>2.1324708004891724</v>
      </c>
    </row>
    <row r="39" spans="1:12" s="7" customFormat="1" ht="12.75" thickBot="1">
      <c r="A39" s="61" t="s">
        <v>63</v>
      </c>
      <c r="B39" s="35">
        <v>282.8</v>
      </c>
      <c r="C39" s="34">
        <v>300.183</v>
      </c>
      <c r="D39" s="35">
        <v>308.951</v>
      </c>
      <c r="E39" s="34">
        <v>315.1</v>
      </c>
      <c r="F39" s="35">
        <v>321.4</v>
      </c>
      <c r="G39" s="34">
        <v>378.4</v>
      </c>
      <c r="H39" s="29">
        <f t="shared" si="6"/>
        <v>1.111668042204439</v>
      </c>
      <c r="I39" s="28">
        <f t="shared" si="8"/>
        <v>2.920884926861289</v>
      </c>
      <c r="J39" s="29">
        <f t="shared" si="8"/>
        <v>1.9902832487999733</v>
      </c>
      <c r="K39" s="28">
        <f t="shared" si="8"/>
        <v>1.9993652808631968</v>
      </c>
      <c r="L39" s="37">
        <f t="shared" si="9"/>
        <v>1.7040998139607355</v>
      </c>
    </row>
    <row r="40" spans="1:12" s="7" customFormat="1" ht="12">
      <c r="A40" s="16"/>
      <c r="B40" s="9"/>
      <c r="C40" s="19"/>
      <c r="D40" s="9"/>
      <c r="E40" s="19"/>
      <c r="F40" s="9"/>
      <c r="G40" s="19"/>
      <c r="H40" s="12"/>
      <c r="I40" s="12"/>
      <c r="J40" s="12"/>
      <c r="K40" s="12"/>
      <c r="L40" s="12"/>
    </row>
    <row r="41" spans="1:11" s="7" customFormat="1" ht="12">
      <c r="A41" s="7" t="s">
        <v>99</v>
      </c>
      <c r="K41" s="16"/>
    </row>
    <row r="42" s="7" customFormat="1" ht="12">
      <c r="A42" s="7" t="s">
        <v>100</v>
      </c>
    </row>
    <row r="43" s="7" customFormat="1" ht="12"/>
    <row r="44" s="7" customFormat="1" ht="12"/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</sheetData>
  <printOptions horizontalCentered="1"/>
  <pageMargins left="1.25" right="0.75" top="0.5" bottom="0.5" header="0.5" footer="0.5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workbookViewId="0" topLeftCell="A1">
      <selection activeCell="A24" sqref="A24"/>
    </sheetView>
  </sheetViews>
  <sheetFormatPr defaultColWidth="9.140625" defaultRowHeight="12.75"/>
  <cols>
    <col min="1" max="1" width="25.7109375" style="0" customWidth="1"/>
    <col min="2" max="7" width="8.7109375" style="0" customWidth="1"/>
    <col min="8" max="12" width="7.7109375" style="0" customWidth="1"/>
  </cols>
  <sheetData>
    <row r="1" spans="1:12" ht="15.75">
      <c r="A1" s="3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93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44" customFormat="1" ht="12">
      <c r="A8" s="40" t="s">
        <v>66</v>
      </c>
      <c r="B8" s="41" t="s">
        <v>2</v>
      </c>
      <c r="C8" s="41"/>
      <c r="D8" s="42"/>
      <c r="E8" s="41" t="s">
        <v>3</v>
      </c>
      <c r="F8" s="41"/>
      <c r="G8" s="42"/>
      <c r="H8" s="41" t="s">
        <v>4</v>
      </c>
      <c r="I8" s="41"/>
      <c r="J8" s="41"/>
      <c r="K8" s="41"/>
      <c r="L8" s="43"/>
    </row>
    <row r="9" spans="1:12" s="44" customFormat="1" ht="12">
      <c r="A9" s="45" t="s">
        <v>67</v>
      </c>
      <c r="B9" s="46">
        <v>1990</v>
      </c>
      <c r="C9" s="47">
        <v>1998</v>
      </c>
      <c r="D9" s="46">
        <v>1999</v>
      </c>
      <c r="E9" s="47">
        <v>2000</v>
      </c>
      <c r="F9" s="46">
        <v>2001</v>
      </c>
      <c r="G9" s="48">
        <v>2011</v>
      </c>
      <c r="H9" s="46" t="s">
        <v>94</v>
      </c>
      <c r="I9" s="47" t="s">
        <v>6</v>
      </c>
      <c r="J9" s="46" t="s">
        <v>7</v>
      </c>
      <c r="K9" s="47" t="s">
        <v>95</v>
      </c>
      <c r="L9" s="49" t="s">
        <v>96</v>
      </c>
    </row>
    <row r="10" spans="1:12" s="7" customFormat="1" ht="12">
      <c r="A10" s="20"/>
      <c r="B10" s="16"/>
      <c r="C10" s="8"/>
      <c r="D10" s="16"/>
      <c r="E10" s="8"/>
      <c r="F10" s="16"/>
      <c r="G10" s="8"/>
      <c r="H10" s="16"/>
      <c r="I10" s="8"/>
      <c r="J10" s="16"/>
      <c r="K10" s="8"/>
      <c r="L10" s="21"/>
    </row>
    <row r="11" spans="1:12" s="7" customFormat="1" ht="12">
      <c r="A11" s="22" t="s">
        <v>68</v>
      </c>
      <c r="B11" s="16"/>
      <c r="C11" s="8"/>
      <c r="D11" s="16"/>
      <c r="E11" s="8"/>
      <c r="F11" s="16"/>
      <c r="G11" s="8"/>
      <c r="H11" s="16"/>
      <c r="I11" s="8"/>
      <c r="J11" s="16"/>
      <c r="K11" s="8"/>
      <c r="L11" s="21"/>
    </row>
    <row r="12" spans="1:12" s="7" customFormat="1" ht="12">
      <c r="A12" s="20" t="s">
        <v>69</v>
      </c>
      <c r="B12" s="16">
        <v>402</v>
      </c>
      <c r="C12" s="8">
        <v>287</v>
      </c>
      <c r="D12" s="16">
        <v>288</v>
      </c>
      <c r="E12" s="8">
        <v>266</v>
      </c>
      <c r="F12" s="16">
        <v>266</v>
      </c>
      <c r="G12" s="8">
        <v>266</v>
      </c>
      <c r="H12" s="16"/>
      <c r="I12" s="8"/>
      <c r="J12" s="16"/>
      <c r="K12" s="8"/>
      <c r="L12" s="21"/>
    </row>
    <row r="13" spans="1:12" s="7" customFormat="1" ht="12">
      <c r="A13" s="20" t="s">
        <v>70</v>
      </c>
      <c r="B13" s="16">
        <v>25</v>
      </c>
      <c r="C13" s="8">
        <v>161</v>
      </c>
      <c r="D13" s="16">
        <v>166</v>
      </c>
      <c r="E13" s="8">
        <v>188</v>
      </c>
      <c r="F13" s="16">
        <v>188</v>
      </c>
      <c r="G13" s="8">
        <v>188</v>
      </c>
      <c r="H13" s="16"/>
      <c r="I13" s="8"/>
      <c r="J13" s="16"/>
      <c r="K13" s="8"/>
      <c r="L13" s="21"/>
    </row>
    <row r="14" spans="1:12" s="7" customFormat="1" ht="12">
      <c r="A14" s="38" t="s">
        <v>71</v>
      </c>
      <c r="B14" s="8">
        <f aca="true" t="shared" si="0" ref="B14:G14">SUM(B12:B13)</f>
        <v>427</v>
      </c>
      <c r="C14" s="8">
        <f t="shared" si="0"/>
        <v>448</v>
      </c>
      <c r="D14" s="8">
        <f t="shared" si="0"/>
        <v>454</v>
      </c>
      <c r="E14" s="8">
        <f t="shared" si="0"/>
        <v>454</v>
      </c>
      <c r="F14" s="8">
        <f t="shared" si="0"/>
        <v>454</v>
      </c>
      <c r="G14" s="8">
        <f t="shared" si="0"/>
        <v>454</v>
      </c>
      <c r="H14" s="16"/>
      <c r="I14" s="8"/>
      <c r="J14" s="16"/>
      <c r="K14" s="8"/>
      <c r="L14" s="21"/>
    </row>
    <row r="15" spans="1:12" s="7" customFormat="1" ht="12">
      <c r="A15" s="20"/>
      <c r="B15" s="16"/>
      <c r="C15" s="8"/>
      <c r="D15" s="16"/>
      <c r="E15" s="8"/>
      <c r="F15" s="16"/>
      <c r="G15" s="8"/>
      <c r="H15" s="16"/>
      <c r="I15" s="8"/>
      <c r="J15" s="16"/>
      <c r="K15" s="8"/>
      <c r="L15" s="21"/>
    </row>
    <row r="16" spans="1:12" s="7" customFormat="1" ht="12">
      <c r="A16" s="22" t="s">
        <v>72</v>
      </c>
      <c r="B16" s="16"/>
      <c r="C16" s="8"/>
      <c r="D16" s="16"/>
      <c r="E16" s="8"/>
      <c r="F16" s="16"/>
      <c r="G16" s="8"/>
      <c r="H16" s="16"/>
      <c r="I16" s="8"/>
      <c r="J16" s="16"/>
      <c r="K16" s="8"/>
      <c r="L16" s="21"/>
    </row>
    <row r="17" spans="1:12" s="7" customFormat="1" ht="12">
      <c r="A17" s="20" t="s">
        <v>73</v>
      </c>
      <c r="B17" s="19">
        <v>12.866</v>
      </c>
      <c r="C17" s="10">
        <v>14.258</v>
      </c>
      <c r="D17" s="19">
        <v>14.582</v>
      </c>
      <c r="E17" s="10">
        <v>14.961</v>
      </c>
      <c r="F17" s="19">
        <v>15.425</v>
      </c>
      <c r="G17" s="10">
        <v>20.429</v>
      </c>
      <c r="H17" s="12">
        <f>+((EXP((LN(D17)-LN(B17))/8))-1)*(100)</f>
        <v>1.5773066841031413</v>
      </c>
      <c r="I17" s="11">
        <f aca="true" t="shared" si="1" ref="I17:K18">((D17/C17)-1)*100</f>
        <v>2.272408472436549</v>
      </c>
      <c r="J17" s="12">
        <f t="shared" si="1"/>
        <v>2.5990947743793624</v>
      </c>
      <c r="K17" s="11">
        <f t="shared" si="1"/>
        <v>3.1013969654434925</v>
      </c>
      <c r="L17" s="23">
        <f aca="true" t="shared" si="2" ref="L17:L25">+((EXP((LN(G17)-LN(D17))/12))-1)*(100)</f>
        <v>2.8495749500330403</v>
      </c>
    </row>
    <row r="18" spans="1:12" s="7" customFormat="1" ht="12">
      <c r="A18" s="20" t="s">
        <v>74</v>
      </c>
      <c r="B18" s="19">
        <v>8.958</v>
      </c>
      <c r="C18" s="10">
        <v>10.172</v>
      </c>
      <c r="D18" s="19">
        <v>10.576</v>
      </c>
      <c r="E18" s="10">
        <v>10.861</v>
      </c>
      <c r="F18" s="19">
        <v>11.078</v>
      </c>
      <c r="G18" s="10">
        <v>14.361</v>
      </c>
      <c r="H18" s="12">
        <f aca="true" t="shared" si="3" ref="H18:H25">+((EXP((LN(D18)-LN(B18))/8))-1)*(100)</f>
        <v>2.0971920571517977</v>
      </c>
      <c r="I18" s="11">
        <f t="shared" si="1"/>
        <v>3.9716869838773095</v>
      </c>
      <c r="J18" s="12">
        <f t="shared" si="1"/>
        <v>2.6947806354009174</v>
      </c>
      <c r="K18" s="11">
        <f t="shared" si="1"/>
        <v>1.997974403830205</v>
      </c>
      <c r="L18" s="23">
        <f t="shared" si="2"/>
        <v>2.582182962323132</v>
      </c>
    </row>
    <row r="19" spans="1:12" s="7" customFormat="1" ht="12">
      <c r="A19" s="20" t="s">
        <v>75</v>
      </c>
      <c r="B19" s="19">
        <f aca="true" t="shared" si="4" ref="B19:G19">B20+B21</f>
        <v>38.051</v>
      </c>
      <c r="C19" s="10">
        <f t="shared" si="4"/>
        <v>38.047</v>
      </c>
      <c r="D19" s="19">
        <f t="shared" si="4"/>
        <v>40.043</v>
      </c>
      <c r="E19" s="10">
        <f t="shared" si="4"/>
        <v>40.687</v>
      </c>
      <c r="F19" s="19">
        <f t="shared" si="4"/>
        <v>41.426</v>
      </c>
      <c r="G19" s="54">
        <f t="shared" si="4"/>
        <v>49.193</v>
      </c>
      <c r="H19" s="13">
        <f t="shared" si="3"/>
        <v>0.6398698704457084</v>
      </c>
      <c r="I19" s="11">
        <f aca="true" t="shared" si="5" ref="I19:K21">((D19/C19)-1)*100</f>
        <v>5.2461429284831995</v>
      </c>
      <c r="J19" s="12">
        <f t="shared" si="5"/>
        <v>1.6082711085583012</v>
      </c>
      <c r="K19" s="11">
        <f t="shared" si="5"/>
        <v>1.8163049622729632</v>
      </c>
      <c r="L19" s="23">
        <f t="shared" si="2"/>
        <v>1.7297690259193033</v>
      </c>
    </row>
    <row r="20" spans="1:12" s="7" customFormat="1" ht="12">
      <c r="A20" s="20" t="s">
        <v>76</v>
      </c>
      <c r="B20" s="10">
        <v>20.823</v>
      </c>
      <c r="C20" s="10">
        <v>22.087</v>
      </c>
      <c r="D20" s="19">
        <v>23.044</v>
      </c>
      <c r="E20" s="10">
        <v>23.422</v>
      </c>
      <c r="F20" s="19">
        <v>23.854</v>
      </c>
      <c r="G20" s="10">
        <v>28.415</v>
      </c>
      <c r="H20" s="12">
        <f t="shared" si="3"/>
        <v>1.27489951042834</v>
      </c>
      <c r="I20" s="11">
        <f t="shared" si="5"/>
        <v>4.33286548648526</v>
      </c>
      <c r="J20" s="12">
        <f t="shared" si="5"/>
        <v>1.640340218712022</v>
      </c>
      <c r="K20" s="11">
        <f t="shared" si="5"/>
        <v>1.8444197762787162</v>
      </c>
      <c r="L20" s="23">
        <f t="shared" si="2"/>
        <v>1.7612616591200725</v>
      </c>
    </row>
    <row r="21" spans="1:12" s="7" customFormat="1" ht="12">
      <c r="A21" s="20" t="s">
        <v>77</v>
      </c>
      <c r="B21" s="19">
        <v>17.228</v>
      </c>
      <c r="C21" s="10">
        <v>15.96</v>
      </c>
      <c r="D21" s="19">
        <v>16.999</v>
      </c>
      <c r="E21" s="10">
        <v>17.265</v>
      </c>
      <c r="F21" s="19">
        <v>17.572</v>
      </c>
      <c r="G21" s="10">
        <v>20.778</v>
      </c>
      <c r="H21" s="12">
        <f t="shared" si="3"/>
        <v>-0.1671282898119797</v>
      </c>
      <c r="I21" s="11">
        <f t="shared" si="5"/>
        <v>6.5100250626566325</v>
      </c>
      <c r="J21" s="12">
        <f t="shared" si="5"/>
        <v>1.5647979292899628</v>
      </c>
      <c r="K21" s="11">
        <f t="shared" si="5"/>
        <v>1.7781639154358375</v>
      </c>
      <c r="L21" s="23">
        <f t="shared" si="2"/>
        <v>1.6869053667762035</v>
      </c>
    </row>
    <row r="22" spans="1:12" s="7" customFormat="1" ht="12">
      <c r="A22" s="20" t="s">
        <v>78</v>
      </c>
      <c r="B22" s="10">
        <f aca="true" t="shared" si="6" ref="B22:G22">B23+B24</f>
        <v>2.89</v>
      </c>
      <c r="C22" s="10">
        <f t="shared" si="6"/>
        <v>2.781</v>
      </c>
      <c r="D22" s="10">
        <f t="shared" si="6"/>
        <v>2.95</v>
      </c>
      <c r="E22" s="10">
        <f t="shared" si="6"/>
        <v>2.95</v>
      </c>
      <c r="F22" s="10">
        <f t="shared" si="6"/>
        <v>2.95</v>
      </c>
      <c r="G22" s="10">
        <f t="shared" si="6"/>
        <v>2.95</v>
      </c>
      <c r="H22" s="12">
        <f t="shared" si="3"/>
        <v>0.257188516533291</v>
      </c>
      <c r="I22" s="11">
        <f aca="true" t="shared" si="7" ref="I22:K24">((D22/C22)-1)*100</f>
        <v>6.076950737144915</v>
      </c>
      <c r="J22" s="12">
        <f t="shared" si="7"/>
        <v>0</v>
      </c>
      <c r="K22" s="11">
        <f t="shared" si="7"/>
        <v>0</v>
      </c>
      <c r="L22" s="23">
        <f t="shared" si="2"/>
        <v>0</v>
      </c>
    </row>
    <row r="23" spans="1:12" s="7" customFormat="1" ht="12">
      <c r="A23" s="20" t="s">
        <v>79</v>
      </c>
      <c r="B23" s="19">
        <v>1.465</v>
      </c>
      <c r="C23" s="10">
        <v>1.354</v>
      </c>
      <c r="D23" s="19">
        <v>1.441</v>
      </c>
      <c r="E23" s="10">
        <v>1.441</v>
      </c>
      <c r="F23" s="19">
        <v>1.441</v>
      </c>
      <c r="G23" s="10">
        <v>1.441</v>
      </c>
      <c r="H23" s="12">
        <f t="shared" si="3"/>
        <v>-0.20626105707092224</v>
      </c>
      <c r="I23" s="11">
        <f t="shared" si="7"/>
        <v>6.425406203840467</v>
      </c>
      <c r="J23" s="12">
        <f t="shared" si="7"/>
        <v>0</v>
      </c>
      <c r="K23" s="11">
        <f t="shared" si="7"/>
        <v>0</v>
      </c>
      <c r="L23" s="23">
        <f t="shared" si="2"/>
        <v>0</v>
      </c>
    </row>
    <row r="24" spans="1:12" s="7" customFormat="1" ht="12">
      <c r="A24" s="20" t="s">
        <v>80</v>
      </c>
      <c r="B24" s="19">
        <v>1.425</v>
      </c>
      <c r="C24" s="10">
        <v>1.427</v>
      </c>
      <c r="D24" s="19">
        <v>1.509</v>
      </c>
      <c r="E24" s="10">
        <v>1.509</v>
      </c>
      <c r="F24" s="19">
        <v>1.509</v>
      </c>
      <c r="G24" s="10">
        <v>1.509</v>
      </c>
      <c r="H24" s="12">
        <f t="shared" si="3"/>
        <v>0.7185110682664364</v>
      </c>
      <c r="I24" s="11">
        <f t="shared" si="7"/>
        <v>5.746320953048345</v>
      </c>
      <c r="J24" s="12">
        <f t="shared" si="7"/>
        <v>0</v>
      </c>
      <c r="K24" s="11">
        <f t="shared" si="7"/>
        <v>0</v>
      </c>
      <c r="L24" s="23">
        <f t="shared" si="2"/>
        <v>0</v>
      </c>
    </row>
    <row r="25" spans="1:12" s="7" customFormat="1" ht="12">
      <c r="A25" s="38" t="s">
        <v>81</v>
      </c>
      <c r="B25" s="19">
        <f aca="true" t="shared" si="8" ref="B25:G25">SUM(B17+B18+B19+B22)</f>
        <v>62.765</v>
      </c>
      <c r="C25" s="10">
        <f t="shared" si="8"/>
        <v>65.258</v>
      </c>
      <c r="D25" s="19">
        <f t="shared" si="8"/>
        <v>68.151</v>
      </c>
      <c r="E25" s="10">
        <f t="shared" si="8"/>
        <v>69.459</v>
      </c>
      <c r="F25" s="19">
        <f t="shared" si="8"/>
        <v>70.879</v>
      </c>
      <c r="G25" s="10">
        <f t="shared" si="8"/>
        <v>86.933</v>
      </c>
      <c r="H25" s="12">
        <f t="shared" si="3"/>
        <v>1.0344164545944112</v>
      </c>
      <c r="I25" s="11">
        <f>((D25/C25)-1)*100</f>
        <v>4.433172944313335</v>
      </c>
      <c r="J25" s="12">
        <f>((E25/D25)-1)*100</f>
        <v>1.9192675089140465</v>
      </c>
      <c r="K25" s="11">
        <f>((F25/E25)-1)*100</f>
        <v>2.044371499733666</v>
      </c>
      <c r="L25" s="23">
        <f t="shared" si="2"/>
        <v>2.0491447927682316</v>
      </c>
    </row>
    <row r="26" spans="1:12" s="7" customFormat="1" ht="12">
      <c r="A26" s="20"/>
      <c r="B26" s="19"/>
      <c r="C26" s="10"/>
      <c r="D26" s="19"/>
      <c r="E26" s="10"/>
      <c r="F26" s="19"/>
      <c r="G26" s="10"/>
      <c r="H26" s="12"/>
      <c r="I26" s="11"/>
      <c r="J26" s="12"/>
      <c r="K26" s="11"/>
      <c r="L26" s="23"/>
    </row>
    <row r="27" spans="1:12" s="7" customFormat="1" ht="12">
      <c r="A27" s="22" t="s">
        <v>82</v>
      </c>
      <c r="B27" s="19"/>
      <c r="C27" s="10"/>
      <c r="D27" s="19"/>
      <c r="E27" s="10"/>
      <c r="F27" s="19"/>
      <c r="G27" s="10"/>
      <c r="H27" s="12"/>
      <c r="I27" s="11"/>
      <c r="J27" s="12"/>
      <c r="K27" s="11"/>
      <c r="L27" s="23"/>
    </row>
    <row r="28" spans="1:12" s="7" customFormat="1" ht="12">
      <c r="A28" s="20" t="s">
        <v>73</v>
      </c>
      <c r="B28" s="19">
        <v>14.005</v>
      </c>
      <c r="C28" s="10">
        <v>15.405</v>
      </c>
      <c r="D28" s="19">
        <v>15.833</v>
      </c>
      <c r="E28" s="10">
        <v>16.244</v>
      </c>
      <c r="F28" s="19">
        <v>16.748</v>
      </c>
      <c r="G28" s="10">
        <v>22.182</v>
      </c>
      <c r="H28" s="12">
        <f>+((EXP((LN(D28)-LN(B28))/8))-1)*(100)</f>
        <v>1.5453433347781376</v>
      </c>
      <c r="I28" s="11">
        <f aca="true" t="shared" si="9" ref="I28:K32">((D28/C28)-1)*100</f>
        <v>2.7783187276858134</v>
      </c>
      <c r="J28" s="12">
        <f t="shared" si="9"/>
        <v>2.5958441230341744</v>
      </c>
      <c r="K28" s="11">
        <f t="shared" si="9"/>
        <v>3.102684067963568</v>
      </c>
      <c r="L28" s="23">
        <f>+((EXP((LN(G28)-LN(D28))/12))-1)*(100)</f>
        <v>2.8497224625014583</v>
      </c>
    </row>
    <row r="29" spans="1:12" s="7" customFormat="1" ht="12">
      <c r="A29" s="20" t="s">
        <v>74</v>
      </c>
      <c r="B29" s="19">
        <v>9.465</v>
      </c>
      <c r="C29" s="10">
        <v>11.221</v>
      </c>
      <c r="D29" s="19">
        <v>11.587</v>
      </c>
      <c r="E29" s="10">
        <v>11.899</v>
      </c>
      <c r="F29" s="19">
        <v>12.137</v>
      </c>
      <c r="G29" s="10">
        <v>15.734</v>
      </c>
      <c r="H29" s="12">
        <f>+((EXP((LN(D29)-LN(B29))/8))-1)*(100)</f>
        <v>2.5607760985515204</v>
      </c>
      <c r="I29" s="11">
        <f t="shared" si="9"/>
        <v>3.261741377773819</v>
      </c>
      <c r="J29" s="12">
        <f t="shared" si="9"/>
        <v>2.692672822991282</v>
      </c>
      <c r="K29" s="11">
        <f t="shared" si="9"/>
        <v>2.0001680813513945</v>
      </c>
      <c r="L29" s="23">
        <f>+((EXP((LN(G29)-LN(D29))/12))-1)*(100)</f>
        <v>2.5822793889619833</v>
      </c>
    </row>
    <row r="30" spans="1:12" s="7" customFormat="1" ht="12">
      <c r="A30" s="20" t="s">
        <v>75</v>
      </c>
      <c r="B30" s="19">
        <v>19.234</v>
      </c>
      <c r="C30" s="10">
        <v>19.931</v>
      </c>
      <c r="D30" s="19">
        <v>20.898</v>
      </c>
      <c r="E30" s="10">
        <v>21.271</v>
      </c>
      <c r="F30" s="19">
        <v>21.694</v>
      </c>
      <c r="G30" s="10">
        <v>26.207</v>
      </c>
      <c r="H30" s="12">
        <f>+((EXP((LN(D30)-LN(B30))/8))-1)*(100)</f>
        <v>1.042571221446531</v>
      </c>
      <c r="I30" s="11">
        <f t="shared" si="9"/>
        <v>4.851738497817459</v>
      </c>
      <c r="J30" s="12">
        <f t="shared" si="9"/>
        <v>1.7848597951957146</v>
      </c>
      <c r="K30" s="11">
        <f t="shared" si="9"/>
        <v>1.9886230078510536</v>
      </c>
      <c r="L30" s="23">
        <f>+((EXP((LN(G30)-LN(D30))/12))-1)*(100)</f>
        <v>1.9043481585964583</v>
      </c>
    </row>
    <row r="31" spans="1:12" s="7" customFormat="1" ht="12">
      <c r="A31" s="20" t="s">
        <v>78</v>
      </c>
      <c r="B31" s="19">
        <v>4.423</v>
      </c>
      <c r="C31" s="10">
        <v>3.424</v>
      </c>
      <c r="D31" s="19">
        <v>3.512</v>
      </c>
      <c r="E31" s="10">
        <v>3.511</v>
      </c>
      <c r="F31" s="19">
        <v>3.511</v>
      </c>
      <c r="G31" s="10">
        <v>3.511</v>
      </c>
      <c r="H31" s="12">
        <f>+((EXP((LN(D31)-LN(B31))/8))-1)*(100)</f>
        <v>-2.841747264553962</v>
      </c>
      <c r="I31" s="11">
        <f t="shared" si="9"/>
        <v>2.5700934579439227</v>
      </c>
      <c r="J31" s="12">
        <f t="shared" si="9"/>
        <v>-0.028473804100226374</v>
      </c>
      <c r="K31" s="11">
        <f t="shared" si="9"/>
        <v>0</v>
      </c>
      <c r="L31" s="23">
        <f>+((EXP((LN(G31)-LN(D31))/12))-1)*(100)</f>
        <v>-0.0023731267290272307</v>
      </c>
    </row>
    <row r="32" spans="1:12" s="7" customFormat="1" ht="12.75" thickBot="1">
      <c r="A32" s="39" t="s">
        <v>81</v>
      </c>
      <c r="B32" s="34">
        <f aca="true" t="shared" si="10" ref="B32:G32">SUM(B28:B31)</f>
        <v>47.127</v>
      </c>
      <c r="C32" s="35">
        <f t="shared" si="10"/>
        <v>49.981</v>
      </c>
      <c r="D32" s="34">
        <f t="shared" si="10"/>
        <v>51.83</v>
      </c>
      <c r="E32" s="35">
        <f t="shared" si="10"/>
        <v>52.925000000000004</v>
      </c>
      <c r="F32" s="34">
        <f t="shared" si="10"/>
        <v>54.09</v>
      </c>
      <c r="G32" s="35">
        <f t="shared" si="10"/>
        <v>67.63399999999999</v>
      </c>
      <c r="H32" s="28">
        <f>+((EXP((LN(D32)-LN(B32))/8))-1)*(100)</f>
        <v>1.196135246980834</v>
      </c>
      <c r="I32" s="29">
        <f t="shared" si="9"/>
        <v>3.6994057741941866</v>
      </c>
      <c r="J32" s="28">
        <f t="shared" si="9"/>
        <v>2.1126760563380476</v>
      </c>
      <c r="K32" s="29">
        <f t="shared" si="9"/>
        <v>2.2012281530467526</v>
      </c>
      <c r="L32" s="30">
        <f>+((EXP((LN(G32)-LN(D32))/12))-1)*(100)</f>
        <v>2.24262442621348</v>
      </c>
    </row>
    <row r="33" s="7" customFormat="1" ht="12"/>
    <row r="34" s="7" customFormat="1" ht="12">
      <c r="A34" s="7" t="s">
        <v>101</v>
      </c>
    </row>
    <row r="35" s="7" customFormat="1" ht="12"/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</sheetData>
  <printOptions horizontalCentered="1"/>
  <pageMargins left="1.25" right="0.75" top="0.65" bottom="0.65" header="0.5" footer="0.5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workbookViewId="0" topLeftCell="A1">
      <selection activeCell="G41" sqref="G41"/>
    </sheetView>
  </sheetViews>
  <sheetFormatPr defaultColWidth="9.140625" defaultRowHeight="12.75"/>
  <cols>
    <col min="1" max="1" width="25.7109375" style="0" customWidth="1"/>
    <col min="2" max="7" width="8.7109375" style="0" customWidth="1"/>
    <col min="8" max="12" width="7.7109375" style="0" customWidth="1"/>
  </cols>
  <sheetData>
    <row r="1" spans="1:12" ht="15.75">
      <c r="A1" s="3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84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93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44" customFormat="1" ht="12">
      <c r="A8" s="40" t="s">
        <v>85</v>
      </c>
      <c r="B8" s="41" t="s">
        <v>2</v>
      </c>
      <c r="C8" s="41"/>
      <c r="D8" s="42"/>
      <c r="E8" s="41" t="s">
        <v>3</v>
      </c>
      <c r="F8" s="41"/>
      <c r="G8" s="42"/>
      <c r="H8" s="41" t="s">
        <v>4</v>
      </c>
      <c r="I8" s="41"/>
      <c r="J8" s="41"/>
      <c r="K8" s="41"/>
      <c r="L8" s="43"/>
    </row>
    <row r="9" spans="1:12" s="44" customFormat="1" ht="12">
      <c r="A9" s="45" t="s">
        <v>67</v>
      </c>
      <c r="B9" s="46">
        <v>1990</v>
      </c>
      <c r="C9" s="47">
        <v>1998</v>
      </c>
      <c r="D9" s="46">
        <v>1999</v>
      </c>
      <c r="E9" s="47">
        <v>2000</v>
      </c>
      <c r="F9" s="46">
        <v>2001</v>
      </c>
      <c r="G9" s="48">
        <v>2011</v>
      </c>
      <c r="H9" s="46" t="s">
        <v>94</v>
      </c>
      <c r="I9" s="47" t="s">
        <v>6</v>
      </c>
      <c r="J9" s="46" t="s">
        <v>7</v>
      </c>
      <c r="K9" s="47" t="s">
        <v>95</v>
      </c>
      <c r="L9" s="49" t="s">
        <v>96</v>
      </c>
    </row>
    <row r="10" spans="1:12" s="7" customFormat="1" ht="12">
      <c r="A10" s="20"/>
      <c r="B10" s="16"/>
      <c r="C10" s="8"/>
      <c r="D10" s="16"/>
      <c r="E10" s="8"/>
      <c r="F10" s="16"/>
      <c r="G10" s="8"/>
      <c r="H10" s="16"/>
      <c r="I10" s="8"/>
      <c r="J10" s="16"/>
      <c r="K10" s="8"/>
      <c r="L10" s="21"/>
    </row>
    <row r="11" spans="1:12" s="7" customFormat="1" ht="12">
      <c r="A11" s="22" t="s">
        <v>72</v>
      </c>
      <c r="B11" s="16"/>
      <c r="C11" s="8"/>
      <c r="D11" s="16"/>
      <c r="E11" s="8"/>
      <c r="F11" s="16"/>
      <c r="G11" s="8"/>
      <c r="H11" s="16"/>
      <c r="I11" s="8"/>
      <c r="J11" s="16"/>
      <c r="K11" s="8"/>
      <c r="L11" s="21"/>
    </row>
    <row r="12" spans="1:12" s="7" customFormat="1" ht="12">
      <c r="A12" s="20" t="s">
        <v>73</v>
      </c>
      <c r="B12" s="19">
        <v>12.859</v>
      </c>
      <c r="C12" s="10">
        <v>14.102</v>
      </c>
      <c r="D12" s="19">
        <v>14.424</v>
      </c>
      <c r="E12" s="10">
        <v>14.731</v>
      </c>
      <c r="F12" s="19">
        <v>15.189</v>
      </c>
      <c r="G12" s="10">
        <v>20.116</v>
      </c>
      <c r="H12" s="12">
        <f>+((EXP((LN(D12)-LN(B12))/9))-1)*(100)</f>
        <v>1.2842828722556376</v>
      </c>
      <c r="I12" s="11">
        <f>((D12/C12)-1)*100</f>
        <v>2.2833640618352025</v>
      </c>
      <c r="J12" s="12">
        <f>((E12/D12)-1)*100</f>
        <v>2.128397115917924</v>
      </c>
      <c r="K12" s="11">
        <f>((F12/E12)-1)*100</f>
        <v>3.109089674835386</v>
      </c>
      <c r="L12" s="23">
        <f>+((EXP((LN(G12)-LN(D12))/12))-1)*(100)</f>
        <v>2.810623455526362</v>
      </c>
    </row>
    <row r="13" spans="1:12" s="7" customFormat="1" ht="12">
      <c r="A13" s="20" t="s">
        <v>74</v>
      </c>
      <c r="B13" s="19">
        <v>8.838</v>
      </c>
      <c r="C13" s="10">
        <v>8.928</v>
      </c>
      <c r="D13" s="19">
        <v>9.318</v>
      </c>
      <c r="E13" s="10">
        <v>9.401</v>
      </c>
      <c r="F13" s="19">
        <v>9.589</v>
      </c>
      <c r="G13" s="10">
        <v>12.43</v>
      </c>
      <c r="H13" s="12">
        <f aca="true" t="shared" si="0" ref="H13:H20">+((EXP((LN(D13)-LN(B13))/9))-1)*(100)</f>
        <v>0.5893678303021233</v>
      </c>
      <c r="I13" s="11">
        <f aca="true" t="shared" si="1" ref="I13:K20">((D13/C13)-1)*100</f>
        <v>4.368279569892453</v>
      </c>
      <c r="J13" s="12">
        <f t="shared" si="1"/>
        <v>0.8907490877870794</v>
      </c>
      <c r="K13" s="11">
        <f t="shared" si="1"/>
        <v>1.9997872566748232</v>
      </c>
      <c r="L13" s="23">
        <f aca="true" t="shared" si="2" ref="L13:L20">+((EXP((LN(G13)-LN(D13))/12))-1)*(100)</f>
        <v>2.4304392771508088</v>
      </c>
    </row>
    <row r="14" spans="1:12" s="7" customFormat="1" ht="12">
      <c r="A14" s="20" t="s">
        <v>75</v>
      </c>
      <c r="B14" s="10">
        <f aca="true" t="shared" si="3" ref="B14:G14">B15+B16</f>
        <v>39.17</v>
      </c>
      <c r="C14" s="10">
        <f t="shared" si="3"/>
        <v>27.929000000000002</v>
      </c>
      <c r="D14" s="10">
        <f t="shared" si="3"/>
        <v>29.146</v>
      </c>
      <c r="E14" s="10">
        <f t="shared" si="3"/>
        <v>28.137999999999998</v>
      </c>
      <c r="F14" s="10">
        <f t="shared" si="3"/>
        <v>28.651</v>
      </c>
      <c r="G14" s="10">
        <f t="shared" si="3"/>
        <v>34.047</v>
      </c>
      <c r="H14" s="12">
        <f t="shared" si="0"/>
        <v>-3.2310220117016564</v>
      </c>
      <c r="I14" s="11">
        <f t="shared" si="1"/>
        <v>4.357477890364847</v>
      </c>
      <c r="J14" s="12">
        <f t="shared" si="1"/>
        <v>-3.458450559253423</v>
      </c>
      <c r="K14" s="11">
        <f t="shared" si="1"/>
        <v>1.8231572961830977</v>
      </c>
      <c r="L14" s="23">
        <f t="shared" si="2"/>
        <v>1.3036260787874454</v>
      </c>
    </row>
    <row r="15" spans="1:12" s="7" customFormat="1" ht="12">
      <c r="A15" s="20" t="s">
        <v>76</v>
      </c>
      <c r="B15" s="19">
        <v>22.48</v>
      </c>
      <c r="C15" s="10">
        <v>16.846</v>
      </c>
      <c r="D15" s="19">
        <v>17.442</v>
      </c>
      <c r="E15" s="10">
        <v>16.936</v>
      </c>
      <c r="F15" s="19">
        <v>17.258</v>
      </c>
      <c r="G15" s="10">
        <v>20.668</v>
      </c>
      <c r="H15" s="12">
        <f t="shared" si="0"/>
        <v>-2.7800143116866516</v>
      </c>
      <c r="I15" s="11">
        <f t="shared" si="1"/>
        <v>3.5379318532589243</v>
      </c>
      <c r="J15" s="12">
        <f t="shared" si="1"/>
        <v>-2.901043458318997</v>
      </c>
      <c r="K15" s="11">
        <f t="shared" si="1"/>
        <v>1.9012753897023948</v>
      </c>
      <c r="L15" s="23">
        <f t="shared" si="2"/>
        <v>1.424259958290186</v>
      </c>
    </row>
    <row r="16" spans="1:12" s="7" customFormat="1" ht="12">
      <c r="A16" s="20" t="s">
        <v>77</v>
      </c>
      <c r="B16" s="19">
        <v>16.69</v>
      </c>
      <c r="C16" s="10">
        <v>11.083</v>
      </c>
      <c r="D16" s="19">
        <v>11.704</v>
      </c>
      <c r="E16" s="10">
        <v>11.202</v>
      </c>
      <c r="F16" s="19">
        <v>11.393</v>
      </c>
      <c r="G16" s="10">
        <v>13.379</v>
      </c>
      <c r="H16" s="12">
        <f t="shared" si="0"/>
        <v>-3.866372399383289</v>
      </c>
      <c r="I16" s="11">
        <f t="shared" si="1"/>
        <v>5.603176035369484</v>
      </c>
      <c r="J16" s="12">
        <f t="shared" si="1"/>
        <v>-4.289131920710876</v>
      </c>
      <c r="K16" s="11">
        <f t="shared" si="1"/>
        <v>1.7050526691662293</v>
      </c>
      <c r="L16" s="23">
        <f t="shared" si="2"/>
        <v>1.1208655643452303</v>
      </c>
    </row>
    <row r="17" spans="1:12" s="7" customFormat="1" ht="12">
      <c r="A17" s="20" t="s">
        <v>78</v>
      </c>
      <c r="B17" s="10">
        <f aca="true" t="shared" si="4" ref="B17:G17">B18+B19</f>
        <v>2.802</v>
      </c>
      <c r="C17" s="10">
        <f t="shared" si="4"/>
        <v>2.028</v>
      </c>
      <c r="D17" s="10">
        <f t="shared" si="4"/>
        <v>2.182</v>
      </c>
      <c r="E17" s="10">
        <f t="shared" si="4"/>
        <v>2.182</v>
      </c>
      <c r="F17" s="10">
        <f t="shared" si="4"/>
        <v>2.182</v>
      </c>
      <c r="G17" s="10">
        <f t="shared" si="4"/>
        <v>2.182</v>
      </c>
      <c r="H17" s="12">
        <f t="shared" si="0"/>
        <v>-2.7405417517326724</v>
      </c>
      <c r="I17" s="11">
        <f t="shared" si="1"/>
        <v>7.593688362919138</v>
      </c>
      <c r="J17" s="12">
        <f t="shared" si="1"/>
        <v>0</v>
      </c>
      <c r="K17" s="11">
        <f t="shared" si="1"/>
        <v>0</v>
      </c>
      <c r="L17" s="23">
        <f t="shared" si="2"/>
        <v>0</v>
      </c>
    </row>
    <row r="18" spans="1:12" s="7" customFormat="1" ht="12">
      <c r="A18" s="20" t="s">
        <v>79</v>
      </c>
      <c r="B18" s="19">
        <v>1.433</v>
      </c>
      <c r="C18" s="10">
        <v>1.052</v>
      </c>
      <c r="D18" s="19">
        <v>1.119</v>
      </c>
      <c r="E18" s="10">
        <v>1.119</v>
      </c>
      <c r="F18" s="19">
        <v>1.119</v>
      </c>
      <c r="G18" s="10">
        <v>1.119</v>
      </c>
      <c r="H18" s="12">
        <f t="shared" si="0"/>
        <v>-2.7107450927140175</v>
      </c>
      <c r="I18" s="11">
        <f t="shared" si="1"/>
        <v>6.3688212927756505</v>
      </c>
      <c r="J18" s="12">
        <f t="shared" si="1"/>
        <v>0</v>
      </c>
      <c r="K18" s="11">
        <f t="shared" si="1"/>
        <v>0</v>
      </c>
      <c r="L18" s="23">
        <f t="shared" si="2"/>
        <v>0</v>
      </c>
    </row>
    <row r="19" spans="1:12" s="7" customFormat="1" ht="12">
      <c r="A19" s="20" t="s">
        <v>80</v>
      </c>
      <c r="B19" s="19">
        <v>1.369</v>
      </c>
      <c r="C19" s="10">
        <v>0.976</v>
      </c>
      <c r="D19" s="19">
        <v>1.063</v>
      </c>
      <c r="E19" s="10">
        <v>1.063</v>
      </c>
      <c r="F19" s="19">
        <v>1.063</v>
      </c>
      <c r="G19" s="10">
        <v>1.063</v>
      </c>
      <c r="H19" s="12">
        <f t="shared" si="0"/>
        <v>-2.77180981641012</v>
      </c>
      <c r="I19" s="11">
        <f t="shared" si="1"/>
        <v>8.913934426229497</v>
      </c>
      <c r="J19" s="12">
        <f t="shared" si="1"/>
        <v>0</v>
      </c>
      <c r="K19" s="11">
        <f t="shared" si="1"/>
        <v>0</v>
      </c>
      <c r="L19" s="23">
        <f t="shared" si="2"/>
        <v>0</v>
      </c>
    </row>
    <row r="20" spans="1:12" s="7" customFormat="1" ht="12">
      <c r="A20" s="51" t="s">
        <v>81</v>
      </c>
      <c r="B20" s="19">
        <f aca="true" t="shared" si="5" ref="B20:G20">SUM(B12+B13+B14+B17)</f>
        <v>63.669000000000004</v>
      </c>
      <c r="C20" s="10">
        <f t="shared" si="5"/>
        <v>52.987</v>
      </c>
      <c r="D20" s="19">
        <f t="shared" si="5"/>
        <v>55.07</v>
      </c>
      <c r="E20" s="10">
        <f t="shared" si="5"/>
        <v>54.452</v>
      </c>
      <c r="F20" s="19">
        <f t="shared" si="5"/>
        <v>55.611000000000004</v>
      </c>
      <c r="G20" s="10">
        <f t="shared" si="5"/>
        <v>68.77499999999999</v>
      </c>
      <c r="H20" s="12">
        <f t="shared" si="0"/>
        <v>-1.5992155004485475</v>
      </c>
      <c r="I20" s="11">
        <f t="shared" si="1"/>
        <v>3.9311529243021948</v>
      </c>
      <c r="J20" s="12">
        <f t="shared" si="1"/>
        <v>-1.1222080987833727</v>
      </c>
      <c r="K20" s="11">
        <f t="shared" si="1"/>
        <v>2.1284801292881905</v>
      </c>
      <c r="L20" s="23">
        <f t="shared" si="2"/>
        <v>1.869215164026783</v>
      </c>
    </row>
    <row r="21" spans="1:12" s="7" customFormat="1" ht="12">
      <c r="A21" s="20"/>
      <c r="B21" s="19"/>
      <c r="C21" s="10"/>
      <c r="D21" s="19"/>
      <c r="E21" s="10"/>
      <c r="F21" s="19"/>
      <c r="G21" s="10"/>
      <c r="H21" s="12"/>
      <c r="I21" s="11"/>
      <c r="J21" s="12"/>
      <c r="K21" s="11"/>
      <c r="L21" s="23"/>
    </row>
    <row r="22" spans="1:12" s="7" customFormat="1" ht="12">
      <c r="A22" s="22" t="s">
        <v>82</v>
      </c>
      <c r="B22" s="19"/>
      <c r="C22" s="10"/>
      <c r="D22" s="19"/>
      <c r="E22" s="10"/>
      <c r="F22" s="19"/>
      <c r="G22" s="10"/>
      <c r="H22" s="12"/>
      <c r="I22" s="11"/>
      <c r="J22" s="12"/>
      <c r="K22" s="11"/>
      <c r="L22" s="23"/>
    </row>
    <row r="23" spans="1:12" s="7" customFormat="1" ht="12">
      <c r="A23" s="20" t="s">
        <v>73</v>
      </c>
      <c r="B23" s="19">
        <v>13.999</v>
      </c>
      <c r="C23" s="10">
        <v>15.31</v>
      </c>
      <c r="D23" s="19">
        <v>15.742</v>
      </c>
      <c r="E23" s="10">
        <v>16.123</v>
      </c>
      <c r="F23" s="19">
        <v>16.623</v>
      </c>
      <c r="G23" s="10">
        <v>22.016</v>
      </c>
      <c r="H23" s="12">
        <f>+((EXP((LN(D23)-LN(B23))/9))-1)*(100)</f>
        <v>1.3123860759289618</v>
      </c>
      <c r="I23" s="11">
        <f aca="true" t="shared" si="6" ref="I23:K27">((D23/C23)-1)*100</f>
        <v>2.8216851730894943</v>
      </c>
      <c r="J23" s="12">
        <f t="shared" si="6"/>
        <v>2.4202769660780055</v>
      </c>
      <c r="K23" s="11">
        <f t="shared" si="6"/>
        <v>3.1011598337778334</v>
      </c>
      <c r="L23" s="23">
        <f>+((EXP((LN(G23)-LN(D23))/12))-1)*(100)</f>
        <v>2.834745054103771</v>
      </c>
    </row>
    <row r="24" spans="1:12" s="7" customFormat="1" ht="12">
      <c r="A24" s="20" t="s">
        <v>74</v>
      </c>
      <c r="B24" s="19">
        <v>9.382</v>
      </c>
      <c r="C24" s="10">
        <v>10.916</v>
      </c>
      <c r="D24" s="19">
        <v>11.27</v>
      </c>
      <c r="E24" s="10">
        <v>11.528</v>
      </c>
      <c r="F24" s="19">
        <v>11.759</v>
      </c>
      <c r="G24" s="10">
        <v>15.243</v>
      </c>
      <c r="H24" s="12">
        <f>+((EXP((LN(D24)-LN(B24))/9))-1)*(100)</f>
        <v>2.058130746439435</v>
      </c>
      <c r="I24" s="11">
        <f t="shared" si="6"/>
        <v>3.2429461341150434</v>
      </c>
      <c r="J24" s="12">
        <f t="shared" si="6"/>
        <v>2.2892635314995635</v>
      </c>
      <c r="K24" s="11">
        <f t="shared" si="6"/>
        <v>2.0038167938931206</v>
      </c>
      <c r="L24" s="23">
        <f>+((EXP((LN(G24)-LN(D24))/12))-1)*(100)</f>
        <v>2.5483974197844983</v>
      </c>
    </row>
    <row r="25" spans="1:12" s="7" customFormat="1" ht="12">
      <c r="A25" s="20" t="s">
        <v>75</v>
      </c>
      <c r="B25" s="19">
        <v>19.085</v>
      </c>
      <c r="C25" s="10">
        <v>19.679</v>
      </c>
      <c r="D25" s="19">
        <v>20.644</v>
      </c>
      <c r="E25" s="10">
        <v>20.986</v>
      </c>
      <c r="F25" s="19">
        <v>21.405</v>
      </c>
      <c r="G25" s="10">
        <v>25.889</v>
      </c>
      <c r="H25" s="12">
        <f>+((EXP((LN(D25)-LN(B25))/9))-1)*(100)</f>
        <v>0.8762841320285597</v>
      </c>
      <c r="I25" s="11">
        <f t="shared" si="6"/>
        <v>4.903704456527258</v>
      </c>
      <c r="J25" s="12">
        <f t="shared" si="6"/>
        <v>1.6566556868824023</v>
      </c>
      <c r="K25" s="11">
        <f t="shared" si="6"/>
        <v>1.9965691413323272</v>
      </c>
      <c r="L25" s="23">
        <f>+((EXP((LN(G25)-LN(D25))/12))-1)*(100)</f>
        <v>1.904521037233553</v>
      </c>
    </row>
    <row r="26" spans="1:12" s="7" customFormat="1" ht="12">
      <c r="A26" s="20" t="s">
        <v>78</v>
      </c>
      <c r="B26" s="19">
        <v>4.399</v>
      </c>
      <c r="C26" s="10">
        <v>3.368</v>
      </c>
      <c r="D26" s="19">
        <v>3.454</v>
      </c>
      <c r="E26" s="10">
        <v>3.454</v>
      </c>
      <c r="F26" s="19">
        <v>3.454</v>
      </c>
      <c r="G26" s="10">
        <v>3.454</v>
      </c>
      <c r="H26" s="12">
        <f>+((EXP((LN(D26)-LN(B26))/9))-1)*(100)</f>
        <v>-2.651375601088224</v>
      </c>
      <c r="I26" s="11">
        <f t="shared" si="6"/>
        <v>2.5534441805225683</v>
      </c>
      <c r="J26" s="12">
        <f t="shared" si="6"/>
        <v>0</v>
      </c>
      <c r="K26" s="11">
        <f t="shared" si="6"/>
        <v>0</v>
      </c>
      <c r="L26" s="23">
        <f>+((EXP((LN(G26)-LN(D26))/12))-1)*(100)</f>
        <v>0</v>
      </c>
    </row>
    <row r="27" spans="1:12" s="7" customFormat="1" ht="12">
      <c r="A27" s="51" t="s">
        <v>81</v>
      </c>
      <c r="B27" s="19">
        <f aca="true" t="shared" si="7" ref="B27:G27">SUM(B23:B26)</f>
        <v>46.865</v>
      </c>
      <c r="C27" s="10">
        <f t="shared" si="7"/>
        <v>49.273</v>
      </c>
      <c r="D27" s="19">
        <f t="shared" si="7"/>
        <v>51.11</v>
      </c>
      <c r="E27" s="10">
        <f t="shared" si="7"/>
        <v>52.091</v>
      </c>
      <c r="F27" s="19">
        <f t="shared" si="7"/>
        <v>53.24100000000001</v>
      </c>
      <c r="G27" s="10">
        <f t="shared" si="7"/>
        <v>66.60199999999999</v>
      </c>
      <c r="H27" s="12">
        <f>+((EXP((LN(D27)-LN(B27))/9))-1)*(100)</f>
        <v>0.9680897927625276</v>
      </c>
      <c r="I27" s="11">
        <f t="shared" si="6"/>
        <v>3.7282081464493633</v>
      </c>
      <c r="J27" s="12">
        <f t="shared" si="6"/>
        <v>1.919389551946793</v>
      </c>
      <c r="K27" s="11">
        <f t="shared" si="6"/>
        <v>2.2076750302355563</v>
      </c>
      <c r="L27" s="23">
        <f>+((EXP((LN(G27)-LN(D27))/12))-1)*(100)</f>
        <v>2.2308054475751904</v>
      </c>
    </row>
    <row r="28" spans="1:12" s="7" customFormat="1" ht="12">
      <c r="A28" s="20"/>
      <c r="B28" s="19"/>
      <c r="C28" s="10"/>
      <c r="D28" s="19"/>
      <c r="E28" s="10"/>
      <c r="F28" s="19"/>
      <c r="G28" s="10"/>
      <c r="H28" s="12"/>
      <c r="I28" s="11"/>
      <c r="J28" s="12"/>
      <c r="K28" s="11"/>
      <c r="L28" s="23"/>
    </row>
    <row r="29" spans="1:12" s="7" customFormat="1" ht="12">
      <c r="A29" s="22" t="s">
        <v>86</v>
      </c>
      <c r="B29" s="19"/>
      <c r="C29" s="10"/>
      <c r="D29" s="19"/>
      <c r="E29" s="10"/>
      <c r="F29" s="19"/>
      <c r="G29" s="10"/>
      <c r="H29" s="12"/>
      <c r="I29" s="11"/>
      <c r="J29" s="12"/>
      <c r="K29" s="11"/>
      <c r="L29" s="23"/>
    </row>
    <row r="30" spans="1:12" s="7" customFormat="1" ht="12">
      <c r="A30" s="20" t="s">
        <v>73</v>
      </c>
      <c r="B30" s="19">
        <v>18.47</v>
      </c>
      <c r="C30" s="10">
        <v>23.227</v>
      </c>
      <c r="D30" s="19">
        <v>24.044</v>
      </c>
      <c r="E30" s="10">
        <v>24.668</v>
      </c>
      <c r="F30" s="19">
        <v>25.433</v>
      </c>
      <c r="G30" s="10">
        <v>33.684</v>
      </c>
      <c r="H30" s="12">
        <f>+((EXP((LN(D30)-LN(B30))/9))-1)*(100)</f>
        <v>2.973778059667609</v>
      </c>
      <c r="I30" s="11">
        <f aca="true" t="shared" si="8" ref="I30:K34">((D30/C30)-1)*100</f>
        <v>3.5174581306238517</v>
      </c>
      <c r="J30" s="12">
        <f t="shared" si="8"/>
        <v>2.595242056230229</v>
      </c>
      <c r="K30" s="11">
        <f t="shared" si="8"/>
        <v>3.101183719798928</v>
      </c>
      <c r="L30" s="23">
        <f>+((EXP((LN(G30)-LN(D30))/12))-1)*(100)</f>
        <v>2.849316912511335</v>
      </c>
    </row>
    <row r="31" spans="1:12" s="7" customFormat="1" ht="12">
      <c r="A31" s="20" t="s">
        <v>74</v>
      </c>
      <c r="B31" s="19">
        <v>5.664</v>
      </c>
      <c r="C31" s="10">
        <v>7.137</v>
      </c>
      <c r="D31" s="19">
        <v>7.733</v>
      </c>
      <c r="E31" s="10">
        <v>7.941</v>
      </c>
      <c r="F31" s="19">
        <v>8.1</v>
      </c>
      <c r="G31" s="10">
        <v>10.5</v>
      </c>
      <c r="H31" s="12">
        <f>+((EXP((LN(D31)-LN(B31))/9))-1)*(100)</f>
        <v>3.5201693859461702</v>
      </c>
      <c r="I31" s="11">
        <f t="shared" si="8"/>
        <v>8.350847695109987</v>
      </c>
      <c r="J31" s="12">
        <f t="shared" si="8"/>
        <v>2.6897711108237354</v>
      </c>
      <c r="K31" s="11">
        <f t="shared" si="8"/>
        <v>2.002266717038159</v>
      </c>
      <c r="L31" s="23">
        <f>+((EXP((LN(G31)-LN(D31))/12))-1)*(100)</f>
        <v>2.581750883380618</v>
      </c>
    </row>
    <row r="32" spans="1:12" s="7" customFormat="1" ht="12">
      <c r="A32" s="20" t="s">
        <v>75</v>
      </c>
      <c r="B32" s="19">
        <v>7.829</v>
      </c>
      <c r="C32" s="10">
        <v>8.641</v>
      </c>
      <c r="D32" s="19">
        <v>8.808</v>
      </c>
      <c r="E32" s="10">
        <v>8.975</v>
      </c>
      <c r="F32" s="19">
        <v>9.163</v>
      </c>
      <c r="G32" s="10">
        <v>11.192</v>
      </c>
      <c r="H32" s="12">
        <f>+((EXP((LN(D32)-LN(B32))/9))-1)*(100)</f>
        <v>1.3177806568337225</v>
      </c>
      <c r="I32" s="11">
        <f t="shared" si="8"/>
        <v>1.932646684411532</v>
      </c>
      <c r="J32" s="12">
        <f t="shared" si="8"/>
        <v>1.896003633060861</v>
      </c>
      <c r="K32" s="11">
        <f t="shared" si="8"/>
        <v>2.0947075208913812</v>
      </c>
      <c r="L32" s="23">
        <f>+((EXP((LN(G32)-LN(D32))/12))-1)*(100)</f>
        <v>2.0162134267708964</v>
      </c>
    </row>
    <row r="33" spans="1:12" s="7" customFormat="1" ht="12">
      <c r="A33" s="20" t="s">
        <v>78</v>
      </c>
      <c r="B33" s="19">
        <v>5.501</v>
      </c>
      <c r="C33" s="10">
        <v>4.191</v>
      </c>
      <c r="D33" s="19">
        <v>4.069</v>
      </c>
      <c r="E33" s="10">
        <v>4.069</v>
      </c>
      <c r="F33" s="19">
        <v>4.069</v>
      </c>
      <c r="G33" s="10">
        <v>4.069</v>
      </c>
      <c r="H33" s="12">
        <f>+((EXP((LN(D33)-LN(B33))/9))-1)*(100)</f>
        <v>-3.2948594322732783</v>
      </c>
      <c r="I33" s="11">
        <f t="shared" si="8"/>
        <v>-2.9109997613934624</v>
      </c>
      <c r="J33" s="12">
        <f t="shared" si="8"/>
        <v>0</v>
      </c>
      <c r="K33" s="11">
        <f t="shared" si="8"/>
        <v>0</v>
      </c>
      <c r="L33" s="23">
        <f>+((EXP((LN(G33)-LN(D33))/12))-1)*(100)</f>
        <v>0</v>
      </c>
    </row>
    <row r="34" spans="1:12" s="7" customFormat="1" ht="12">
      <c r="A34" s="51" t="s">
        <v>81</v>
      </c>
      <c r="B34" s="19">
        <f aca="true" t="shared" si="9" ref="B34:G34">SUM(B30:B33)</f>
        <v>37.464</v>
      </c>
      <c r="C34" s="10">
        <f t="shared" si="9"/>
        <v>43.196000000000005</v>
      </c>
      <c r="D34" s="19">
        <f t="shared" si="9"/>
        <v>44.654</v>
      </c>
      <c r="E34" s="10">
        <f t="shared" si="9"/>
        <v>45.653000000000006</v>
      </c>
      <c r="F34" s="19">
        <f t="shared" si="9"/>
        <v>46.765</v>
      </c>
      <c r="G34" s="10">
        <f t="shared" si="9"/>
        <v>59.445</v>
      </c>
      <c r="H34" s="12">
        <f>+((EXP((LN(D34)-LN(B34))/9))-1)*(100)</f>
        <v>1.9698551982004764</v>
      </c>
      <c r="I34" s="11">
        <f t="shared" si="8"/>
        <v>3.375312528937857</v>
      </c>
      <c r="J34" s="12">
        <f t="shared" si="8"/>
        <v>2.237201594482019</v>
      </c>
      <c r="K34" s="11">
        <f t="shared" si="8"/>
        <v>2.435765448053795</v>
      </c>
      <c r="L34" s="23">
        <f>+((EXP((LN(G34)-LN(D34))/12))-1)*(100)</f>
        <v>2.4128802290980245</v>
      </c>
    </row>
    <row r="35" spans="1:12" s="7" customFormat="1" ht="12">
      <c r="A35" s="20"/>
      <c r="B35" s="19"/>
      <c r="C35" s="10"/>
      <c r="D35" s="19"/>
      <c r="E35" s="10"/>
      <c r="F35" s="19"/>
      <c r="G35" s="10"/>
      <c r="H35" s="12"/>
      <c r="I35" s="11"/>
      <c r="J35" s="12"/>
      <c r="K35" s="11"/>
      <c r="L35" s="23"/>
    </row>
    <row r="36" spans="1:12" s="7" customFormat="1" ht="12">
      <c r="A36" s="22" t="s">
        <v>87</v>
      </c>
      <c r="B36" s="19"/>
      <c r="C36" s="10"/>
      <c r="D36" s="19"/>
      <c r="E36" s="10"/>
      <c r="F36" s="19"/>
      <c r="G36" s="10"/>
      <c r="H36" s="12"/>
      <c r="I36" s="11"/>
      <c r="J36" s="12"/>
      <c r="K36" s="11"/>
      <c r="L36" s="23"/>
    </row>
    <row r="37" spans="1:12" s="7" customFormat="1" ht="12">
      <c r="A37" s="20" t="s">
        <v>88</v>
      </c>
      <c r="B37" s="19">
        <v>11.8</v>
      </c>
      <c r="C37" s="10">
        <v>8.727</v>
      </c>
      <c r="D37" s="19">
        <v>8.293</v>
      </c>
      <c r="E37" s="10">
        <v>8.196</v>
      </c>
      <c r="F37" s="19">
        <v>8.114</v>
      </c>
      <c r="G37" s="10">
        <v>7.588</v>
      </c>
      <c r="H37" s="12">
        <f aca="true" t="shared" si="10" ref="H37:H42">+((EXP((LN(D37)-LN(B37))/9))-1)*(100)</f>
        <v>-3.842962849007714</v>
      </c>
      <c r="I37" s="11">
        <f aca="true" t="shared" si="11" ref="I37:K42">((D37/C37)-1)*100</f>
        <v>-4.973072075169027</v>
      </c>
      <c r="J37" s="12">
        <f t="shared" si="11"/>
        <v>-1.169661160014468</v>
      </c>
      <c r="K37" s="11">
        <f t="shared" si="11"/>
        <v>-1.000488042947767</v>
      </c>
      <c r="L37" s="23">
        <f aca="true" t="shared" si="12" ref="L37:L42">+((EXP((LN(G37)-LN(D37))/12))-1)*(100)</f>
        <v>-0.7376304986285165</v>
      </c>
    </row>
    <row r="38" spans="1:12" s="7" customFormat="1" ht="12">
      <c r="A38" s="20" t="s">
        <v>89</v>
      </c>
      <c r="B38" s="19">
        <v>7.3</v>
      </c>
      <c r="C38" s="10">
        <v>6.493</v>
      </c>
      <c r="D38" s="19">
        <v>6.252</v>
      </c>
      <c r="E38" s="10">
        <v>6.333</v>
      </c>
      <c r="F38" s="19">
        <v>6.384</v>
      </c>
      <c r="G38" s="10">
        <v>6.75</v>
      </c>
      <c r="H38" s="12">
        <f t="shared" si="10"/>
        <v>-1.707181165204752</v>
      </c>
      <c r="I38" s="11">
        <f t="shared" si="11"/>
        <v>-3.7116895117819237</v>
      </c>
      <c r="J38" s="12">
        <f t="shared" si="11"/>
        <v>1.2955854126679434</v>
      </c>
      <c r="K38" s="11">
        <f t="shared" si="11"/>
        <v>0.8053055423969724</v>
      </c>
      <c r="L38" s="23">
        <f t="shared" si="12"/>
        <v>0.6407196520128666</v>
      </c>
    </row>
    <row r="39" spans="1:12" s="7" customFormat="1" ht="12">
      <c r="A39" s="20" t="s">
        <v>90</v>
      </c>
      <c r="B39" s="19">
        <v>6.3</v>
      </c>
      <c r="C39" s="10">
        <v>3.476</v>
      </c>
      <c r="D39" s="19">
        <v>3.325</v>
      </c>
      <c r="E39" s="10">
        <v>3.269</v>
      </c>
      <c r="F39" s="19">
        <v>3.214</v>
      </c>
      <c r="G39" s="10">
        <v>2.707</v>
      </c>
      <c r="H39" s="12">
        <f t="shared" si="10"/>
        <v>-6.854638328356344</v>
      </c>
      <c r="I39" s="11">
        <f t="shared" si="11"/>
        <v>-4.344073647871105</v>
      </c>
      <c r="J39" s="12">
        <f t="shared" si="11"/>
        <v>-1.684210526315788</v>
      </c>
      <c r="K39" s="11">
        <f t="shared" si="11"/>
        <v>-1.6824717038849801</v>
      </c>
      <c r="L39" s="23">
        <f t="shared" si="12"/>
        <v>-1.6989740494732786</v>
      </c>
    </row>
    <row r="40" spans="1:12" s="7" customFormat="1" ht="12">
      <c r="A40" s="51" t="s">
        <v>71</v>
      </c>
      <c r="B40" s="19">
        <f aca="true" t="shared" si="13" ref="B40:G40">SUM((B37+B38)*2)+B39</f>
        <v>44.5</v>
      </c>
      <c r="C40" s="10">
        <f t="shared" si="13"/>
        <v>33.916000000000004</v>
      </c>
      <c r="D40" s="19">
        <f t="shared" si="13"/>
        <v>32.415</v>
      </c>
      <c r="E40" s="10">
        <f t="shared" si="13"/>
        <v>32.327</v>
      </c>
      <c r="F40" s="19">
        <f t="shared" si="13"/>
        <v>32.21</v>
      </c>
      <c r="G40" s="10">
        <f t="shared" si="13"/>
        <v>31.383000000000003</v>
      </c>
      <c r="H40" s="12">
        <f t="shared" si="10"/>
        <v>-3.459497011812007</v>
      </c>
      <c r="I40" s="11">
        <f t="shared" si="11"/>
        <v>-4.425639816016059</v>
      </c>
      <c r="J40" s="12">
        <f t="shared" si="11"/>
        <v>-0.2714792534320609</v>
      </c>
      <c r="K40" s="11">
        <f t="shared" si="11"/>
        <v>-0.3619265629349999</v>
      </c>
      <c r="L40" s="23">
        <f t="shared" si="12"/>
        <v>-0.2692612863953281</v>
      </c>
    </row>
    <row r="41" spans="1:12" s="7" customFormat="1" ht="12">
      <c r="A41" s="20" t="s">
        <v>91</v>
      </c>
      <c r="B41" s="36">
        <v>2.9</v>
      </c>
      <c r="C41" s="10">
        <v>12.858</v>
      </c>
      <c r="D41" s="10">
        <v>13.37</v>
      </c>
      <c r="E41" s="10">
        <v>13.716</v>
      </c>
      <c r="F41" s="10">
        <v>14.24</v>
      </c>
      <c r="G41" s="10">
        <v>18.644</v>
      </c>
      <c r="H41" s="12">
        <f t="shared" si="10"/>
        <v>18.508133103118073</v>
      </c>
      <c r="I41" s="11">
        <f t="shared" si="11"/>
        <v>3.9819567584383098</v>
      </c>
      <c r="J41" s="12">
        <f t="shared" si="11"/>
        <v>2.587883320867612</v>
      </c>
      <c r="K41" s="11">
        <f t="shared" si="11"/>
        <v>3.8203557888597306</v>
      </c>
      <c r="L41" s="23">
        <f t="shared" si="12"/>
        <v>2.809672076018166</v>
      </c>
    </row>
    <row r="42" spans="1:12" s="7" customFormat="1" ht="12.75" thickBot="1">
      <c r="A42" s="52" t="s">
        <v>92</v>
      </c>
      <c r="B42" s="34">
        <f aca="true" t="shared" si="14" ref="B42:G42">B40+B41</f>
        <v>47.4</v>
      </c>
      <c r="C42" s="35">
        <f t="shared" si="14"/>
        <v>46.774</v>
      </c>
      <c r="D42" s="35">
        <f t="shared" si="14"/>
        <v>45.785</v>
      </c>
      <c r="E42" s="35">
        <f t="shared" si="14"/>
        <v>46.043</v>
      </c>
      <c r="F42" s="35">
        <f t="shared" si="14"/>
        <v>46.45</v>
      </c>
      <c r="G42" s="35">
        <f t="shared" si="14"/>
        <v>50.027</v>
      </c>
      <c r="H42" s="29">
        <f t="shared" si="10"/>
        <v>-0.3844336228697842</v>
      </c>
      <c r="I42" s="29">
        <f t="shared" si="11"/>
        <v>-2.1144225424381213</v>
      </c>
      <c r="J42" s="28">
        <f t="shared" si="11"/>
        <v>0.5635033307851867</v>
      </c>
      <c r="K42" s="29">
        <f t="shared" si="11"/>
        <v>0.8839563017179586</v>
      </c>
      <c r="L42" s="30">
        <f t="shared" si="12"/>
        <v>0.7411189016186981</v>
      </c>
    </row>
    <row r="43" s="7" customFormat="1" ht="12"/>
    <row r="44" s="7" customFormat="1" ht="12">
      <c r="A44" s="7" t="s">
        <v>101</v>
      </c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printOptions horizontalCentered="1"/>
  <pageMargins left="1.25" right="0.75" top="0.4" bottom="0.15" header="0.5" footer="0.5"/>
  <pageSetup fitToHeight="1" fitToWidth="1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Federal Aviation Administration</dc:creator>
  <cp:keywords/>
  <dc:description/>
  <cp:lastModifiedBy>Barbara Turner</cp:lastModifiedBy>
  <cp:lastPrinted>2000-01-13T17:51:13Z</cp:lastPrinted>
  <dcterms:created xsi:type="dcterms:W3CDTF">1999-10-05T20:15:51Z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