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95" yWindow="65521" windowWidth="13275" windowHeight="10485" firstSheet="2" activeTab="4"/>
  </bookViews>
  <sheets>
    <sheet name="Data" sheetId="1" r:id="rId1"/>
    <sheet name="DataReOrg" sheetId="2" r:id="rId2"/>
    <sheet name="Parameters" sheetId="3" r:id="rId3"/>
    <sheet name="Initial Rate" sheetId="4" r:id="rId4"/>
    <sheet name="InitRatio" sheetId="5" r:id="rId5"/>
    <sheet name="AllCool" sheetId="6" r:id="rId6"/>
    <sheet name="LAM52A" sheetId="7" r:id="rId7"/>
    <sheet name="LAM52B" sheetId="8" r:id="rId8"/>
    <sheet name="523-601" sheetId="9" r:id="rId9"/>
  </sheets>
  <definedNames/>
  <calcPr fullCalcOnLoad="1"/>
</workbook>
</file>

<file path=xl/sharedStrings.xml><?xml version="1.0" encoding="utf-8"?>
<sst xmlns="http://schemas.openxmlformats.org/spreadsheetml/2006/main" count="300" uniqueCount="72">
  <si>
    <t>Department:</t>
  </si>
  <si>
    <t xml:space="preserve"> MI</t>
  </si>
  <si>
    <t>Date:</t>
  </si>
  <si>
    <t xml:space="preserve"> 7/17/2008</t>
  </si>
  <si>
    <t>Instrument Type:</t>
  </si>
  <si>
    <t xml:space="preserve"> RAM DA3-2000</t>
  </si>
  <si>
    <t>Survey location:</t>
  </si>
  <si>
    <t xml:space="preserve"> MI Tunnel</t>
  </si>
  <si>
    <t>Surveyor:</t>
  </si>
  <si>
    <t xml:space="preserve"> BCBrown</t>
  </si>
  <si>
    <t>Signture:</t>
  </si>
  <si>
    <t xml:space="preserve">LAM52A1     </t>
  </si>
  <si>
    <t>fmR/h</t>
  </si>
  <si>
    <t>OvrThrRate</t>
  </si>
  <si>
    <t>Internal</t>
  </si>
  <si>
    <t xml:space="preserve">LAM52A2     </t>
  </si>
  <si>
    <t xml:space="preserve">LAM52A4     </t>
  </si>
  <si>
    <t>OK</t>
  </si>
  <si>
    <t xml:space="preserve">LAM52B1     </t>
  </si>
  <si>
    <t xml:space="preserve">LAM52B2     </t>
  </si>
  <si>
    <t xml:space="preserve">LAM52B3     </t>
  </si>
  <si>
    <t xml:space="preserve">LAM52B4     </t>
  </si>
  <si>
    <t xml:space="preserve">V523        </t>
  </si>
  <si>
    <t xml:space="preserve">V529        </t>
  </si>
  <si>
    <t xml:space="preserve">V601        </t>
  </si>
  <si>
    <t xml:space="preserve">LAM52A3     </t>
  </si>
  <si>
    <t xml:space="preserve">LAM52A4      </t>
  </si>
  <si>
    <t>Location</t>
  </si>
  <si>
    <t>Residual Radiation Cooldown -  20080717</t>
  </si>
  <si>
    <t>Beam Off</t>
  </si>
  <si>
    <t>MeasTime</t>
  </si>
  <si>
    <t>HoursOff</t>
  </si>
  <si>
    <t>ResRad</t>
  </si>
  <si>
    <t>Half-life Mn-54</t>
  </si>
  <si>
    <t>days</t>
  </si>
  <si>
    <t>Half-life Mn-52</t>
  </si>
  <si>
    <t>hours</t>
  </si>
  <si>
    <t>Half-life Mn-56</t>
  </si>
  <si>
    <t>Decay Fe-52</t>
  </si>
  <si>
    <t>decay Mn-56</t>
  </si>
  <si>
    <t>ShortRate</t>
  </si>
  <si>
    <t>LongRate</t>
  </si>
  <si>
    <t xml:space="preserve">LAM52A3   </t>
  </si>
  <si>
    <t xml:space="preserve">LAM52B4      </t>
  </si>
  <si>
    <t>Init Rate</t>
  </si>
  <si>
    <t>Short / total</t>
  </si>
  <si>
    <t>Rate/InitRate</t>
  </si>
  <si>
    <t>Hours Off</t>
  </si>
  <si>
    <t>Mn-56/Fe-52</t>
  </si>
  <si>
    <t>Half-life Fe-52</t>
  </si>
  <si>
    <t>Assumed Ratio (alpha)</t>
  </si>
  <si>
    <t>d_S</t>
  </si>
  <si>
    <t>d_L</t>
  </si>
  <si>
    <t>denominator</t>
  </si>
  <si>
    <t>I_a (Mn-56)</t>
  </si>
  <si>
    <t>I_b (Fe-52)</t>
  </si>
  <si>
    <t>I_c (Mn-54)</t>
  </si>
  <si>
    <t>Init rate</t>
  </si>
  <si>
    <t xml:space="preserve"> Ia/Total</t>
  </si>
  <si>
    <t>S/Total</t>
  </si>
  <si>
    <t>First</t>
  </si>
  <si>
    <t>Second</t>
  </si>
  <si>
    <t>Third</t>
  </si>
  <si>
    <t>Forth</t>
  </si>
  <si>
    <t>Init-Final/Initial</t>
  </si>
  <si>
    <t>Crude</t>
  </si>
  <si>
    <t>S/T = .2</t>
  </si>
  <si>
    <t>S/T = .25</t>
  </si>
  <si>
    <t>S/T = .3</t>
  </si>
  <si>
    <t>S/T = .4</t>
  </si>
  <si>
    <t>Decay Mn-52</t>
  </si>
  <si>
    <t xml:space="preserve">LAM52B1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</si>
</sst>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2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Initial Rate 7/17/2008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Calc Initial Rate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Parameters!$A$26:$A$36</c:f>
              <c:strCache>
                <c:ptCount val="11"/>
                <c:pt idx="0">
                  <c:v>LAM52A1     </c:v>
                </c:pt>
                <c:pt idx="1">
                  <c:v>LAM52A2     </c:v>
                </c:pt>
                <c:pt idx="2">
                  <c:v>LAM52A3   </c:v>
                </c:pt>
                <c:pt idx="3">
                  <c:v>LAM52A4     </c:v>
                </c:pt>
                <c:pt idx="4">
                  <c:v>LAM52B1      </c:v>
                </c:pt>
                <c:pt idx="5">
                  <c:v>LAM52B2     </c:v>
                </c:pt>
                <c:pt idx="6">
                  <c:v>LAM52B3     </c:v>
                </c:pt>
                <c:pt idx="7">
                  <c:v>LAM52B4      </c:v>
                </c:pt>
                <c:pt idx="8">
                  <c:v>V523        </c:v>
                </c:pt>
                <c:pt idx="9">
                  <c:v>V529        </c:v>
                </c:pt>
                <c:pt idx="10">
                  <c:v>V601        </c:v>
                </c:pt>
              </c:strCache>
            </c:strRef>
          </c:cat>
          <c:val>
            <c:numRef>
              <c:f>Parameters!$O$26:$O$36</c:f>
              <c:numCache>
                <c:ptCount val="11"/>
                <c:pt idx="0">
                  <c:v>860.4555802112536</c:v>
                </c:pt>
                <c:pt idx="1">
                  <c:v>544.333357747161</c:v>
                </c:pt>
                <c:pt idx="2">
                  <c:v>288.6185606897261</c:v>
                </c:pt>
                <c:pt idx="3">
                  <c:v>154.9847329979907</c:v>
                </c:pt>
                <c:pt idx="4">
                  <c:v>134.7966768031928</c:v>
                </c:pt>
                <c:pt idx="5">
                  <c:v>79.04425976496849</c:v>
                </c:pt>
                <c:pt idx="6">
                  <c:v>56.41590149730643</c:v>
                </c:pt>
                <c:pt idx="7">
                  <c:v>50.0281381242622</c:v>
                </c:pt>
                <c:pt idx="8">
                  <c:v>60.32207995177044</c:v>
                </c:pt>
                <c:pt idx="9">
                  <c:v>8.52089402385471</c:v>
                </c:pt>
                <c:pt idx="10">
                  <c:v>4.084112480983745</c:v>
                </c:pt>
              </c:numCache>
            </c:numRef>
          </c:val>
        </c:ser>
        <c:ser>
          <c:idx val="1"/>
          <c:order val="1"/>
          <c:tx>
            <c:v>Initial Measurement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DataReOrg!$E$10:$E$20</c:f>
              <c:numCache>
                <c:ptCount val="11"/>
                <c:pt idx="0">
                  <c:v>788</c:v>
                </c:pt>
                <c:pt idx="1">
                  <c:v>491</c:v>
                </c:pt>
                <c:pt idx="2">
                  <c:v>246</c:v>
                </c:pt>
                <c:pt idx="3">
                  <c:v>134</c:v>
                </c:pt>
                <c:pt idx="4">
                  <c:v>122</c:v>
                </c:pt>
                <c:pt idx="5">
                  <c:v>70.2</c:v>
                </c:pt>
                <c:pt idx="6">
                  <c:v>49.5</c:v>
                </c:pt>
                <c:pt idx="7">
                  <c:v>44.3</c:v>
                </c:pt>
                <c:pt idx="8">
                  <c:v>52.6</c:v>
                </c:pt>
                <c:pt idx="9">
                  <c:v>7.81</c:v>
                </c:pt>
                <c:pt idx="10">
                  <c:v>4.05</c:v>
                </c:pt>
              </c:numCache>
            </c:numRef>
          </c:val>
        </c:ser>
        <c:axId val="13179319"/>
        <c:axId val="51505008"/>
      </c:barChart>
      <c:catAx>
        <c:axId val="13179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05008"/>
        <c:crosses val="autoZero"/>
        <c:auto val="1"/>
        <c:lblOffset val="100"/>
        <c:noMultiLvlLbl val="0"/>
      </c:catAx>
      <c:valAx>
        <c:axId val="51505008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mRem/hr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13179319"/>
        <c:crossesAt val="1"/>
        <c:crossBetween val="between"/>
        <c:dispUnits/>
        <c:minorUnit val="10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Ratio of Short Lived to Total (18 hour cooldown)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Corrected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Parameters!$A$26:$A$36</c:f>
              <c:strCache>
                <c:ptCount val="11"/>
                <c:pt idx="0">
                  <c:v>LAM52A1     </c:v>
                </c:pt>
                <c:pt idx="1">
                  <c:v>LAM52A2     </c:v>
                </c:pt>
                <c:pt idx="2">
                  <c:v>LAM52A3   </c:v>
                </c:pt>
                <c:pt idx="3">
                  <c:v>LAM52A4     </c:v>
                </c:pt>
                <c:pt idx="4">
                  <c:v>LAM52B1      </c:v>
                </c:pt>
                <c:pt idx="5">
                  <c:v>LAM52B2     </c:v>
                </c:pt>
                <c:pt idx="6">
                  <c:v>LAM52B3     </c:v>
                </c:pt>
                <c:pt idx="7">
                  <c:v>LAM52B4      </c:v>
                </c:pt>
                <c:pt idx="8">
                  <c:v>V523        </c:v>
                </c:pt>
                <c:pt idx="9">
                  <c:v>V529        </c:v>
                </c:pt>
                <c:pt idx="10">
                  <c:v>V601        </c:v>
                </c:pt>
              </c:strCache>
            </c:strRef>
          </c:cat>
          <c:val>
            <c:numRef>
              <c:f>Parameters!$C$26:$C$36</c:f>
              <c:numCache>
                <c:ptCount val="11"/>
                <c:pt idx="0">
                  <c:v>0.17514432404675134</c:v>
                </c:pt>
                <c:pt idx="1">
                  <c:v>0.2274796447052997</c:v>
                </c:pt>
                <c:pt idx="2">
                  <c:v>0.32149408279633573</c:v>
                </c:pt>
                <c:pt idx="3">
                  <c:v>0.36614706354369014</c:v>
                </c:pt>
                <c:pt idx="4">
                  <c:v>0.21177203008682785</c:v>
                </c:pt>
                <c:pt idx="5">
                  <c:v>0.27543045219457807</c:v>
                </c:pt>
                <c:pt idx="6">
                  <c:v>0.31255647752634536</c:v>
                </c:pt>
                <c:pt idx="7">
                  <c:v>0.2829506034269282</c:v>
                </c:pt>
                <c:pt idx="8">
                  <c:v>0.3287071723043035</c:v>
                </c:pt>
                <c:pt idx="9">
                  <c:v>0.17645715837045794</c:v>
                </c:pt>
                <c:pt idx="10">
                  <c:v>0.22481343204016052</c:v>
                </c:pt>
              </c:numCache>
            </c:numRef>
          </c:val>
          <c:smooth val="0"/>
        </c:ser>
        <c:ser>
          <c:idx val="1"/>
          <c:order val="1"/>
          <c:tx>
            <c:v>Measured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Parameters!$D$26:$D$36</c:f>
              <c:numCache>
                <c:ptCount val="11"/>
                <c:pt idx="0">
                  <c:v>0.1281725888324873</c:v>
                </c:pt>
                <c:pt idx="1">
                  <c:v>0.1690427698574338</c:v>
                </c:pt>
                <c:pt idx="2">
                  <c:v>0.22357723577235772</c:v>
                </c:pt>
                <c:pt idx="3">
                  <c:v>0.28283582089552245</c:v>
                </c:pt>
                <c:pt idx="4">
                  <c:v>0.1557377049180328</c:v>
                </c:pt>
                <c:pt idx="5">
                  <c:v>0.20655270655270655</c:v>
                </c:pt>
                <c:pt idx="6">
                  <c:v>0.23636363636363641</c:v>
                </c:pt>
                <c:pt idx="7">
                  <c:v>0.21218961625282165</c:v>
                </c:pt>
                <c:pt idx="8">
                  <c:v>0.2490494296577947</c:v>
                </c:pt>
                <c:pt idx="9">
                  <c:v>0.1306017925736235</c:v>
                </c:pt>
                <c:pt idx="10">
                  <c:v>0.16348773841961856</c:v>
                </c:pt>
              </c:numCache>
            </c:numRef>
          </c:val>
          <c:smooth val="0"/>
        </c:ser>
        <c:marker val="1"/>
        <c:axId val="60891889"/>
        <c:axId val="11156090"/>
      </c:lineChart>
      <c:catAx>
        <c:axId val="60891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156090"/>
        <c:crosses val="autoZero"/>
        <c:auto val="1"/>
        <c:lblOffset val="100"/>
        <c:noMultiLvlLbl val="0"/>
      </c:catAx>
      <c:valAx>
        <c:axId val="11156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Short/Total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918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Decay for 18 Hour Shutdown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Parameters!$A$41</c:f>
              <c:strCache>
                <c:ptCount val="1"/>
                <c:pt idx="0">
                  <c:v>LAM52A1     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Parameters!$E$26:$H$26</c:f>
              <c:numCache>
                <c:ptCount val="4"/>
                <c:pt idx="0">
                  <c:v>1.4333333332906477</c:v>
                </c:pt>
                <c:pt idx="2">
                  <c:v>7.933333333348855</c:v>
                </c:pt>
                <c:pt idx="3">
                  <c:v>17.53333333338378</c:v>
                </c:pt>
              </c:numCache>
            </c:numRef>
          </c:xVal>
          <c:yVal>
            <c:numRef>
              <c:f>Parameters!$E$41:$H$41</c:f>
              <c:numCache>
                <c:ptCount val="4"/>
                <c:pt idx="0">
                  <c:v>0.915793933030843</c:v>
                </c:pt>
                <c:pt idx="2">
                  <c:v>0.7798194531265173</c:v>
                </c:pt>
                <c:pt idx="3">
                  <c:v>0.7984142537971944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Parameters!$A$42</c:f>
              <c:strCache>
                <c:ptCount val="1"/>
                <c:pt idx="0">
                  <c:v>LAM52A2     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Parameters!$E$27:$H$27</c:f>
              <c:numCache>
                <c:ptCount val="4"/>
                <c:pt idx="0">
                  <c:v>1.4333333332906477</c:v>
                </c:pt>
                <c:pt idx="1">
                  <c:v>3.1333333334187046</c:v>
                </c:pt>
                <c:pt idx="2">
                  <c:v>7.950000000069849</c:v>
                </c:pt>
                <c:pt idx="3">
                  <c:v>17.54999999993015</c:v>
                </c:pt>
              </c:numCache>
            </c:numRef>
          </c:xVal>
          <c:yVal>
            <c:numRef>
              <c:f>Parameters!$E$42:$H$42</c:f>
              <c:numCache>
                <c:ptCount val="4"/>
                <c:pt idx="0">
                  <c:v>0.9020207801192042</c:v>
                </c:pt>
                <c:pt idx="1">
                  <c:v>0.8965094515237712</c:v>
                </c:pt>
                <c:pt idx="2">
                  <c:v>0.6889160744291274</c:v>
                </c:pt>
                <c:pt idx="3">
                  <c:v>0.7495406889788906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Parameters!$A$43</c:f>
              <c:strCache>
                <c:ptCount val="1"/>
                <c:pt idx="0">
                  <c:v>LAM52A3   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Parameters!$E$28:$H$28</c:f>
              <c:numCache>
                <c:ptCount val="4"/>
                <c:pt idx="0">
                  <c:v>1.4333333332906477</c:v>
                </c:pt>
                <c:pt idx="1">
                  <c:v>3.1499999999650754</c:v>
                </c:pt>
                <c:pt idx="2">
                  <c:v>7.96666666661622</c:v>
                </c:pt>
                <c:pt idx="3">
                  <c:v>17.566666666651145</c:v>
                </c:pt>
              </c:numCache>
            </c:numRef>
          </c:xVal>
          <c:yVal>
            <c:numRef>
              <c:f>Parameters!$E$43:$H$43</c:f>
              <c:numCache>
                <c:ptCount val="4"/>
                <c:pt idx="0">
                  <c:v>0.8523360362276133</c:v>
                </c:pt>
                <c:pt idx="1">
                  <c:v>0.8003643267015393</c:v>
                </c:pt>
                <c:pt idx="2">
                  <c:v>0.7310687140001073</c:v>
                </c:pt>
                <c:pt idx="3">
                  <c:v>0.6617731012986754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Parameters!$A$44</c:f>
              <c:strCache>
                <c:ptCount val="1"/>
                <c:pt idx="0">
                  <c:v>LAM52A4     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Parameters!$E$29:$H$29</c:f>
              <c:numCache>
                <c:ptCount val="4"/>
                <c:pt idx="0">
                  <c:v>1.4500000000116415</c:v>
                </c:pt>
                <c:pt idx="1">
                  <c:v>3.166666666686069</c:v>
                </c:pt>
                <c:pt idx="2">
                  <c:v>7.983333333337214</c:v>
                </c:pt>
                <c:pt idx="3">
                  <c:v>17.58333333337214</c:v>
                </c:pt>
              </c:numCache>
            </c:numRef>
          </c:xVal>
          <c:yVal>
            <c:numRef>
              <c:f>Parameters!$E$44:$H$44</c:f>
              <c:numCache>
                <c:ptCount val="4"/>
                <c:pt idx="0">
                  <c:v>0.8646012894814435</c:v>
                </c:pt>
                <c:pt idx="1">
                  <c:v>0.8516967926235116</c:v>
                </c:pt>
                <c:pt idx="2">
                  <c:v>0.6774860850414297</c:v>
                </c:pt>
                <c:pt idx="3">
                  <c:v>0.6200610740236322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Parameters!$A$45</c:f>
              <c:strCache>
                <c:ptCount val="1"/>
                <c:pt idx="0">
                  <c:v>LAM52B1     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Parameters!$E$30:$H$30</c:f>
              <c:numCache>
                <c:ptCount val="4"/>
                <c:pt idx="0">
                  <c:v>1.4666666667326353</c:v>
                </c:pt>
                <c:pt idx="1">
                  <c:v>3.166666666686069</c:v>
                </c:pt>
                <c:pt idx="2">
                  <c:v>7.983333333337214</c:v>
                </c:pt>
                <c:pt idx="3">
                  <c:v>17.58333333337214</c:v>
                </c:pt>
              </c:numCache>
            </c:numRef>
          </c:xVal>
          <c:yVal>
            <c:numRef>
              <c:f>Parameters!$E$45:$H$45</c:f>
              <c:numCache>
                <c:ptCount val="4"/>
                <c:pt idx="0">
                  <c:v>0.9050668228128773</c:v>
                </c:pt>
                <c:pt idx="1">
                  <c:v>0.8605553397237194</c:v>
                </c:pt>
                <c:pt idx="2">
                  <c:v>0.7937881150899826</c:v>
                </c:pt>
                <c:pt idx="3">
                  <c:v>0.7641137930305439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Parameters!$A$46</c:f>
              <c:strCache>
                <c:ptCount val="1"/>
                <c:pt idx="0">
                  <c:v>LAM52B2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Parameters!$E$31:$H$31</c:f>
              <c:numCache>
                <c:ptCount val="4"/>
                <c:pt idx="0">
                  <c:v>1.4666666667326353</c:v>
                </c:pt>
                <c:pt idx="1">
                  <c:v>3.183333333407063</c:v>
                </c:pt>
                <c:pt idx="2">
                  <c:v>8.000000000058208</c:v>
                </c:pt>
                <c:pt idx="3">
                  <c:v>17.600000000093132</c:v>
                </c:pt>
              </c:numCache>
            </c:numRef>
          </c:xVal>
          <c:yVal>
            <c:numRef>
              <c:f>Parameters!$E$46:$H$46</c:f>
              <c:numCache>
                <c:ptCount val="4"/>
                <c:pt idx="0">
                  <c:v>0.8881100311234977</c:v>
                </c:pt>
                <c:pt idx="1">
                  <c:v>0.8185287608787792</c:v>
                </c:pt>
                <c:pt idx="2">
                  <c:v>0.719849868531724</c:v>
                </c:pt>
                <c:pt idx="3">
                  <c:v>0.7046685004783309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Parameters!$A$47</c:f>
              <c:strCache>
                <c:ptCount val="1"/>
                <c:pt idx="0">
                  <c:v>LAM52B3    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Parameters!$E$32:$H$32</c:f>
              <c:numCache>
                <c:ptCount val="4"/>
                <c:pt idx="0">
                  <c:v>1.4833333332790062</c:v>
                </c:pt>
                <c:pt idx="1">
                  <c:v>3.183333333407063</c:v>
                </c:pt>
                <c:pt idx="2">
                  <c:v>8.000000000058208</c:v>
                </c:pt>
                <c:pt idx="3">
                  <c:v>17.600000000093132</c:v>
                </c:pt>
              </c:numCache>
            </c:numRef>
          </c:xVal>
          <c:yVal>
            <c:numRef>
              <c:f>Parameters!$E$47:$H$47</c:f>
              <c:numCache>
                <c:ptCount val="4"/>
                <c:pt idx="0">
                  <c:v>0.8774121956087748</c:v>
                </c:pt>
                <c:pt idx="1">
                  <c:v>0.8118278496743815</c:v>
                </c:pt>
                <c:pt idx="2">
                  <c:v>0.7302905547289197</c:v>
                </c:pt>
                <c:pt idx="3">
                  <c:v>0.6700238584648825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Parameters!$A$48</c:f>
              <c:strCache>
                <c:ptCount val="1"/>
                <c:pt idx="0">
                  <c:v>LAM52B4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Parameters!$E$33:$H$33</c:f>
              <c:numCache>
                <c:ptCount val="4"/>
                <c:pt idx="0">
                  <c:v>1.4833333332790062</c:v>
                </c:pt>
                <c:pt idx="1">
                  <c:v>3.199999999953434</c:v>
                </c:pt>
                <c:pt idx="2">
                  <c:v>8.016666666604578</c:v>
                </c:pt>
                <c:pt idx="3">
                  <c:v>17.616666666639503</c:v>
                </c:pt>
              </c:numCache>
            </c:numRef>
          </c:xVal>
          <c:yVal>
            <c:numRef>
              <c:f>Parameters!$E$48:$H$48</c:f>
              <c:numCache>
                <c:ptCount val="4"/>
                <c:pt idx="0">
                  <c:v>0.8855016728778835</c:v>
                </c:pt>
                <c:pt idx="1">
                  <c:v>0.8195387943113595</c:v>
                </c:pt>
                <c:pt idx="2">
                  <c:v>0.7155972886913822</c:v>
                </c:pt>
                <c:pt idx="3">
                  <c:v>0.6976074127186938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Parameters!$A$49</c:f>
              <c:strCache>
                <c:ptCount val="1"/>
                <c:pt idx="0">
                  <c:v>V523       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Parameters!$E$34:$H$34</c:f>
              <c:numCache>
                <c:ptCount val="4"/>
                <c:pt idx="0">
                  <c:v>1.5</c:v>
                </c:pt>
                <c:pt idx="1">
                  <c:v>3.266666666662786</c:v>
                </c:pt>
                <c:pt idx="2">
                  <c:v>8.050000000046566</c:v>
                </c:pt>
                <c:pt idx="3">
                  <c:v>17.65000000008149</c:v>
                </c:pt>
              </c:numCache>
            </c:numRef>
          </c:xVal>
          <c:yVal>
            <c:numRef>
              <c:f>Parameters!$E$49:$H$49</c:f>
              <c:numCache>
                <c:ptCount val="4"/>
                <c:pt idx="0">
                  <c:v>0.8719858473390755</c:v>
                </c:pt>
                <c:pt idx="1">
                  <c:v>0.8537504018624027</c:v>
                </c:pt>
                <c:pt idx="2">
                  <c:v>0.7194712124432675</c:v>
                </c:pt>
                <c:pt idx="3">
                  <c:v>0.6548182693896099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Parameters!$A$50</c:f>
              <c:strCache>
                <c:ptCount val="1"/>
                <c:pt idx="0">
                  <c:v>V529        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Parameters!$E$35:$H$35</c:f>
              <c:numCache>
                <c:ptCount val="4"/>
                <c:pt idx="0">
                  <c:v>1.5166666667209938</c:v>
                </c:pt>
                <c:pt idx="1">
                  <c:v>3.28333333338378</c:v>
                </c:pt>
                <c:pt idx="2">
                  <c:v>8.06666666676756</c:v>
                </c:pt>
                <c:pt idx="3">
                  <c:v>17.66666666662786</c:v>
                </c:pt>
              </c:numCache>
            </c:numRef>
          </c:xVal>
          <c:yVal>
            <c:numRef>
              <c:f>Parameters!$E$50:$H$50</c:f>
              <c:numCache>
                <c:ptCount val="4"/>
                <c:pt idx="0">
                  <c:v>0.9165704887463071</c:v>
                </c:pt>
                <c:pt idx="1">
                  <c:v>0.9963743213132072</c:v>
                </c:pt>
                <c:pt idx="2">
                  <c:v>0.7147137357829719</c:v>
                </c:pt>
                <c:pt idx="3">
                  <c:v>0.7968647398959572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Parameters!$A$51</c:f>
              <c:strCache>
                <c:ptCount val="1"/>
                <c:pt idx="0">
                  <c:v>V601        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Parameters!$E$36:$H$36</c:f>
              <c:numCache>
                <c:ptCount val="4"/>
                <c:pt idx="0">
                  <c:v>1.5333333332673647</c:v>
                </c:pt>
                <c:pt idx="1">
                  <c:v>3.299999999930151</c:v>
                </c:pt>
                <c:pt idx="2">
                  <c:v>8.08333333331393</c:v>
                </c:pt>
                <c:pt idx="3">
                  <c:v>17.683333333348855</c:v>
                </c:pt>
              </c:numCache>
            </c:numRef>
          </c:xVal>
          <c:yVal>
            <c:numRef>
              <c:f>Parameters!$E$51:$H$51</c:f>
              <c:numCache>
                <c:ptCount val="4"/>
                <c:pt idx="0">
                  <c:v>0.8986040460658427</c:v>
                </c:pt>
                <c:pt idx="1">
                  <c:v>1.0063385910982598</c:v>
                </c:pt>
                <c:pt idx="2">
                  <c:v>0.8545308230980357</c:v>
                </c:pt>
                <c:pt idx="3">
                  <c:v>0.7516933028398194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Parameters!$A$53</c:f>
              <c:strCache>
                <c:ptCount val="1"/>
                <c:pt idx="0">
                  <c:v>S/T = .2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Parameters!$E$27:$H$27</c:f>
              <c:numCache>
                <c:ptCount val="4"/>
                <c:pt idx="0">
                  <c:v>1.4333333332906477</c:v>
                </c:pt>
                <c:pt idx="1">
                  <c:v>3.1333333334187046</c:v>
                </c:pt>
                <c:pt idx="2">
                  <c:v>7.950000000069849</c:v>
                </c:pt>
                <c:pt idx="3">
                  <c:v>17.54999999993015</c:v>
                </c:pt>
              </c:numCache>
            </c:numRef>
          </c:xVal>
          <c:yVal>
            <c:numRef>
              <c:f>Parameters!$E$53:$H$53</c:f>
              <c:numCache>
                <c:ptCount val="4"/>
                <c:pt idx="0">
                  <c:v>0.9398126945926293</c:v>
                </c:pt>
                <c:pt idx="1">
                  <c:v>0.8923076804073284</c:v>
                </c:pt>
                <c:pt idx="2">
                  <c:v>0.8308027572218548</c:v>
                </c:pt>
                <c:pt idx="3">
                  <c:v>0.8058059921286143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Parameters!$A$54</c:f>
              <c:strCache>
                <c:ptCount val="1"/>
                <c:pt idx="0">
                  <c:v>S/T = 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Parameters!$E$27:$H$27</c:f>
              <c:numCache>
                <c:ptCount val="4"/>
                <c:pt idx="0">
                  <c:v>1.4333333332906477</c:v>
                </c:pt>
                <c:pt idx="1">
                  <c:v>3.1333333334187046</c:v>
                </c:pt>
                <c:pt idx="2">
                  <c:v>7.950000000069849</c:v>
                </c:pt>
                <c:pt idx="3">
                  <c:v>17.54999999993015</c:v>
                </c:pt>
              </c:numCache>
            </c:numRef>
          </c:xVal>
          <c:yVal>
            <c:numRef>
              <c:f>Parameters!$E$54:$H$54</c:f>
              <c:numCache>
                <c:ptCount val="4"/>
                <c:pt idx="0">
                  <c:v>0.9247658682407867</c:v>
                </c:pt>
                <c:pt idx="1">
                  <c:v>0.8653846005091606</c:v>
                </c:pt>
                <c:pt idx="2">
                  <c:v>0.7885034465273186</c:v>
                </c:pt>
                <c:pt idx="3">
                  <c:v>0.7572574901607678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Parameters!$A$55</c:f>
              <c:strCache>
                <c:ptCount val="1"/>
                <c:pt idx="0">
                  <c:v>S/T = .3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Parameters!$E$27:$H$27</c:f>
              <c:numCache>
                <c:ptCount val="4"/>
                <c:pt idx="0">
                  <c:v>1.4333333332906477</c:v>
                </c:pt>
                <c:pt idx="1">
                  <c:v>3.1333333334187046</c:v>
                </c:pt>
                <c:pt idx="2">
                  <c:v>7.950000000069849</c:v>
                </c:pt>
                <c:pt idx="3">
                  <c:v>17.54999999993015</c:v>
                </c:pt>
              </c:numCache>
            </c:numRef>
          </c:xVal>
          <c:yVal>
            <c:numRef>
              <c:f>Parameters!$E$55:$H$55</c:f>
              <c:numCache>
                <c:ptCount val="4"/>
                <c:pt idx="0">
                  <c:v>0.9097190418889438</c:v>
                </c:pt>
                <c:pt idx="1">
                  <c:v>0.8384615206109924</c:v>
                </c:pt>
                <c:pt idx="2">
                  <c:v>0.7462041358327822</c:v>
                </c:pt>
                <c:pt idx="3">
                  <c:v>0.7087089881929214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Parameters!$A$56</c:f>
              <c:strCache>
                <c:ptCount val="1"/>
                <c:pt idx="0">
                  <c:v>S/T = .4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Parameters!$E$27:$H$27</c:f>
              <c:numCache>
                <c:ptCount val="4"/>
                <c:pt idx="0">
                  <c:v>1.4333333332906477</c:v>
                </c:pt>
                <c:pt idx="1">
                  <c:v>3.1333333334187046</c:v>
                </c:pt>
                <c:pt idx="2">
                  <c:v>7.950000000069849</c:v>
                </c:pt>
                <c:pt idx="3">
                  <c:v>17.54999999993015</c:v>
                </c:pt>
              </c:numCache>
            </c:numRef>
          </c:xVal>
          <c:yVal>
            <c:numRef>
              <c:f>Parameters!$E$56:$H$56</c:f>
              <c:numCache>
                <c:ptCount val="4"/>
                <c:pt idx="0">
                  <c:v>0.8796253891852585</c:v>
                </c:pt>
                <c:pt idx="1">
                  <c:v>0.7846153608146568</c:v>
                </c:pt>
                <c:pt idx="2">
                  <c:v>0.6616055144437097</c:v>
                </c:pt>
                <c:pt idx="3">
                  <c:v>0.6116119842572284</c:v>
                </c:pt>
              </c:numCache>
            </c:numRef>
          </c:yVal>
          <c:smooth val="0"/>
        </c:ser>
        <c:axId val="33295947"/>
        <c:axId val="31228068"/>
      </c:scatterChart>
      <c:valAx>
        <c:axId val="33295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28068"/>
        <c:crosses val="autoZero"/>
        <c:crossBetween val="midCat"/>
        <c:dispUnits/>
      </c:valAx>
      <c:valAx>
        <c:axId val="31228068"/>
        <c:scaling>
          <c:orientation val="minMax"/>
          <c:max val="1.05"/>
          <c:min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Fraction of Initial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33295947"/>
        <c:crosses val="autoZero"/>
        <c:crossBetween val="midCat"/>
        <c:dispUnits/>
        <c:majorUnit val="0.05"/>
        <c:minorUnit val="0.02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Decay for 18 Hour Shutdown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Parameters!$A$41</c:f>
              <c:strCache>
                <c:ptCount val="1"/>
                <c:pt idx="0">
                  <c:v>LAM52A1     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Parameters!$E$26:$H$26</c:f>
              <c:numCache>
                <c:ptCount val="4"/>
                <c:pt idx="0">
                  <c:v>1.4333333332906477</c:v>
                </c:pt>
                <c:pt idx="2">
                  <c:v>7.933333333348855</c:v>
                </c:pt>
                <c:pt idx="3">
                  <c:v>17.53333333338378</c:v>
                </c:pt>
              </c:numCache>
            </c:numRef>
          </c:xVal>
          <c:yVal>
            <c:numRef>
              <c:f>Parameters!$E$41:$H$41</c:f>
              <c:numCache>
                <c:ptCount val="4"/>
                <c:pt idx="0">
                  <c:v>0.915793933030843</c:v>
                </c:pt>
                <c:pt idx="2">
                  <c:v>0.7798194531265173</c:v>
                </c:pt>
                <c:pt idx="3">
                  <c:v>0.7984142537971944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Parameters!$A$42</c:f>
              <c:strCache>
                <c:ptCount val="1"/>
                <c:pt idx="0">
                  <c:v>LAM52A2     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Parameters!$E$27:$H$27</c:f>
              <c:numCache>
                <c:ptCount val="4"/>
                <c:pt idx="0">
                  <c:v>1.4333333332906477</c:v>
                </c:pt>
                <c:pt idx="1">
                  <c:v>3.1333333334187046</c:v>
                </c:pt>
                <c:pt idx="2">
                  <c:v>7.950000000069849</c:v>
                </c:pt>
                <c:pt idx="3">
                  <c:v>17.54999999993015</c:v>
                </c:pt>
              </c:numCache>
            </c:numRef>
          </c:xVal>
          <c:yVal>
            <c:numRef>
              <c:f>Parameters!$E$42:$H$42</c:f>
              <c:numCache>
                <c:ptCount val="4"/>
                <c:pt idx="0">
                  <c:v>0.9020207801192042</c:v>
                </c:pt>
                <c:pt idx="1">
                  <c:v>0.8965094515237712</c:v>
                </c:pt>
                <c:pt idx="2">
                  <c:v>0.6889160744291274</c:v>
                </c:pt>
                <c:pt idx="3">
                  <c:v>0.7495406889788906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Parameters!$A$43</c:f>
              <c:strCache>
                <c:ptCount val="1"/>
                <c:pt idx="0">
                  <c:v>LAM52A3   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Parameters!$E$28:$H$28</c:f>
              <c:numCache>
                <c:ptCount val="4"/>
                <c:pt idx="0">
                  <c:v>1.4333333332906477</c:v>
                </c:pt>
                <c:pt idx="1">
                  <c:v>3.1499999999650754</c:v>
                </c:pt>
                <c:pt idx="2">
                  <c:v>7.96666666661622</c:v>
                </c:pt>
                <c:pt idx="3">
                  <c:v>17.566666666651145</c:v>
                </c:pt>
              </c:numCache>
            </c:numRef>
          </c:xVal>
          <c:yVal>
            <c:numRef>
              <c:f>Parameters!$E$43:$H$43</c:f>
              <c:numCache>
                <c:ptCount val="4"/>
                <c:pt idx="0">
                  <c:v>0.8523360362276133</c:v>
                </c:pt>
                <c:pt idx="1">
                  <c:v>0.8003643267015393</c:v>
                </c:pt>
                <c:pt idx="2">
                  <c:v>0.7310687140001073</c:v>
                </c:pt>
                <c:pt idx="3">
                  <c:v>0.6617731012986754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Parameters!$A$44</c:f>
              <c:strCache>
                <c:ptCount val="1"/>
                <c:pt idx="0">
                  <c:v>LAM52A4     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Parameters!$E$29:$H$29</c:f>
              <c:numCache>
                <c:ptCount val="4"/>
                <c:pt idx="0">
                  <c:v>1.4500000000116415</c:v>
                </c:pt>
                <c:pt idx="1">
                  <c:v>3.166666666686069</c:v>
                </c:pt>
                <c:pt idx="2">
                  <c:v>7.983333333337214</c:v>
                </c:pt>
                <c:pt idx="3">
                  <c:v>17.58333333337214</c:v>
                </c:pt>
              </c:numCache>
            </c:numRef>
          </c:xVal>
          <c:yVal>
            <c:numRef>
              <c:f>Parameters!$E$44:$H$44</c:f>
              <c:numCache>
                <c:ptCount val="4"/>
                <c:pt idx="0">
                  <c:v>0.8646012894814435</c:v>
                </c:pt>
                <c:pt idx="1">
                  <c:v>0.8516967926235116</c:v>
                </c:pt>
                <c:pt idx="2">
                  <c:v>0.6774860850414297</c:v>
                </c:pt>
                <c:pt idx="3">
                  <c:v>0.6200610740236322</c:v>
                </c:pt>
              </c:numCache>
            </c:numRef>
          </c:yVal>
          <c:smooth val="0"/>
        </c:ser>
        <c:ser>
          <c:idx val="11"/>
          <c:order val="4"/>
          <c:tx>
            <c:strRef>
              <c:f>Parameters!$A$53</c:f>
              <c:strCache>
                <c:ptCount val="1"/>
                <c:pt idx="0">
                  <c:v>S/T = .2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Parameters!$E$27:$H$27</c:f>
              <c:numCache>
                <c:ptCount val="4"/>
                <c:pt idx="0">
                  <c:v>1.4333333332906477</c:v>
                </c:pt>
                <c:pt idx="1">
                  <c:v>3.1333333334187046</c:v>
                </c:pt>
                <c:pt idx="2">
                  <c:v>7.950000000069849</c:v>
                </c:pt>
                <c:pt idx="3">
                  <c:v>17.54999999993015</c:v>
                </c:pt>
              </c:numCache>
            </c:numRef>
          </c:xVal>
          <c:yVal>
            <c:numRef>
              <c:f>Parameters!$E$53:$H$53</c:f>
              <c:numCache>
                <c:ptCount val="4"/>
                <c:pt idx="0">
                  <c:v>0.9398126945926293</c:v>
                </c:pt>
                <c:pt idx="1">
                  <c:v>0.8923076804073284</c:v>
                </c:pt>
                <c:pt idx="2">
                  <c:v>0.8308027572218548</c:v>
                </c:pt>
                <c:pt idx="3">
                  <c:v>0.8058059921286143</c:v>
                </c:pt>
              </c:numCache>
            </c:numRef>
          </c:yVal>
          <c:smooth val="0"/>
        </c:ser>
        <c:ser>
          <c:idx val="12"/>
          <c:order val="5"/>
          <c:tx>
            <c:strRef>
              <c:f>Parameters!$A$54</c:f>
              <c:strCache>
                <c:ptCount val="1"/>
                <c:pt idx="0">
                  <c:v>S/T = 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Parameters!$E$27:$H$27</c:f>
              <c:numCache>
                <c:ptCount val="4"/>
                <c:pt idx="0">
                  <c:v>1.4333333332906477</c:v>
                </c:pt>
                <c:pt idx="1">
                  <c:v>3.1333333334187046</c:v>
                </c:pt>
                <c:pt idx="2">
                  <c:v>7.950000000069849</c:v>
                </c:pt>
                <c:pt idx="3">
                  <c:v>17.54999999993015</c:v>
                </c:pt>
              </c:numCache>
            </c:numRef>
          </c:xVal>
          <c:yVal>
            <c:numRef>
              <c:f>Parameters!$E$54:$H$54</c:f>
              <c:numCache>
                <c:ptCount val="4"/>
                <c:pt idx="0">
                  <c:v>0.9247658682407867</c:v>
                </c:pt>
                <c:pt idx="1">
                  <c:v>0.8653846005091606</c:v>
                </c:pt>
                <c:pt idx="2">
                  <c:v>0.7885034465273186</c:v>
                </c:pt>
                <c:pt idx="3">
                  <c:v>0.7572574901607678</c:v>
                </c:pt>
              </c:numCache>
            </c:numRef>
          </c:yVal>
          <c:smooth val="0"/>
        </c:ser>
        <c:ser>
          <c:idx val="13"/>
          <c:order val="6"/>
          <c:tx>
            <c:strRef>
              <c:f>Parameters!$A$55</c:f>
              <c:strCache>
                <c:ptCount val="1"/>
                <c:pt idx="0">
                  <c:v>S/T = .3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Parameters!$E$27:$H$27</c:f>
              <c:numCache>
                <c:ptCount val="4"/>
                <c:pt idx="0">
                  <c:v>1.4333333332906477</c:v>
                </c:pt>
                <c:pt idx="1">
                  <c:v>3.1333333334187046</c:v>
                </c:pt>
                <c:pt idx="2">
                  <c:v>7.950000000069849</c:v>
                </c:pt>
                <c:pt idx="3">
                  <c:v>17.54999999993015</c:v>
                </c:pt>
              </c:numCache>
            </c:numRef>
          </c:xVal>
          <c:yVal>
            <c:numRef>
              <c:f>Parameters!$E$55:$H$55</c:f>
              <c:numCache>
                <c:ptCount val="4"/>
                <c:pt idx="0">
                  <c:v>0.9097190418889438</c:v>
                </c:pt>
                <c:pt idx="1">
                  <c:v>0.8384615206109924</c:v>
                </c:pt>
                <c:pt idx="2">
                  <c:v>0.7462041358327822</c:v>
                </c:pt>
                <c:pt idx="3">
                  <c:v>0.7087089881929214</c:v>
                </c:pt>
              </c:numCache>
            </c:numRef>
          </c:yVal>
          <c:smooth val="0"/>
        </c:ser>
        <c:ser>
          <c:idx val="14"/>
          <c:order val="7"/>
          <c:tx>
            <c:strRef>
              <c:f>Parameters!$A$56</c:f>
              <c:strCache>
                <c:ptCount val="1"/>
                <c:pt idx="0">
                  <c:v>S/T = .4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Parameters!$E$27:$H$27</c:f>
              <c:numCache>
                <c:ptCount val="4"/>
                <c:pt idx="0">
                  <c:v>1.4333333332906477</c:v>
                </c:pt>
                <c:pt idx="1">
                  <c:v>3.1333333334187046</c:v>
                </c:pt>
                <c:pt idx="2">
                  <c:v>7.950000000069849</c:v>
                </c:pt>
                <c:pt idx="3">
                  <c:v>17.54999999993015</c:v>
                </c:pt>
              </c:numCache>
            </c:numRef>
          </c:xVal>
          <c:yVal>
            <c:numRef>
              <c:f>Parameters!$E$56:$H$56</c:f>
              <c:numCache>
                <c:ptCount val="4"/>
                <c:pt idx="0">
                  <c:v>0.8796253891852585</c:v>
                </c:pt>
                <c:pt idx="1">
                  <c:v>0.7846153608146568</c:v>
                </c:pt>
                <c:pt idx="2">
                  <c:v>0.6616055144437097</c:v>
                </c:pt>
                <c:pt idx="3">
                  <c:v>0.6116119842572284</c:v>
                </c:pt>
              </c:numCache>
            </c:numRef>
          </c:yVal>
          <c:smooth val="0"/>
        </c:ser>
        <c:axId val="12617157"/>
        <c:axId val="46445550"/>
      </c:scatterChart>
      <c:valAx>
        <c:axId val="12617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45550"/>
        <c:crosses val="autoZero"/>
        <c:crossBetween val="midCat"/>
        <c:dispUnits/>
      </c:valAx>
      <c:valAx>
        <c:axId val="46445550"/>
        <c:scaling>
          <c:orientation val="minMax"/>
          <c:max val="1.05"/>
          <c:min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Fraction of Initial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12617157"/>
        <c:crosses val="autoZero"/>
        <c:crossBetween val="midCat"/>
        <c:dispUnits/>
        <c:majorUnit val="0.05"/>
        <c:minorUnit val="0.02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Decay for 18 Hour Shutdown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strRef>
              <c:f>Parameters!$A$45</c:f>
              <c:strCache>
                <c:ptCount val="1"/>
                <c:pt idx="0">
                  <c:v>LAM52B1     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Parameters!$E$30:$H$30</c:f>
              <c:numCache>
                <c:ptCount val="4"/>
                <c:pt idx="0">
                  <c:v>1.4666666667326353</c:v>
                </c:pt>
                <c:pt idx="1">
                  <c:v>3.166666666686069</c:v>
                </c:pt>
                <c:pt idx="2">
                  <c:v>7.983333333337214</c:v>
                </c:pt>
                <c:pt idx="3">
                  <c:v>17.58333333337214</c:v>
                </c:pt>
              </c:numCache>
            </c:numRef>
          </c:xVal>
          <c:yVal>
            <c:numRef>
              <c:f>Parameters!$E$45:$H$45</c:f>
              <c:numCache>
                <c:ptCount val="4"/>
                <c:pt idx="0">
                  <c:v>0.9050668228128773</c:v>
                </c:pt>
                <c:pt idx="1">
                  <c:v>0.8605553397237194</c:v>
                </c:pt>
                <c:pt idx="2">
                  <c:v>0.7937881150899826</c:v>
                </c:pt>
                <c:pt idx="3">
                  <c:v>0.7641137930305439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Parameters!$A$46</c:f>
              <c:strCache>
                <c:ptCount val="1"/>
                <c:pt idx="0">
                  <c:v>LAM52B2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Parameters!$E$31:$H$31</c:f>
              <c:numCache>
                <c:ptCount val="4"/>
                <c:pt idx="0">
                  <c:v>1.4666666667326353</c:v>
                </c:pt>
                <c:pt idx="1">
                  <c:v>3.183333333407063</c:v>
                </c:pt>
                <c:pt idx="2">
                  <c:v>8.000000000058208</c:v>
                </c:pt>
                <c:pt idx="3">
                  <c:v>17.600000000093132</c:v>
                </c:pt>
              </c:numCache>
            </c:numRef>
          </c:xVal>
          <c:yVal>
            <c:numRef>
              <c:f>Parameters!$E$46:$H$46</c:f>
              <c:numCache>
                <c:ptCount val="4"/>
                <c:pt idx="0">
                  <c:v>0.8881100311234977</c:v>
                </c:pt>
                <c:pt idx="1">
                  <c:v>0.8185287608787792</c:v>
                </c:pt>
                <c:pt idx="2">
                  <c:v>0.719849868531724</c:v>
                </c:pt>
                <c:pt idx="3">
                  <c:v>0.7046685004783309</c:v>
                </c:pt>
              </c:numCache>
            </c:numRef>
          </c:yVal>
          <c:smooth val="0"/>
        </c:ser>
        <c:ser>
          <c:idx val="6"/>
          <c:order val="2"/>
          <c:tx>
            <c:strRef>
              <c:f>Parameters!$A$47</c:f>
              <c:strCache>
                <c:ptCount val="1"/>
                <c:pt idx="0">
                  <c:v>LAM52B3    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Parameters!$E$32:$H$32</c:f>
              <c:numCache>
                <c:ptCount val="4"/>
                <c:pt idx="0">
                  <c:v>1.4833333332790062</c:v>
                </c:pt>
                <c:pt idx="1">
                  <c:v>3.183333333407063</c:v>
                </c:pt>
                <c:pt idx="2">
                  <c:v>8.000000000058208</c:v>
                </c:pt>
                <c:pt idx="3">
                  <c:v>17.600000000093132</c:v>
                </c:pt>
              </c:numCache>
            </c:numRef>
          </c:xVal>
          <c:yVal>
            <c:numRef>
              <c:f>Parameters!$E$47:$H$47</c:f>
              <c:numCache>
                <c:ptCount val="4"/>
                <c:pt idx="0">
                  <c:v>0.8774121956087748</c:v>
                </c:pt>
                <c:pt idx="1">
                  <c:v>0.8118278496743815</c:v>
                </c:pt>
                <c:pt idx="2">
                  <c:v>0.7302905547289197</c:v>
                </c:pt>
                <c:pt idx="3">
                  <c:v>0.6700238584648825</c:v>
                </c:pt>
              </c:numCache>
            </c:numRef>
          </c:yVal>
          <c:smooth val="0"/>
        </c:ser>
        <c:ser>
          <c:idx val="7"/>
          <c:order val="3"/>
          <c:tx>
            <c:strRef>
              <c:f>Parameters!$A$48</c:f>
              <c:strCache>
                <c:ptCount val="1"/>
                <c:pt idx="0">
                  <c:v>LAM52B4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Parameters!$E$33:$H$33</c:f>
              <c:numCache>
                <c:ptCount val="4"/>
                <c:pt idx="0">
                  <c:v>1.4833333332790062</c:v>
                </c:pt>
                <c:pt idx="1">
                  <c:v>3.199999999953434</c:v>
                </c:pt>
                <c:pt idx="2">
                  <c:v>8.016666666604578</c:v>
                </c:pt>
                <c:pt idx="3">
                  <c:v>17.616666666639503</c:v>
                </c:pt>
              </c:numCache>
            </c:numRef>
          </c:xVal>
          <c:yVal>
            <c:numRef>
              <c:f>Parameters!$E$48:$H$48</c:f>
              <c:numCache>
                <c:ptCount val="4"/>
                <c:pt idx="0">
                  <c:v>0.8855016728778835</c:v>
                </c:pt>
                <c:pt idx="1">
                  <c:v>0.8195387943113595</c:v>
                </c:pt>
                <c:pt idx="2">
                  <c:v>0.7155972886913822</c:v>
                </c:pt>
                <c:pt idx="3">
                  <c:v>0.6976074127186938</c:v>
                </c:pt>
              </c:numCache>
            </c:numRef>
          </c:yVal>
          <c:smooth val="0"/>
        </c:ser>
        <c:ser>
          <c:idx val="11"/>
          <c:order val="4"/>
          <c:tx>
            <c:strRef>
              <c:f>Parameters!$A$53</c:f>
              <c:strCache>
                <c:ptCount val="1"/>
                <c:pt idx="0">
                  <c:v>S/T = .2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Parameters!$E$27:$H$27</c:f>
              <c:numCache>
                <c:ptCount val="4"/>
                <c:pt idx="0">
                  <c:v>1.4333333332906477</c:v>
                </c:pt>
                <c:pt idx="1">
                  <c:v>3.1333333334187046</c:v>
                </c:pt>
                <c:pt idx="2">
                  <c:v>7.950000000069849</c:v>
                </c:pt>
                <c:pt idx="3">
                  <c:v>17.54999999993015</c:v>
                </c:pt>
              </c:numCache>
            </c:numRef>
          </c:xVal>
          <c:yVal>
            <c:numRef>
              <c:f>Parameters!$E$53:$H$53</c:f>
              <c:numCache>
                <c:ptCount val="4"/>
                <c:pt idx="0">
                  <c:v>0.9398126945926293</c:v>
                </c:pt>
                <c:pt idx="1">
                  <c:v>0.8923076804073284</c:v>
                </c:pt>
                <c:pt idx="2">
                  <c:v>0.8308027572218548</c:v>
                </c:pt>
                <c:pt idx="3">
                  <c:v>0.8058059921286143</c:v>
                </c:pt>
              </c:numCache>
            </c:numRef>
          </c:yVal>
          <c:smooth val="0"/>
        </c:ser>
        <c:ser>
          <c:idx val="12"/>
          <c:order val="5"/>
          <c:tx>
            <c:strRef>
              <c:f>Parameters!$A$54</c:f>
              <c:strCache>
                <c:ptCount val="1"/>
                <c:pt idx="0">
                  <c:v>S/T = 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Parameters!$E$27:$H$27</c:f>
              <c:numCache>
                <c:ptCount val="4"/>
                <c:pt idx="0">
                  <c:v>1.4333333332906477</c:v>
                </c:pt>
                <c:pt idx="1">
                  <c:v>3.1333333334187046</c:v>
                </c:pt>
                <c:pt idx="2">
                  <c:v>7.950000000069849</c:v>
                </c:pt>
                <c:pt idx="3">
                  <c:v>17.54999999993015</c:v>
                </c:pt>
              </c:numCache>
            </c:numRef>
          </c:xVal>
          <c:yVal>
            <c:numRef>
              <c:f>Parameters!$E$54:$H$54</c:f>
              <c:numCache>
                <c:ptCount val="4"/>
                <c:pt idx="0">
                  <c:v>0.9247658682407867</c:v>
                </c:pt>
                <c:pt idx="1">
                  <c:v>0.8653846005091606</c:v>
                </c:pt>
                <c:pt idx="2">
                  <c:v>0.7885034465273186</c:v>
                </c:pt>
                <c:pt idx="3">
                  <c:v>0.7572574901607678</c:v>
                </c:pt>
              </c:numCache>
            </c:numRef>
          </c:yVal>
          <c:smooth val="0"/>
        </c:ser>
        <c:ser>
          <c:idx val="13"/>
          <c:order val="6"/>
          <c:tx>
            <c:strRef>
              <c:f>Parameters!$A$55</c:f>
              <c:strCache>
                <c:ptCount val="1"/>
                <c:pt idx="0">
                  <c:v>S/T = .3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Parameters!$E$27:$H$27</c:f>
              <c:numCache>
                <c:ptCount val="4"/>
                <c:pt idx="0">
                  <c:v>1.4333333332906477</c:v>
                </c:pt>
                <c:pt idx="1">
                  <c:v>3.1333333334187046</c:v>
                </c:pt>
                <c:pt idx="2">
                  <c:v>7.950000000069849</c:v>
                </c:pt>
                <c:pt idx="3">
                  <c:v>17.54999999993015</c:v>
                </c:pt>
              </c:numCache>
            </c:numRef>
          </c:xVal>
          <c:yVal>
            <c:numRef>
              <c:f>Parameters!$E$55:$H$55</c:f>
              <c:numCache>
                <c:ptCount val="4"/>
                <c:pt idx="0">
                  <c:v>0.9097190418889438</c:v>
                </c:pt>
                <c:pt idx="1">
                  <c:v>0.8384615206109924</c:v>
                </c:pt>
                <c:pt idx="2">
                  <c:v>0.7462041358327822</c:v>
                </c:pt>
                <c:pt idx="3">
                  <c:v>0.7087089881929214</c:v>
                </c:pt>
              </c:numCache>
            </c:numRef>
          </c:yVal>
          <c:smooth val="0"/>
        </c:ser>
        <c:ser>
          <c:idx val="14"/>
          <c:order val="7"/>
          <c:tx>
            <c:strRef>
              <c:f>Parameters!$A$56</c:f>
              <c:strCache>
                <c:ptCount val="1"/>
                <c:pt idx="0">
                  <c:v>S/T = .4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Parameters!$E$27:$H$27</c:f>
              <c:numCache>
                <c:ptCount val="4"/>
                <c:pt idx="0">
                  <c:v>1.4333333332906477</c:v>
                </c:pt>
                <c:pt idx="1">
                  <c:v>3.1333333334187046</c:v>
                </c:pt>
                <c:pt idx="2">
                  <c:v>7.950000000069849</c:v>
                </c:pt>
                <c:pt idx="3">
                  <c:v>17.54999999993015</c:v>
                </c:pt>
              </c:numCache>
            </c:numRef>
          </c:xVal>
          <c:yVal>
            <c:numRef>
              <c:f>Parameters!$E$56:$H$56</c:f>
              <c:numCache>
                <c:ptCount val="4"/>
                <c:pt idx="0">
                  <c:v>0.8796253891852585</c:v>
                </c:pt>
                <c:pt idx="1">
                  <c:v>0.7846153608146568</c:v>
                </c:pt>
                <c:pt idx="2">
                  <c:v>0.6616055144437097</c:v>
                </c:pt>
                <c:pt idx="3">
                  <c:v>0.6116119842572284</c:v>
                </c:pt>
              </c:numCache>
            </c:numRef>
          </c:yVal>
          <c:smooth val="0"/>
        </c:ser>
        <c:axId val="15356767"/>
        <c:axId val="3993176"/>
      </c:scatterChart>
      <c:valAx>
        <c:axId val="15356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3176"/>
        <c:crosses val="autoZero"/>
        <c:crossBetween val="midCat"/>
        <c:dispUnits/>
      </c:valAx>
      <c:valAx>
        <c:axId val="3993176"/>
        <c:scaling>
          <c:orientation val="minMax"/>
          <c:max val="1.05"/>
          <c:min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Fraction of Initial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15356767"/>
        <c:crosses val="autoZero"/>
        <c:crossBetween val="midCat"/>
        <c:dispUnits/>
        <c:majorUnit val="0.05"/>
        <c:minorUnit val="0.02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Decay for 18 Hour Shutdown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8"/>
          <c:order val="0"/>
          <c:tx>
            <c:strRef>
              <c:f>Parameters!$A$49</c:f>
              <c:strCache>
                <c:ptCount val="1"/>
                <c:pt idx="0">
                  <c:v>V523       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Parameters!$E$34:$H$34</c:f>
              <c:numCache>
                <c:ptCount val="4"/>
                <c:pt idx="0">
                  <c:v>1.5</c:v>
                </c:pt>
                <c:pt idx="1">
                  <c:v>3.266666666662786</c:v>
                </c:pt>
                <c:pt idx="2">
                  <c:v>8.050000000046566</c:v>
                </c:pt>
                <c:pt idx="3">
                  <c:v>17.65000000008149</c:v>
                </c:pt>
              </c:numCache>
            </c:numRef>
          </c:xVal>
          <c:yVal>
            <c:numRef>
              <c:f>Parameters!$E$49:$H$49</c:f>
              <c:numCache>
                <c:ptCount val="4"/>
                <c:pt idx="0">
                  <c:v>0.8719858473390755</c:v>
                </c:pt>
                <c:pt idx="1">
                  <c:v>0.8537504018624027</c:v>
                </c:pt>
                <c:pt idx="2">
                  <c:v>0.7194712124432675</c:v>
                </c:pt>
                <c:pt idx="3">
                  <c:v>0.6548182693896099</c:v>
                </c:pt>
              </c:numCache>
            </c:numRef>
          </c:yVal>
          <c:smooth val="0"/>
        </c:ser>
        <c:ser>
          <c:idx val="9"/>
          <c:order val="1"/>
          <c:tx>
            <c:strRef>
              <c:f>Parameters!$A$50</c:f>
              <c:strCache>
                <c:ptCount val="1"/>
                <c:pt idx="0">
                  <c:v>V529        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Parameters!$E$35:$H$35</c:f>
              <c:numCache>
                <c:ptCount val="4"/>
                <c:pt idx="0">
                  <c:v>1.5166666667209938</c:v>
                </c:pt>
                <c:pt idx="1">
                  <c:v>3.28333333338378</c:v>
                </c:pt>
                <c:pt idx="2">
                  <c:v>8.06666666676756</c:v>
                </c:pt>
                <c:pt idx="3">
                  <c:v>17.66666666662786</c:v>
                </c:pt>
              </c:numCache>
            </c:numRef>
          </c:xVal>
          <c:yVal>
            <c:numRef>
              <c:f>Parameters!$E$50:$H$50</c:f>
              <c:numCache>
                <c:ptCount val="4"/>
                <c:pt idx="0">
                  <c:v>0.9165704887463071</c:v>
                </c:pt>
                <c:pt idx="1">
                  <c:v>0.9963743213132072</c:v>
                </c:pt>
                <c:pt idx="2">
                  <c:v>0.7147137357829719</c:v>
                </c:pt>
                <c:pt idx="3">
                  <c:v>0.7968647398959572</c:v>
                </c:pt>
              </c:numCache>
            </c:numRef>
          </c:yVal>
          <c:smooth val="0"/>
        </c:ser>
        <c:ser>
          <c:idx val="10"/>
          <c:order val="2"/>
          <c:tx>
            <c:strRef>
              <c:f>Parameters!$A$51</c:f>
              <c:strCache>
                <c:ptCount val="1"/>
                <c:pt idx="0">
                  <c:v>V601        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Parameters!$E$36:$H$36</c:f>
              <c:numCache>
                <c:ptCount val="4"/>
                <c:pt idx="0">
                  <c:v>1.5333333332673647</c:v>
                </c:pt>
                <c:pt idx="1">
                  <c:v>3.299999999930151</c:v>
                </c:pt>
                <c:pt idx="2">
                  <c:v>8.08333333331393</c:v>
                </c:pt>
                <c:pt idx="3">
                  <c:v>17.683333333348855</c:v>
                </c:pt>
              </c:numCache>
            </c:numRef>
          </c:xVal>
          <c:yVal>
            <c:numRef>
              <c:f>Parameters!$E$51:$H$51</c:f>
              <c:numCache>
                <c:ptCount val="4"/>
                <c:pt idx="0">
                  <c:v>0.8986040460658427</c:v>
                </c:pt>
                <c:pt idx="1">
                  <c:v>1.0063385910982598</c:v>
                </c:pt>
                <c:pt idx="2">
                  <c:v>0.8545308230980357</c:v>
                </c:pt>
                <c:pt idx="3">
                  <c:v>0.7516933028398194</c:v>
                </c:pt>
              </c:numCache>
            </c:numRef>
          </c:yVal>
          <c:smooth val="0"/>
        </c:ser>
        <c:ser>
          <c:idx val="11"/>
          <c:order val="3"/>
          <c:tx>
            <c:strRef>
              <c:f>Parameters!$A$53</c:f>
              <c:strCache>
                <c:ptCount val="1"/>
                <c:pt idx="0">
                  <c:v>S/T = .2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Parameters!$E$27:$H$27</c:f>
              <c:numCache>
                <c:ptCount val="4"/>
                <c:pt idx="0">
                  <c:v>1.4333333332906477</c:v>
                </c:pt>
                <c:pt idx="1">
                  <c:v>3.1333333334187046</c:v>
                </c:pt>
                <c:pt idx="2">
                  <c:v>7.950000000069849</c:v>
                </c:pt>
                <c:pt idx="3">
                  <c:v>17.54999999993015</c:v>
                </c:pt>
              </c:numCache>
            </c:numRef>
          </c:xVal>
          <c:yVal>
            <c:numRef>
              <c:f>Parameters!$E$53:$H$53</c:f>
              <c:numCache>
                <c:ptCount val="4"/>
                <c:pt idx="0">
                  <c:v>0.9398126945926293</c:v>
                </c:pt>
                <c:pt idx="1">
                  <c:v>0.8923076804073284</c:v>
                </c:pt>
                <c:pt idx="2">
                  <c:v>0.8308027572218548</c:v>
                </c:pt>
                <c:pt idx="3">
                  <c:v>0.8058059921286143</c:v>
                </c:pt>
              </c:numCache>
            </c:numRef>
          </c:yVal>
          <c:smooth val="0"/>
        </c:ser>
        <c:ser>
          <c:idx val="12"/>
          <c:order val="4"/>
          <c:tx>
            <c:strRef>
              <c:f>Parameters!$A$54</c:f>
              <c:strCache>
                <c:ptCount val="1"/>
                <c:pt idx="0">
                  <c:v>S/T = 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Parameters!$E$27:$H$27</c:f>
              <c:numCache>
                <c:ptCount val="4"/>
                <c:pt idx="0">
                  <c:v>1.4333333332906477</c:v>
                </c:pt>
                <c:pt idx="1">
                  <c:v>3.1333333334187046</c:v>
                </c:pt>
                <c:pt idx="2">
                  <c:v>7.950000000069849</c:v>
                </c:pt>
                <c:pt idx="3">
                  <c:v>17.54999999993015</c:v>
                </c:pt>
              </c:numCache>
            </c:numRef>
          </c:xVal>
          <c:yVal>
            <c:numRef>
              <c:f>Parameters!$E$54:$H$54</c:f>
              <c:numCache>
                <c:ptCount val="4"/>
                <c:pt idx="0">
                  <c:v>0.9247658682407867</c:v>
                </c:pt>
                <c:pt idx="1">
                  <c:v>0.8653846005091606</c:v>
                </c:pt>
                <c:pt idx="2">
                  <c:v>0.7885034465273186</c:v>
                </c:pt>
                <c:pt idx="3">
                  <c:v>0.7572574901607678</c:v>
                </c:pt>
              </c:numCache>
            </c:numRef>
          </c:yVal>
          <c:smooth val="0"/>
        </c:ser>
        <c:ser>
          <c:idx val="13"/>
          <c:order val="5"/>
          <c:tx>
            <c:strRef>
              <c:f>Parameters!$A$55</c:f>
              <c:strCache>
                <c:ptCount val="1"/>
                <c:pt idx="0">
                  <c:v>S/T = .3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Parameters!$E$27:$H$27</c:f>
              <c:numCache>
                <c:ptCount val="4"/>
                <c:pt idx="0">
                  <c:v>1.4333333332906477</c:v>
                </c:pt>
                <c:pt idx="1">
                  <c:v>3.1333333334187046</c:v>
                </c:pt>
                <c:pt idx="2">
                  <c:v>7.950000000069849</c:v>
                </c:pt>
                <c:pt idx="3">
                  <c:v>17.54999999993015</c:v>
                </c:pt>
              </c:numCache>
            </c:numRef>
          </c:xVal>
          <c:yVal>
            <c:numRef>
              <c:f>Parameters!$E$55:$H$55</c:f>
              <c:numCache>
                <c:ptCount val="4"/>
                <c:pt idx="0">
                  <c:v>0.9097190418889438</c:v>
                </c:pt>
                <c:pt idx="1">
                  <c:v>0.8384615206109924</c:v>
                </c:pt>
                <c:pt idx="2">
                  <c:v>0.7462041358327822</c:v>
                </c:pt>
                <c:pt idx="3">
                  <c:v>0.7087089881929214</c:v>
                </c:pt>
              </c:numCache>
            </c:numRef>
          </c:yVal>
          <c:smooth val="0"/>
        </c:ser>
        <c:ser>
          <c:idx val="14"/>
          <c:order val="6"/>
          <c:tx>
            <c:strRef>
              <c:f>Parameters!$A$56</c:f>
              <c:strCache>
                <c:ptCount val="1"/>
                <c:pt idx="0">
                  <c:v>S/T = .4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Parameters!$E$27:$H$27</c:f>
              <c:numCache>
                <c:ptCount val="4"/>
                <c:pt idx="0">
                  <c:v>1.4333333332906477</c:v>
                </c:pt>
                <c:pt idx="1">
                  <c:v>3.1333333334187046</c:v>
                </c:pt>
                <c:pt idx="2">
                  <c:v>7.950000000069849</c:v>
                </c:pt>
                <c:pt idx="3">
                  <c:v>17.54999999993015</c:v>
                </c:pt>
              </c:numCache>
            </c:numRef>
          </c:xVal>
          <c:yVal>
            <c:numRef>
              <c:f>Parameters!$E$56:$H$56</c:f>
              <c:numCache>
                <c:ptCount val="4"/>
                <c:pt idx="0">
                  <c:v>0.8796253891852585</c:v>
                </c:pt>
                <c:pt idx="1">
                  <c:v>0.7846153608146568</c:v>
                </c:pt>
                <c:pt idx="2">
                  <c:v>0.6616055144437097</c:v>
                </c:pt>
                <c:pt idx="3">
                  <c:v>0.6116119842572284</c:v>
                </c:pt>
              </c:numCache>
            </c:numRef>
          </c:yVal>
          <c:smooth val="0"/>
        </c:ser>
        <c:axId val="35938585"/>
        <c:axId val="55011810"/>
      </c:scatterChart>
      <c:valAx>
        <c:axId val="35938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11810"/>
        <c:crosses val="autoZero"/>
        <c:crossBetween val="midCat"/>
        <c:dispUnits/>
      </c:valAx>
      <c:valAx>
        <c:axId val="55011810"/>
        <c:scaling>
          <c:orientation val="minMax"/>
          <c:max val="1.05"/>
          <c:min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Fraction of Initial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35938585"/>
        <c:crosses val="autoZero"/>
        <c:crossBetween val="midCat"/>
        <c:dispUnits/>
        <c:majorUnit val="0.05"/>
        <c:minorUnit val="0.02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0.5035</cdr:x>
      <cdr:y>0.49425</cdr:y>
    </cdr:from>
    <cdr:to>
      <cdr:x>0.53475</cdr:x>
      <cdr:y>0.52625</cdr:y>
    </cdr:to>
    <cdr:sp>
      <cdr:nvSpPr>
        <cdr:cNvPr id="1" name="TextBox 1"/>
        <cdr:cNvSpPr txBox="1">
          <a:spLocks noChangeArrowheads="1"/>
        </cdr:cNvSpPr>
      </cdr:nvSpPr>
      <cdr:spPr>
        <a:xfrm>
          <a:off x="4362450" y="2924175"/>
          <a:ext cx="2667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88)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51" sqref="A51"/>
      <selection activeCell="A1" sqref="A1"/>
    </sheetView>
  </sheetViews>
  <sheetFormatPr defaultColWidth="9.140625" defaultRowHeight="12.75"/>
  <cols>
    <col min="2" max="2" width="19.00390625" style="0" customWidth="1"/>
    <col min="3" max="3" width="13.421875" style="0" bestFit="1" customWidth="1"/>
    <col min="8" max="8" width="14.421875" style="0" bestFit="1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5</v>
      </c>
    </row>
    <row r="4" spans="1:2" ht="12.75">
      <c r="A4" t="s">
        <v>6</v>
      </c>
      <c r="B4" t="s">
        <v>7</v>
      </c>
    </row>
    <row r="5" spans="1:3" ht="12.75">
      <c r="A5" t="s">
        <v>8</v>
      </c>
      <c r="B5" t="s">
        <v>9</v>
      </c>
      <c r="C5" s="1"/>
    </row>
    <row r="6" spans="1:9" ht="12.75">
      <c r="A6" t="s">
        <v>10</v>
      </c>
      <c r="B6" s="1">
        <v>39646.231944444444</v>
      </c>
      <c r="H6" s="2">
        <f>HOUR(B6)+MINUTE(B6)/60</f>
        <v>5.566666666666666</v>
      </c>
      <c r="I6" s="2">
        <f>H6-$H$6</f>
        <v>0</v>
      </c>
    </row>
    <row r="7" spans="1:9" ht="12.75">
      <c r="A7" t="s">
        <v>11</v>
      </c>
      <c r="B7" s="1">
        <v>39646.291666666664</v>
      </c>
      <c r="C7">
        <v>788</v>
      </c>
      <c r="D7" t="s">
        <v>12</v>
      </c>
      <c r="E7" t="s">
        <v>13</v>
      </c>
      <c r="F7" t="s">
        <v>14</v>
      </c>
      <c r="H7" s="2">
        <f>HOUR(B7)+MINUTE(B7)/60</f>
        <v>7</v>
      </c>
      <c r="I7" s="2">
        <f aca="true" t="shared" si="0" ref="I7:I49">H7-$H$6</f>
        <v>1.4333333333333336</v>
      </c>
    </row>
    <row r="8" spans="1:9" ht="12.75">
      <c r="A8" t="s">
        <v>15</v>
      </c>
      <c r="B8" s="1">
        <v>39646.291666666664</v>
      </c>
      <c r="C8">
        <v>491</v>
      </c>
      <c r="D8" t="s">
        <v>12</v>
      </c>
      <c r="E8" t="s">
        <v>13</v>
      </c>
      <c r="F8" t="s">
        <v>14</v>
      </c>
      <c r="H8" s="2">
        <f aca="true" t="shared" si="1" ref="H8:H49">HOUR(B8)+MINUTE(B8)/60</f>
        <v>7</v>
      </c>
      <c r="I8" s="2">
        <f t="shared" si="0"/>
        <v>1.4333333333333336</v>
      </c>
    </row>
    <row r="9" spans="1:9" ht="12.75">
      <c r="A9" t="s">
        <v>16</v>
      </c>
      <c r="B9" s="1">
        <v>39646.29236111111</v>
      </c>
      <c r="C9">
        <v>134</v>
      </c>
      <c r="D9" t="s">
        <v>12</v>
      </c>
      <c r="E9" t="s">
        <v>17</v>
      </c>
      <c r="F9" t="s">
        <v>14</v>
      </c>
      <c r="H9" s="2">
        <f t="shared" si="1"/>
        <v>7.016666666666667</v>
      </c>
      <c r="I9" s="2">
        <f t="shared" si="0"/>
        <v>1.4500000000000002</v>
      </c>
    </row>
    <row r="10" spans="1:9" ht="12.75">
      <c r="A10" t="s">
        <v>18</v>
      </c>
      <c r="B10" s="1">
        <v>39646.29305555556</v>
      </c>
      <c r="C10">
        <v>122</v>
      </c>
      <c r="D10" t="s">
        <v>12</v>
      </c>
      <c r="E10" t="s">
        <v>17</v>
      </c>
      <c r="F10" t="s">
        <v>14</v>
      </c>
      <c r="H10" s="2">
        <f t="shared" si="1"/>
        <v>7.033333333333333</v>
      </c>
      <c r="I10" s="2">
        <f t="shared" si="0"/>
        <v>1.4666666666666668</v>
      </c>
    </row>
    <row r="11" spans="1:9" ht="12.75">
      <c r="A11" t="s">
        <v>19</v>
      </c>
      <c r="B11" s="1">
        <v>39646.29305555556</v>
      </c>
      <c r="C11">
        <v>70.2</v>
      </c>
      <c r="D11" t="s">
        <v>12</v>
      </c>
      <c r="E11" t="s">
        <v>17</v>
      </c>
      <c r="F11" t="s">
        <v>14</v>
      </c>
      <c r="H11" s="2">
        <f t="shared" si="1"/>
        <v>7.033333333333333</v>
      </c>
      <c r="I11" s="2">
        <f t="shared" si="0"/>
        <v>1.4666666666666668</v>
      </c>
    </row>
    <row r="12" spans="1:9" ht="12.75">
      <c r="A12" t="s">
        <v>20</v>
      </c>
      <c r="B12" s="1">
        <v>39646.29375</v>
      </c>
      <c r="C12">
        <v>49.5</v>
      </c>
      <c r="D12" t="s">
        <v>12</v>
      </c>
      <c r="E12" t="s">
        <v>17</v>
      </c>
      <c r="F12" t="s">
        <v>14</v>
      </c>
      <c r="H12" s="2">
        <f t="shared" si="1"/>
        <v>7.05</v>
      </c>
      <c r="I12" s="2">
        <f t="shared" si="0"/>
        <v>1.4833333333333334</v>
      </c>
    </row>
    <row r="13" spans="1:9" ht="12.75">
      <c r="A13" t="s">
        <v>21</v>
      </c>
      <c r="B13" s="1">
        <v>39646.29375</v>
      </c>
      <c r="C13">
        <v>44.3</v>
      </c>
      <c r="D13" t="s">
        <v>12</v>
      </c>
      <c r="E13" t="s">
        <v>17</v>
      </c>
      <c r="F13" t="s">
        <v>14</v>
      </c>
      <c r="H13" s="2">
        <f t="shared" si="1"/>
        <v>7.05</v>
      </c>
      <c r="I13" s="2">
        <f t="shared" si="0"/>
        <v>1.4833333333333334</v>
      </c>
    </row>
    <row r="14" spans="1:9" ht="12.75">
      <c r="A14" t="s">
        <v>22</v>
      </c>
      <c r="B14" s="1">
        <v>39646.294444444444</v>
      </c>
      <c r="C14">
        <v>52.6</v>
      </c>
      <c r="D14" t="s">
        <v>12</v>
      </c>
      <c r="E14" t="s">
        <v>17</v>
      </c>
      <c r="F14" t="s">
        <v>14</v>
      </c>
      <c r="H14" s="2">
        <f t="shared" si="1"/>
        <v>7.066666666666666</v>
      </c>
      <c r="I14" s="2">
        <f t="shared" si="0"/>
        <v>1.5</v>
      </c>
    </row>
    <row r="15" spans="1:9" ht="12.75">
      <c r="A15" t="s">
        <v>23</v>
      </c>
      <c r="B15" s="1">
        <v>39646.29513888889</v>
      </c>
      <c r="C15">
        <v>7.81</v>
      </c>
      <c r="D15" t="s">
        <v>12</v>
      </c>
      <c r="E15" t="s">
        <v>17</v>
      </c>
      <c r="F15" t="s">
        <v>14</v>
      </c>
      <c r="H15" s="2">
        <f t="shared" si="1"/>
        <v>7.083333333333333</v>
      </c>
      <c r="I15" s="2">
        <f t="shared" si="0"/>
        <v>1.5166666666666666</v>
      </c>
    </row>
    <row r="16" spans="1:9" ht="12.75">
      <c r="A16" t="s">
        <v>24</v>
      </c>
      <c r="B16" s="1">
        <v>39646.29583333333</v>
      </c>
      <c r="C16">
        <v>3.67</v>
      </c>
      <c r="D16" t="s">
        <v>12</v>
      </c>
      <c r="E16" t="s">
        <v>17</v>
      </c>
      <c r="F16" t="s">
        <v>14</v>
      </c>
      <c r="H16" s="2">
        <f t="shared" si="1"/>
        <v>7.1</v>
      </c>
      <c r="I16" s="2">
        <f t="shared" si="0"/>
        <v>1.5333333333333332</v>
      </c>
    </row>
    <row r="17" spans="1:9" ht="12.75">
      <c r="A17" t="s">
        <v>24</v>
      </c>
      <c r="B17" s="1">
        <v>39646.302083333336</v>
      </c>
      <c r="C17">
        <v>4.05</v>
      </c>
      <c r="D17" t="s">
        <v>12</v>
      </c>
      <c r="E17" t="s">
        <v>17</v>
      </c>
      <c r="F17" t="s">
        <v>14</v>
      </c>
      <c r="H17" s="2">
        <f t="shared" si="1"/>
        <v>7.25</v>
      </c>
      <c r="I17" s="2">
        <f t="shared" si="0"/>
        <v>1.6833333333333336</v>
      </c>
    </row>
    <row r="18" spans="1:9" ht="12.75">
      <c r="A18" t="s">
        <v>15</v>
      </c>
      <c r="B18" s="1">
        <v>39646.3625</v>
      </c>
      <c r="C18">
        <v>488</v>
      </c>
      <c r="D18" t="s">
        <v>12</v>
      </c>
      <c r="E18" t="s">
        <v>13</v>
      </c>
      <c r="F18" t="s">
        <v>14</v>
      </c>
      <c r="H18" s="2">
        <f t="shared" si="1"/>
        <v>8.7</v>
      </c>
      <c r="I18" s="2">
        <f t="shared" si="0"/>
        <v>3.133333333333333</v>
      </c>
    </row>
    <row r="19" spans="1:9" ht="12.75">
      <c r="A19" t="s">
        <v>25</v>
      </c>
      <c r="B19" s="1">
        <v>39646.36319444444</v>
      </c>
      <c r="C19">
        <v>231</v>
      </c>
      <c r="D19" t="s">
        <v>12</v>
      </c>
      <c r="E19" t="s">
        <v>17</v>
      </c>
      <c r="F19" t="s">
        <v>14</v>
      </c>
      <c r="H19" s="2">
        <f t="shared" si="1"/>
        <v>8.716666666666667</v>
      </c>
      <c r="I19" s="2">
        <f t="shared" si="0"/>
        <v>3.1500000000000004</v>
      </c>
    </row>
    <row r="20" spans="1:9" ht="12.75">
      <c r="A20" t="s">
        <v>26</v>
      </c>
      <c r="B20" s="1">
        <v>39646.36388888889</v>
      </c>
      <c r="C20">
        <v>132</v>
      </c>
      <c r="D20" t="s">
        <v>12</v>
      </c>
      <c r="E20" t="s">
        <v>17</v>
      </c>
      <c r="F20" t="s">
        <v>14</v>
      </c>
      <c r="H20" s="2">
        <f t="shared" si="1"/>
        <v>8.733333333333333</v>
      </c>
      <c r="I20" s="2">
        <f t="shared" si="0"/>
        <v>3.166666666666666</v>
      </c>
    </row>
    <row r="21" spans="1:9" ht="12.75">
      <c r="A21" t="s">
        <v>18</v>
      </c>
      <c r="B21" s="1">
        <v>39646.36388888889</v>
      </c>
      <c r="C21">
        <v>116</v>
      </c>
      <c r="D21" t="s">
        <v>12</v>
      </c>
      <c r="E21" t="s">
        <v>17</v>
      </c>
      <c r="F21" t="s">
        <v>14</v>
      </c>
      <c r="H21" s="2">
        <f t="shared" si="1"/>
        <v>8.733333333333333</v>
      </c>
      <c r="I21" s="2">
        <f t="shared" si="0"/>
        <v>3.166666666666666</v>
      </c>
    </row>
    <row r="22" spans="1:9" ht="12.75">
      <c r="A22" t="s">
        <v>19</v>
      </c>
      <c r="B22" s="1">
        <v>39646.364583333336</v>
      </c>
      <c r="C22">
        <v>64.7</v>
      </c>
      <c r="D22" t="s">
        <v>12</v>
      </c>
      <c r="E22" t="s">
        <v>17</v>
      </c>
      <c r="F22" t="s">
        <v>14</v>
      </c>
      <c r="H22" s="2">
        <f t="shared" si="1"/>
        <v>8.75</v>
      </c>
      <c r="I22" s="2">
        <f t="shared" si="0"/>
        <v>3.1833333333333336</v>
      </c>
    </row>
    <row r="23" spans="1:9" ht="12.75">
      <c r="A23" t="s">
        <v>20</v>
      </c>
      <c r="B23" s="1">
        <v>39646.364583333336</v>
      </c>
      <c r="C23">
        <v>45.8</v>
      </c>
      <c r="D23" t="s">
        <v>12</v>
      </c>
      <c r="E23" t="s">
        <v>17</v>
      </c>
      <c r="F23" t="s">
        <v>14</v>
      </c>
      <c r="H23" s="2">
        <f t="shared" si="1"/>
        <v>8.75</v>
      </c>
      <c r="I23" s="2">
        <f t="shared" si="0"/>
        <v>3.1833333333333336</v>
      </c>
    </row>
    <row r="24" spans="1:9" ht="12.75">
      <c r="A24" t="s">
        <v>21</v>
      </c>
      <c r="B24" s="1">
        <v>39646.365277777775</v>
      </c>
      <c r="C24">
        <v>41</v>
      </c>
      <c r="D24" t="s">
        <v>12</v>
      </c>
      <c r="E24" t="s">
        <v>17</v>
      </c>
      <c r="F24" t="s">
        <v>14</v>
      </c>
      <c r="H24" s="2">
        <f t="shared" si="1"/>
        <v>8.766666666666667</v>
      </c>
      <c r="I24" s="2">
        <f t="shared" si="0"/>
        <v>3.200000000000001</v>
      </c>
    </row>
    <row r="25" spans="1:9" ht="12.75">
      <c r="A25" t="s">
        <v>22</v>
      </c>
      <c r="B25" s="1">
        <v>39646.368055555555</v>
      </c>
      <c r="C25">
        <v>51.5</v>
      </c>
      <c r="D25" t="s">
        <v>12</v>
      </c>
      <c r="E25" t="s">
        <v>17</v>
      </c>
      <c r="F25" t="s">
        <v>14</v>
      </c>
      <c r="H25" s="2">
        <f t="shared" si="1"/>
        <v>8.833333333333334</v>
      </c>
      <c r="I25" s="2">
        <f t="shared" si="0"/>
        <v>3.2666666666666675</v>
      </c>
    </row>
    <row r="26" spans="1:9" ht="12.75">
      <c r="A26" t="s">
        <v>23</v>
      </c>
      <c r="B26" s="1">
        <v>39646.36875</v>
      </c>
      <c r="C26">
        <v>8.49</v>
      </c>
      <c r="D26" t="s">
        <v>12</v>
      </c>
      <c r="E26" t="s">
        <v>17</v>
      </c>
      <c r="F26" t="s">
        <v>14</v>
      </c>
      <c r="H26" s="2">
        <f t="shared" si="1"/>
        <v>8.85</v>
      </c>
      <c r="I26" s="2">
        <f t="shared" si="0"/>
        <v>3.283333333333333</v>
      </c>
    </row>
    <row r="27" spans="1:9" ht="12.75">
      <c r="A27" t="s">
        <v>24</v>
      </c>
      <c r="B27" s="1">
        <v>39646.36944444444</v>
      </c>
      <c r="C27">
        <v>4.11</v>
      </c>
      <c r="D27" t="s">
        <v>12</v>
      </c>
      <c r="E27" t="s">
        <v>17</v>
      </c>
      <c r="F27" t="s">
        <v>14</v>
      </c>
      <c r="H27" s="2">
        <f t="shared" si="1"/>
        <v>8.866666666666667</v>
      </c>
      <c r="I27" s="2">
        <f t="shared" si="0"/>
        <v>3.3000000000000007</v>
      </c>
    </row>
    <row r="28" spans="1:9" ht="12.75">
      <c r="A28" t="s">
        <v>11</v>
      </c>
      <c r="B28" s="1">
        <v>39646.5625</v>
      </c>
      <c r="C28">
        <v>671</v>
      </c>
      <c r="D28" t="s">
        <v>12</v>
      </c>
      <c r="E28" t="s">
        <v>13</v>
      </c>
      <c r="F28" t="s">
        <v>14</v>
      </c>
      <c r="H28" s="2">
        <f t="shared" si="1"/>
        <v>13.5</v>
      </c>
      <c r="I28" s="2">
        <f t="shared" si="0"/>
        <v>7.933333333333334</v>
      </c>
    </row>
    <row r="29" spans="1:9" ht="12.75">
      <c r="A29" t="s">
        <v>15</v>
      </c>
      <c r="B29" s="1">
        <v>39646.56319444445</v>
      </c>
      <c r="C29">
        <v>375</v>
      </c>
      <c r="D29" t="s">
        <v>12</v>
      </c>
      <c r="E29" t="s">
        <v>13</v>
      </c>
      <c r="F29" t="s">
        <v>14</v>
      </c>
      <c r="H29" s="2">
        <f t="shared" si="1"/>
        <v>13.516666666666667</v>
      </c>
      <c r="I29" s="2">
        <f t="shared" si="0"/>
        <v>7.950000000000001</v>
      </c>
    </row>
    <row r="30" spans="1:9" ht="12.75">
      <c r="A30" t="s">
        <v>25</v>
      </c>
      <c r="B30" s="1">
        <v>39646.563888888886</v>
      </c>
      <c r="C30">
        <v>211</v>
      </c>
      <c r="D30" t="s">
        <v>12</v>
      </c>
      <c r="E30" t="s">
        <v>17</v>
      </c>
      <c r="F30" t="s">
        <v>14</v>
      </c>
      <c r="H30" s="2">
        <f t="shared" si="1"/>
        <v>13.533333333333333</v>
      </c>
      <c r="I30" s="2">
        <f t="shared" si="0"/>
        <v>7.966666666666667</v>
      </c>
    </row>
    <row r="31" spans="1:9" ht="12.75">
      <c r="A31" t="s">
        <v>16</v>
      </c>
      <c r="B31" s="1">
        <v>39646.56458333333</v>
      </c>
      <c r="C31">
        <v>105</v>
      </c>
      <c r="D31" t="s">
        <v>12</v>
      </c>
      <c r="E31" t="s">
        <v>17</v>
      </c>
      <c r="F31" t="s">
        <v>14</v>
      </c>
      <c r="H31" s="2">
        <f t="shared" si="1"/>
        <v>13.55</v>
      </c>
      <c r="I31" s="2">
        <f t="shared" si="0"/>
        <v>7.983333333333334</v>
      </c>
    </row>
    <row r="32" spans="1:9" ht="12.75">
      <c r="A32" t="s">
        <v>71</v>
      </c>
      <c r="B32" s="1">
        <v>39646.56458333333</v>
      </c>
      <c r="C32">
        <v>107</v>
      </c>
      <c r="D32" t="s">
        <v>12</v>
      </c>
      <c r="E32" t="s">
        <v>17</v>
      </c>
      <c r="F32" t="s">
        <v>14</v>
      </c>
      <c r="H32" s="2">
        <f t="shared" si="1"/>
        <v>13.55</v>
      </c>
      <c r="I32" s="2">
        <f t="shared" si="0"/>
        <v>7.983333333333334</v>
      </c>
    </row>
    <row r="33" spans="1:9" ht="12.75">
      <c r="A33" t="s">
        <v>19</v>
      </c>
      <c r="B33" s="1">
        <v>39646.56527777778</v>
      </c>
      <c r="C33">
        <v>56.9</v>
      </c>
      <c r="D33" t="s">
        <v>12</v>
      </c>
      <c r="E33" t="s">
        <v>17</v>
      </c>
      <c r="F33" t="s">
        <v>14</v>
      </c>
      <c r="H33" s="2">
        <f t="shared" si="1"/>
        <v>13.566666666666666</v>
      </c>
      <c r="I33" s="2">
        <f t="shared" si="0"/>
        <v>8</v>
      </c>
    </row>
    <row r="34" spans="1:9" ht="12.75">
      <c r="A34" t="s">
        <v>20</v>
      </c>
      <c r="B34" s="1">
        <v>39646.56527777778</v>
      </c>
      <c r="C34">
        <v>41.2</v>
      </c>
      <c r="D34" t="s">
        <v>12</v>
      </c>
      <c r="E34" t="s">
        <v>17</v>
      </c>
      <c r="F34" t="s">
        <v>14</v>
      </c>
      <c r="H34" s="2">
        <f t="shared" si="1"/>
        <v>13.566666666666666</v>
      </c>
      <c r="I34" s="2">
        <f t="shared" si="0"/>
        <v>8</v>
      </c>
    </row>
    <row r="35" spans="1:9" ht="12.75">
      <c r="A35" t="s">
        <v>43</v>
      </c>
      <c r="B35" s="1">
        <v>39646.56597222222</v>
      </c>
      <c r="C35">
        <v>35.8</v>
      </c>
      <c r="D35" t="s">
        <v>12</v>
      </c>
      <c r="E35" t="s">
        <v>17</v>
      </c>
      <c r="F35" t="s">
        <v>14</v>
      </c>
      <c r="H35" s="2">
        <f t="shared" si="1"/>
        <v>13.583333333333334</v>
      </c>
      <c r="I35" s="2">
        <f t="shared" si="0"/>
        <v>8.016666666666667</v>
      </c>
    </row>
    <row r="36" spans="1:9" ht="12.75">
      <c r="A36" t="s">
        <v>22</v>
      </c>
      <c r="B36" s="1">
        <v>39646.56736111111</v>
      </c>
      <c r="C36">
        <v>43.4</v>
      </c>
      <c r="D36" t="s">
        <v>12</v>
      </c>
      <c r="E36" t="s">
        <v>17</v>
      </c>
      <c r="F36" t="s">
        <v>14</v>
      </c>
      <c r="H36" s="2">
        <f t="shared" si="1"/>
        <v>13.616666666666667</v>
      </c>
      <c r="I36" s="2">
        <f t="shared" si="0"/>
        <v>8.05</v>
      </c>
    </row>
    <row r="37" spans="1:9" ht="12.75">
      <c r="A37" t="s">
        <v>23</v>
      </c>
      <c r="B37" s="1">
        <v>39646.56805555556</v>
      </c>
      <c r="C37">
        <v>6.09</v>
      </c>
      <c r="D37" t="s">
        <v>12</v>
      </c>
      <c r="E37" t="s">
        <v>17</v>
      </c>
      <c r="F37" t="s">
        <v>14</v>
      </c>
      <c r="H37" s="2">
        <f t="shared" si="1"/>
        <v>13.633333333333333</v>
      </c>
      <c r="I37" s="2">
        <f t="shared" si="0"/>
        <v>8.066666666666666</v>
      </c>
    </row>
    <row r="38" spans="1:9" ht="12.75">
      <c r="A38" t="s">
        <v>24</v>
      </c>
      <c r="B38" s="1">
        <v>39646.56875</v>
      </c>
      <c r="C38">
        <v>3.49</v>
      </c>
      <c r="D38" t="s">
        <v>12</v>
      </c>
      <c r="E38" t="s">
        <v>17</v>
      </c>
      <c r="F38" t="s">
        <v>14</v>
      </c>
      <c r="H38" s="2">
        <f t="shared" si="1"/>
        <v>13.65</v>
      </c>
      <c r="I38" s="2">
        <f t="shared" si="0"/>
        <v>8.083333333333334</v>
      </c>
    </row>
    <row r="39" spans="1:9" ht="12.75">
      <c r="A39" t="s">
        <v>11</v>
      </c>
      <c r="B39" s="1">
        <v>39646.9625</v>
      </c>
      <c r="C39">
        <v>687</v>
      </c>
      <c r="D39" t="s">
        <v>12</v>
      </c>
      <c r="E39" t="s">
        <v>13</v>
      </c>
      <c r="F39" t="s">
        <v>14</v>
      </c>
      <c r="H39" s="2">
        <f t="shared" si="1"/>
        <v>23.1</v>
      </c>
      <c r="I39" s="2">
        <f t="shared" si="0"/>
        <v>17.533333333333335</v>
      </c>
    </row>
    <row r="40" spans="1:9" ht="12.75">
      <c r="A40" t="s">
        <v>15</v>
      </c>
      <c r="B40" s="1">
        <v>39646.96319444444</v>
      </c>
      <c r="C40">
        <v>408</v>
      </c>
      <c r="D40" t="s">
        <v>12</v>
      </c>
      <c r="E40" t="s">
        <v>13</v>
      </c>
      <c r="F40" t="s">
        <v>14</v>
      </c>
      <c r="H40" s="2">
        <f t="shared" si="1"/>
        <v>23.116666666666667</v>
      </c>
      <c r="I40" s="2">
        <f t="shared" si="0"/>
        <v>17.55</v>
      </c>
    </row>
    <row r="41" spans="1:9" ht="12.75">
      <c r="A41" t="s">
        <v>15</v>
      </c>
      <c r="B41" s="1">
        <v>39646.96388888889</v>
      </c>
      <c r="C41">
        <v>191</v>
      </c>
      <c r="D41" t="s">
        <v>12</v>
      </c>
      <c r="E41" t="s">
        <v>17</v>
      </c>
      <c r="F41" t="s">
        <v>14</v>
      </c>
      <c r="H41" s="2">
        <f t="shared" si="1"/>
        <v>23.133333333333333</v>
      </c>
      <c r="I41" s="2">
        <f t="shared" si="0"/>
        <v>17.566666666666666</v>
      </c>
    </row>
    <row r="42" spans="1:9" ht="12.75">
      <c r="A42" t="s">
        <v>16</v>
      </c>
      <c r="B42" s="1">
        <v>39646.964583333334</v>
      </c>
      <c r="C42">
        <v>96.1</v>
      </c>
      <c r="D42" t="s">
        <v>12</v>
      </c>
      <c r="E42" t="s">
        <v>17</v>
      </c>
      <c r="F42" t="s">
        <v>14</v>
      </c>
      <c r="H42" s="2">
        <f t="shared" si="1"/>
        <v>23.15</v>
      </c>
      <c r="I42" s="2">
        <f t="shared" si="0"/>
        <v>17.583333333333332</v>
      </c>
    </row>
    <row r="43" spans="1:9" ht="12.75">
      <c r="A43" t="s">
        <v>18</v>
      </c>
      <c r="B43" s="1">
        <v>39646.964583333334</v>
      </c>
      <c r="C43">
        <v>103</v>
      </c>
      <c r="D43" t="s">
        <v>12</v>
      </c>
      <c r="E43" t="s">
        <v>17</v>
      </c>
      <c r="F43" t="s">
        <v>14</v>
      </c>
      <c r="H43" s="2">
        <f t="shared" si="1"/>
        <v>23.15</v>
      </c>
      <c r="I43" s="2">
        <f t="shared" si="0"/>
        <v>17.583333333333332</v>
      </c>
    </row>
    <row r="44" spans="1:9" ht="12.75">
      <c r="A44" t="s">
        <v>19</v>
      </c>
      <c r="B44" s="1">
        <v>39646.96527777778</v>
      </c>
      <c r="C44">
        <v>55.7</v>
      </c>
      <c r="D44" t="s">
        <v>12</v>
      </c>
      <c r="E44" t="s">
        <v>17</v>
      </c>
      <c r="F44" t="s">
        <v>14</v>
      </c>
      <c r="H44" s="2">
        <f t="shared" si="1"/>
        <v>23.166666666666668</v>
      </c>
      <c r="I44" s="2">
        <f t="shared" si="0"/>
        <v>17.6</v>
      </c>
    </row>
    <row r="45" spans="1:9" ht="12.75">
      <c r="A45" t="s">
        <v>20</v>
      </c>
      <c r="B45" s="1">
        <v>39646.96527777778</v>
      </c>
      <c r="C45">
        <v>37.8</v>
      </c>
      <c r="D45" t="s">
        <v>12</v>
      </c>
      <c r="E45" t="s">
        <v>17</v>
      </c>
      <c r="F45" t="s">
        <v>14</v>
      </c>
      <c r="H45" s="2">
        <f t="shared" si="1"/>
        <v>23.166666666666668</v>
      </c>
      <c r="I45" s="2">
        <f t="shared" si="0"/>
        <v>17.6</v>
      </c>
    </row>
    <row r="46" spans="1:9" ht="12.75">
      <c r="A46" t="s">
        <v>43</v>
      </c>
      <c r="B46" s="1">
        <v>39646.96597222222</v>
      </c>
      <c r="C46">
        <v>34.9</v>
      </c>
      <c r="D46" t="s">
        <v>12</v>
      </c>
      <c r="E46" t="s">
        <v>17</v>
      </c>
      <c r="F46" t="s">
        <v>14</v>
      </c>
      <c r="H46" s="2">
        <f t="shared" si="1"/>
        <v>23.183333333333334</v>
      </c>
      <c r="I46" s="2">
        <f t="shared" si="0"/>
        <v>17.616666666666667</v>
      </c>
    </row>
    <row r="47" spans="1:9" ht="12.75">
      <c r="A47" t="s">
        <v>22</v>
      </c>
      <c r="B47" s="1">
        <v>39646.967361111114</v>
      </c>
      <c r="C47">
        <v>39.5</v>
      </c>
      <c r="D47" t="s">
        <v>12</v>
      </c>
      <c r="E47" t="s">
        <v>17</v>
      </c>
      <c r="F47" t="s">
        <v>14</v>
      </c>
      <c r="H47" s="2">
        <f t="shared" si="1"/>
        <v>23.216666666666665</v>
      </c>
      <c r="I47" s="2">
        <f t="shared" si="0"/>
        <v>17.65</v>
      </c>
    </row>
    <row r="48" spans="1:9" ht="12.75">
      <c r="A48" t="s">
        <v>23</v>
      </c>
      <c r="B48" s="1">
        <v>39646.96805555555</v>
      </c>
      <c r="C48">
        <v>6.79</v>
      </c>
      <c r="D48" t="s">
        <v>12</v>
      </c>
      <c r="E48" t="s">
        <v>17</v>
      </c>
      <c r="F48" t="s">
        <v>14</v>
      </c>
      <c r="H48" s="2">
        <f t="shared" si="1"/>
        <v>23.233333333333334</v>
      </c>
      <c r="I48" s="2">
        <f t="shared" si="0"/>
        <v>17.666666666666668</v>
      </c>
    </row>
    <row r="49" spans="1:9" ht="12.75">
      <c r="A49" t="s">
        <v>24</v>
      </c>
      <c r="B49" s="1">
        <v>39646.96875</v>
      </c>
      <c r="C49">
        <v>3.07</v>
      </c>
      <c r="D49" t="s">
        <v>12</v>
      </c>
      <c r="E49" t="s">
        <v>17</v>
      </c>
      <c r="F49" t="s">
        <v>14</v>
      </c>
      <c r="H49" s="2">
        <f t="shared" si="1"/>
        <v>23.25</v>
      </c>
      <c r="I49" s="2">
        <f t="shared" si="0"/>
        <v>17.683333333333334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A26" sqref="A26"/>
      <selection activeCell="H25" sqref="H25"/>
    </sheetView>
  </sheetViews>
  <sheetFormatPr defaultColWidth="9.140625" defaultRowHeight="12.75"/>
  <cols>
    <col min="1" max="1" width="14.28125" style="0" customWidth="1"/>
    <col min="3" max="3" width="11.00390625" style="0" customWidth="1"/>
  </cols>
  <sheetData>
    <row r="1" ht="12.75">
      <c r="A1" t="s">
        <v>28</v>
      </c>
    </row>
    <row r="5" spans="1:3" ht="12.75">
      <c r="A5" s="1">
        <v>39646.231944444444</v>
      </c>
      <c r="B5" t="s">
        <v>29</v>
      </c>
      <c r="C5" s="2">
        <v>39646.231944444444</v>
      </c>
    </row>
    <row r="8" spans="3:17" ht="12.75">
      <c r="C8" t="s">
        <v>30</v>
      </c>
      <c r="D8" t="s">
        <v>31</v>
      </c>
      <c r="E8" t="s">
        <v>32</v>
      </c>
      <c r="G8" t="s">
        <v>30</v>
      </c>
      <c r="H8" t="s">
        <v>31</v>
      </c>
      <c r="I8" t="s">
        <v>32</v>
      </c>
      <c r="K8" t="s">
        <v>30</v>
      </c>
      <c r="L8" t="s">
        <v>31</v>
      </c>
      <c r="M8" t="s">
        <v>32</v>
      </c>
      <c r="O8" t="s">
        <v>30</v>
      </c>
      <c r="P8" t="s">
        <v>31</v>
      </c>
      <c r="Q8" t="s">
        <v>32</v>
      </c>
    </row>
    <row r="9" ht="12.75">
      <c r="A9" t="s">
        <v>27</v>
      </c>
    </row>
    <row r="10" spans="1:17" ht="12.75">
      <c r="A10" t="s">
        <v>11</v>
      </c>
      <c r="C10" s="2">
        <v>39646.291666666664</v>
      </c>
      <c r="D10">
        <f>24*(C10-$C$5)</f>
        <v>1.4333333332906477</v>
      </c>
      <c r="E10">
        <v>788</v>
      </c>
      <c r="K10" s="2">
        <v>39646.5625</v>
      </c>
      <c r="L10">
        <f>24*(K10-$C$5)</f>
        <v>7.933333333348855</v>
      </c>
      <c r="M10">
        <v>671</v>
      </c>
      <c r="O10" s="2">
        <v>39646.9625</v>
      </c>
      <c r="P10">
        <f aca="true" t="shared" si="0" ref="P10:P20">24*(O10-$C$5)</f>
        <v>17.53333333338378</v>
      </c>
      <c r="Q10">
        <v>687</v>
      </c>
    </row>
    <row r="11" spans="1:17" ht="12.75">
      <c r="A11" t="s">
        <v>15</v>
      </c>
      <c r="C11" s="2">
        <v>39646.291666666664</v>
      </c>
      <c r="D11">
        <f>24*(C11-$C$5)</f>
        <v>1.4333333332906477</v>
      </c>
      <c r="E11">
        <v>491</v>
      </c>
      <c r="G11" s="2">
        <v>39646.3625</v>
      </c>
      <c r="H11">
        <f>24*(G11-$C$5)</f>
        <v>3.1333333334187046</v>
      </c>
      <c r="I11">
        <v>488</v>
      </c>
      <c r="K11" s="2">
        <v>39646.56319444445</v>
      </c>
      <c r="L11">
        <f aca="true" t="shared" si="1" ref="L11:L20">24*(K11-$C$5)</f>
        <v>7.950000000069849</v>
      </c>
      <c r="M11">
        <v>375</v>
      </c>
      <c r="O11" s="2">
        <v>39646.96319444444</v>
      </c>
      <c r="P11">
        <f t="shared" si="0"/>
        <v>17.54999999993015</v>
      </c>
      <c r="Q11">
        <v>408</v>
      </c>
    </row>
    <row r="12" spans="1:17" ht="12.75">
      <c r="A12" t="s">
        <v>42</v>
      </c>
      <c r="C12" s="2">
        <v>39646.291666666664</v>
      </c>
      <c r="D12">
        <f>24*(C12-$C$5)</f>
        <v>1.4333333332906477</v>
      </c>
      <c r="E12">
        <v>246</v>
      </c>
      <c r="G12" s="2">
        <v>39646.36319444444</v>
      </c>
      <c r="H12">
        <f aca="true" t="shared" si="2" ref="H12:H20">24*(G12-$C$5)</f>
        <v>3.1499999999650754</v>
      </c>
      <c r="I12">
        <v>231</v>
      </c>
      <c r="K12" s="2">
        <v>39646.563888888886</v>
      </c>
      <c r="L12">
        <f t="shared" si="1"/>
        <v>7.96666666661622</v>
      </c>
      <c r="M12">
        <v>211</v>
      </c>
      <c r="O12" s="2">
        <v>39646.96388888889</v>
      </c>
      <c r="P12">
        <f t="shared" si="0"/>
        <v>17.566666666651145</v>
      </c>
      <c r="Q12">
        <v>191</v>
      </c>
    </row>
    <row r="13" spans="1:17" ht="12.75">
      <c r="A13" t="s">
        <v>16</v>
      </c>
      <c r="C13" s="2">
        <v>39646.29236111111</v>
      </c>
      <c r="D13">
        <f aca="true" t="shared" si="3" ref="D13:D19">24*(C13-$C$5)</f>
        <v>1.4500000000116415</v>
      </c>
      <c r="E13">
        <v>134</v>
      </c>
      <c r="G13" s="2">
        <v>39646.36388888889</v>
      </c>
      <c r="H13">
        <f t="shared" si="2"/>
        <v>3.166666666686069</v>
      </c>
      <c r="I13">
        <v>132</v>
      </c>
      <c r="K13" s="2">
        <v>39646.56458333333</v>
      </c>
      <c r="L13">
        <f t="shared" si="1"/>
        <v>7.983333333337214</v>
      </c>
      <c r="M13">
        <v>105</v>
      </c>
      <c r="O13" s="2">
        <v>39646.964583333334</v>
      </c>
      <c r="P13">
        <f t="shared" si="0"/>
        <v>17.58333333337214</v>
      </c>
      <c r="Q13">
        <v>96.1</v>
      </c>
    </row>
    <row r="14" spans="1:17" ht="12.75">
      <c r="A14" t="s">
        <v>71</v>
      </c>
      <c r="C14" s="2">
        <v>39646.29305555556</v>
      </c>
      <c r="D14">
        <f t="shared" si="3"/>
        <v>1.4666666667326353</v>
      </c>
      <c r="E14">
        <v>122</v>
      </c>
      <c r="G14" s="2">
        <v>39646.36388888889</v>
      </c>
      <c r="H14">
        <f t="shared" si="2"/>
        <v>3.166666666686069</v>
      </c>
      <c r="I14">
        <v>116</v>
      </c>
      <c r="K14" s="2">
        <v>39646.56458333333</v>
      </c>
      <c r="L14">
        <f t="shared" si="1"/>
        <v>7.983333333337214</v>
      </c>
      <c r="M14">
        <v>107</v>
      </c>
      <c r="O14" s="2">
        <v>39646.964583333334</v>
      </c>
      <c r="P14">
        <f t="shared" si="0"/>
        <v>17.58333333337214</v>
      </c>
      <c r="Q14">
        <v>103</v>
      </c>
    </row>
    <row r="15" spans="1:17" ht="12.75">
      <c r="A15" t="s">
        <v>19</v>
      </c>
      <c r="C15" s="2">
        <v>39646.29305555556</v>
      </c>
      <c r="D15">
        <f t="shared" si="3"/>
        <v>1.4666666667326353</v>
      </c>
      <c r="E15">
        <v>70.2</v>
      </c>
      <c r="G15" s="2">
        <v>39646.364583333336</v>
      </c>
      <c r="H15">
        <f t="shared" si="2"/>
        <v>3.183333333407063</v>
      </c>
      <c r="I15">
        <v>64.7</v>
      </c>
      <c r="K15" s="2">
        <v>39646.56527777778</v>
      </c>
      <c r="L15">
        <f t="shared" si="1"/>
        <v>8.000000000058208</v>
      </c>
      <c r="M15">
        <v>56.9</v>
      </c>
      <c r="O15" s="2">
        <v>39646.96527777778</v>
      </c>
      <c r="P15">
        <f t="shared" si="0"/>
        <v>17.600000000093132</v>
      </c>
      <c r="Q15">
        <v>55.7</v>
      </c>
    </row>
    <row r="16" spans="1:17" ht="12.75">
      <c r="A16" t="s">
        <v>20</v>
      </c>
      <c r="C16" s="2">
        <v>39646.29375</v>
      </c>
      <c r="D16">
        <f t="shared" si="3"/>
        <v>1.4833333332790062</v>
      </c>
      <c r="E16">
        <v>49.5</v>
      </c>
      <c r="G16" s="2">
        <v>39646.364583333336</v>
      </c>
      <c r="H16">
        <f t="shared" si="2"/>
        <v>3.183333333407063</v>
      </c>
      <c r="I16">
        <v>45.8</v>
      </c>
      <c r="K16" s="2">
        <v>39646.56527777778</v>
      </c>
      <c r="L16">
        <f t="shared" si="1"/>
        <v>8.000000000058208</v>
      </c>
      <c r="M16">
        <v>41.2</v>
      </c>
      <c r="O16" s="2">
        <v>39646.96527777778</v>
      </c>
      <c r="P16">
        <f t="shared" si="0"/>
        <v>17.600000000093132</v>
      </c>
      <c r="Q16">
        <v>37.8</v>
      </c>
    </row>
    <row r="17" spans="1:17" ht="12.75">
      <c r="A17" t="s">
        <v>43</v>
      </c>
      <c r="C17" s="2">
        <v>39646.29375</v>
      </c>
      <c r="D17">
        <f t="shared" si="3"/>
        <v>1.4833333332790062</v>
      </c>
      <c r="E17">
        <v>44.3</v>
      </c>
      <c r="G17" s="2">
        <v>39646.365277777775</v>
      </c>
      <c r="H17">
        <f t="shared" si="2"/>
        <v>3.199999999953434</v>
      </c>
      <c r="I17">
        <v>41</v>
      </c>
      <c r="K17" s="2">
        <v>39646.56597222222</v>
      </c>
      <c r="L17">
        <f t="shared" si="1"/>
        <v>8.016666666604578</v>
      </c>
      <c r="M17">
        <v>35.8</v>
      </c>
      <c r="O17" s="2">
        <v>39646.96597222222</v>
      </c>
      <c r="P17">
        <f t="shared" si="0"/>
        <v>17.616666666639503</v>
      </c>
      <c r="Q17">
        <v>34.9</v>
      </c>
    </row>
    <row r="18" spans="1:17" ht="12.75">
      <c r="A18" t="s">
        <v>22</v>
      </c>
      <c r="C18" s="2">
        <v>39646.294444444444</v>
      </c>
      <c r="D18">
        <f t="shared" si="3"/>
        <v>1.5</v>
      </c>
      <c r="E18">
        <v>52.6</v>
      </c>
      <c r="G18" s="2">
        <v>39646.368055555555</v>
      </c>
      <c r="H18">
        <f t="shared" si="2"/>
        <v>3.266666666662786</v>
      </c>
      <c r="I18">
        <v>51.5</v>
      </c>
      <c r="K18" s="2">
        <v>39646.56736111111</v>
      </c>
      <c r="L18">
        <f t="shared" si="1"/>
        <v>8.050000000046566</v>
      </c>
      <c r="M18">
        <v>43.4</v>
      </c>
      <c r="O18" s="2">
        <v>39646.967361111114</v>
      </c>
      <c r="P18">
        <f t="shared" si="0"/>
        <v>17.65000000008149</v>
      </c>
      <c r="Q18">
        <v>39.5</v>
      </c>
    </row>
    <row r="19" spans="1:17" ht="12.75">
      <c r="A19" t="s">
        <v>23</v>
      </c>
      <c r="C19" s="2">
        <v>39646.29513888889</v>
      </c>
      <c r="D19">
        <f t="shared" si="3"/>
        <v>1.5166666667209938</v>
      </c>
      <c r="E19">
        <v>7.81</v>
      </c>
      <c r="G19" s="2">
        <v>39646.36875</v>
      </c>
      <c r="H19">
        <f t="shared" si="2"/>
        <v>3.28333333338378</v>
      </c>
      <c r="I19">
        <v>8.49</v>
      </c>
      <c r="K19" s="2">
        <v>39646.56805555556</v>
      </c>
      <c r="L19">
        <f t="shared" si="1"/>
        <v>8.06666666676756</v>
      </c>
      <c r="M19">
        <v>6.09</v>
      </c>
      <c r="O19" s="2">
        <v>39646.96805555555</v>
      </c>
      <c r="P19">
        <f t="shared" si="0"/>
        <v>17.66666666662786</v>
      </c>
      <c r="Q19">
        <v>6.79</v>
      </c>
    </row>
    <row r="20" spans="1:17" ht="12.75">
      <c r="A20" t="s">
        <v>24</v>
      </c>
      <c r="C20" s="2">
        <v>39646.302083333336</v>
      </c>
      <c r="D20">
        <f>24*(C20-$C$5)</f>
        <v>1.683333333407063</v>
      </c>
      <c r="E20">
        <v>4.05</v>
      </c>
      <c r="G20" s="2">
        <v>39646.36944444444</v>
      </c>
      <c r="H20">
        <f t="shared" si="2"/>
        <v>3.299999999930151</v>
      </c>
      <c r="I20">
        <v>4.11</v>
      </c>
      <c r="K20" s="2">
        <v>39646.56875</v>
      </c>
      <c r="L20">
        <f t="shared" si="1"/>
        <v>8.08333333331393</v>
      </c>
      <c r="M20">
        <v>3.49</v>
      </c>
      <c r="O20" s="2">
        <v>39646.96875</v>
      </c>
      <c r="P20">
        <f t="shared" si="0"/>
        <v>17.683333333348855</v>
      </c>
      <c r="Q20">
        <v>3.07</v>
      </c>
    </row>
    <row r="22" spans="1:5" ht="12.75">
      <c r="A22" t="s">
        <v>24</v>
      </c>
      <c r="C22" s="2">
        <v>39646.29583333333</v>
      </c>
      <c r="D22">
        <f>24*(C22-$C$5)</f>
        <v>1.5333333332673647</v>
      </c>
      <c r="E22">
        <v>3.67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56"/>
  <sheetViews>
    <sheetView workbookViewId="0" topLeftCell="H1">
      <pane ySplit="5865" topLeftCell="BM40" activePane="topLeft" state="split"/>
      <selection pane="topLeft" activeCell="A1" sqref="A1"/>
      <selection pane="topLeft" activeCell="Q11" sqref="Q11:Q19"/>
      <selection pane="bottomLeft" activeCell="I47" sqref="I47"/>
    </sheetView>
  </sheetViews>
  <sheetFormatPr defaultColWidth="9.140625" defaultRowHeight="12.75"/>
  <cols>
    <col min="1" max="16384" width="12.7109375" style="0" customWidth="1"/>
  </cols>
  <sheetData>
    <row r="2" spans="1:6" ht="12.75">
      <c r="A2" t="s">
        <v>33</v>
      </c>
      <c r="B2">
        <v>312.3</v>
      </c>
      <c r="C2" t="s">
        <v>34</v>
      </c>
      <c r="E2">
        <v>312.3</v>
      </c>
      <c r="F2" t="s">
        <v>34</v>
      </c>
    </row>
    <row r="3" spans="1:6" ht="12.75">
      <c r="A3" t="s">
        <v>35</v>
      </c>
      <c r="B3">
        <v>5.591</v>
      </c>
      <c r="C3" t="s">
        <v>34</v>
      </c>
      <c r="E3">
        <v>5.591</v>
      </c>
      <c r="F3" t="s">
        <v>34</v>
      </c>
    </row>
    <row r="4" spans="1:6" ht="12.75">
      <c r="A4" t="s">
        <v>49</v>
      </c>
      <c r="B4">
        <v>8.275</v>
      </c>
      <c r="C4" t="s">
        <v>36</v>
      </c>
      <c r="E4">
        <v>8.275</v>
      </c>
      <c r="F4" t="s">
        <v>36</v>
      </c>
    </row>
    <row r="5" spans="1:6" ht="12.75">
      <c r="A5" t="s">
        <v>37</v>
      </c>
      <c r="B5">
        <v>2.5789</v>
      </c>
      <c r="C5" t="s">
        <v>36</v>
      </c>
      <c r="E5">
        <v>2.5789</v>
      </c>
      <c r="F5" t="s">
        <v>36</v>
      </c>
    </row>
    <row r="7" spans="1:4" ht="12.75">
      <c r="A7" t="s">
        <v>50</v>
      </c>
      <c r="C7">
        <v>0.1</v>
      </c>
      <c r="D7" t="s">
        <v>48</v>
      </c>
    </row>
    <row r="8" spans="5:6" ht="12.75">
      <c r="E8" t="s">
        <v>65</v>
      </c>
      <c r="F8" t="s">
        <v>65</v>
      </c>
    </row>
    <row r="9" spans="1:17" ht="12.75">
      <c r="A9" t="s">
        <v>27</v>
      </c>
      <c r="C9" t="s">
        <v>39</v>
      </c>
      <c r="D9" t="s">
        <v>38</v>
      </c>
      <c r="E9" t="s">
        <v>40</v>
      </c>
      <c r="F9" t="s">
        <v>41</v>
      </c>
      <c r="G9" t="s">
        <v>39</v>
      </c>
      <c r="H9" t="s">
        <v>38</v>
      </c>
      <c r="K9" t="s">
        <v>39</v>
      </c>
      <c r="L9" t="s">
        <v>38</v>
      </c>
      <c r="O9" t="s">
        <v>39</v>
      </c>
      <c r="P9" t="s">
        <v>38</v>
      </c>
      <c r="Q9" t="s">
        <v>70</v>
      </c>
    </row>
    <row r="10" spans="1:17" ht="12.75">
      <c r="A10" t="s">
        <v>11</v>
      </c>
      <c r="C10">
        <f>2^-(DataReOrg!D10/Parameters!$B$5)</f>
        <v>0.6802832529114559</v>
      </c>
      <c r="D10">
        <f>2^-(DataReOrg!D10/Parameters!$B$4)</f>
        <v>0.8868656734800492</v>
      </c>
      <c r="E10">
        <f>(DataReOrg!E10-DataReOrg!Q10)/((C10-K10)+$C$7*(D10-P10))</f>
        <v>160.9866398832903</v>
      </c>
      <c r="F10">
        <f>DataReOrg!E10+Parameters!E10/(C10+$C$7*D10)</f>
        <v>997.3536516543279</v>
      </c>
      <c r="K10">
        <f>2^-(DataReOrg!L10/Parameters!$B$5)</f>
        <v>0.11856524016522729</v>
      </c>
      <c r="L10">
        <f>2^-(DataReOrg!L10/Parameters!$B$4)</f>
        <v>0.5145164195723719</v>
      </c>
      <c r="O10">
        <f>2^-(DataReOrg!P10/Parameters!$B$5)</f>
        <v>0.008981895602347325</v>
      </c>
      <c r="P10">
        <f>2^-(DataReOrg!P10/Parameters!$B$4)</f>
        <v>0.23023326139113423</v>
      </c>
      <c r="Q10">
        <f>2^-(DataReOrg!P10/Parameters!$B$3/24)</f>
        <v>0.9134094693022798</v>
      </c>
    </row>
    <row r="11" spans="1:17" ht="12.75">
      <c r="A11" t="s">
        <v>15</v>
      </c>
      <c r="C11">
        <f>2^-(DataReOrg!D11/Parameters!$B$5)</f>
        <v>0.6802832529114559</v>
      </c>
      <c r="D11">
        <f>2^-(DataReOrg!D11/Parameters!$B$4)</f>
        <v>0.8868656734800492</v>
      </c>
      <c r="E11">
        <f>(DataReOrg!E11-DataReOrg!Q11)/((C11-K11)+$C$7*(D11-P11))</f>
        <v>132.17753659786476</v>
      </c>
      <c r="F11">
        <f>DataReOrg!E11+Parameters!E11/(C11+$C$7*D11)</f>
        <v>662.88910814896</v>
      </c>
      <c r="G11">
        <f>2^-(DataReOrg!H11/Parameters!$B$5)</f>
        <v>0.4307765726049543</v>
      </c>
      <c r="H11">
        <f>2^-(DataReOrg!H11/Parameters!$B$4)</f>
        <v>0.7691566963535192</v>
      </c>
      <c r="K11">
        <f>2^-(DataReOrg!L11/Parameters!$B$5)</f>
        <v>0.11803530257746137</v>
      </c>
      <c r="L11">
        <f>2^-(DataReOrg!L11/Parameters!$B$4)</f>
        <v>0.5137986214274038</v>
      </c>
      <c r="O11">
        <f>2^-(DataReOrg!P11/Parameters!$B$5)</f>
        <v>0.008941750244123605</v>
      </c>
      <c r="P11">
        <f>2^-(DataReOrg!P11/Parameters!$B$4)</f>
        <v>0.2299120646325476</v>
      </c>
      <c r="Q11">
        <f>2^-(DataReOrg!P11/Parameters!$B$3/24)</f>
        <v>0.9133308335061227</v>
      </c>
    </row>
    <row r="12" spans="1:17" ht="12.75">
      <c r="A12" t="s">
        <v>42</v>
      </c>
      <c r="C12">
        <f>2^-(DataReOrg!D12/Parameters!$B$5)</f>
        <v>0.6802832529114559</v>
      </c>
      <c r="D12">
        <f>2^-(DataReOrg!D12/Parameters!$B$4)</f>
        <v>0.8868656734800492</v>
      </c>
      <c r="E12">
        <f>(DataReOrg!I12-DataReOrg!Q12)/((G12-K12)+$C$7*(H12-P12))</f>
        <v>109.53122077944369</v>
      </c>
      <c r="F12">
        <f>DataReOrg!I12+E12*(K12+$C$7*L12)</f>
        <v>249.49061337366018</v>
      </c>
      <c r="G12">
        <f>2^-(DataReOrg!H12/Parameters!$B$5)</f>
        <v>0.42885117950451634</v>
      </c>
      <c r="H12">
        <f>2^-(DataReOrg!H12/Parameters!$B$4)</f>
        <v>0.7680836514067503</v>
      </c>
      <c r="K12">
        <f>2^-(DataReOrg!L12/Parameters!$B$5)</f>
        <v>0.11750773359705821</v>
      </c>
      <c r="L12">
        <f>2^-(DataReOrg!L12/Parameters!$B$4)</f>
        <v>0.5130818246849542</v>
      </c>
      <c r="O12">
        <f>2^-(DataReOrg!P12/Parameters!$B$5)</f>
        <v>0.008901784318628297</v>
      </c>
      <c r="P12">
        <f>2^-(DataReOrg!P12/Parameters!$B$4)</f>
        <v>0.22959131596987872</v>
      </c>
      <c r="Q12">
        <f>2^-(DataReOrg!P12/Parameters!$B$3/24)</f>
        <v>0.9132522044789297</v>
      </c>
    </row>
    <row r="13" spans="1:17" ht="12.75">
      <c r="A13" t="s">
        <v>16</v>
      </c>
      <c r="C13">
        <f>2^-(DataReOrg!D13/Parameters!$B$5)</f>
        <v>0.6772426681199681</v>
      </c>
      <c r="D13">
        <f>2^-(DataReOrg!D13/Parameters!$B$4)</f>
        <v>0.8856284135772671</v>
      </c>
      <c r="E13">
        <f>(DataReOrg!E13-DataReOrg!Q13)/((C13-K13)+$C$7*(D13-P13))</f>
        <v>60.55320203518752</v>
      </c>
      <c r="F13">
        <f>DataReOrg!E13+Parameters!E13/(C13+$C$7*D13)</f>
        <v>213.0712541053496</v>
      </c>
      <c r="G13">
        <f>2^-(DataReOrg!H13/Parameters!$B$5)</f>
        <v>0.4269343920948126</v>
      </c>
      <c r="H13">
        <f>2^-(DataReOrg!H13/Parameters!$B$4)</f>
        <v>0.7670121034460101</v>
      </c>
      <c r="K13">
        <f>2^-(DataReOrg!L13/Parameters!$B$5)</f>
        <v>0.1169825226262923</v>
      </c>
      <c r="L13">
        <f>2^-(DataReOrg!L13/Parameters!$B$4)</f>
        <v>0.5123660279329636</v>
      </c>
      <c r="O13">
        <f>2^-(DataReOrg!P13/Parameters!$B$5)</f>
        <v>0.008861997024290993</v>
      </c>
      <c r="P13">
        <f>2^-(DataReOrg!P13/Parameters!$B$4)</f>
        <v>0.22927101478135517</v>
      </c>
      <c r="Q13">
        <f>2^-(DataReOrg!P13/Parameters!$B$3/24)</f>
        <v>0.9131735822209421</v>
      </c>
    </row>
    <row r="14" spans="1:17" ht="12.75">
      <c r="A14" t="s">
        <v>71</v>
      </c>
      <c r="C14">
        <f>2^-(DataReOrg!D14/Parameters!$B$5)</f>
        <v>0.6742156734849845</v>
      </c>
      <c r="D14">
        <f>2^-(DataReOrg!D14/Parameters!$B$4)</f>
        <v>0.8843928797668493</v>
      </c>
      <c r="E14">
        <f>(DataReOrg!E14-DataReOrg!Q14)/((C14-K14)+$C$7*(D14-P14))</f>
        <v>30.510063841875922</v>
      </c>
      <c r="F14">
        <f>DataReOrg!E14+Parameters!E14/(C14+$C$7*D14)</f>
        <v>162.00506832526435</v>
      </c>
      <c r="G14">
        <f>2^-(DataReOrg!H14/Parameters!$B$5)</f>
        <v>0.4269343920948126</v>
      </c>
      <c r="H14">
        <f>2^-(DataReOrg!H14/Parameters!$B$4)</f>
        <v>0.7670121034460101</v>
      </c>
      <c r="K14">
        <f>2^-(DataReOrg!L14/Parameters!$B$5)</f>
        <v>0.1169825226262923</v>
      </c>
      <c r="L14">
        <f>2^-(DataReOrg!L14/Parameters!$B$4)</f>
        <v>0.5123660279329636</v>
      </c>
      <c r="O14">
        <f>2^-(DataReOrg!P14/Parameters!$B$5)</f>
        <v>0.008861997024290993</v>
      </c>
      <c r="P14">
        <f>2^-(DataReOrg!P14/Parameters!$B$4)</f>
        <v>0.22927101478135517</v>
      </c>
      <c r="Q14">
        <f>2^-(DataReOrg!P14/Parameters!$B$3/24)</f>
        <v>0.9131735822209421</v>
      </c>
    </row>
    <row r="15" spans="1:17" ht="12.75">
      <c r="A15" t="s">
        <v>19</v>
      </c>
      <c r="C15">
        <f>2^-(DataReOrg!D15/Parameters!$B$5)</f>
        <v>0.6742156734849845</v>
      </c>
      <c r="D15">
        <f>2^-(DataReOrg!D15/Parameters!$B$4)</f>
        <v>0.8843928797668493</v>
      </c>
      <c r="E15">
        <f>(DataReOrg!E15-DataReOrg!Q15)/((C15-K15)+$C$7*(D15-P15))</f>
        <v>23.26326915831467</v>
      </c>
      <c r="F15">
        <f>DataReOrg!E15+Parameters!E15/(C15+$C$7*D15)</f>
        <v>100.7030063840788</v>
      </c>
      <c r="G15">
        <f>2^-(DataReOrg!H15/Parameters!$B$5)</f>
        <v>0.42502617193209236</v>
      </c>
      <c r="H15">
        <f>2^-(DataReOrg!H15/Parameters!$B$4)</f>
        <v>0.7659420503940993</v>
      </c>
      <c r="K15">
        <f>2^-(DataReOrg!L15/Parameters!$B$5)</f>
        <v>0.11645965913135088</v>
      </c>
      <c r="L15">
        <f>2^-(DataReOrg!L15/Parameters!$B$4)</f>
        <v>0.5116512297838578</v>
      </c>
      <c r="O15">
        <f>2^-(DataReOrg!P15/Parameters!$B$5)</f>
        <v>0.008822387562704296</v>
      </c>
      <c r="P15">
        <f>2^-(DataReOrg!P15/Parameters!$B$4)</f>
        <v>0.22895116044270877</v>
      </c>
      <c r="Q15">
        <f>2^-(DataReOrg!P15/Parameters!$B$3/24)</f>
        <v>0.913094966731577</v>
      </c>
    </row>
    <row r="16" spans="1:17" ht="12.75">
      <c r="A16" t="s">
        <v>20</v>
      </c>
      <c r="C16">
        <f>2^-(DataReOrg!D16/Parameters!$B$5)</f>
        <v>0.6712022082956286</v>
      </c>
      <c r="D16">
        <f>2^-(DataReOrg!D16/Parameters!$B$4)</f>
        <v>0.8831590696536546</v>
      </c>
      <c r="E16">
        <f>(DataReOrg!E16-DataReOrg!Q16)/((C16-K16)+$C$7*(D16-P16))</f>
        <v>18.865997461877335</v>
      </c>
      <c r="F16">
        <f>DataReOrg!E16+Parameters!E16/(C16+$C$7*D16)</f>
        <v>74.33943053207413</v>
      </c>
      <c r="G16">
        <f>2^-(DataReOrg!H16/Parameters!$B$5)</f>
        <v>0.42502617193209236</v>
      </c>
      <c r="H16">
        <f>2^-(DataReOrg!H16/Parameters!$B$4)</f>
        <v>0.7659420503940993</v>
      </c>
      <c r="K16">
        <f>2^-(DataReOrg!L16/Parameters!$B$5)</f>
        <v>0.11645965913135088</v>
      </c>
      <c r="L16">
        <f>2^-(DataReOrg!L16/Parameters!$B$4)</f>
        <v>0.5116512297838578</v>
      </c>
      <c r="O16">
        <f>2^-(DataReOrg!P16/Parameters!$B$5)</f>
        <v>0.008822387562704296</v>
      </c>
      <c r="P16">
        <f>2^-(DataReOrg!P16/Parameters!$B$4)</f>
        <v>0.22895116044270877</v>
      </c>
      <c r="Q16">
        <f>2^-(DataReOrg!P16/Parameters!$B$3/24)</f>
        <v>0.913094966731577</v>
      </c>
    </row>
    <row r="17" spans="1:17" ht="12.75">
      <c r="A17" t="s">
        <v>43</v>
      </c>
      <c r="C17">
        <f>2^-(DataReOrg!D17/Parameters!$B$5)</f>
        <v>0.6712022082956286</v>
      </c>
      <c r="D17">
        <f>2^-(DataReOrg!D17/Parameters!$B$4)</f>
        <v>0.8831590696536546</v>
      </c>
      <c r="E17">
        <f>(DataReOrg!E17-DataReOrg!Q17)/((C17-K17)+$C$7*(D17-P17))</f>
        <v>15.143806373066194</v>
      </c>
      <c r="F17">
        <f>DataReOrg!E17+Parameters!E17/(C17+$C$7*D17)</f>
        <v>64.23870332883675</v>
      </c>
      <c r="G17">
        <f>2^-(DataReOrg!H17/Parameters!$B$5)</f>
        <v>0.423126480744164</v>
      </c>
      <c r="H17">
        <f>2^-(DataReOrg!H17/Parameters!$B$4)</f>
        <v>0.7648734901766694</v>
      </c>
      <c r="K17">
        <f>2^-(DataReOrg!L17/Parameters!$B$5)</f>
        <v>0.11593913262542951</v>
      </c>
      <c r="L17">
        <f>2^-(DataReOrg!L17/Parameters!$B$4)</f>
        <v>0.5109374288519662</v>
      </c>
      <c r="O17">
        <f>2^-(DataReOrg!P17/Parameters!$B$5)</f>
        <v>0.008782955139441582</v>
      </c>
      <c r="P17">
        <f>2^-(DataReOrg!P17/Parameters!$B$4)</f>
        <v>0.2286317523338869</v>
      </c>
      <c r="Q17">
        <f>2^-(DataReOrg!P17/Parameters!$B$3/24)</f>
        <v>0.9130163580110752</v>
      </c>
    </row>
    <row r="18" spans="1:17" ht="12.75">
      <c r="A18" t="s">
        <v>22</v>
      </c>
      <c r="C18">
        <f>2^-(DataReOrg!D18/Parameters!$B$5)</f>
        <v>0.6682022120178688</v>
      </c>
      <c r="D18">
        <f>2^-(DataReOrg!D18/Parameters!$B$4)</f>
        <v>0.8819269808071297</v>
      </c>
      <c r="E18">
        <f>(DataReOrg!E18-DataReOrg!Q18)/((C18-K18)+$C$7*(D18-P18))</f>
        <v>21.173755531094542</v>
      </c>
      <c r="F18">
        <f>DataReOrg!E18+Parameters!E18/(C18+$C$7*D18)</f>
        <v>80.59299049795952</v>
      </c>
      <c r="G18">
        <f>2^-(DataReOrg!H18/Parameters!$B$5)</f>
        <v>0.4156122456146757</v>
      </c>
      <c r="H18">
        <f>2^-(DataReOrg!H18/Parameters!$B$4)</f>
        <v>0.7606141358972066</v>
      </c>
      <c r="K18">
        <f>2^-(DataReOrg!L18/Parameters!$B$5)</f>
        <v>0.11490504881867654</v>
      </c>
      <c r="L18">
        <f>2^-(DataReOrg!L18/Parameters!$B$4)</f>
        <v>0.5095128130395785</v>
      </c>
      <c r="O18">
        <f>2^-(DataReOrg!P18/Parameters!$B$5)</f>
        <v>0.008704618244215036</v>
      </c>
      <c r="P18">
        <f>2^-(DataReOrg!P18/Parameters!$B$4)</f>
        <v>0.2279942722997453</v>
      </c>
      <c r="Q18">
        <f>2^-(DataReOrg!P18/Parameters!$B$3/24)</f>
        <v>0.9128591608702135</v>
      </c>
    </row>
    <row r="19" spans="1:17" ht="12.75">
      <c r="A19" t="s">
        <v>23</v>
      </c>
      <c r="C19">
        <f>2^-(DataReOrg!D19/Parameters!$B$5)</f>
        <v>0.6652156244827432</v>
      </c>
      <c r="D19">
        <f>2^-(DataReOrg!D19/Parameters!$B$4)</f>
        <v>0.8806966108388655</v>
      </c>
      <c r="E19">
        <f>(DataReOrg!E19-DataReOrg!Q19)/((C19-K19)+$C$7*(D19-P19))</f>
        <v>1.6555050060777865</v>
      </c>
      <c r="F19">
        <f>DataReOrg!E19+Parameters!E19/(C19+$C$7*D19)</f>
        <v>10.007713187550845</v>
      </c>
      <c r="G19">
        <f>2^-(DataReOrg!H19/Parameters!$B$5)</f>
        <v>0.41375463076415014</v>
      </c>
      <c r="H19">
        <f>2^-(DataReOrg!H19/Parameters!$B$4)</f>
        <v>0.7595530086036651</v>
      </c>
      <c r="K19">
        <f>2^-(DataReOrg!L19/Parameters!$B$5)</f>
        <v>0.11439147077246127</v>
      </c>
      <c r="L19">
        <f>2^-(DataReOrg!L19/Parameters!$B$4)</f>
        <v>0.5088019953899858</v>
      </c>
      <c r="O19">
        <f>2^-(DataReOrg!P19/Parameters!$B$5)</f>
        <v>0.008665712201093863</v>
      </c>
      <c r="P19">
        <f>2^-(DataReOrg!P19/Parameters!$B$4)</f>
        <v>0.22767619913865425</v>
      </c>
      <c r="Q19">
        <f>2^-(DataReOrg!P19/Parameters!$B$3/24)</f>
        <v>0.9127805724503351</v>
      </c>
    </row>
    <row r="20" spans="1:6" ht="12.75">
      <c r="A20" t="s">
        <v>24</v>
      </c>
      <c r="C20">
        <f>2^-(DataReOrg!D22/Parameters!$B$5)</f>
        <v>0.6622423857897999</v>
      </c>
      <c r="D20">
        <f>2^-(DataReOrg!D22/Parameters!$B$4)</f>
        <v>0.8794679573637316</v>
      </c>
      <c r="E20">
        <f>(DataReOrg!E22-DataReOrg!Q20)/((C20-K20)+$C$7*(D20-P20))</f>
        <v>0.7997982572600814</v>
      </c>
      <c r="F20">
        <f>DataReOrg!E22+Parameters!E20/(C20+$C$7*D20)</f>
        <v>4.736128753860439</v>
      </c>
    </row>
    <row r="24" ht="12.75">
      <c r="B24" t="s">
        <v>65</v>
      </c>
    </row>
    <row r="25" spans="2:15" ht="12.75">
      <c r="B25" t="s">
        <v>44</v>
      </c>
      <c r="C25" t="s">
        <v>45</v>
      </c>
      <c r="D25" t="s">
        <v>64</v>
      </c>
      <c r="E25" t="s">
        <v>47</v>
      </c>
      <c r="F25" t="s">
        <v>47</v>
      </c>
      <c r="G25" t="s">
        <v>47</v>
      </c>
      <c r="H25" t="s">
        <v>47</v>
      </c>
      <c r="I25" t="s">
        <v>51</v>
      </c>
      <c r="J25" t="s">
        <v>52</v>
      </c>
      <c r="K25" t="s">
        <v>53</v>
      </c>
      <c r="L25" t="s">
        <v>54</v>
      </c>
      <c r="M25" t="s">
        <v>55</v>
      </c>
      <c r="N25" t="s">
        <v>56</v>
      </c>
      <c r="O25" t="s">
        <v>57</v>
      </c>
    </row>
    <row r="26" spans="1:15" ht="12.75">
      <c r="A26" t="s">
        <v>11</v>
      </c>
      <c r="B26">
        <f>E10+F10</f>
        <v>1158.3402915376182</v>
      </c>
      <c r="C26">
        <f>(L26+M26)/O26</f>
        <v>0.17514432404675134</v>
      </c>
      <c r="D26">
        <f>(DataReOrg!E10-DataReOrg!Q10)/DataReOrg!E10</f>
        <v>0.1281725888324873</v>
      </c>
      <c r="E26">
        <v>1.4333333332906477</v>
      </c>
      <c r="G26">
        <v>7.933333333348855</v>
      </c>
      <c r="H26">
        <v>17.53333333338378</v>
      </c>
      <c r="I26">
        <f>(2^-(E26/$B$5)-2^-(H26/$B$5))+$C$7*(2^-(E26/$B$4)-2^-(H26/$B$4))</f>
        <v>0.736964598518</v>
      </c>
      <c r="J26">
        <f>2^-(E26/$B$2)-2^-(H26/$B$2)</f>
        <v>0.03499140264699918</v>
      </c>
      <c r="K26">
        <f>(1-(2^-(H26/$B$5)+$C$7*2^-(H26/$B$4))/2^-(H26/$B$2)*J26/I26)</f>
        <v>0.9984200760885487</v>
      </c>
      <c r="L26">
        <f>(DataReOrg!E10-DataReOrg!Q10)/Parameters!I26-Parameters!Q10/2^-(Parameters!H26/$B$2)*Parameters!J26/Parameters!I26</f>
        <v>137.0035554257775</v>
      </c>
      <c r="M26">
        <f>L26*$C$7</f>
        <v>13.700355542577752</v>
      </c>
      <c r="N26">
        <f>DataReOrg!Q10/2^-(Parameters!H26/$B$2)-Parameters!L26*(2^-(Parameters!H26/$B$5)+$C$7*2^-(Parameters!H26/$B$4)/2^-(Parameters!H26/$B$2))</f>
        <v>709.7516692428984</v>
      </c>
      <c r="O26">
        <f>N26+M26+L26</f>
        <v>860.4555802112536</v>
      </c>
    </row>
    <row r="27" spans="1:15" ht="12.75">
      <c r="A27" t="s">
        <v>15</v>
      </c>
      <c r="B27">
        <f aca="true" t="shared" si="0" ref="B27:B36">E11+F11</f>
        <v>795.0666447468247</v>
      </c>
      <c r="C27">
        <f aca="true" t="shared" si="1" ref="C27:C36">(L27+M27)/O27</f>
        <v>0.2274796447052997</v>
      </c>
      <c r="D27">
        <f>(DataReOrg!E11-DataReOrg!Q11)/DataReOrg!E11</f>
        <v>0.1690427698574338</v>
      </c>
      <c r="E27">
        <v>1.4333333332906477</v>
      </c>
      <c r="F27">
        <v>3.1333333334187046</v>
      </c>
      <c r="G27">
        <v>7.950000000069849</v>
      </c>
      <c r="H27">
        <v>17.54999999993015</v>
      </c>
      <c r="I27">
        <f aca="true" t="shared" si="2" ref="I27:I36">(2^-(E27/$B$5)-2^-(H27/$B$5))+$C$7*(2^-(E27/$B$4)-2^-(H27/$B$4))</f>
        <v>0.7370368635520824</v>
      </c>
      <c r="J27">
        <f aca="true" t="shared" si="3" ref="J27:J36">2^-(E27/$B$2)-2^-(H27/$B$2)</f>
        <v>0.03502698163448692</v>
      </c>
      <c r="K27">
        <f aca="true" t="shared" si="4" ref="K27:K36">(1-(2^-(H27/$B$5)+$C$7*2^-(H27/$B$4))/2^-(H27/$B$2)*J27/I27)</f>
        <v>0.998422136942866</v>
      </c>
      <c r="L27">
        <f>(DataReOrg!E11-DataReOrg!Q11)/Parameters!I27-Parameters!Q11/2^-(Parameters!H27/$B$2)*Parameters!J27/Parameters!I27</f>
        <v>112.56796256506088</v>
      </c>
      <c r="M27">
        <f aca="true" t="shared" si="5" ref="M27:M36">L27*$C$7</f>
        <v>11.256796256506089</v>
      </c>
      <c r="N27">
        <f>DataReOrg!Q11/2^-(Parameters!H27/$B$2)-Parameters!L27*(2^-(Parameters!H27/$B$5)+$C$7*2^-(Parameters!H27/$B$4)/2^-(Parameters!H27/$B$2))</f>
        <v>420.508598925594</v>
      </c>
      <c r="O27">
        <f aca="true" t="shared" si="6" ref="O27:O36">N27+M27+L27</f>
        <v>544.333357747161</v>
      </c>
    </row>
    <row r="28" spans="1:15" ht="12.75">
      <c r="A28" t="s">
        <v>42</v>
      </c>
      <c r="B28">
        <f t="shared" si="0"/>
        <v>359.0218341531039</v>
      </c>
      <c r="C28">
        <f>(L28+M28)/O28</f>
        <v>0.32149408279633573</v>
      </c>
      <c r="D28">
        <f>(DataReOrg!E12-DataReOrg!Q12)/DataReOrg!E12</f>
        <v>0.22357723577235772</v>
      </c>
      <c r="E28">
        <v>1.4333333332906477</v>
      </c>
      <c r="F28">
        <v>3.1499999999650754</v>
      </c>
      <c r="G28">
        <v>7.96666666661622</v>
      </c>
      <c r="H28">
        <v>17.566666666651145</v>
      </c>
      <c r="I28">
        <f>(2^-(F28/$B$5)-2^-(H28/$B$5))+$C$7*(2^-(F28/$B$4)-2^-(H28/$B$4))</f>
        <v>0.4737986287295752</v>
      </c>
      <c r="J28">
        <f t="shared" si="3"/>
        <v>0.03506255930625046</v>
      </c>
      <c r="K28">
        <f t="shared" si="4"/>
        <v>0.9975484497098798</v>
      </c>
      <c r="L28">
        <f>(DataReOrg!I12-DataReOrg!Q12)/Parameters!I28-Parameters!Q12/2^-(Parameters!H28/$B$2)*Parameters!J28/Parameters!I28</f>
        <v>84.35378131540186</v>
      </c>
      <c r="M28">
        <f t="shared" si="5"/>
        <v>8.435378131540187</v>
      </c>
      <c r="N28">
        <f>DataReOrg!Q12/2^-(Parameters!H28/$B$2)-Parameters!L28*(2^-(Parameters!H28/$B$5)+$C$7*2^-(Parameters!H28/$B$4)/2^-(Parameters!H28/$B$2))</f>
        <v>195.8294012427841</v>
      </c>
      <c r="O28">
        <f t="shared" si="6"/>
        <v>288.6185606897261</v>
      </c>
    </row>
    <row r="29" spans="1:15" ht="12.75">
      <c r="A29" t="s">
        <v>16</v>
      </c>
      <c r="B29">
        <f t="shared" si="0"/>
        <v>273.6244561405371</v>
      </c>
      <c r="C29">
        <f t="shared" si="1"/>
        <v>0.36614706354369014</v>
      </c>
      <c r="D29">
        <f>(DataReOrg!E13-DataReOrg!Q13)/DataReOrg!E13</f>
        <v>0.28283582089552245</v>
      </c>
      <c r="E29">
        <v>1.4500000000116415</v>
      </c>
      <c r="F29">
        <v>3.166666666686069</v>
      </c>
      <c r="G29">
        <v>7.983333333337214</v>
      </c>
      <c r="H29">
        <v>17.58333333337214</v>
      </c>
      <c r="I29">
        <f t="shared" si="2"/>
        <v>0.7340164109752683</v>
      </c>
      <c r="J29">
        <f t="shared" si="3"/>
        <v>0.035061262312723884</v>
      </c>
      <c r="K29">
        <f t="shared" si="4"/>
        <v>0.9984211212057899</v>
      </c>
      <c r="L29">
        <f>(DataReOrg!E13-DataReOrg!Q13)/Parameters!I29-Parameters!Q13/2^-(Parameters!H29/$B$2)*Parameters!J29/Parameters!I29</f>
        <v>51.588368073924684</v>
      </c>
      <c r="M29">
        <f t="shared" si="5"/>
        <v>5.158836807392468</v>
      </c>
      <c r="N29">
        <f>DataReOrg!Q13/2^-(Parameters!H29/$B$2)-Parameters!L29*(2^-(Parameters!H29/$B$5)+$C$7*2^-(Parameters!H29/$B$4)/2^-(Parameters!H29/$B$2))</f>
        <v>98.23752811667356</v>
      </c>
      <c r="O29">
        <f t="shared" si="6"/>
        <v>154.9847329979907</v>
      </c>
    </row>
    <row r="30" spans="1:15" ht="12.75">
      <c r="A30" t="s">
        <v>71</v>
      </c>
      <c r="B30">
        <f t="shared" si="0"/>
        <v>192.51513216714028</v>
      </c>
      <c r="C30">
        <f t="shared" si="1"/>
        <v>0.21177203008682785</v>
      </c>
      <c r="D30">
        <f>(DataReOrg!E14-DataReOrg!Q14)/DataReOrg!E14</f>
        <v>0.1557377049180328</v>
      </c>
      <c r="E30">
        <v>1.4666666667326353</v>
      </c>
      <c r="F30">
        <v>3.166666666686069</v>
      </c>
      <c r="G30">
        <v>7.983333333337214</v>
      </c>
      <c r="H30">
        <v>17.58333333337214</v>
      </c>
      <c r="I30">
        <f t="shared" si="2"/>
        <v>0.7308658629592428</v>
      </c>
      <c r="J30">
        <f t="shared" si="3"/>
        <v>0.035024390327457966</v>
      </c>
      <c r="K30">
        <f t="shared" si="4"/>
        <v>0.9984159827000142</v>
      </c>
      <c r="L30">
        <f>(DataReOrg!E14-DataReOrg!Q14)/Parameters!I30-Parameters!Q14/2^-(Parameters!H30/$B$2)*Parameters!J30/Parameters!I30</f>
        <v>25.95105990506378</v>
      </c>
      <c r="M30">
        <f t="shared" si="5"/>
        <v>2.595105990506378</v>
      </c>
      <c r="N30">
        <f>DataReOrg!Q14/2^-(Parameters!H30/$B$2)-Parameters!L30*(2^-(Parameters!H30/$B$5)+$C$7*2^-(Parameters!H30/$B$4)/2^-(Parameters!H30/$B$2))</f>
        <v>106.25051090762264</v>
      </c>
      <c r="O30">
        <f t="shared" si="6"/>
        <v>134.7966768031928</v>
      </c>
    </row>
    <row r="31" spans="1:15" ht="12.75">
      <c r="A31" t="s">
        <v>19</v>
      </c>
      <c r="B31">
        <f t="shared" si="0"/>
        <v>123.96627554239348</v>
      </c>
      <c r="C31">
        <f t="shared" si="1"/>
        <v>0.27543045219457807</v>
      </c>
      <c r="D31">
        <f>(DataReOrg!E15-DataReOrg!Q15)/DataReOrg!E15</f>
        <v>0.20655270655270655</v>
      </c>
      <c r="E31">
        <v>1.4666666667326353</v>
      </c>
      <c r="F31">
        <v>3.183333333407063</v>
      </c>
      <c r="G31">
        <v>8.000000000058208</v>
      </c>
      <c r="H31">
        <v>17.600000000093132</v>
      </c>
      <c r="I31">
        <f t="shared" si="2"/>
        <v>0.7309374578546942</v>
      </c>
      <c r="J31">
        <f t="shared" si="3"/>
        <v>0.03505996536717426</v>
      </c>
      <c r="K31">
        <f t="shared" si="4"/>
        <v>0.9984180413441951</v>
      </c>
      <c r="L31">
        <f>(DataReOrg!E15-DataReOrg!Q15)/Parameters!I31-Parameters!Q15/2^-(Parameters!H31/$B$2)*Parameters!J31/Parameters!I31</f>
        <v>19.79199655495542</v>
      </c>
      <c r="M31">
        <f t="shared" si="5"/>
        <v>1.9791996554955422</v>
      </c>
      <c r="N31">
        <f>DataReOrg!Q15/2^-(Parameters!H31/$B$2)-Parameters!L31*(2^-(Parameters!H31/$B$5)+$C$7*2^-(Parameters!H31/$B$4)/2^-(Parameters!H31/$B$2))</f>
        <v>57.27306355451752</v>
      </c>
      <c r="O31">
        <f t="shared" si="6"/>
        <v>79.04425976496849</v>
      </c>
    </row>
    <row r="32" spans="1:15" ht="12.75">
      <c r="A32" t="s">
        <v>20</v>
      </c>
      <c r="B32">
        <f t="shared" si="0"/>
        <v>93.20542799395147</v>
      </c>
      <c r="C32">
        <f t="shared" si="1"/>
        <v>0.31255647752634536</v>
      </c>
      <c r="D32">
        <f>(DataReOrg!E16-DataReOrg!Q16)/DataReOrg!E16</f>
        <v>0.23636363636363641</v>
      </c>
      <c r="E32">
        <v>1.4833333332790062</v>
      </c>
      <c r="F32">
        <v>3.183333333407063</v>
      </c>
      <c r="G32">
        <v>8.000000000058208</v>
      </c>
      <c r="H32">
        <v>17.600000000093132</v>
      </c>
      <c r="I32">
        <f t="shared" si="2"/>
        <v>0.7278006116540189</v>
      </c>
      <c r="J32">
        <f t="shared" si="3"/>
        <v>0.03502309474622034</v>
      </c>
      <c r="K32">
        <f t="shared" si="4"/>
        <v>0.9984128938754204</v>
      </c>
      <c r="L32">
        <f>(DataReOrg!E16-DataReOrg!Q16)/Parameters!I32-Parameters!Q16/2^-(Parameters!H32/$B$2)*Parameters!J32/Parameters!I32</f>
        <v>16.030141316792154</v>
      </c>
      <c r="M32">
        <f t="shared" si="5"/>
        <v>1.6030141316792155</v>
      </c>
      <c r="N32">
        <f>DataReOrg!Q16/2^-(Parameters!H32/$B$2)-Parameters!L32*(2^-(Parameters!H32/$B$5)+$C$7*2^-(Parameters!H32/$B$4)/2^-(Parameters!H32/$B$2))</f>
        <v>38.78274604883506</v>
      </c>
      <c r="O32">
        <f t="shared" si="6"/>
        <v>56.41590149730643</v>
      </c>
    </row>
    <row r="33" spans="1:15" ht="12.75">
      <c r="A33" t="s">
        <v>43</v>
      </c>
      <c r="B33">
        <f t="shared" si="0"/>
        <v>79.38250970190295</v>
      </c>
      <c r="C33">
        <f t="shared" si="1"/>
        <v>0.2829506034269282</v>
      </c>
      <c r="D33">
        <f>(DataReOrg!E17-DataReOrg!Q17)/DataReOrg!E17</f>
        <v>0.21218961625282165</v>
      </c>
      <c r="E33">
        <v>1.4833333332790062</v>
      </c>
      <c r="F33">
        <v>3.199999999953434</v>
      </c>
      <c r="G33">
        <v>8.016666666604578</v>
      </c>
      <c r="H33">
        <v>17.616666666639503</v>
      </c>
      <c r="I33">
        <f t="shared" si="2"/>
        <v>0.7278719848881637</v>
      </c>
      <c r="J33">
        <f t="shared" si="3"/>
        <v>0.035058668469613585</v>
      </c>
      <c r="K33">
        <f t="shared" si="4"/>
        <v>0.99841495367909</v>
      </c>
      <c r="L33">
        <f>(DataReOrg!E17-DataReOrg!Q17)/Parameters!I33-Parameters!Q17/2^-(Parameters!H33/$B$2)*Parameters!J33/Parameters!I33</f>
        <v>12.868628973259728</v>
      </c>
      <c r="M33">
        <f t="shared" si="5"/>
        <v>1.2868628973259728</v>
      </c>
      <c r="N33">
        <f>DataReOrg!Q17/2^-(Parameters!H33/$B$2)-Parameters!L33*(2^-(Parameters!H33/$B$5)+$C$7*2^-(Parameters!H33/$B$4)/2^-(Parameters!H33/$B$2))</f>
        <v>35.87264625367649</v>
      </c>
      <c r="O33">
        <f t="shared" si="6"/>
        <v>50.0281381242622</v>
      </c>
    </row>
    <row r="34" spans="1:15" ht="12.75">
      <c r="A34" t="s">
        <v>22</v>
      </c>
      <c r="B34">
        <f t="shared" si="0"/>
        <v>101.76674602905406</v>
      </c>
      <c r="C34">
        <f t="shared" si="1"/>
        <v>0.3287071723043035</v>
      </c>
      <c r="D34">
        <f>(DataReOrg!E18-DataReOrg!Q18)/DataReOrg!E18</f>
        <v>0.2490494296577947</v>
      </c>
      <c r="E34">
        <v>1.5</v>
      </c>
      <c r="F34">
        <v>3.266666666662786</v>
      </c>
      <c r="G34">
        <v>8.050000000046566</v>
      </c>
      <c r="H34">
        <v>17.65000000008149</v>
      </c>
      <c r="I34">
        <f t="shared" si="2"/>
        <v>0.7248908646243921</v>
      </c>
      <c r="J34">
        <f t="shared" si="3"/>
        <v>0.0350929427120229</v>
      </c>
      <c r="K34">
        <f t="shared" si="4"/>
        <v>0.9984139146674027</v>
      </c>
      <c r="L34">
        <f>(DataReOrg!E18-DataReOrg!Q18)/Parameters!I34-Parameters!Q18/2^-(Parameters!H34/$B$2)*Parameters!J34/Parameters!I34</f>
        <v>18.0257275713278</v>
      </c>
      <c r="M34">
        <f t="shared" si="5"/>
        <v>1.80257275713278</v>
      </c>
      <c r="N34">
        <f>DataReOrg!Q18/2^-(Parameters!H34/$B$2)-Parameters!L34*(2^-(Parameters!H34/$B$5)+$C$7*2^-(Parameters!H34/$B$4)/2^-(Parameters!H34/$B$2))</f>
        <v>40.49377962330986</v>
      </c>
      <c r="O34">
        <f t="shared" si="6"/>
        <v>60.32207995177044</v>
      </c>
    </row>
    <row r="35" spans="1:15" ht="12.75">
      <c r="A35" t="s">
        <v>23</v>
      </c>
      <c r="B35">
        <f t="shared" si="0"/>
        <v>11.663218193628632</v>
      </c>
      <c r="C35">
        <f t="shared" si="1"/>
        <v>0.17645715837045794</v>
      </c>
      <c r="D35">
        <f>(DataReOrg!E19-DataReOrg!Q19)/DataReOrg!E19</f>
        <v>0.1306017925736235</v>
      </c>
      <c r="E35">
        <v>1.5166666667209938</v>
      </c>
      <c r="F35">
        <v>3.28333333338378</v>
      </c>
      <c r="G35">
        <v>8.06666666676756</v>
      </c>
      <c r="H35">
        <v>17.66666666662786</v>
      </c>
      <c r="I35">
        <f t="shared" si="2"/>
        <v>0.7218519534516704</v>
      </c>
      <c r="J35">
        <f t="shared" si="3"/>
        <v>0.03509164459421621</v>
      </c>
      <c r="K35">
        <f t="shared" si="4"/>
        <v>0.9984108125195896</v>
      </c>
      <c r="L35">
        <f>(DataReOrg!E19-DataReOrg!Q19)/Parameters!I35-Parameters!Q19/2^-(Parameters!H35/$B$2)*Parameters!J35/Parameters!I35</f>
        <v>1.3668843147501994</v>
      </c>
      <c r="M35">
        <f t="shared" si="5"/>
        <v>0.13668843147501994</v>
      </c>
      <c r="N35">
        <f>DataReOrg!Q19/2^-(Parameters!H35/$B$2)-Parameters!L35*(2^-(Parameters!H35/$B$5)+$C$7*2^-(Parameters!H35/$B$4)/2^-(Parameters!H35/$B$2))</f>
        <v>7.017321277629492</v>
      </c>
      <c r="O35">
        <f t="shared" si="6"/>
        <v>8.52089402385471</v>
      </c>
    </row>
    <row r="36" spans="1:15" ht="12.75">
      <c r="A36" t="s">
        <v>24</v>
      </c>
      <c r="B36">
        <f t="shared" si="0"/>
        <v>5.5359270111205205</v>
      </c>
      <c r="C36">
        <f t="shared" si="1"/>
        <v>0.22481343204016052</v>
      </c>
      <c r="D36">
        <f>(DataReOrg!E22-DataReOrg!Q20)/DataReOrg!E22</f>
        <v>0.16348773841961856</v>
      </c>
      <c r="E36">
        <v>1.5333333332673647</v>
      </c>
      <c r="F36">
        <v>3.299999999930151</v>
      </c>
      <c r="G36">
        <v>8.08333333331393</v>
      </c>
      <c r="H36">
        <v>17.683333333348855</v>
      </c>
      <c r="I36">
        <f t="shared" si="2"/>
        <v>0.7188263445031045</v>
      </c>
      <c r="J36">
        <f t="shared" si="3"/>
        <v>0.0350903465251865</v>
      </c>
      <c r="K36">
        <f t="shared" si="4"/>
        <v>0.9984077025270557</v>
      </c>
      <c r="L36">
        <f>(DataReOrg!E22-DataReOrg!Q20)/Parameters!I36-Parameters!Q20/2^-(Parameters!H36/$B$2)*Parameters!J36/Parameters!I36</f>
        <v>0.8346939488072822</v>
      </c>
      <c r="M36">
        <f t="shared" si="5"/>
        <v>0.08346939488072823</v>
      </c>
      <c r="N36">
        <f>DataReOrg!Q20/2^-(Parameters!H36/$B$2)-Parameters!L36*(2^-(Parameters!H36/$B$5)+$C$7*2^-(Parameters!H36/$B$4)/2^-(Parameters!H36/$B$2))</f>
        <v>3.1659491372957342</v>
      </c>
      <c r="O36">
        <f t="shared" si="6"/>
        <v>4.084112480983745</v>
      </c>
    </row>
    <row r="39" spans="5:8" ht="12.75">
      <c r="E39" t="s">
        <v>60</v>
      </c>
      <c r="F39" t="s">
        <v>61</v>
      </c>
      <c r="G39" t="s">
        <v>62</v>
      </c>
      <c r="H39" t="s">
        <v>63</v>
      </c>
    </row>
    <row r="40" spans="5:8" ht="12.75">
      <c r="E40" t="s">
        <v>46</v>
      </c>
      <c r="F40" t="s">
        <v>46</v>
      </c>
      <c r="G40" t="s">
        <v>46</v>
      </c>
      <c r="H40" t="s">
        <v>46</v>
      </c>
    </row>
    <row r="41" spans="1:8" ht="12.75">
      <c r="A41" t="s">
        <v>11</v>
      </c>
      <c r="E41">
        <f>DataReOrg!E10/O26</f>
        <v>0.915793933030843</v>
      </c>
      <c r="G41">
        <f>DataReOrg!M10/$O26</f>
        <v>0.7798194531265173</v>
      </c>
      <c r="H41">
        <f>DataReOrg!Q10/$O26</f>
        <v>0.7984142537971944</v>
      </c>
    </row>
    <row r="42" spans="1:8" ht="12.75">
      <c r="A42" t="s">
        <v>15</v>
      </c>
      <c r="E42">
        <f>DataReOrg!E11/O27</f>
        <v>0.9020207801192042</v>
      </c>
      <c r="F42">
        <f>DataReOrg!I11/O27</f>
        <v>0.8965094515237712</v>
      </c>
      <c r="G42">
        <f>DataReOrg!M11/$O27</f>
        <v>0.6889160744291274</v>
      </c>
      <c r="H42">
        <f>DataReOrg!Q11/$O27</f>
        <v>0.7495406889788906</v>
      </c>
    </row>
    <row r="43" spans="1:8" ht="12.75">
      <c r="A43" t="s">
        <v>42</v>
      </c>
      <c r="E43">
        <f>DataReOrg!E12/O28</f>
        <v>0.8523360362276133</v>
      </c>
      <c r="F43">
        <f>DataReOrg!I12/O28</f>
        <v>0.8003643267015393</v>
      </c>
      <c r="G43">
        <f>DataReOrg!M12/$O28</f>
        <v>0.7310687140001073</v>
      </c>
      <c r="H43">
        <f>DataReOrg!Q12/$O28</f>
        <v>0.6617731012986754</v>
      </c>
    </row>
    <row r="44" spans="1:8" ht="12.75">
      <c r="A44" t="s">
        <v>16</v>
      </c>
      <c r="E44">
        <f>DataReOrg!E13/O29</f>
        <v>0.8646012894814435</v>
      </c>
      <c r="F44">
        <f>DataReOrg!I13/O29</f>
        <v>0.8516967926235116</v>
      </c>
      <c r="G44">
        <f>DataReOrg!M13/$O29</f>
        <v>0.6774860850414297</v>
      </c>
      <c r="H44">
        <f>DataReOrg!Q13/$O29</f>
        <v>0.6200610740236322</v>
      </c>
    </row>
    <row r="45" spans="1:8" ht="12.75">
      <c r="A45" t="s">
        <v>71</v>
      </c>
      <c r="E45">
        <f>DataReOrg!E14/O30</f>
        <v>0.9050668228128773</v>
      </c>
      <c r="F45">
        <f>DataReOrg!I14/O30</f>
        <v>0.8605553397237194</v>
      </c>
      <c r="G45">
        <f>DataReOrg!M14/$O30</f>
        <v>0.7937881150899826</v>
      </c>
      <c r="H45">
        <f>DataReOrg!Q14/$O30</f>
        <v>0.7641137930305439</v>
      </c>
    </row>
    <row r="46" spans="1:8" ht="12.75">
      <c r="A46" t="s">
        <v>19</v>
      </c>
      <c r="E46">
        <f>DataReOrg!E15/O31</f>
        <v>0.8881100311234977</v>
      </c>
      <c r="F46">
        <f>DataReOrg!I15/O31</f>
        <v>0.8185287608787792</v>
      </c>
      <c r="G46">
        <f>DataReOrg!M15/$O31</f>
        <v>0.719849868531724</v>
      </c>
      <c r="H46">
        <f>DataReOrg!Q15/$O31</f>
        <v>0.7046685004783309</v>
      </c>
    </row>
    <row r="47" spans="1:8" ht="12.75">
      <c r="A47" t="s">
        <v>20</v>
      </c>
      <c r="E47">
        <f>DataReOrg!E16/O32</f>
        <v>0.8774121956087748</v>
      </c>
      <c r="F47">
        <f>DataReOrg!I16/O32</f>
        <v>0.8118278496743815</v>
      </c>
      <c r="G47">
        <f>DataReOrg!M16/$O32</f>
        <v>0.7302905547289197</v>
      </c>
      <c r="H47">
        <f>DataReOrg!Q16/$O32</f>
        <v>0.6700238584648825</v>
      </c>
    </row>
    <row r="48" spans="1:8" ht="12.75">
      <c r="A48" t="s">
        <v>43</v>
      </c>
      <c r="E48">
        <f>DataReOrg!E17/O33</f>
        <v>0.8855016728778835</v>
      </c>
      <c r="F48">
        <f>DataReOrg!I17/O33</f>
        <v>0.8195387943113595</v>
      </c>
      <c r="G48">
        <f>DataReOrg!M17/$O33</f>
        <v>0.7155972886913822</v>
      </c>
      <c r="H48">
        <f>DataReOrg!Q17/$O33</f>
        <v>0.6976074127186938</v>
      </c>
    </row>
    <row r="49" spans="1:8" ht="12.75">
      <c r="A49" t="s">
        <v>22</v>
      </c>
      <c r="E49">
        <f>DataReOrg!E18/O34</f>
        <v>0.8719858473390755</v>
      </c>
      <c r="F49">
        <f>DataReOrg!I18/O34</f>
        <v>0.8537504018624027</v>
      </c>
      <c r="G49">
        <f>DataReOrg!M18/$O34</f>
        <v>0.7194712124432675</v>
      </c>
      <c r="H49">
        <f>DataReOrg!Q18/$O34</f>
        <v>0.6548182693896099</v>
      </c>
    </row>
    <row r="50" spans="1:8" ht="12.75">
      <c r="A50" t="s">
        <v>23</v>
      </c>
      <c r="E50">
        <f>DataReOrg!E19/O35</f>
        <v>0.9165704887463071</v>
      </c>
      <c r="F50">
        <f>DataReOrg!I19/O35</f>
        <v>0.9963743213132072</v>
      </c>
      <c r="G50">
        <f>DataReOrg!M19/$O35</f>
        <v>0.7147137357829719</v>
      </c>
      <c r="H50">
        <f>DataReOrg!Q19/$O35</f>
        <v>0.7968647398959572</v>
      </c>
    </row>
    <row r="51" spans="1:8" ht="12.75">
      <c r="A51" t="s">
        <v>24</v>
      </c>
      <c r="E51">
        <f>DataReOrg!E22/O36</f>
        <v>0.8986040460658427</v>
      </c>
      <c r="F51">
        <f>DataReOrg!I20/O36</f>
        <v>1.0063385910982598</v>
      </c>
      <c r="G51">
        <f>DataReOrg!M20/$O36</f>
        <v>0.8545308230980357</v>
      </c>
      <c r="H51">
        <f>DataReOrg!Q20/$O36</f>
        <v>0.7516933028398194</v>
      </c>
    </row>
    <row r="52" spans="2:3" ht="12.75">
      <c r="B52" t="s">
        <v>58</v>
      </c>
      <c r="C52" t="s">
        <v>59</v>
      </c>
    </row>
    <row r="53" spans="1:8" ht="12.75">
      <c r="A53" t="s">
        <v>66</v>
      </c>
      <c r="B53">
        <f>C53/(1+$C$7)</f>
        <v>0.18181818181818182</v>
      </c>
      <c r="C53">
        <v>0.2</v>
      </c>
      <c r="E53">
        <f>C53/(1+$C$7)*$C$10+$C$7*C53/($C$7+1)*$D$10+1-C53</f>
        <v>0.9398126945926293</v>
      </c>
      <c r="F53">
        <f>C53/(1+$C$7)*$G$11+$C$7*C53/($C$7+1)*$H$11+1-C53</f>
        <v>0.8923076804073284</v>
      </c>
      <c r="G53">
        <f>C53/(1+$C$7)*$K$11+$C$7*C53/($C$7+1)*$L$11+1-C53</f>
        <v>0.8308027572218548</v>
      </c>
      <c r="H53">
        <f>C53/(1+$C$7)*$O$11+$C$7*C53/($C$7+1)*$P$11+1-C53</f>
        <v>0.8058059921286143</v>
      </c>
    </row>
    <row r="54" spans="1:8" ht="12.75">
      <c r="A54" t="s">
        <v>67</v>
      </c>
      <c r="B54">
        <f>C54/(1+$C$7)</f>
        <v>0.22727272727272727</v>
      </c>
      <c r="C54">
        <v>0.25</v>
      </c>
      <c r="E54">
        <f>C54/(1+$C$7)*$C$10+$C$7*C54/($C$7+1)*$D$10+1-C54</f>
        <v>0.9247658682407867</v>
      </c>
      <c r="F54">
        <f>C54/(1+$C$7)*$G$11+$C$7*C54/($C$7+1)*$H$11+1-C54</f>
        <v>0.8653846005091606</v>
      </c>
      <c r="G54">
        <f>C54/(1+$C$7)*$K$11+$C$7*C54/($C$7+1)*$L$11+1-C54</f>
        <v>0.7885034465273186</v>
      </c>
      <c r="H54">
        <f>C54/(1+$C$7)*$O$11+$C$7*C54/($C$7+1)*$P$11+1-C54</f>
        <v>0.7572574901607678</v>
      </c>
    </row>
    <row r="55" spans="1:8" ht="12.75">
      <c r="A55" t="s">
        <v>68</v>
      </c>
      <c r="B55">
        <f>C55/(1+$C$7)</f>
        <v>0.2727272727272727</v>
      </c>
      <c r="C55">
        <v>0.3</v>
      </c>
      <c r="E55">
        <f>C55/(1+$C$7)*$C$10+$C$7*C55/($C$7+1)*$D$10+1-C55</f>
        <v>0.9097190418889438</v>
      </c>
      <c r="F55">
        <f>C55/(1+$C$7)*$G$11+$C$7*C55/($C$7+1)*$H$11+1-C55</f>
        <v>0.8384615206109924</v>
      </c>
      <c r="G55">
        <f>C55/(1+$C$7)*$K$11+$C$7*C55/($C$7+1)*$L$11+1-C55</f>
        <v>0.7462041358327822</v>
      </c>
      <c r="H55">
        <f>C55/(1+$C$7)*$O$11+$C$7*C55/($C$7+1)*$P$11+1-C55</f>
        <v>0.7087089881929214</v>
      </c>
    </row>
    <row r="56" spans="1:8" ht="12.75">
      <c r="A56" t="s">
        <v>69</v>
      </c>
      <c r="B56">
        <f>C56/(1+$C$7)</f>
        <v>0.36363636363636365</v>
      </c>
      <c r="C56">
        <v>0.4</v>
      </c>
      <c r="E56">
        <f>C56/(1+$C$7)*$C$10+$C$7*C56/($C$7+1)*$D$10+1-C56</f>
        <v>0.8796253891852585</v>
      </c>
      <c r="F56">
        <f>C56/(1+$C$7)*$G$11+$C$7*C56/($C$7+1)*$H$11+1-C56</f>
        <v>0.7846153608146568</v>
      </c>
      <c r="G56">
        <f>C56/(1+$C$7)*$K$11+$C$7*C56/($C$7+1)*$L$11+1-C56</f>
        <v>0.6616055144437097</v>
      </c>
      <c r="H56">
        <f>C56/(1+$C$7)*$O$11+$C$7*C56/($C$7+1)*$P$11+1-C56</f>
        <v>0.6116119842572284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 | Accelerator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bcbrown</dc:creator>
  <cp:keywords/>
  <dc:description/>
  <cp:lastModifiedBy>bcbrown</cp:lastModifiedBy>
  <cp:lastPrinted>2008-10-02T20:28:37Z</cp:lastPrinted>
  <dcterms:created xsi:type="dcterms:W3CDTF">2008-09-23T15:34:07Z</dcterms:created>
  <dcterms:modified xsi:type="dcterms:W3CDTF">2008-10-03T19:06:01Z</dcterms:modified>
  <cp:category/>
  <cp:version/>
  <cp:contentType/>
  <cp:contentStatus/>
</cp:coreProperties>
</file>