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2120" windowHeight="88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'Sheet1'!$A$1:$I$57</definedName>
  </definedNames>
  <calcPr fullCalcOnLoad="1"/>
</workbook>
</file>

<file path=xl/sharedStrings.xml><?xml version="1.0" encoding="utf-8"?>
<sst xmlns="http://schemas.openxmlformats.org/spreadsheetml/2006/main" count="148" uniqueCount="71">
  <si>
    <t>FMI-1 us steel</t>
  </si>
  <si>
    <t>FMI-1 ds steel</t>
  </si>
  <si>
    <t>FMI-2 us steel</t>
  </si>
  <si>
    <t>FMI-2 ds steel</t>
  </si>
  <si>
    <t>FMI-3 us steel</t>
  </si>
  <si>
    <t>FMI-3 ds steel</t>
  </si>
  <si>
    <t>FMI-4 us steel</t>
  </si>
  <si>
    <t>FMI-4 ds steel</t>
  </si>
  <si>
    <t>FMI-1 us stand</t>
  </si>
  <si>
    <t>FMI-1 ds stand</t>
  </si>
  <si>
    <t>FMI-2 us stand</t>
  </si>
  <si>
    <t>FMI-2 ds stand</t>
  </si>
  <si>
    <t>FMI-3 us stand</t>
  </si>
  <si>
    <t>FMI-3 ds stand</t>
  </si>
  <si>
    <t>FMI-4 us stand</t>
  </si>
  <si>
    <t>FMI-4 ds stand</t>
  </si>
  <si>
    <t>c0_fmi_alignment.xls</t>
  </si>
  <si>
    <t>phg</t>
  </si>
  <si>
    <t>positions checked 29nov02</t>
  </si>
  <si>
    <t>x (inches)</t>
  </si>
  <si>
    <t>z (inches)</t>
  </si>
  <si>
    <t>origin:  TEVC0 (symmetry point of quadrupoles) projected to Murphy line</t>
  </si>
  <si>
    <t>z = distance from origin along Murphy line (negative is toward B49)</t>
  </si>
  <si>
    <t>x = transverse distance from Murphy line, positive is OUTWARD</t>
  </si>
  <si>
    <t>position of end, center of laminations</t>
  </si>
  <si>
    <t xml:space="preserve">  position of alignment points for Leibfritz stand template</t>
  </si>
  <si>
    <t>http://home.fnal.gov/~peterg/c0_lambertson_replacement/alignment/coordinates.xls</t>
  </si>
  <si>
    <t>(normal straight would be x = 26.525 inches)</t>
  </si>
  <si>
    <t>Assuming the alignment data is correct for plugs B48.5O and C11.5 and TEV C0</t>
  </si>
  <si>
    <t>we get the coordinates relative to TEVC0, in the Murphy line system</t>
  </si>
  <si>
    <t>plug B48.5O</t>
  </si>
  <si>
    <t>TEV C0</t>
  </si>
  <si>
    <t>plug C11.5</t>
  </si>
  <si>
    <t>wrt TEV C0 || Murphy (inches)</t>
  </si>
  <si>
    <t>Step 1:  translate along Murphy line to B48.5O coordinates</t>
  </si>
  <si>
    <t>z:  subtract</t>
  </si>
  <si>
    <t>from each value, z: remains the same</t>
  </si>
  <si>
    <t>wrt B45.5O</t>
  </si>
  <si>
    <t>parallel to Murphy</t>
  </si>
  <si>
    <t xml:space="preserve">     from "Virgil Bocean's coordinates from tunnel Control ADJ 12-OCT-98 (10/16/98 3:11 PM)</t>
  </si>
  <si>
    <t>in Virgil's coordinates</t>
  </si>
  <si>
    <t>z (feet)</t>
  </si>
  <si>
    <t>x (feet)</t>
  </si>
  <si>
    <t>dy/dx =</t>
  </si>
  <si>
    <t>tan(theta) =</t>
  </si>
  <si>
    <t>theta =</t>
  </si>
  <si>
    <t>radians</t>
  </si>
  <si>
    <t>deg</t>
  </si>
  <si>
    <t>sin(theta) =</t>
  </si>
  <si>
    <t>cos(theta) =</t>
  </si>
  <si>
    <t>cos y + sin x + y0</t>
  </si>
  <si>
    <t>cos x - sin y + x0</t>
  </si>
  <si>
    <t>note VB</t>
  </si>
  <si>
    <t>rotation about this point (no change), then simple translation</t>
  </si>
  <si>
    <t>exactly correct, benchmarks!</t>
  </si>
  <si>
    <t>Step 3:  gotta rotate into x,y and translate about B48.5O for FSCS</t>
  </si>
  <si>
    <t>remember to add 100,000 feet</t>
  </si>
  <si>
    <t>note:  100,000 feet removed</t>
  </si>
  <si>
    <t>at end</t>
  </si>
  <si>
    <t>X(feet)</t>
  </si>
  <si>
    <t>Y(feet)</t>
  </si>
  <si>
    <t>Positions in Virgi's FSCS Coordinates:</t>
  </si>
  <si>
    <t xml:space="preserve">     remember to add 100,000 feet</t>
  </si>
  <si>
    <t>Step 2:  change to feet, divide z and x by 12</t>
  </si>
  <si>
    <t>using plugs B48.5O and C11.5 to define rotation angle</t>
  </si>
  <si>
    <t>Final result in Virgil's FSCS coordinates</t>
  </si>
  <si>
    <t>in coordinate system:   along and transverse to Murphy line</t>
  </si>
  <si>
    <t>properly benchmarks!  compare to inputs</t>
  </si>
  <si>
    <t>wrt Virgil FSCS (feet) = inputs</t>
  </si>
  <si>
    <t>see next page in this file for transformation procedure from Murphy line coords =&gt; FSCS coords.</t>
  </si>
  <si>
    <t>CALCULATIONS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</si>
</sst>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3" fillId="0" borderId="0" xfId="2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6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.fnal.gov/~peterg/c0_lambertson_replacement/alignment/coordinates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view="pageBreakPreview" zoomScale="60" workbookViewId="0" topLeftCell="A55">
      <selection activeCell="H63" sqref="H63"/>
    </sheetView>
  </sheetViews>
  <sheetFormatPr defaultColWidth="9.140625" defaultRowHeight="12.75"/>
  <cols>
    <col min="1" max="1" width="13.421875" style="0" customWidth="1"/>
    <col min="2" max="3" width="14.140625" style="0" bestFit="1" customWidth="1"/>
    <col min="4" max="4" width="9.8515625" style="0" bestFit="1" customWidth="1"/>
    <col min="5" max="5" width="14.7109375" style="0" customWidth="1"/>
    <col min="6" max="6" width="13.00390625" style="0" customWidth="1"/>
    <col min="7" max="7" width="12.57421875" style="0" customWidth="1"/>
  </cols>
  <sheetData>
    <row r="1" spans="1:6" ht="12.75">
      <c r="A1" t="s">
        <v>16</v>
      </c>
      <c r="C1" t="s">
        <v>17</v>
      </c>
      <c r="D1" s="1">
        <v>37595</v>
      </c>
      <c r="F1" t="s">
        <v>18</v>
      </c>
    </row>
    <row r="2" ht="12.75">
      <c r="D2" s="1"/>
    </row>
    <row r="3" spans="1:4" ht="12.75">
      <c r="A3" s="2" t="s">
        <v>26</v>
      </c>
      <c r="D3" s="1"/>
    </row>
    <row r="5" spans="1:4" ht="12.75">
      <c r="A5" t="s">
        <v>24</v>
      </c>
      <c r="D5" t="s">
        <v>25</v>
      </c>
    </row>
    <row r="8" spans="1:4" ht="12.75">
      <c r="A8" s="9" t="s">
        <v>66</v>
      </c>
      <c r="B8" s="9"/>
      <c r="C8" s="9"/>
      <c r="D8" s="9"/>
    </row>
    <row r="9" ht="12.75">
      <c r="B9" t="s">
        <v>21</v>
      </c>
    </row>
    <row r="10" ht="12.75">
      <c r="C10" t="s">
        <v>22</v>
      </c>
    </row>
    <row r="11" ht="12.75">
      <c r="C11" t="s">
        <v>23</v>
      </c>
    </row>
    <row r="12" ht="12.75">
      <c r="D12" t="s">
        <v>27</v>
      </c>
    </row>
    <row r="14" spans="2:7" s="10" customFormat="1" ht="12.75">
      <c r="B14" s="10" t="s">
        <v>20</v>
      </c>
      <c r="C14" s="10" t="s">
        <v>19</v>
      </c>
      <c r="F14" s="10" t="s">
        <v>20</v>
      </c>
      <c r="G14" s="10" t="s">
        <v>19</v>
      </c>
    </row>
    <row r="16" spans="1:7" ht="12.75">
      <c r="A16" t="s">
        <v>0</v>
      </c>
      <c r="B16">
        <v>-996.828</v>
      </c>
      <c r="C16">
        <v>30.852</v>
      </c>
      <c r="E16" t="s">
        <v>8</v>
      </c>
      <c r="F16">
        <v>-942.754</v>
      </c>
      <c r="G16">
        <v>31.461</v>
      </c>
    </row>
    <row r="17" spans="1:7" ht="12.75">
      <c r="A17" t="s">
        <v>1</v>
      </c>
      <c r="B17">
        <v>-756.678</v>
      </c>
      <c r="C17" s="3">
        <v>31.69</v>
      </c>
      <c r="E17" t="s">
        <v>9</v>
      </c>
      <c r="F17">
        <v>-810.755</v>
      </c>
      <c r="G17">
        <v>31.921</v>
      </c>
    </row>
    <row r="19" spans="1:7" ht="12.75">
      <c r="A19" t="s">
        <v>2</v>
      </c>
      <c r="B19">
        <v>-742.678</v>
      </c>
      <c r="C19">
        <v>31.731</v>
      </c>
      <c r="E19" t="s">
        <v>10</v>
      </c>
      <c r="F19">
        <v>-688.604</v>
      </c>
      <c r="G19">
        <v>32.258</v>
      </c>
    </row>
    <row r="20" spans="1:7" ht="12.75">
      <c r="A20" t="s">
        <v>3</v>
      </c>
      <c r="B20">
        <v>-502.528</v>
      </c>
      <c r="C20">
        <v>32.208</v>
      </c>
      <c r="E20" t="s">
        <v>11</v>
      </c>
      <c r="F20">
        <v>-556.604</v>
      </c>
      <c r="G20">
        <v>32.521</v>
      </c>
    </row>
    <row r="22" spans="1:7" ht="12.75">
      <c r="A22" t="s">
        <v>4</v>
      </c>
      <c r="B22">
        <v>-482.528</v>
      </c>
      <c r="C22">
        <v>32.234</v>
      </c>
      <c r="E22" t="s">
        <v>12</v>
      </c>
      <c r="F22">
        <v>-428.453</v>
      </c>
      <c r="G22">
        <v>32.679</v>
      </c>
    </row>
    <row r="23" spans="1:7" ht="12.75">
      <c r="A23" t="s">
        <v>5</v>
      </c>
      <c r="B23">
        <v>-242.378</v>
      </c>
      <c r="C23">
        <v>32.351</v>
      </c>
      <c r="E23" t="s">
        <v>13</v>
      </c>
      <c r="F23">
        <v>-296.453</v>
      </c>
      <c r="G23">
        <v>32.744</v>
      </c>
    </row>
    <row r="25" spans="1:7" ht="12.75">
      <c r="A25" t="s">
        <v>6</v>
      </c>
      <c r="B25">
        <v>-228.378</v>
      </c>
      <c r="C25">
        <v>32.505</v>
      </c>
      <c r="E25" t="s">
        <v>14</v>
      </c>
      <c r="F25">
        <v>-192.303</v>
      </c>
      <c r="G25">
        <v>32.686</v>
      </c>
    </row>
    <row r="26" spans="1:7" ht="12.75">
      <c r="A26" t="s">
        <v>7</v>
      </c>
      <c r="B26">
        <v>-68.228</v>
      </c>
      <c r="C26">
        <v>32.384</v>
      </c>
      <c r="E26" t="s">
        <v>15</v>
      </c>
      <c r="F26">
        <v>-104.303</v>
      </c>
      <c r="G26">
        <v>32.619</v>
      </c>
    </row>
    <row r="28" ht="12.75">
      <c r="A28" t="s">
        <v>28</v>
      </c>
    </row>
    <row r="29" ht="12.75">
      <c r="A29" t="s">
        <v>39</v>
      </c>
    </row>
    <row r="30" ht="12.75">
      <c r="B30" t="s">
        <v>29</v>
      </c>
    </row>
    <row r="31" spans="2:5" ht="12.75">
      <c r="B31" t="s">
        <v>33</v>
      </c>
      <c r="E31" t="s">
        <v>68</v>
      </c>
    </row>
    <row r="32" spans="1:7" ht="12.75">
      <c r="A32" t="s">
        <v>30</v>
      </c>
      <c r="B32" s="3">
        <v>-1901.284</v>
      </c>
      <c r="C32">
        <v>0</v>
      </c>
      <c r="E32" s="12">
        <v>4806.6297</v>
      </c>
      <c r="F32" s="12">
        <v>2805.659333</v>
      </c>
      <c r="G32" t="s">
        <v>57</v>
      </c>
    </row>
    <row r="33" spans="1:7" ht="12.75">
      <c r="A33" t="s">
        <v>31</v>
      </c>
      <c r="B33" s="3">
        <v>0</v>
      </c>
      <c r="C33">
        <v>26.521</v>
      </c>
      <c r="D33" t="s">
        <v>52</v>
      </c>
      <c r="E33" s="12">
        <v>4943.248725</v>
      </c>
      <c r="F33" s="12">
        <v>2725.388095</v>
      </c>
      <c r="G33" t="s">
        <v>56</v>
      </c>
    </row>
    <row r="34" spans="1:8" ht="12.75">
      <c r="A34" t="s">
        <v>32</v>
      </c>
      <c r="B34" s="3">
        <v>1941.989</v>
      </c>
      <c r="C34">
        <v>0</v>
      </c>
      <c r="E34" s="12">
        <v>5080.475993</v>
      </c>
      <c r="F34" s="12">
        <v>2639.578447</v>
      </c>
      <c r="H34" t="s">
        <v>58</v>
      </c>
    </row>
    <row r="37" spans="1:5" ht="12.75">
      <c r="A37" s="9" t="s">
        <v>61</v>
      </c>
      <c r="D37" s="1">
        <v>37595</v>
      </c>
      <c r="E37" t="s">
        <v>62</v>
      </c>
    </row>
    <row r="38" spans="2:7" s="10" customFormat="1" ht="12.75">
      <c r="B38" s="10" t="str">
        <f>B111</f>
        <v>X(feet)</v>
      </c>
      <c r="C38" s="10" t="str">
        <f>C111</f>
        <v>Y(feet)</v>
      </c>
      <c r="F38" s="10" t="str">
        <f>F111</f>
        <v>X(feet)</v>
      </c>
      <c r="G38" s="10" t="str">
        <f>G111</f>
        <v>Y(feet)</v>
      </c>
    </row>
    <row r="40" spans="1:7" ht="12.75">
      <c r="A40" t="str">
        <f aca="true" t="shared" si="0" ref="A40:C41">A113</f>
        <v>FMI-1 us steel</v>
      </c>
      <c r="B40" s="5">
        <f t="shared" si="0"/>
        <v>4872.4084847725035</v>
      </c>
      <c r="C40" s="5">
        <f t="shared" si="0"/>
        <v>2768.773029264098</v>
      </c>
      <c r="D40" s="5"/>
      <c r="E40" s="5" t="str">
        <f aca="true" t="shared" si="1" ref="E40:G41">E113</f>
        <v>FMI-1 us stand</v>
      </c>
      <c r="F40" s="5">
        <f t="shared" si="1"/>
        <v>4876.287758080273</v>
      </c>
      <c r="G40" s="5">
        <f t="shared" si="1"/>
        <v>2766.479701508652</v>
      </c>
    </row>
    <row r="41" spans="1:7" ht="12.75">
      <c r="A41" t="str">
        <f t="shared" si="0"/>
        <v>FMI-1 ds steel</v>
      </c>
      <c r="B41" s="5">
        <f t="shared" si="0"/>
        <v>4889.556201602923</v>
      </c>
      <c r="C41" s="5">
        <f t="shared" si="0"/>
        <v>2758.455043004745</v>
      </c>
      <c r="D41" s="5"/>
      <c r="E41" s="5" t="str">
        <f t="shared" si="1"/>
        <v>FMI-1 ds stand</v>
      </c>
      <c r="F41" s="5">
        <f t="shared" si="1"/>
        <v>4885.71301378605</v>
      </c>
      <c r="G41" s="5">
        <f t="shared" si="1"/>
        <v>2760.8083532563605</v>
      </c>
    </row>
    <row r="42" spans="2:7" ht="12.75">
      <c r="B42" s="5"/>
      <c r="C42" s="5"/>
      <c r="D42" s="5"/>
      <c r="E42" s="5"/>
      <c r="F42" s="5"/>
      <c r="G42" s="5"/>
    </row>
    <row r="43" spans="1:7" ht="12.75">
      <c r="A43" t="str">
        <f aca="true" t="shared" si="2" ref="A43:C44">A116</f>
        <v>FMI-2 us steel</v>
      </c>
      <c r="B43" s="5">
        <f t="shared" si="2"/>
        <v>4890.555520951856</v>
      </c>
      <c r="C43" s="5">
        <f t="shared" si="2"/>
        <v>2757.8529768758453</v>
      </c>
      <c r="D43" s="5"/>
      <c r="E43" s="5" t="str">
        <f aca="true" t="shared" si="3" ref="E43:G44">E116</f>
        <v>FMI-2 us stand</v>
      </c>
      <c r="F43" s="5">
        <f t="shared" si="3"/>
        <v>4894.431250761305</v>
      </c>
      <c r="G43" s="5">
        <f t="shared" si="3"/>
        <v>2755.5538063416</v>
      </c>
    </row>
    <row r="44" spans="1:7" ht="12.75">
      <c r="A44" t="str">
        <f t="shared" si="2"/>
        <v>FMI-2 ds steel</v>
      </c>
      <c r="B44" s="5">
        <f t="shared" si="2"/>
        <v>4907.687637746983</v>
      </c>
      <c r="C44" s="5">
        <f t="shared" si="2"/>
        <v>2747.509268139098</v>
      </c>
      <c r="D44" s="5"/>
      <c r="E44" s="5" t="str">
        <f t="shared" si="3"/>
        <v>FMI-2 ds stand</v>
      </c>
      <c r="F44" s="5">
        <f t="shared" si="3"/>
        <v>4903.848064681832</v>
      </c>
      <c r="G44" s="5">
        <f t="shared" si="3"/>
        <v>2749.868377956118</v>
      </c>
    </row>
    <row r="45" spans="2:7" ht="12.75">
      <c r="B45" s="5"/>
      <c r="C45" s="5"/>
      <c r="D45" s="5"/>
      <c r="E45" s="5"/>
      <c r="F45" s="5"/>
      <c r="G45" s="5"/>
    </row>
    <row r="46" spans="1:7" ht="12.75">
      <c r="A46" t="str">
        <f aca="true" t="shared" si="4" ref="A46:C47">A119</f>
        <v>FMI-3 us steel</v>
      </c>
      <c r="B46" s="5">
        <f t="shared" si="4"/>
        <v>4909.113829294906</v>
      </c>
      <c r="C46" s="5">
        <f t="shared" si="4"/>
        <v>2746.646852844213</v>
      </c>
      <c r="D46" s="5"/>
      <c r="E46" s="5" t="str">
        <f aca="true" t="shared" si="5" ref="E46:G47">E119</f>
        <v>FMI-3 us stand</v>
      </c>
      <c r="F46" s="5">
        <f t="shared" si="5"/>
        <v>4912.986086859433</v>
      </c>
      <c r="G46" s="5">
        <f t="shared" si="5"/>
        <v>2744.341796317775</v>
      </c>
    </row>
    <row r="47" spans="1:7" ht="12.75">
      <c r="A47" t="str">
        <f t="shared" si="4"/>
        <v>FMI-3 ds steel</v>
      </c>
      <c r="B47" s="5">
        <f t="shared" si="4"/>
        <v>4926.230389268134</v>
      </c>
      <c r="C47" s="5">
        <f t="shared" si="4"/>
        <v>2736.2774928834715</v>
      </c>
      <c r="D47" s="5"/>
      <c r="E47" s="5" t="str">
        <f t="shared" si="5"/>
        <v>FMI-3 ds stand</v>
      </c>
      <c r="F47" s="5">
        <f t="shared" si="5"/>
        <v>4922.3943445279165</v>
      </c>
      <c r="G47" s="5">
        <f t="shared" si="5"/>
        <v>2738.642259759096</v>
      </c>
    </row>
    <row r="48" spans="2:7" ht="12.75">
      <c r="B48" s="5"/>
      <c r="C48" s="5"/>
      <c r="D48" s="5"/>
      <c r="E48" s="5"/>
      <c r="F48" s="5"/>
      <c r="G48" s="5"/>
    </row>
    <row r="49" spans="1:7" ht="12.75">
      <c r="A49" t="str">
        <f aca="true" t="shared" si="6" ref="A49:C50">A122</f>
        <v>FMI-4 us steel</v>
      </c>
      <c r="B49" s="5">
        <f t="shared" si="6"/>
        <v>4927.234591730608</v>
      </c>
      <c r="C49" s="5">
        <f t="shared" si="6"/>
        <v>2735.68347838877</v>
      </c>
      <c r="D49" s="5"/>
      <c r="E49" s="5" t="str">
        <f aca="true" t="shared" si="7" ref="E49:G50">E122</f>
        <v>FMI-4 us stand</v>
      </c>
      <c r="F49" s="5">
        <f t="shared" si="7"/>
        <v>4929.812879759367</v>
      </c>
      <c r="G49" s="5">
        <f t="shared" si="7"/>
        <v>2734.1374520596924</v>
      </c>
    </row>
    <row r="50" spans="1:7" ht="12.75">
      <c r="A50" t="str">
        <f t="shared" si="6"/>
        <v>FMI-4 ds steel</v>
      </c>
      <c r="B50" s="5">
        <f t="shared" si="6"/>
        <v>4938.6405949173195</v>
      </c>
      <c r="C50" s="5">
        <f t="shared" si="6"/>
        <v>2728.7542316519703</v>
      </c>
      <c r="D50" s="5"/>
      <c r="E50" s="5" t="str">
        <f t="shared" si="7"/>
        <v>FMI-4 ds stand</v>
      </c>
      <c r="F50" s="5">
        <f t="shared" si="7"/>
        <v>4936.080283660533</v>
      </c>
      <c r="G50" s="5">
        <f t="shared" si="7"/>
        <v>2730.3298993954413</v>
      </c>
    </row>
    <row r="51" spans="2:7" ht="12.75">
      <c r="B51" s="5"/>
      <c r="C51" s="5"/>
      <c r="D51" s="5"/>
      <c r="E51" s="5"/>
      <c r="F51" s="5"/>
      <c r="G51" s="5"/>
    </row>
    <row r="52" spans="1:7" ht="12.75">
      <c r="A52" t="str">
        <f>A125</f>
        <v>plug B48.5O</v>
      </c>
      <c r="B52" s="11">
        <f>B125</f>
        <v>4806.6297</v>
      </c>
      <c r="C52" s="11">
        <f>C125</f>
        <v>2805.659333</v>
      </c>
      <c r="D52" s="5" t="str">
        <f>D125</f>
        <v>rotation about this point (no change), then simple translation</v>
      </c>
      <c r="E52" s="5"/>
      <c r="F52" s="5"/>
      <c r="G52" s="5"/>
    </row>
    <row r="53" spans="1:7" ht="12.75">
      <c r="A53" t="str">
        <f aca="true" t="shared" si="8" ref="A53:C54">A126</f>
        <v>TEV C0</v>
      </c>
      <c r="B53" s="11">
        <f t="shared" si="8"/>
        <v>4943.248711761429</v>
      </c>
      <c r="C53" s="11">
        <f t="shared" si="8"/>
        <v>2725.3881095108286</v>
      </c>
      <c r="D53" s="5" t="s">
        <v>67</v>
      </c>
      <c r="E53" s="5"/>
      <c r="F53" s="5"/>
      <c r="G53" s="5"/>
    </row>
    <row r="54" spans="1:7" ht="12.75">
      <c r="A54" t="str">
        <f t="shared" si="8"/>
        <v>plug C11.5</v>
      </c>
      <c r="B54" s="11">
        <f t="shared" si="8"/>
        <v>5080.47596831594</v>
      </c>
      <c r="C54" s="11">
        <f t="shared" si="8"/>
        <v>2639.578461970261</v>
      </c>
      <c r="D54" s="5" t="s">
        <v>67</v>
      </c>
      <c r="E54" s="5"/>
      <c r="F54" s="5"/>
      <c r="G54" s="5"/>
    </row>
    <row r="55" spans="2:7" ht="12.75">
      <c r="B55" s="11"/>
      <c r="C55" s="11"/>
      <c r="D55" s="5"/>
      <c r="E55" s="5"/>
      <c r="F55" s="5"/>
      <c r="G55" s="5"/>
    </row>
    <row r="56" spans="1:9" ht="13.5" thickBot="1">
      <c r="A56" s="13"/>
      <c r="B56" s="13" t="s">
        <v>69</v>
      </c>
      <c r="C56" s="13"/>
      <c r="D56" s="13"/>
      <c r="E56" s="13"/>
      <c r="F56" s="13"/>
      <c r="G56" s="13"/>
      <c r="H56" s="13"/>
      <c r="I56" s="13"/>
    </row>
    <row r="58" ht="12.75">
      <c r="A58" s="9" t="s">
        <v>70</v>
      </c>
    </row>
    <row r="60" ht="12.75">
      <c r="A60" s="9" t="s">
        <v>34</v>
      </c>
    </row>
    <row r="61" spans="1:4" ht="12.75">
      <c r="A61" s="9" t="s">
        <v>37</v>
      </c>
      <c r="B61" t="s">
        <v>35</v>
      </c>
      <c r="C61" s="3">
        <f>B32</f>
        <v>-1901.284</v>
      </c>
      <c r="D61" t="s">
        <v>36</v>
      </c>
    </row>
    <row r="62" ht="12.75">
      <c r="A62" t="s">
        <v>38</v>
      </c>
    </row>
    <row r="63" spans="2:7" s="10" customFormat="1" ht="12.75">
      <c r="B63" s="10" t="s">
        <v>20</v>
      </c>
      <c r="C63" s="10" t="s">
        <v>19</v>
      </c>
      <c r="F63" s="10" t="s">
        <v>20</v>
      </c>
      <c r="G63" s="10" t="s">
        <v>19</v>
      </c>
    </row>
    <row r="65" spans="1:7" ht="12.75">
      <c r="A65" t="s">
        <v>0</v>
      </c>
      <c r="B65" s="3">
        <f aca="true" t="shared" si="9" ref="B65:B75">B16-$C$61</f>
        <v>904.4560000000001</v>
      </c>
      <c r="C65">
        <v>30.852</v>
      </c>
      <c r="E65" t="s">
        <v>8</v>
      </c>
      <c r="F65" s="3">
        <f aca="true" t="shared" si="10" ref="F65:F75">F16-$C$61</f>
        <v>958.5300000000001</v>
      </c>
      <c r="G65">
        <v>31.461</v>
      </c>
    </row>
    <row r="66" spans="1:7" ht="12.75">
      <c r="A66" t="s">
        <v>1</v>
      </c>
      <c r="B66" s="3">
        <f t="shared" si="9"/>
        <v>1144.6060000000002</v>
      </c>
      <c r="C66" s="3">
        <v>31.69</v>
      </c>
      <c r="E66" t="s">
        <v>9</v>
      </c>
      <c r="F66" s="3">
        <f t="shared" si="10"/>
        <v>1090.529</v>
      </c>
      <c r="G66">
        <v>31.921</v>
      </c>
    </row>
    <row r="67" spans="2:6" ht="12.75">
      <c r="B67" s="3"/>
      <c r="F67" s="3"/>
    </row>
    <row r="68" spans="1:7" ht="12.75">
      <c r="A68" t="s">
        <v>2</v>
      </c>
      <c r="B68" s="3">
        <f t="shared" si="9"/>
        <v>1158.6060000000002</v>
      </c>
      <c r="C68">
        <v>31.731</v>
      </c>
      <c r="E68" t="s">
        <v>10</v>
      </c>
      <c r="F68" s="3">
        <f t="shared" si="10"/>
        <v>1212.68</v>
      </c>
      <c r="G68">
        <v>32.258</v>
      </c>
    </row>
    <row r="69" spans="1:7" ht="12.75">
      <c r="A69" t="s">
        <v>3</v>
      </c>
      <c r="B69" s="3">
        <f t="shared" si="9"/>
        <v>1398.756</v>
      </c>
      <c r="C69">
        <v>32.208</v>
      </c>
      <c r="E69" t="s">
        <v>11</v>
      </c>
      <c r="F69" s="3">
        <f t="shared" si="10"/>
        <v>1344.68</v>
      </c>
      <c r="G69">
        <v>32.521</v>
      </c>
    </row>
    <row r="70" spans="2:6" ht="12.75">
      <c r="B70" s="3"/>
      <c r="F70" s="3"/>
    </row>
    <row r="71" spans="1:7" ht="12.75">
      <c r="A71" t="s">
        <v>4</v>
      </c>
      <c r="B71" s="3">
        <f t="shared" si="9"/>
        <v>1418.756</v>
      </c>
      <c r="C71">
        <v>32.234</v>
      </c>
      <c r="E71" t="s">
        <v>12</v>
      </c>
      <c r="F71" s="3">
        <f t="shared" si="10"/>
        <v>1472.8310000000001</v>
      </c>
      <c r="G71">
        <v>32.679</v>
      </c>
    </row>
    <row r="72" spans="1:7" ht="12.75">
      <c r="A72" t="s">
        <v>5</v>
      </c>
      <c r="B72" s="3">
        <f t="shared" si="9"/>
        <v>1658.9060000000002</v>
      </c>
      <c r="C72">
        <v>32.351</v>
      </c>
      <c r="E72" t="s">
        <v>13</v>
      </c>
      <c r="F72" s="3">
        <f t="shared" si="10"/>
        <v>1604.8310000000001</v>
      </c>
      <c r="G72">
        <v>32.744</v>
      </c>
    </row>
    <row r="73" spans="2:6" ht="12.75">
      <c r="B73" s="3"/>
      <c r="F73" s="3"/>
    </row>
    <row r="74" spans="1:7" ht="12.75">
      <c r="A74" t="s">
        <v>6</v>
      </c>
      <c r="B74" s="3">
        <f t="shared" si="9"/>
        <v>1672.9060000000002</v>
      </c>
      <c r="C74">
        <v>32.505</v>
      </c>
      <c r="E74" t="s">
        <v>14</v>
      </c>
      <c r="F74" s="3">
        <f t="shared" si="10"/>
        <v>1708.9810000000002</v>
      </c>
      <c r="G74">
        <v>32.686</v>
      </c>
    </row>
    <row r="75" spans="1:7" ht="12.75">
      <c r="A75" t="s">
        <v>7</v>
      </c>
      <c r="B75" s="3">
        <f t="shared" si="9"/>
        <v>1833.056</v>
      </c>
      <c r="C75">
        <v>32.384</v>
      </c>
      <c r="E75" t="s">
        <v>15</v>
      </c>
      <c r="F75" s="3">
        <f t="shared" si="10"/>
        <v>1796.9810000000002</v>
      </c>
      <c r="G75">
        <v>32.619</v>
      </c>
    </row>
    <row r="76" ht="12.75">
      <c r="B76" s="3"/>
    </row>
    <row r="77" spans="1:3" ht="12.75">
      <c r="A77" t="s">
        <v>30</v>
      </c>
      <c r="B77" s="3">
        <f>B32-$C$61</f>
        <v>0</v>
      </c>
      <c r="C77">
        <f>C32</f>
        <v>0</v>
      </c>
    </row>
    <row r="78" spans="1:3" ht="12.75">
      <c r="A78" t="s">
        <v>31</v>
      </c>
      <c r="B78" s="3">
        <f>B33-$C$61</f>
        <v>1901.284</v>
      </c>
      <c r="C78">
        <f>C33</f>
        <v>26.521</v>
      </c>
    </row>
    <row r="79" spans="1:3" ht="12.75">
      <c r="A79" t="s">
        <v>32</v>
      </c>
      <c r="B79" s="3">
        <f>B34-$C$61</f>
        <v>3843.273</v>
      </c>
      <c r="C79">
        <f>C34</f>
        <v>0</v>
      </c>
    </row>
    <row r="81" ht="12.75">
      <c r="A81" s="9" t="s">
        <v>63</v>
      </c>
    </row>
    <row r="82" spans="1:4" ht="12.75">
      <c r="A82" s="9" t="s">
        <v>37</v>
      </c>
      <c r="B82" t="s">
        <v>35</v>
      </c>
      <c r="C82" s="3">
        <f>B78</f>
        <v>1901.284</v>
      </c>
      <c r="D82" t="s">
        <v>36</v>
      </c>
    </row>
    <row r="83" ht="12.75">
      <c r="A83" t="s">
        <v>38</v>
      </c>
    </row>
    <row r="84" spans="2:7" s="10" customFormat="1" ht="12.75">
      <c r="B84" s="10" t="s">
        <v>41</v>
      </c>
      <c r="C84" s="10" t="s">
        <v>42</v>
      </c>
      <c r="F84" s="10" t="s">
        <v>41</v>
      </c>
      <c r="G84" s="10" t="s">
        <v>42</v>
      </c>
    </row>
    <row r="86" spans="1:7" ht="12.75">
      <c r="A86" t="s">
        <v>0</v>
      </c>
      <c r="B86" s="5">
        <f>B65/12</f>
        <v>75.37133333333334</v>
      </c>
      <c r="C86" s="5">
        <f aca="true" t="shared" si="11" ref="C86:C100">C65/12</f>
        <v>2.571</v>
      </c>
      <c r="E86" t="s">
        <v>8</v>
      </c>
      <c r="F86" s="5">
        <f>F65/12</f>
        <v>79.87750000000001</v>
      </c>
      <c r="G86" s="5">
        <f>G65/12</f>
        <v>2.62175</v>
      </c>
    </row>
    <row r="87" spans="1:7" ht="12.75">
      <c r="A87" t="s">
        <v>1</v>
      </c>
      <c r="B87" s="5">
        <f aca="true" t="shared" si="12" ref="B87:B100">B66/12</f>
        <v>95.38383333333336</v>
      </c>
      <c r="C87" s="5">
        <f t="shared" si="11"/>
        <v>2.6408333333333336</v>
      </c>
      <c r="E87" t="s">
        <v>9</v>
      </c>
      <c r="F87" s="5">
        <f>F66/12</f>
        <v>90.87741666666666</v>
      </c>
      <c r="G87" s="5">
        <f>G66/12</f>
        <v>2.660083333333333</v>
      </c>
    </row>
    <row r="88" spans="2:7" ht="12.75">
      <c r="B88" s="5"/>
      <c r="C88" s="5"/>
      <c r="F88" s="5"/>
      <c r="G88" s="5"/>
    </row>
    <row r="89" spans="1:7" ht="12.75">
      <c r="A89" t="s">
        <v>2</v>
      </c>
      <c r="B89" s="5">
        <f t="shared" si="12"/>
        <v>96.55050000000001</v>
      </c>
      <c r="C89" s="5">
        <f t="shared" si="11"/>
        <v>2.64425</v>
      </c>
      <c r="E89" t="s">
        <v>10</v>
      </c>
      <c r="F89" s="5">
        <f>F68/12</f>
        <v>101.05666666666667</v>
      </c>
      <c r="G89" s="5">
        <f>G68/12</f>
        <v>2.688166666666667</v>
      </c>
    </row>
    <row r="90" spans="1:7" ht="12.75">
      <c r="A90" t="s">
        <v>3</v>
      </c>
      <c r="B90" s="5">
        <f t="shared" si="12"/>
        <v>116.563</v>
      </c>
      <c r="C90" s="5">
        <f t="shared" si="11"/>
        <v>2.6839999999999997</v>
      </c>
      <c r="E90" t="s">
        <v>11</v>
      </c>
      <c r="F90" s="5">
        <f>F69/12</f>
        <v>112.05666666666667</v>
      </c>
      <c r="G90" s="5">
        <f>G69/12</f>
        <v>2.7100833333333334</v>
      </c>
    </row>
    <row r="91" spans="2:7" ht="12.75">
      <c r="B91" s="5"/>
      <c r="C91" s="5"/>
      <c r="F91" s="5"/>
      <c r="G91" s="5"/>
    </row>
    <row r="92" spans="1:7" ht="12.75">
      <c r="A92" t="s">
        <v>4</v>
      </c>
      <c r="B92" s="5">
        <f t="shared" si="12"/>
        <v>118.22966666666667</v>
      </c>
      <c r="C92" s="5">
        <f t="shared" si="11"/>
        <v>2.686166666666667</v>
      </c>
      <c r="E92" t="s">
        <v>12</v>
      </c>
      <c r="F92" s="5">
        <f>F71/12</f>
        <v>122.73591666666668</v>
      </c>
      <c r="G92" s="5">
        <f>G71/12</f>
        <v>2.72325</v>
      </c>
    </row>
    <row r="93" spans="1:7" ht="12.75">
      <c r="A93" t="s">
        <v>5</v>
      </c>
      <c r="B93" s="5">
        <f t="shared" si="12"/>
        <v>138.2421666666667</v>
      </c>
      <c r="C93" s="5">
        <f t="shared" si="11"/>
        <v>2.6959166666666667</v>
      </c>
      <c r="E93" t="s">
        <v>13</v>
      </c>
      <c r="F93" s="5">
        <f>F72/12</f>
        <v>133.73591666666667</v>
      </c>
      <c r="G93" s="5">
        <f>G72/12</f>
        <v>2.728666666666667</v>
      </c>
    </row>
    <row r="94" spans="2:7" ht="12.75">
      <c r="B94" s="5"/>
      <c r="C94" s="5"/>
      <c r="F94" s="5"/>
      <c r="G94" s="5"/>
    </row>
    <row r="95" spans="1:7" ht="12.75">
      <c r="A95" t="s">
        <v>6</v>
      </c>
      <c r="B95" s="5">
        <f t="shared" si="12"/>
        <v>139.40883333333335</v>
      </c>
      <c r="C95" s="5">
        <f t="shared" si="11"/>
        <v>2.70875</v>
      </c>
      <c r="E95" t="s">
        <v>14</v>
      </c>
      <c r="F95" s="5">
        <f>F74/12</f>
        <v>142.41508333333334</v>
      </c>
      <c r="G95" s="5">
        <f>G74/12</f>
        <v>2.7238333333333333</v>
      </c>
    </row>
    <row r="96" spans="1:7" ht="12.75">
      <c r="A96" t="s">
        <v>7</v>
      </c>
      <c r="B96" s="5">
        <f t="shared" si="12"/>
        <v>152.75466666666668</v>
      </c>
      <c r="C96" s="5">
        <f t="shared" si="11"/>
        <v>2.6986666666666665</v>
      </c>
      <c r="E96" t="s">
        <v>15</v>
      </c>
      <c r="F96" s="5">
        <f>F75/12</f>
        <v>149.74841666666669</v>
      </c>
      <c r="G96" s="5">
        <f>G75/12</f>
        <v>2.71825</v>
      </c>
    </row>
    <row r="97" spans="2:3" ht="12.75">
      <c r="B97" s="5"/>
      <c r="C97" s="5"/>
    </row>
    <row r="98" spans="1:3" ht="12.75">
      <c r="A98" t="s">
        <v>30</v>
      </c>
      <c r="B98" s="5">
        <f t="shared" si="12"/>
        <v>0</v>
      </c>
      <c r="C98" s="5">
        <f t="shared" si="11"/>
        <v>0</v>
      </c>
    </row>
    <row r="99" spans="1:3" ht="12.75">
      <c r="A99" t="s">
        <v>31</v>
      </c>
      <c r="B99" s="5">
        <f t="shared" si="12"/>
        <v>158.44033333333334</v>
      </c>
      <c r="C99" s="5">
        <f t="shared" si="11"/>
        <v>2.2100833333333334</v>
      </c>
    </row>
    <row r="100" spans="1:3" ht="12.75">
      <c r="A100" t="s">
        <v>32</v>
      </c>
      <c r="B100" s="5">
        <f t="shared" si="12"/>
        <v>320.27275000000003</v>
      </c>
      <c r="C100" s="5">
        <f t="shared" si="11"/>
        <v>0</v>
      </c>
    </row>
    <row r="102" spans="1:7" ht="12.75">
      <c r="A102" s="9" t="s">
        <v>55</v>
      </c>
      <c r="B102" s="9"/>
      <c r="C102" s="9"/>
      <c r="D102" s="9"/>
      <c r="E102" s="9"/>
      <c r="G102" t="s">
        <v>40</v>
      </c>
    </row>
    <row r="103" ht="12.75">
      <c r="D103" t="s">
        <v>64</v>
      </c>
    </row>
    <row r="104" spans="1:6" ht="12.75">
      <c r="A104" t="s">
        <v>30</v>
      </c>
      <c r="B104" s="4">
        <f aca="true" t="shared" si="13" ref="B104:C106">E32</f>
        <v>4806.6297</v>
      </c>
      <c r="C104" s="4">
        <f t="shared" si="13"/>
        <v>2805.659333</v>
      </c>
      <c r="D104" t="s">
        <v>43</v>
      </c>
      <c r="E104" t="s">
        <v>44</v>
      </c>
      <c r="F104" s="4">
        <f>(C106-C104)/(B106-B104)</f>
        <v>-0.6064748373278159</v>
      </c>
    </row>
    <row r="105" spans="1:7" ht="12.75">
      <c r="A105" t="s">
        <v>31</v>
      </c>
      <c r="B105" s="7">
        <f t="shared" si="13"/>
        <v>4943.248725</v>
      </c>
      <c r="C105" s="7">
        <f t="shared" si="13"/>
        <v>2725.388095</v>
      </c>
      <c r="E105" t="s">
        <v>45</v>
      </c>
      <c r="F105">
        <f>ATAN(F104)</f>
        <v>-0.5451668133871587</v>
      </c>
      <c r="G105" t="s">
        <v>46</v>
      </c>
    </row>
    <row r="106" spans="1:7" ht="12.75">
      <c r="A106" t="s">
        <v>32</v>
      </c>
      <c r="B106" s="7">
        <f t="shared" si="13"/>
        <v>5080.475993</v>
      </c>
      <c r="C106" s="7">
        <f t="shared" si="13"/>
        <v>2639.578447</v>
      </c>
      <c r="F106">
        <f>180*F105/3.14159265</f>
        <v>-31.235757573372393</v>
      </c>
      <c r="G106" t="s">
        <v>47</v>
      </c>
    </row>
    <row r="107" spans="5:6" ht="12.75">
      <c r="E107" t="s">
        <v>48</v>
      </c>
      <c r="F107">
        <f>SIN(F105)</f>
        <v>-0.5185607299707484</v>
      </c>
    </row>
    <row r="108" spans="2:6" ht="12.75">
      <c r="B108" s="10" t="s">
        <v>51</v>
      </c>
      <c r="C108" t="s">
        <v>50</v>
      </c>
      <c r="E108" t="s">
        <v>49</v>
      </c>
      <c r="F108">
        <f>COS(F105)</f>
        <v>0.8550407998056025</v>
      </c>
    </row>
    <row r="109" ht="12.75">
      <c r="B109" s="10"/>
    </row>
    <row r="110" spans="1:5" ht="12.75">
      <c r="A110" s="9" t="s">
        <v>65</v>
      </c>
      <c r="E110" t="s">
        <v>56</v>
      </c>
    </row>
    <row r="111" spans="1:7" ht="12.75">
      <c r="A111" s="9"/>
      <c r="B111" s="8" t="s">
        <v>59</v>
      </c>
      <c r="C111" s="8" t="s">
        <v>60</v>
      </c>
      <c r="D111" s="8"/>
      <c r="E111" s="8"/>
      <c r="F111" s="8" t="s">
        <v>59</v>
      </c>
      <c r="G111" s="8" t="s">
        <v>60</v>
      </c>
    </row>
    <row r="112" ht="12.75">
      <c r="A112" s="9"/>
    </row>
    <row r="113" spans="1:7" ht="12.75">
      <c r="A113" t="s">
        <v>0</v>
      </c>
      <c r="B113" s="5">
        <f>$F$108*B86-$F$107*C86+$B$104</f>
        <v>4872.4084847725035</v>
      </c>
      <c r="C113" s="5">
        <f>$F$108*C86+$F$107*B86+$C$104</f>
        <v>2768.773029264098</v>
      </c>
      <c r="E113" t="s">
        <v>8</v>
      </c>
      <c r="F113" s="5">
        <f>$F$108*F86-$F$107*G86+$B$104</f>
        <v>4876.287758080273</v>
      </c>
      <c r="G113" s="5">
        <f>$F$108*G86+$F$107*F86+$C$104</f>
        <v>2766.479701508652</v>
      </c>
    </row>
    <row r="114" spans="1:7" ht="12.75">
      <c r="A114" t="s">
        <v>1</v>
      </c>
      <c r="B114" s="5">
        <f aca="true" t="shared" si="14" ref="B114:B127">$F$108*B87-$F$107*C87+$B$104</f>
        <v>4889.556201602923</v>
      </c>
      <c r="C114" s="5">
        <f aca="true" t="shared" si="15" ref="C114:C127">$F$108*C87+$F$107*B87+$C$104</f>
        <v>2758.455043004745</v>
      </c>
      <c r="E114" t="s">
        <v>9</v>
      </c>
      <c r="F114" s="5">
        <f aca="true" t="shared" si="16" ref="F114:F123">$F$108*F87-$F$107*G87+$B$104</f>
        <v>4885.71301378605</v>
      </c>
      <c r="G114" s="5">
        <f aca="true" t="shared" si="17" ref="G114:G123">$F$108*G87+$F$107*F87+$C$104</f>
        <v>2760.8083532563605</v>
      </c>
    </row>
    <row r="115" spans="2:7" ht="12.75">
      <c r="B115" s="5"/>
      <c r="C115" s="5"/>
      <c r="F115" s="5"/>
      <c r="G115" s="5"/>
    </row>
    <row r="116" spans="1:7" ht="12.75">
      <c r="A116" t="s">
        <v>2</v>
      </c>
      <c r="B116" s="5">
        <f t="shared" si="14"/>
        <v>4890.555520951856</v>
      </c>
      <c r="C116" s="5">
        <f t="shared" si="15"/>
        <v>2757.8529768758453</v>
      </c>
      <c r="E116" t="s">
        <v>10</v>
      </c>
      <c r="F116" s="5">
        <f t="shared" si="16"/>
        <v>4894.431250761305</v>
      </c>
      <c r="G116" s="5">
        <f t="shared" si="17"/>
        <v>2755.5538063416</v>
      </c>
    </row>
    <row r="117" spans="1:7" ht="12.75">
      <c r="A117" t="s">
        <v>3</v>
      </c>
      <c r="B117" s="5">
        <f t="shared" si="14"/>
        <v>4907.687637746983</v>
      </c>
      <c r="C117" s="5">
        <f t="shared" si="15"/>
        <v>2747.509268139098</v>
      </c>
      <c r="E117" t="s">
        <v>11</v>
      </c>
      <c r="F117" s="5">
        <f t="shared" si="16"/>
        <v>4903.848064681832</v>
      </c>
      <c r="G117" s="5">
        <f t="shared" si="17"/>
        <v>2749.868377956118</v>
      </c>
    </row>
    <row r="118" spans="2:7" ht="12.75">
      <c r="B118" s="5"/>
      <c r="C118" s="5"/>
      <c r="F118" s="5"/>
      <c r="G118" s="5"/>
    </row>
    <row r="119" spans="1:7" ht="12.75">
      <c r="A119" t="s">
        <v>4</v>
      </c>
      <c r="B119" s="5">
        <f t="shared" si="14"/>
        <v>4909.113829294906</v>
      </c>
      <c r="C119" s="5">
        <f t="shared" si="15"/>
        <v>2746.646852844213</v>
      </c>
      <c r="E119" t="s">
        <v>12</v>
      </c>
      <c r="F119" s="5">
        <f t="shared" si="16"/>
        <v>4912.986086859433</v>
      </c>
      <c r="G119" s="5">
        <f t="shared" si="17"/>
        <v>2744.341796317775</v>
      </c>
    </row>
    <row r="120" spans="1:7" ht="12.75">
      <c r="A120" t="s">
        <v>5</v>
      </c>
      <c r="B120" s="5">
        <f t="shared" si="14"/>
        <v>4926.230389268134</v>
      </c>
      <c r="C120" s="5">
        <f t="shared" si="15"/>
        <v>2736.2774928834715</v>
      </c>
      <c r="E120" t="s">
        <v>13</v>
      </c>
      <c r="F120" s="5">
        <f t="shared" si="16"/>
        <v>4922.3943445279165</v>
      </c>
      <c r="G120" s="5">
        <f t="shared" si="17"/>
        <v>2738.642259759096</v>
      </c>
    </row>
    <row r="121" spans="2:7" ht="12.75">
      <c r="B121" s="5">
        <f t="shared" si="14"/>
        <v>4806.6297</v>
      </c>
      <c r="C121" s="5"/>
      <c r="F121" s="5"/>
      <c r="G121" s="5"/>
    </row>
    <row r="122" spans="1:7" ht="12.75">
      <c r="A122" t="s">
        <v>6</v>
      </c>
      <c r="B122" s="5">
        <f t="shared" si="14"/>
        <v>4927.234591730608</v>
      </c>
      <c r="C122" s="5">
        <f t="shared" si="15"/>
        <v>2735.68347838877</v>
      </c>
      <c r="E122" t="s">
        <v>14</v>
      </c>
      <c r="F122" s="5">
        <f t="shared" si="16"/>
        <v>4929.812879759367</v>
      </c>
      <c r="G122" s="5">
        <f t="shared" si="17"/>
        <v>2734.1374520596924</v>
      </c>
    </row>
    <row r="123" spans="1:7" ht="12.75">
      <c r="A123" t="s">
        <v>7</v>
      </c>
      <c r="B123" s="5">
        <f t="shared" si="14"/>
        <v>4938.6405949173195</v>
      </c>
      <c r="C123" s="5">
        <f t="shared" si="15"/>
        <v>2728.7542316519703</v>
      </c>
      <c r="E123" t="s">
        <v>15</v>
      </c>
      <c r="F123" s="5">
        <f t="shared" si="16"/>
        <v>4936.080283660533</v>
      </c>
      <c r="G123" s="5">
        <f t="shared" si="17"/>
        <v>2730.3298993954413</v>
      </c>
    </row>
    <row r="124" spans="2:3" ht="12.75">
      <c r="B124" s="5"/>
      <c r="C124" s="5"/>
    </row>
    <row r="125" spans="1:4" ht="12.75">
      <c r="A125" t="s">
        <v>30</v>
      </c>
      <c r="B125" s="5">
        <f t="shared" si="14"/>
        <v>4806.6297</v>
      </c>
      <c r="C125" s="5">
        <f t="shared" si="15"/>
        <v>2805.659333</v>
      </c>
      <c r="D125" t="s">
        <v>53</v>
      </c>
    </row>
    <row r="126" spans="1:5" ht="12.75">
      <c r="A126" t="s">
        <v>31</v>
      </c>
      <c r="B126" s="6">
        <f t="shared" si="14"/>
        <v>4943.248711761429</v>
      </c>
      <c r="C126" s="6">
        <f>$F$108*C99+$F$107*B99+$C$104</f>
        <v>2725.3881095108286</v>
      </c>
      <c r="D126" s="9" t="s">
        <v>54</v>
      </c>
      <c r="E126" s="9"/>
    </row>
    <row r="127" spans="1:5" ht="12.75">
      <c r="A127" t="s">
        <v>32</v>
      </c>
      <c r="B127" s="6">
        <f t="shared" si="14"/>
        <v>5080.47596831594</v>
      </c>
      <c r="C127" s="6">
        <f t="shared" si="15"/>
        <v>2639.578461970261</v>
      </c>
      <c r="D127" s="9" t="s">
        <v>54</v>
      </c>
      <c r="E127" s="9"/>
    </row>
  </sheetData>
  <hyperlinks>
    <hyperlink ref="A3" r:id="rId1" display="http://home.fnal.gov/~peterg/c0_lambertson_replacement/alignment/coordinates.xls"/>
  </hyperlinks>
  <printOptions/>
  <pageMargins left="0.75" right="0.75" top="1" bottom="1" header="0.5" footer="0.5"/>
  <pageSetup horizontalDpi="600" verticalDpi="600" orientation="portrait" scale="74" r:id="rId2"/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Beams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Garbincius</dc:creator>
  <cp:keywords/>
  <dc:description/>
  <cp:lastModifiedBy>Unknown User</cp:lastModifiedBy>
  <cp:lastPrinted>2002-12-06T05:22:57Z</cp:lastPrinted>
  <dcterms:created xsi:type="dcterms:W3CDTF">2002-12-02T14:23:55Z</dcterms:created>
  <dcterms:modified xsi:type="dcterms:W3CDTF">2002-12-06T05:24:14Z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