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510" windowWidth="14040" windowHeight="7710" tabRatio="867" activeTab="0"/>
  </bookViews>
  <sheets>
    <sheet name="B. Summary of Requirements" sheetId="1" r:id="rId1"/>
    <sheet name="F. 2007 Crosswalk" sheetId="2" r:id="rId2"/>
    <sheet name="G. 2008 Crosswalk" sheetId="3" r:id="rId3"/>
    <sheet name="I. Permanent Positions" sheetId="4" r:id="rId4"/>
    <sheet name="K. Summary by Grade" sheetId="5" r:id="rId5"/>
    <sheet name="L. Summary by Object Class" sheetId="6" r:id="rId6"/>
  </sheets>
  <externalReferences>
    <externalReference r:id="rId9"/>
  </externalReferences>
  <definedNames>
    <definedName name="ATTORNEYSUPP" localSheetId="0">#REF!</definedName>
    <definedName name="ATTORNEYSUPP">#REF!</definedName>
    <definedName name="DL" localSheetId="0">'B. Summary of Requirements'!$A$3:$AG$95</definedName>
    <definedName name="DL">#REF!</definedName>
    <definedName name="EXECSUPP" localSheetId="0">'B. Summary of Requirements'!#REF!</definedName>
    <definedName name="EXECSUPP">#REF!</definedName>
    <definedName name="FY0711.1">#REF!</definedName>
    <definedName name="FY0711.5">#REF!</definedName>
    <definedName name="FY0712.1">#REF!</definedName>
    <definedName name="FY0721.0">#REF!</definedName>
    <definedName name="FY0722.0">#REF!</definedName>
    <definedName name="FY0723.1">#REF!</definedName>
    <definedName name="FY0723.2">#REF!</definedName>
    <definedName name="FY0723.3">#REF!</definedName>
    <definedName name="FY0724.0">#REF!</definedName>
    <definedName name="FY0725.2">#REF!</definedName>
    <definedName name="FY0725.3">#REF!</definedName>
    <definedName name="FY0725.6">#REF!</definedName>
    <definedName name="FY0726.0">#REF!</definedName>
    <definedName name="FY0731.0">#REF!</definedName>
    <definedName name="FY0732.0">#REF!</definedName>
    <definedName name="FY07Ling">#REF!</definedName>
    <definedName name="FY07Mult">#REF!</definedName>
    <definedName name="FY07PEPI">#REF!</definedName>
    <definedName name="FY07Tot">#REF!</definedName>
    <definedName name="FY07Train">#REF!</definedName>
    <definedName name="FY0811.1">#REF!</definedName>
    <definedName name="FY0811.5">#REF!</definedName>
    <definedName name="FY0812.1">#REF!</definedName>
    <definedName name="FY0821.0">#REF!</definedName>
    <definedName name="FY0822.0">#REF!</definedName>
    <definedName name="FY0823.1">#REF!</definedName>
    <definedName name="FY0823.2">#REF!</definedName>
    <definedName name="FY0823.3">#REF!</definedName>
    <definedName name="FY0824.0">#REF!</definedName>
    <definedName name="FY0825.2">#REF!</definedName>
    <definedName name="FY0825.3">#REF!</definedName>
    <definedName name="FY0825.6">#REF!</definedName>
    <definedName name="FY0826.0">#REF!</definedName>
    <definedName name="FY0831.0">#REF!</definedName>
    <definedName name="FY0832.0">#REF!</definedName>
    <definedName name="FY08Ling">#REF!</definedName>
    <definedName name="FY08Mult">#REF!</definedName>
    <definedName name="FY08PEPI">#REF!</definedName>
    <definedName name="FY08Tot">#REF!</definedName>
    <definedName name="FY08Train">#REF!</definedName>
    <definedName name="FY0911.1">#REF!</definedName>
    <definedName name="FY0911.5">#REF!</definedName>
    <definedName name="FY0912.1">#REF!</definedName>
    <definedName name="FY0921.0">#REF!</definedName>
    <definedName name="FY0922.0">#REF!</definedName>
    <definedName name="FY0923.1">#REF!</definedName>
    <definedName name="FY0923.2">#REF!</definedName>
    <definedName name="FY0923.3">#REF!</definedName>
    <definedName name="FY0924.0">#REF!</definedName>
    <definedName name="FY0925.2">#REF!</definedName>
    <definedName name="FY0925.3">#REF!</definedName>
    <definedName name="FY0925.6">#REF!</definedName>
    <definedName name="FY0926.0">#REF!</definedName>
    <definedName name="FY0931.0">#REF!</definedName>
    <definedName name="FY0932.0">#REF!</definedName>
    <definedName name="FY09Ling">#REF!</definedName>
    <definedName name="FY09Mult">#REF!</definedName>
    <definedName name="FY09PEPI">#REF!</definedName>
    <definedName name="FY09Tot">#REF!</definedName>
    <definedName name="FY09Train">#REF!</definedName>
    <definedName name="GAROLLUP" localSheetId="0">'B. Summary of Requirements'!#REF!</definedName>
    <definedName name="GAROLLUP">#REF!</definedName>
    <definedName name="INTEL" localSheetId="0">'B. Summary of Requirements'!#REF!</definedName>
    <definedName name="INTEL">#REF!</definedName>
    <definedName name="JMD" localSheetId="0">'B. Summary of Requirements'!#REF!</definedName>
    <definedName name="JMD">#REF!</definedName>
    <definedName name="PART">#REF!</definedName>
    <definedName name="POSBYCAT" localSheetId="0">#REF!</definedName>
    <definedName name="POSBYCAT">#REF!</definedName>
    <definedName name="_xlnm.Print_Area" localSheetId="1">'F. 2007 Crosswalk'!$A$1:$U$50</definedName>
    <definedName name="_xlnm.Print_Area" localSheetId="2">'G. 2008 Crosswalk'!$A$1:$U$49</definedName>
    <definedName name="_xlnm.Print_Area" localSheetId="3">'I. Permanent Positions'!$A$1:$N$34</definedName>
    <definedName name="_xlnm.Print_Area" localSheetId="4">'K. Summary by Grade'!$B$1:$K$36</definedName>
    <definedName name="_xlnm.Print_Area" localSheetId="5">'L. Summary by Object Class'!$A$1:$P$46</definedName>
    <definedName name="REIMPRO">#REF!</definedName>
    <definedName name="REIMSOR">#REF!</definedName>
  </definedNames>
  <calcPr fullCalcOnLoad="1"/>
</workbook>
</file>

<file path=xl/sharedStrings.xml><?xml version="1.0" encoding="utf-8"?>
<sst xmlns="http://schemas.openxmlformats.org/spreadsheetml/2006/main" count="790" uniqueCount="254">
  <si>
    <t>2009 Current Services</t>
  </si>
  <si>
    <t>2009 Total Request</t>
  </si>
  <si>
    <t>2008 - 2009 Total Change</t>
  </si>
  <si>
    <t>F: Crosswalk of 2007 Availability</t>
  </si>
  <si>
    <t>Crosswalk of 2007 Availability</t>
  </si>
  <si>
    <t>2007 Availability</t>
  </si>
  <si>
    <t>2009 Request</t>
  </si>
  <si>
    <t>23.2 Moving/Lease Expirations/Contract Parking</t>
  </si>
  <si>
    <t>GS-1, $19,722 - 24,664</t>
  </si>
  <si>
    <t>GS-2, $22,174 - 27,901</t>
  </si>
  <si>
    <t>GS-3, $24,194 - 31,451</t>
  </si>
  <si>
    <t>GS-4, $27,159 - 35,303</t>
  </si>
  <si>
    <t>GS-5, $30,386 - 39,501</t>
  </si>
  <si>
    <t>GS-6, $33,872 - 44,032</t>
  </si>
  <si>
    <t>GS-7, $37,640 - 48,933</t>
  </si>
  <si>
    <t>GS-8, 41,686 - 54,194</t>
  </si>
  <si>
    <t>GS-9, $46,041 - 59,852</t>
  </si>
  <si>
    <t>GS-10, 50,703 - 65,912</t>
  </si>
  <si>
    <t>GS-11, $55,706 - 72,421</t>
  </si>
  <si>
    <t>GS-12, $66,767 - 86,801</t>
  </si>
  <si>
    <t>GS-13, $79,397 - 103,220</t>
  </si>
  <si>
    <t>GS-14, $93,822 - 121,967</t>
  </si>
  <si>
    <t>GS-15, $110,363 - 143,471</t>
  </si>
  <si>
    <t>Increases:</t>
  </si>
  <si>
    <t>Decreases:</t>
  </si>
  <si>
    <t>Increase/Decrease</t>
  </si>
  <si>
    <t>Decision Unit</t>
  </si>
  <si>
    <t xml:space="preserve">     Total</t>
  </si>
  <si>
    <t>atb</t>
  </si>
  <si>
    <t>enhance</t>
  </si>
  <si>
    <t>FTE</t>
  </si>
  <si>
    <t>Total</t>
  </si>
  <si>
    <t>Detail of Permanent Positions by Category</t>
  </si>
  <si>
    <t>Category</t>
  </si>
  <si>
    <t>Program</t>
  </si>
  <si>
    <t>Grades and Salary Ranges</t>
  </si>
  <si>
    <t>Executive Level I, $161,200...........................................................................</t>
  </si>
  <si>
    <t>Executive Level II, $145,100.............................................................</t>
  </si>
  <si>
    <t>Executive Level III, $133,700..........................................................</t>
  </si>
  <si>
    <t>LEAP</t>
  </si>
  <si>
    <t>11.5  Total, Other personnel compensation</t>
  </si>
  <si>
    <t>11.8  Special personal services payments</t>
  </si>
  <si>
    <t xml:space="preserve">    Full-time permanent</t>
  </si>
  <si>
    <t>12.0  Personnel benefits</t>
  </si>
  <si>
    <t>21.0  Travel and transportation of persons</t>
  </si>
  <si>
    <t>22.0  Transportation of things</t>
  </si>
  <si>
    <t>23.3  Comm., util., &amp; other misc. charges</t>
  </si>
  <si>
    <t>24.0  Printing and reproduction</t>
  </si>
  <si>
    <t>25.1  Advisory and assistance services</t>
  </si>
  <si>
    <t>25.2 Other services</t>
  </si>
  <si>
    <t>26.0  Supplies and materials</t>
  </si>
  <si>
    <t>31.0  Equipment</t>
  </si>
  <si>
    <t xml:space="preserve">          Total obligations</t>
  </si>
  <si>
    <t>Unobligated balance, start of year</t>
  </si>
  <si>
    <t>Unobligated balance, end of year</t>
  </si>
  <si>
    <t>Recoveries of prior year obligations</t>
  </si>
  <si>
    <t>11.3  Other than full-time permanent</t>
  </si>
  <si>
    <t xml:space="preserve">     Total, appropriated positions</t>
  </si>
  <si>
    <t>Executive Level IV, $125,700..........................................................</t>
  </si>
  <si>
    <t>Average GS Salary</t>
  </si>
  <si>
    <t>Average GS Grade</t>
  </si>
  <si>
    <t>Object Classes</t>
  </si>
  <si>
    <t>Other Object Classes:</t>
  </si>
  <si>
    <t>FY 2005 Appropriation Enacted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</si>
  <si>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Decision Unit 1</t>
  </si>
  <si>
    <t>Decision Unit 2</t>
  </si>
  <si>
    <t>Decision Unit 3</t>
  </si>
  <si>
    <t>Decision Unit 4</t>
  </si>
  <si>
    <t>Summary of Requirements by Object Class</t>
  </si>
  <si>
    <t>Overtime</t>
  </si>
  <si>
    <t>Program Changes</t>
  </si>
  <si>
    <t>Subtotal Increases</t>
  </si>
  <si>
    <t>Attorneys (905)</t>
  </si>
  <si>
    <t>Paralegals / Other Law (900-998)</t>
  </si>
  <si>
    <t>Information &amp; Arts (1000-1099)</t>
  </si>
  <si>
    <t>Business &amp; Industry (1100-1199)</t>
  </si>
  <si>
    <t>Library (1400-1499)</t>
  </si>
  <si>
    <t>Equipment/Facilities Services (1600-1699)</t>
  </si>
  <si>
    <t>Supply Services (2000-2099)</t>
  </si>
  <si>
    <t>Security Specialists (080)</t>
  </si>
  <si>
    <t>Motor Vehicle Operations (5703)</t>
  </si>
  <si>
    <t>Miscellaneous Operations (010-099)</t>
  </si>
  <si>
    <r>
      <t>2008 pay raise annualization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(3.5%)</t>
    </r>
  </si>
  <si>
    <t>Information Technology Mgmt  (2210)</t>
  </si>
  <si>
    <t>A-11: Summary of Requirements by Grade</t>
  </si>
  <si>
    <t>23.1  GSA rent</t>
  </si>
  <si>
    <t>25.4  Operation and maintenance of facilities</t>
  </si>
  <si>
    <t>2005 Enacted</t>
  </si>
  <si>
    <t>2006 President's</t>
  </si>
  <si>
    <t>2006-2007</t>
  </si>
  <si>
    <t>Retirement</t>
  </si>
  <si>
    <t>Conduct of Supreme Court proceedings</t>
  </si>
  <si>
    <t xml:space="preserve">     and review of appellate matters</t>
  </si>
  <si>
    <t>INTERPOL - U.S. National Central Bureau</t>
  </si>
  <si>
    <t xml:space="preserve">Reprogrammings.  </t>
  </si>
  <si>
    <t>Legal activities office automation</t>
  </si>
  <si>
    <t>Automated Litigation Support</t>
  </si>
  <si>
    <t xml:space="preserve">Transfers.  </t>
  </si>
  <si>
    <t>Reallocations</t>
  </si>
  <si>
    <t>L: Summary of Requirements by Object Class</t>
  </si>
  <si>
    <t>K: Summary of Requirements by Grade</t>
  </si>
  <si>
    <t>SES, $111,676 - $168,000</t>
  </si>
  <si>
    <t>Program Increases</t>
  </si>
  <si>
    <t>FY 2009 Request</t>
  </si>
  <si>
    <t>25.7 Operation and maintenance of equipment</t>
  </si>
  <si>
    <t>Federal Health Insurance Premiums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</si>
  <si>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(Dollars in Thousands)</t>
  </si>
  <si>
    <t>Salaries and Expenses</t>
  </si>
  <si>
    <t xml:space="preserve">     Reimbursable FTE</t>
  </si>
  <si>
    <t>Other FTE:</t>
  </si>
  <si>
    <t>Total Comp. FTE</t>
  </si>
  <si>
    <t>Total FTE</t>
  </si>
  <si>
    <t>Reimbursable FTE</t>
  </si>
  <si>
    <t>Other FTE</t>
  </si>
  <si>
    <t>Total Compensable FTE</t>
  </si>
  <si>
    <t>Headquarters (Washington, D.C.)</t>
  </si>
  <si>
    <t>Summary of Requirements</t>
  </si>
  <si>
    <t>95% Budget</t>
  </si>
  <si>
    <t>95% BUDGET</t>
  </si>
  <si>
    <t>Budget</t>
  </si>
  <si>
    <t>Reimbursable FTE:</t>
  </si>
  <si>
    <t>w/Rescissions</t>
  </si>
  <si>
    <t>Supplementals</t>
  </si>
  <si>
    <t xml:space="preserve">     Subtotal Increases</t>
  </si>
  <si>
    <t>2007 Supplementals</t>
  </si>
  <si>
    <t>Request</t>
  </si>
  <si>
    <t>Estimates by budget activity</t>
  </si>
  <si>
    <t>Pos.</t>
  </si>
  <si>
    <t xml:space="preserve"> </t>
  </si>
  <si>
    <t>Amount</t>
  </si>
  <si>
    <t>Perm.</t>
  </si>
  <si>
    <t>Total Change</t>
  </si>
  <si>
    <t>Wartime Supplemental Non-personnel recurring costs……………………………………………………………………………………………………………………………………………………………</t>
  </si>
  <si>
    <t>Current Services</t>
  </si>
  <si>
    <t>Increases</t>
  </si>
  <si>
    <t>Personnel Management (200-299)</t>
  </si>
  <si>
    <t>Clerical and Office Services (300-399)</t>
  </si>
  <si>
    <t>Accounting and Budget (500-599)</t>
  </si>
  <si>
    <t>U.S. Field</t>
  </si>
  <si>
    <t>Foreign Field</t>
  </si>
  <si>
    <t>Offsets</t>
  </si>
  <si>
    <t>TOTAL</t>
  </si>
  <si>
    <t>Summary of Requirements by Grade</t>
  </si>
  <si>
    <t>Annualization of 2005 pay raise................................................................................................................................................................................................................................</t>
  </si>
  <si>
    <t>Increase in reimbursable FTE...................................................................................................................................................................................................................................</t>
  </si>
  <si>
    <t>GSA Rent.......................................................................................................................................................................................................................................................</t>
  </si>
  <si>
    <t>25.3 Purchases of goods &amp; services from Government accounts (Antennas, DHS Sec. Etc..)</t>
  </si>
  <si>
    <t>WCF Telecom &amp; Email rate increases.............................................................................................................................................................................................................................</t>
  </si>
  <si>
    <t>Government-wide reduction (0.59%)…………………………………………………………………………………………………………………………………………………………………………………..</t>
  </si>
  <si>
    <t>D………………………………………………………………………………………………………………………………………………………………………………………………………………………………………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</si>
  <si>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end of line</t>
  </si>
  <si>
    <t xml:space="preserve">          Total DIRECT requirements</t>
  </si>
  <si>
    <t>23.1  GSA rent (Reimbursable)</t>
  </si>
  <si>
    <t>25.3 DHS Security (Reimbursable)</t>
  </si>
  <si>
    <t>1% Increase in FERS LE Contribution</t>
  </si>
  <si>
    <t>Health Insurance</t>
  </si>
  <si>
    <t>Employees Compensation Fund</t>
  </si>
  <si>
    <t>GSA Rent</t>
  </si>
  <si>
    <t>Moves (Lease Expiration)</t>
  </si>
  <si>
    <t>DHS Security Charge</t>
  </si>
  <si>
    <t>Postage</t>
  </si>
  <si>
    <t>Security Investigations</t>
  </si>
  <si>
    <t>Government Printing Office (GPO)</t>
  </si>
  <si>
    <t>ICASS</t>
  </si>
  <si>
    <t>Capital Security Cost Sharing (CSCS)</t>
  </si>
  <si>
    <t>Government Leased Quarters (GLQ) Requirement</t>
  </si>
  <si>
    <t>Changes in Compensable Days</t>
  </si>
  <si>
    <t>General Legal Activities</t>
  </si>
  <si>
    <t>Civil rights matters</t>
  </si>
  <si>
    <t>end of page</t>
  </si>
  <si>
    <t>E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</si>
  <si>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F……………………………………………………………………………………………………………………………………………………………………………………………</t>
  </si>
  <si>
    <t>Offset 1</t>
  </si>
  <si>
    <t>Employee Performance………………………………………………………………………………………………………………………………………………………………………….</t>
  </si>
  <si>
    <t>Reduction applied to commerce Justice State appropriation (0.465%)…………………………………………………………………………………………………………………………………………………………………..</t>
  </si>
  <si>
    <t>Adjustments to Base</t>
  </si>
  <si>
    <t>Education Allowance</t>
  </si>
  <si>
    <t>ATBs</t>
  </si>
  <si>
    <t>11.1  Direct FTE &amp; personnel compensation</t>
  </si>
  <si>
    <t xml:space="preserve">       Total </t>
  </si>
  <si>
    <t>Average SES Salary</t>
  </si>
  <si>
    <t>Perm. Pos.</t>
  </si>
  <si>
    <t>Conduct of Supreme Court proceedings/review of appellate matters</t>
  </si>
  <si>
    <t>General tax matters</t>
  </si>
  <si>
    <t>Criminal matters</t>
  </si>
  <si>
    <t>Claims, customs and general civil matters</t>
  </si>
  <si>
    <t>Land, natural resources and Indian matters</t>
  </si>
  <si>
    <t>Legal opinions</t>
  </si>
  <si>
    <t>INTERPOL - U.S.National Central Bureau</t>
  </si>
  <si>
    <t>Dispute Resolution</t>
  </si>
  <si>
    <t>2007 Appropriation Enacted w/Rescissions and Supplementals</t>
  </si>
  <si>
    <t>2009 Adjustments to Base and Technical Adjustments</t>
  </si>
  <si>
    <t>2009 Increases</t>
  </si>
  <si>
    <t>2009 Offsets</t>
  </si>
  <si>
    <t>Reprogrammings / Transfers</t>
  </si>
  <si>
    <t>Carryover/ Recoveries</t>
  </si>
  <si>
    <t>end of sheet</t>
  </si>
  <si>
    <t>Program Decreases</t>
  </si>
  <si>
    <t>Total Pr. Changes</t>
  </si>
  <si>
    <t>Total Authorized</t>
  </si>
  <si>
    <t>Total Reimbursable</t>
  </si>
  <si>
    <t>I: Detail of Permanent Positions by Category</t>
  </si>
  <si>
    <t>B: Summary of Requirements</t>
  </si>
  <si>
    <t>Miscellaeous Inspectors Series (1802)</t>
  </si>
  <si>
    <t>Criminal Investigative Series (1811)</t>
  </si>
  <si>
    <t>2007 Enacted (with Rescissions, direct only)</t>
  </si>
  <si>
    <t>Total 2007 Revised Continuing Appropriations Resolution (with Rescissions)</t>
  </si>
  <si>
    <t>2008 Supplementals</t>
  </si>
  <si>
    <t>Annualization of 2008 positions (FTE)</t>
  </si>
  <si>
    <t>Annualization of 2008 positions (dollars)</t>
  </si>
  <si>
    <t xml:space="preserve">Unobligated Balances. </t>
  </si>
  <si>
    <t>Recoveries.</t>
  </si>
  <si>
    <t xml:space="preserve">FY 2007 Enacted </t>
  </si>
  <si>
    <t>Reallocations.</t>
  </si>
  <si>
    <t>Funds were distributed from GLA's ALS account to the components' ALS accounts.</t>
  </si>
  <si>
    <t>The $4M transfer from IPOL reflects an unobligated balance transferred to GLA's Automated Litigation Support (ALS) account as authorized by P.L. 110-5.</t>
  </si>
  <si>
    <t>Social Sciences, Econ and Kindred (100-199)</t>
  </si>
  <si>
    <t>25.6  Medical Care</t>
  </si>
  <si>
    <t>41.0  Grants, Subsidies &amp; Contributions</t>
  </si>
  <si>
    <t>42.0  Insureance Claims and Indemnities</t>
  </si>
  <si>
    <t xml:space="preserve"> Transfers from other accounts</t>
  </si>
  <si>
    <t>The remaining increase of $9.556M in GLA's ALS account reflects transfers of unobligated balances from GLA prior years' accounts.</t>
  </si>
  <si>
    <t>In 2007, GLA's no-year account included recoveries of $462K of which $455K is included in TAX's ALS account and $7K is in CRM's FARA account.</t>
  </si>
  <si>
    <t>G: Crosswalk of 2008 Availability</t>
  </si>
  <si>
    <t>Crosswalk of 2008 Availability</t>
  </si>
  <si>
    <t xml:space="preserve">FY 2008 Enacted </t>
  </si>
  <si>
    <t>2008 Availability</t>
  </si>
  <si>
    <t xml:space="preserve">Funds were carried over into FY 2008 from the GLA's 2007 no-year account ($7,550K) and GLA's VCRP no-year account ($213K).    </t>
  </si>
  <si>
    <t>2008 Enacted</t>
  </si>
  <si>
    <t>2008 Enacted (with Rescissions, direct only)</t>
  </si>
  <si>
    <t>Total 2008 Enacted (with Rescissions and Supplementals)</t>
  </si>
  <si>
    <r>
      <t>2009 pay raise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(2.9%)     </t>
    </r>
  </si>
  <si>
    <t>Base Program Cost Adjustment</t>
  </si>
  <si>
    <t>Working Capital Fund (JUTNet)</t>
  </si>
  <si>
    <t>Unfunded FTE</t>
  </si>
  <si>
    <t>Non-recurral of FY 2008 Personnel Increases</t>
  </si>
  <si>
    <t xml:space="preserve">     Subtotal Decreases</t>
  </si>
  <si>
    <t>OPM Voting Monitor Program</t>
  </si>
  <si>
    <t>2007 Enacted w/ Supplementals</t>
  </si>
  <si>
    <t>13.0   Benefits to former personnel</t>
  </si>
  <si>
    <t>Unobligated balance expiring</t>
  </si>
  <si>
    <t xml:space="preserve">2007 Enacted w/ Supplementals </t>
  </si>
  <si>
    <t>Transfer:</t>
  </si>
  <si>
    <t>Increases (See Program Narrative in Criminal division's budget for details)</t>
  </si>
  <si>
    <t xml:space="preserve">Funds were carried over from FY 2006 from the GLA's no-year account ($6,783K) and GLA's VCRP no-year account ($219K).   A total of $5,550K was also brought forward  from </t>
  </si>
  <si>
    <t>GLA's 6/7 account which included funding provided in the 2006 Supplemental.  This carryover funding includes $5,295K for CIV's Border Security and $255K for CRM's Hurricane funding.</t>
  </si>
  <si>
    <t>An additional $594K was brought forward from GLA's 6/7 account from Criminal division's ICITAP program.</t>
  </si>
  <si>
    <t>2007 Actuals</t>
  </si>
  <si>
    <t>Note:  FTE levels include the following changes from figures shown in the 2009 President's Budget Appendix.</t>
  </si>
  <si>
    <t xml:space="preserve">   - Reimbursable 2009 FTE is 5 less because Civil division's reimbursable partners decreased reimbursable FTE after the MAX database was finalized. </t>
  </si>
  <si>
    <t xml:space="preserve"> The</t>
  </si>
  <si>
    <t>The increase/decrease column is $7,763K less than the total 2009 increase of $58,458K due to carryover funding being obligated in FY 2008.</t>
  </si>
  <si>
    <t xml:space="preserve">Net Adjustments to Base </t>
  </si>
  <si>
    <t xml:space="preserve">   - Direct 2008 and 2009 FTE is 1 higher due to a change in levels for the U.S. National Central Bureau (USNCB).  This change is due to an adjustment made in 2008 to reflect the USNCB's ability to fund 1 additional FTE within existing resources.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</si>
</sst>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#,##0;[Red]\-#,##0"/>
    <numFmt numFmtId="167" formatCode="&quot;$&quot;#,##0;[Red]\-&quot;$&quot;#,##0"/>
    <numFmt numFmtId="168" formatCode="#,##0.000;[Red]\-#,##0.000"/>
    <numFmt numFmtId="169" formatCode="#,##0.0;[Red]\-#,##0.0"/>
    <numFmt numFmtId="170" formatCode="[$$-409]#,##0;[Red]\-[$$-409]#,##0"/>
    <numFmt numFmtId="171" formatCode="#,##0.00;[Red]\-#,##0.00"/>
    <numFmt numFmtId="172" formatCode="#,##0.00000"/>
    <numFmt numFmtId="173" formatCode="0.00%;[Red]\-0.00%"/>
    <numFmt numFmtId="174" formatCode="#,##0.0"/>
    <numFmt numFmtId="175" formatCode="mm/dd/yy"/>
    <numFmt numFmtId="176" formatCode="hh:mm\ AM/PM"/>
    <numFmt numFmtId="177" formatCode="_(* #,##0_);_(* \(#,##0\);_(* &quot;....&quot;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_(* #,##0_);_(* \(#,##0\);_(* &quot;-&quot;??_);_(@_)"/>
    <numFmt numFmtId="184" formatCode="#,##0.00000_);[Red]\(#,##0.00000\)"/>
    <numFmt numFmtId="185" formatCode="_(&quot;$&quot;* #,##0_);_(&quot;$&quot;* \(#,##0\);_(&quot;$&quot;* &quot;-&quot;??_);_(@_)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_(* #,##0.0_);_(* \(#,##0.0\);_(* &quot;-&quot;?_);_(@_)"/>
    <numFmt numFmtId="200" formatCode="#,##0.000"/>
    <numFmt numFmtId="201" formatCode="#,##0.0000"/>
    <numFmt numFmtId="202" formatCode="#,##0.0_);[Red]\(#,##0.0\)"/>
    <numFmt numFmtId="203" formatCode="#,##0.000_);[Red]\(#,##0.000\)"/>
    <numFmt numFmtId="204" formatCode="mmmm\ d\,\ yyyy"/>
    <numFmt numFmtId="205" formatCode="_(&quot;$&quot;* #,##0.0_);_(&quot;$&quot;* \(#,##0.0\);_(&quot;$&quot;* &quot;-&quot;??_);_(@_)"/>
    <numFmt numFmtId="206" formatCode="0_);\(0\)"/>
    <numFmt numFmtId="207" formatCode="_(* #,##0.0000_);_(* \(#,##0.0000\);_(* &quot;-&quot;????_);_(@_)"/>
    <numFmt numFmtId="208" formatCode="_(* #,##0.000_);_(* \(#,##0.000\);_(* &quot;-&quot;???_);_(@_)"/>
    <numFmt numFmtId="209" formatCode="00000"/>
    <numFmt numFmtId="210" formatCode="_(&quot;$&quot;* #,##0_);_(&quot;$&quot;* \(#,##0\);_(&quot;$&quot;* &quot;---&quot;_);_(@_)"/>
    <numFmt numFmtId="211" formatCode="&quot;$&quot;#,##0.00"/>
    <numFmt numFmtId="212" formatCode="_(* #,##0_);_(* \(#,##0\);_(* &quot;---&quot;_);_(@_)"/>
    <numFmt numFmtId="213" formatCode="_(&quot;$&quot;* #,##0.000_);_(&quot;$&quot;* \(#,##0.000\);_(&quot;$&quot;* &quot;-&quot;???_);_(@_)"/>
    <numFmt numFmtId="214" formatCode="[$€-2]\ #,##0.00_);[Red]\([$€-2]\ #,##0.00\)"/>
    <numFmt numFmtId="215" formatCode="dddd&quot;&quot;mmmm&quot; &quot;d&quot;, &quot;yyyy"/>
    <numFmt numFmtId="216" formatCode="#,##0.0_);\(#,##0.0\)"/>
    <numFmt numFmtId="217" formatCode="[$-409]m/d/yy\ h:mm\ AM/PM;@"/>
    <numFmt numFmtId="218" formatCode="0.00_);\(0.00\)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TimesNewRomanPS"/>
      <family val="0"/>
    </font>
    <font>
      <sz val="12"/>
      <name val="TimesNewRomanPS"/>
      <family val="0"/>
    </font>
    <font>
      <sz val="12"/>
      <name val="Times New Roman"/>
      <family val="0"/>
    </font>
    <font>
      <sz val="12"/>
      <name val="Arial MT"/>
      <family val="0"/>
    </font>
    <font>
      <sz val="10"/>
      <color indexed="8"/>
      <name val="TMS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4"/>
      <name val="TimesNewRomanPS"/>
      <family val="0"/>
    </font>
    <font>
      <sz val="13"/>
      <name val="TimesNewRomanPS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NewRomanPS"/>
      <family val="0"/>
    </font>
    <font>
      <sz val="10"/>
      <name val="Arial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NewRomanPS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Arial"/>
      <family val="0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Arial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2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/>
    </border>
    <border>
      <left style="thin">
        <color indexed="23"/>
      </left>
      <right style="thin"/>
      <top style="thin">
        <color indexed="23"/>
      </top>
      <bottom style="hair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24"/>
      </top>
      <bottom style="hair"/>
    </border>
    <border>
      <left>
        <color indexed="63"/>
      </left>
      <right style="thin"/>
      <top>
        <color indexed="24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23"/>
      </top>
      <bottom style="hair"/>
    </border>
    <border>
      <left>
        <color indexed="63"/>
      </left>
      <right>
        <color indexed="63"/>
      </right>
      <top style="thin">
        <color indexed="2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>
        <color indexed="23"/>
      </right>
      <top style="thin">
        <color indexed="23"/>
      </top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hair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24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550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fill"/>
    </xf>
    <xf numFmtId="3" fontId="6" fillId="0" borderId="0" xfId="0" applyNumberFormat="1" applyFont="1" applyBorder="1" applyAlignment="1">
      <alignment/>
    </xf>
    <xf numFmtId="177" fontId="15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16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centerContinuous"/>
    </xf>
    <xf numFmtId="177" fontId="17" fillId="0" borderId="0" xfId="0" applyNumberFormat="1" applyFont="1" applyAlignment="1">
      <alignment horizontal="centerContinuous"/>
    </xf>
    <xf numFmtId="177" fontId="18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fill"/>
    </xf>
    <xf numFmtId="177" fontId="6" fillId="0" borderId="0" xfId="0" applyNumberFormat="1" applyFont="1" applyAlignment="1">
      <alignment/>
    </xf>
    <xf numFmtId="177" fontId="5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8" fillId="2" borderId="0" xfId="0" applyNumberFormat="1" applyFont="1" applyFill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13" fillId="2" borderId="0" xfId="0" applyNumberFormat="1" applyFont="1" applyFill="1" applyAlignment="1">
      <alignment/>
    </xf>
    <xf numFmtId="177" fontId="13" fillId="2" borderId="0" xfId="0" applyNumberFormat="1" applyFont="1" applyFill="1" applyBorder="1" applyAlignment="1">
      <alignment/>
    </xf>
    <xf numFmtId="177" fontId="13" fillId="2" borderId="0" xfId="0" applyNumberFormat="1" applyFont="1" applyFill="1" applyAlignment="1">
      <alignment horizontal="centerContinuous"/>
    </xf>
    <xf numFmtId="177" fontId="6" fillId="0" borderId="0" xfId="0" applyNumberFormat="1" applyFont="1" applyBorder="1" applyAlignment="1">
      <alignment horizontal="centerContinuous"/>
    </xf>
    <xf numFmtId="177" fontId="14" fillId="2" borderId="0" xfId="0" applyNumberFormat="1" applyFont="1" applyFill="1" applyBorder="1" applyAlignment="1">
      <alignment/>
    </xf>
    <xf numFmtId="177" fontId="19" fillId="2" borderId="0" xfId="0" applyNumberFormat="1" applyFont="1" applyFill="1" applyAlignment="1">
      <alignment/>
    </xf>
    <xf numFmtId="177" fontId="6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30" fillId="2" borderId="1" xfId="0" applyNumberFormat="1" applyFont="1" applyFill="1" applyBorder="1" applyAlignment="1">
      <alignment horizontal="center"/>
    </xf>
    <xf numFmtId="177" fontId="30" fillId="2" borderId="2" xfId="0" applyNumberFormat="1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177" fontId="27" fillId="2" borderId="0" xfId="0" applyNumberFormat="1" applyFont="1" applyFill="1" applyAlignment="1">
      <alignment/>
    </xf>
    <xf numFmtId="177" fontId="27" fillId="2" borderId="3" xfId="0" applyNumberFormat="1" applyFont="1" applyFill="1" applyBorder="1" applyAlignment="1">
      <alignment/>
    </xf>
    <xf numFmtId="3" fontId="15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vertical="top" wrapText="1"/>
    </xf>
    <xf numFmtId="177" fontId="5" fillId="0" borderId="0" xfId="0" applyNumberFormat="1" applyFont="1" applyFill="1" applyAlignment="1">
      <alignment/>
    </xf>
    <xf numFmtId="177" fontId="5" fillId="0" borderId="3" xfId="0" applyNumberFormat="1" applyFont="1" applyBorder="1" applyAlignment="1">
      <alignment/>
    </xf>
    <xf numFmtId="5" fontId="29" fillId="0" borderId="4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29" fillId="0" borderId="8" xfId="0" applyNumberFormat="1" applyFont="1" applyBorder="1" applyAlignment="1">
      <alignment horizontal="right"/>
    </xf>
    <xf numFmtId="177" fontId="29" fillId="0" borderId="9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177" fontId="21" fillId="0" borderId="3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6" fillId="0" borderId="7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177" fontId="6" fillId="0" borderId="4" xfId="0" applyNumberFormat="1" applyFont="1" applyBorder="1" applyAlignment="1">
      <alignment horizontal="fill"/>
    </xf>
    <xf numFmtId="3" fontId="6" fillId="0" borderId="5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77" fontId="6" fillId="0" borderId="13" xfId="0" applyNumberFormat="1" applyFont="1" applyBorder="1" applyAlignment="1">
      <alignment horizontal="fill"/>
    </xf>
    <xf numFmtId="177" fontId="6" fillId="0" borderId="13" xfId="0" applyNumberFormat="1" applyFont="1" applyBorder="1" applyAlignment="1">
      <alignment/>
    </xf>
    <xf numFmtId="177" fontId="6" fillId="0" borderId="14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177" fontId="6" fillId="0" borderId="8" xfId="0" applyNumberFormat="1" applyFont="1" applyBorder="1" applyAlignment="1">
      <alignment/>
    </xf>
    <xf numFmtId="177" fontId="20" fillId="0" borderId="8" xfId="0" applyNumberFormat="1" applyFont="1" applyBorder="1" applyAlignment="1">
      <alignment/>
    </xf>
    <xf numFmtId="177" fontId="22" fillId="0" borderId="11" xfId="0" applyNumberFormat="1" applyFont="1" applyBorder="1" applyAlignment="1">
      <alignment/>
    </xf>
    <xf numFmtId="177" fontId="22" fillId="0" borderId="15" xfId="0" applyNumberFormat="1" applyFont="1" applyBorder="1" applyAlignment="1">
      <alignment horizontal="right"/>
    </xf>
    <xf numFmtId="177" fontId="22" fillId="0" borderId="16" xfId="0" applyNumberFormat="1" applyFont="1" applyBorder="1" applyAlignment="1">
      <alignment horizontal="center"/>
    </xf>
    <xf numFmtId="177" fontId="22" fillId="0" borderId="17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/>
    </xf>
    <xf numFmtId="177" fontId="6" fillId="0" borderId="18" xfId="0" applyNumberFormat="1" applyFont="1" applyBorder="1" applyAlignment="1">
      <alignment/>
    </xf>
    <xf numFmtId="177" fontId="21" fillId="0" borderId="2" xfId="0" applyNumberFormat="1" applyFont="1" applyBorder="1" applyAlignment="1">
      <alignment/>
    </xf>
    <xf numFmtId="177" fontId="6" fillId="0" borderId="19" xfId="0" applyNumberFormat="1" applyFont="1" applyBorder="1" applyAlignment="1">
      <alignment/>
    </xf>
    <xf numFmtId="177" fontId="22" fillId="0" borderId="16" xfId="0" applyNumberFormat="1" applyFont="1" applyBorder="1" applyAlignment="1">
      <alignment/>
    </xf>
    <xf numFmtId="177" fontId="6" fillId="0" borderId="2" xfId="0" applyNumberFormat="1" applyFont="1" applyBorder="1" applyAlignment="1">
      <alignment horizontal="right"/>
    </xf>
    <xf numFmtId="3" fontId="36" fillId="0" borderId="0" xfId="0" applyNumberFormat="1" applyFont="1" applyAlignment="1">
      <alignment horizontal="centerContinuous"/>
    </xf>
    <xf numFmtId="177" fontId="22" fillId="0" borderId="10" xfId="0" applyNumberFormat="1" applyFont="1" applyBorder="1" applyAlignment="1">
      <alignment/>
    </xf>
    <xf numFmtId="177" fontId="22" fillId="0" borderId="4" xfId="0" applyNumberFormat="1" applyFont="1" applyBorder="1" applyAlignment="1">
      <alignment horizontal="fill"/>
    </xf>
    <xf numFmtId="177" fontId="22" fillId="0" borderId="19" xfId="0" applyNumberFormat="1" applyFont="1" applyBorder="1" applyAlignment="1">
      <alignment/>
    </xf>
    <xf numFmtId="165" fontId="22" fillId="0" borderId="10" xfId="0" applyNumberFormat="1" applyFont="1" applyBorder="1" applyAlignment="1">
      <alignment/>
    </xf>
    <xf numFmtId="177" fontId="30" fillId="2" borderId="9" xfId="0" applyNumberFormat="1" applyFont="1" applyFill="1" applyBorder="1" applyAlignment="1">
      <alignment horizontal="right"/>
    </xf>
    <xf numFmtId="177" fontId="30" fillId="2" borderId="8" xfId="0" applyNumberFormat="1" applyFont="1" applyFill="1" applyBorder="1" applyAlignment="1">
      <alignment horizontal="right"/>
    </xf>
    <xf numFmtId="177" fontId="30" fillId="2" borderId="15" xfId="0" applyNumberFormat="1" applyFont="1" applyFill="1" applyBorder="1" applyAlignment="1">
      <alignment horizontal="right"/>
    </xf>
    <xf numFmtId="177" fontId="29" fillId="0" borderId="9" xfId="0" applyNumberFormat="1" applyFont="1" applyBorder="1" applyAlignment="1">
      <alignment horizontal="right"/>
    </xf>
    <xf numFmtId="177" fontId="29" fillId="0" borderId="15" xfId="0" applyNumberFormat="1" applyFont="1" applyBorder="1" applyAlignment="1">
      <alignment horizontal="right"/>
    </xf>
    <xf numFmtId="177" fontId="27" fillId="2" borderId="5" xfId="0" applyNumberFormat="1" applyFont="1" applyFill="1" applyBorder="1" applyAlignment="1">
      <alignment/>
    </xf>
    <xf numFmtId="177" fontId="27" fillId="2" borderId="20" xfId="0" applyNumberFormat="1" applyFont="1" applyFill="1" applyBorder="1" applyAlignment="1">
      <alignment/>
    </xf>
    <xf numFmtId="177" fontId="27" fillId="2" borderId="6" xfId="0" applyNumberFormat="1" applyFont="1" applyFill="1" applyBorder="1" applyAlignment="1">
      <alignment/>
    </xf>
    <xf numFmtId="177" fontId="28" fillId="2" borderId="9" xfId="0" applyNumberFormat="1" applyFont="1" applyFill="1" applyBorder="1" applyAlignment="1">
      <alignment/>
    </xf>
    <xf numFmtId="177" fontId="28" fillId="2" borderId="8" xfId="0" applyNumberFormat="1" applyFont="1" applyFill="1" applyBorder="1" applyAlignment="1">
      <alignment horizontal="right"/>
    </xf>
    <xf numFmtId="177" fontId="28" fillId="2" borderId="9" xfId="0" applyNumberFormat="1" applyFont="1" applyFill="1" applyBorder="1" applyAlignment="1">
      <alignment horizontal="right"/>
    </xf>
    <xf numFmtId="177" fontId="28" fillId="2" borderId="15" xfId="0" applyNumberFormat="1" applyFont="1" applyFill="1" applyBorder="1" applyAlignment="1">
      <alignment horizontal="right"/>
    </xf>
    <xf numFmtId="177" fontId="27" fillId="2" borderId="5" xfId="0" applyNumberFormat="1" applyFont="1" applyFill="1" applyBorder="1" applyAlignment="1">
      <alignment horizontal="left"/>
    </xf>
    <xf numFmtId="177" fontId="27" fillId="2" borderId="20" xfId="0" applyNumberFormat="1" applyFont="1" applyFill="1" applyBorder="1" applyAlignment="1">
      <alignment horizontal="left"/>
    </xf>
    <xf numFmtId="177" fontId="37" fillId="2" borderId="0" xfId="0" applyNumberFormat="1" applyFont="1" applyFill="1" applyAlignment="1">
      <alignment/>
    </xf>
    <xf numFmtId="177" fontId="27" fillId="2" borderId="12" xfId="0" applyNumberFormat="1" applyFont="1" applyFill="1" applyBorder="1" applyAlignment="1">
      <alignment horizontal="left"/>
    </xf>
    <xf numFmtId="177" fontId="27" fillId="2" borderId="12" xfId="0" applyNumberFormat="1" applyFont="1" applyFill="1" applyBorder="1" applyAlignment="1">
      <alignment/>
    </xf>
    <xf numFmtId="177" fontId="27" fillId="2" borderId="12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/>
    </xf>
    <xf numFmtId="177" fontId="4" fillId="0" borderId="8" xfId="0" applyNumberFormat="1" applyFont="1" applyBorder="1" applyAlignment="1">
      <alignment/>
    </xf>
    <xf numFmtId="5" fontId="30" fillId="2" borderId="13" xfId="0" applyNumberFormat="1" applyFont="1" applyFill="1" applyBorder="1" applyAlignment="1">
      <alignment/>
    </xf>
    <xf numFmtId="177" fontId="28" fillId="2" borderId="21" xfId="0" applyNumberFormat="1" applyFont="1" applyFill="1" applyBorder="1" applyAlignment="1">
      <alignment horizontal="left"/>
    </xf>
    <xf numFmtId="177" fontId="28" fillId="2" borderId="12" xfId="0" applyNumberFormat="1" applyFont="1" applyFill="1" applyBorder="1" applyAlignment="1">
      <alignment horizontal="left"/>
    </xf>
    <xf numFmtId="3" fontId="34" fillId="0" borderId="6" xfId="0" applyNumberFormat="1" applyFont="1" applyBorder="1" applyAlignment="1">
      <alignment/>
    </xf>
    <xf numFmtId="3" fontId="34" fillId="0" borderId="7" xfId="0" applyNumberFormat="1" applyFont="1" applyBorder="1" applyAlignment="1">
      <alignment/>
    </xf>
    <xf numFmtId="177" fontId="34" fillId="0" borderId="6" xfId="0" applyNumberFormat="1" applyFont="1" applyBorder="1" applyAlignment="1">
      <alignment horizontal="centerContinuous"/>
    </xf>
    <xf numFmtId="177" fontId="34" fillId="0" borderId="7" xfId="0" applyNumberFormat="1" applyFont="1" applyBorder="1" applyAlignment="1">
      <alignment horizontal="centerContinuous"/>
    </xf>
    <xf numFmtId="177" fontId="34" fillId="0" borderId="7" xfId="0" applyNumberFormat="1" applyFont="1" applyBorder="1" applyAlignment="1">
      <alignment/>
    </xf>
    <xf numFmtId="1" fontId="34" fillId="0" borderId="6" xfId="0" applyNumberFormat="1" applyFont="1" applyBorder="1" applyAlignment="1">
      <alignment horizontal="centerContinuous"/>
    </xf>
    <xf numFmtId="1" fontId="34" fillId="0" borderId="7" xfId="0" applyNumberFormat="1" applyFont="1" applyBorder="1" applyAlignment="1">
      <alignment horizontal="centerContinuous"/>
    </xf>
    <xf numFmtId="177" fontId="34" fillId="0" borderId="11" xfId="0" applyNumberFormat="1" applyFont="1" applyBorder="1" applyAlignment="1">
      <alignment horizontal="centerContinuous"/>
    </xf>
    <xf numFmtId="3" fontId="34" fillId="0" borderId="5" xfId="0" applyNumberFormat="1" applyFont="1" applyBorder="1" applyAlignment="1">
      <alignment/>
    </xf>
    <xf numFmtId="3" fontId="40" fillId="0" borderId="0" xfId="0" applyNumberFormat="1" applyFont="1" applyAlignment="1">
      <alignment horizontal="centerContinuous"/>
    </xf>
    <xf numFmtId="3" fontId="34" fillId="0" borderId="0" xfId="0" applyNumberFormat="1" applyFont="1" applyAlignment="1">
      <alignment horizontal="centerContinuous"/>
    </xf>
    <xf numFmtId="3" fontId="34" fillId="0" borderId="0" xfId="0" applyNumberFormat="1" applyFont="1" applyAlignment="1">
      <alignment/>
    </xf>
    <xf numFmtId="177" fontId="34" fillId="0" borderId="20" xfId="0" applyNumberFormat="1" applyFont="1" applyBorder="1" applyAlignment="1">
      <alignment horizontal="centerContinuous"/>
    </xf>
    <xf numFmtId="177" fontId="34" fillId="0" borderId="4" xfId="0" applyNumberFormat="1" applyFont="1" applyBorder="1" applyAlignment="1">
      <alignment horizontal="centerContinuous"/>
    </xf>
    <xf numFmtId="177" fontId="34" fillId="0" borderId="4" xfId="0" applyNumberFormat="1" applyFont="1" applyBorder="1" applyAlignment="1">
      <alignment/>
    </xf>
    <xf numFmtId="177" fontId="40" fillId="0" borderId="4" xfId="0" applyNumberFormat="1" applyFont="1" applyBorder="1" applyAlignment="1">
      <alignment horizontal="centerContinuous"/>
    </xf>
    <xf numFmtId="177" fontId="34" fillId="0" borderId="10" xfId="0" applyNumberFormat="1" applyFont="1" applyBorder="1" applyAlignment="1">
      <alignment horizontal="centerContinuous"/>
    </xf>
    <xf numFmtId="3" fontId="41" fillId="0" borderId="9" xfId="0" applyNumberFormat="1" applyFont="1" applyBorder="1" applyAlignment="1">
      <alignment/>
    </xf>
    <xf numFmtId="3" fontId="34" fillId="0" borderId="8" xfId="0" applyNumberFormat="1" applyFont="1" applyBorder="1" applyAlignment="1">
      <alignment/>
    </xf>
    <xf numFmtId="177" fontId="34" fillId="0" borderId="9" xfId="0" applyNumberFormat="1" applyFont="1" applyBorder="1" applyAlignment="1">
      <alignment horizontal="right"/>
    </xf>
    <xf numFmtId="177" fontId="34" fillId="0" borderId="8" xfId="0" applyNumberFormat="1" applyFont="1" applyBorder="1" applyAlignment="1">
      <alignment horizontal="center"/>
    </xf>
    <xf numFmtId="177" fontId="34" fillId="0" borderId="8" xfId="0" applyNumberFormat="1" applyFont="1" applyBorder="1" applyAlignment="1">
      <alignment horizontal="right"/>
    </xf>
    <xf numFmtId="177" fontId="34" fillId="0" borderId="8" xfId="0" applyNumberFormat="1" applyFont="1" applyBorder="1" applyAlignment="1">
      <alignment/>
    </xf>
    <xf numFmtId="177" fontId="34" fillId="0" borderId="15" xfId="0" applyNumberFormat="1" applyFont="1" applyBorder="1" applyAlignment="1">
      <alignment horizontal="right"/>
    </xf>
    <xf numFmtId="3" fontId="34" fillId="0" borderId="12" xfId="0" applyNumberFormat="1" applyFont="1" applyBorder="1" applyAlignment="1">
      <alignment/>
    </xf>
    <xf numFmtId="3" fontId="34" fillId="0" borderId="13" xfId="0" applyNumberFormat="1" applyFont="1" applyBorder="1" applyAlignment="1">
      <alignment/>
    </xf>
    <xf numFmtId="3" fontId="34" fillId="0" borderId="13" xfId="0" applyNumberFormat="1" applyFont="1" applyBorder="1" applyAlignment="1">
      <alignment horizontal="fill"/>
    </xf>
    <xf numFmtId="177" fontId="34" fillId="0" borderId="12" xfId="0" applyNumberFormat="1" applyFont="1" applyBorder="1" applyAlignment="1">
      <alignment/>
    </xf>
    <xf numFmtId="177" fontId="34" fillId="0" borderId="13" xfId="0" applyNumberFormat="1" applyFont="1" applyBorder="1" applyAlignment="1">
      <alignment/>
    </xf>
    <xf numFmtId="165" fontId="34" fillId="0" borderId="13" xfId="0" applyNumberFormat="1" applyFont="1" applyBorder="1" applyAlignment="1">
      <alignment/>
    </xf>
    <xf numFmtId="165" fontId="34" fillId="0" borderId="14" xfId="0" applyNumberFormat="1" applyFont="1" applyBorder="1" applyAlignment="1">
      <alignment/>
    </xf>
    <xf numFmtId="177" fontId="34" fillId="0" borderId="14" xfId="0" applyNumberFormat="1" applyFont="1" applyBorder="1" applyAlignment="1">
      <alignment/>
    </xf>
    <xf numFmtId="3" fontId="34" fillId="0" borderId="20" xfId="0" applyNumberFormat="1" applyFont="1" applyFill="1" applyBorder="1" applyAlignment="1">
      <alignment/>
    </xf>
    <xf numFmtId="3" fontId="34" fillId="0" borderId="4" xfId="0" applyNumberFormat="1" applyFont="1" applyBorder="1" applyAlignment="1">
      <alignment/>
    </xf>
    <xf numFmtId="3" fontId="34" fillId="0" borderId="4" xfId="0" applyNumberFormat="1" applyFont="1" applyBorder="1" applyAlignment="1">
      <alignment horizontal="fill"/>
    </xf>
    <xf numFmtId="177" fontId="34" fillId="0" borderId="20" xfId="0" applyNumberFormat="1" applyFont="1" applyBorder="1" applyAlignment="1">
      <alignment/>
    </xf>
    <xf numFmtId="177" fontId="34" fillId="0" borderId="10" xfId="0" applyNumberFormat="1" applyFont="1" applyBorder="1" applyAlignment="1">
      <alignment/>
    </xf>
    <xf numFmtId="3" fontId="34" fillId="0" borderId="20" xfId="0" applyNumberFormat="1" applyFont="1" applyBorder="1" applyAlignment="1">
      <alignment/>
    </xf>
    <xf numFmtId="3" fontId="41" fillId="0" borderId="4" xfId="0" applyNumberFormat="1" applyFont="1" applyBorder="1" applyAlignment="1">
      <alignment/>
    </xf>
    <xf numFmtId="3" fontId="41" fillId="0" borderId="4" xfId="0" applyNumberFormat="1" applyFont="1" applyBorder="1" applyAlignment="1">
      <alignment horizontal="fill"/>
    </xf>
    <xf numFmtId="177" fontId="41" fillId="0" borderId="20" xfId="0" applyNumberFormat="1" applyFont="1" applyBorder="1" applyAlignment="1">
      <alignment/>
    </xf>
    <xf numFmtId="177" fontId="41" fillId="0" borderId="4" xfId="0" applyNumberFormat="1" applyFont="1" applyBorder="1" applyAlignment="1">
      <alignment/>
    </xf>
    <xf numFmtId="177" fontId="41" fillId="0" borderId="10" xfId="0" applyNumberFormat="1" applyFont="1" applyBorder="1" applyAlignment="1">
      <alignment/>
    </xf>
    <xf numFmtId="177" fontId="34" fillId="0" borderId="5" xfId="0" applyNumberFormat="1" applyFont="1" applyBorder="1" applyAlignment="1">
      <alignment/>
    </xf>
    <xf numFmtId="177" fontId="34" fillId="0" borderId="0" xfId="0" applyNumberFormat="1" applyFont="1" applyAlignment="1">
      <alignment/>
    </xf>
    <xf numFmtId="177" fontId="34" fillId="0" borderId="3" xfId="0" applyNumberFormat="1" applyFont="1" applyBorder="1" applyAlignment="1">
      <alignment/>
    </xf>
    <xf numFmtId="177" fontId="27" fillId="0" borderId="12" xfId="0" applyNumberFormat="1" applyFont="1" applyFill="1" applyBorder="1" applyAlignment="1">
      <alignment horizontal="left"/>
    </xf>
    <xf numFmtId="177" fontId="28" fillId="2" borderId="22" xfId="0" applyNumberFormat="1" applyFont="1" applyFill="1" applyBorder="1" applyAlignment="1">
      <alignment horizontal="left"/>
    </xf>
    <xf numFmtId="2" fontId="27" fillId="2" borderId="22" xfId="0" applyNumberFormat="1" applyFont="1" applyFill="1" applyBorder="1" applyAlignment="1">
      <alignment horizontal="right"/>
    </xf>
    <xf numFmtId="177" fontId="22" fillId="0" borderId="23" xfId="0" applyNumberFormat="1" applyFont="1" applyBorder="1" applyAlignment="1">
      <alignment horizontal="centerContinuous"/>
    </xf>
    <xf numFmtId="3" fontId="22" fillId="0" borderId="0" xfId="0" applyNumberFormat="1" applyFont="1" applyAlignment="1">
      <alignment horizontal="centerContinuous"/>
    </xf>
    <xf numFmtId="177" fontId="22" fillId="0" borderId="0" xfId="0" applyNumberFormat="1" applyFont="1" applyAlignment="1">
      <alignment horizontal="centerContinuous"/>
    </xf>
    <xf numFmtId="177" fontId="13" fillId="0" borderId="0" xfId="0" applyNumberFormat="1" applyFont="1" applyFill="1" applyBorder="1" applyAlignment="1">
      <alignment/>
    </xf>
    <xf numFmtId="177" fontId="6" fillId="0" borderId="0" xfId="0" applyNumberFormat="1" applyFont="1" applyBorder="1" applyAlignment="1">
      <alignment horizontal="fill"/>
    </xf>
    <xf numFmtId="177" fontId="22" fillId="0" borderId="0" xfId="0" applyNumberFormat="1" applyFont="1" applyBorder="1" applyAlignment="1">
      <alignment horizontal="fill"/>
    </xf>
    <xf numFmtId="177" fontId="22" fillId="0" borderId="2" xfId="0" applyNumberFormat="1" applyFont="1" applyBorder="1" applyAlignment="1">
      <alignment/>
    </xf>
    <xf numFmtId="177" fontId="22" fillId="0" borderId="24" xfId="0" applyNumberFormat="1" applyFont="1" applyBorder="1" applyAlignment="1">
      <alignment horizontal="fill"/>
    </xf>
    <xf numFmtId="177" fontId="6" fillId="0" borderId="25" xfId="0" applyNumberFormat="1" applyFont="1" applyBorder="1" applyAlignment="1">
      <alignment horizontal="fill"/>
    </xf>
    <xf numFmtId="177" fontId="22" fillId="0" borderId="26" xfId="0" applyNumberFormat="1" applyFont="1" applyBorder="1" applyAlignment="1">
      <alignment horizontal="fill"/>
    </xf>
    <xf numFmtId="177" fontId="22" fillId="0" borderId="3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3" fontId="20" fillId="0" borderId="8" xfId="0" applyNumberFormat="1" applyFont="1" applyBorder="1" applyAlignment="1">
      <alignment/>
    </xf>
    <xf numFmtId="177" fontId="13" fillId="2" borderId="27" xfId="0" applyNumberFormat="1" applyFont="1" applyFill="1" applyBorder="1" applyAlignment="1">
      <alignment horizontal="left"/>
    </xf>
    <xf numFmtId="177" fontId="13" fillId="2" borderId="28" xfId="0" applyNumberFormat="1" applyFont="1" applyFill="1" applyBorder="1" applyAlignment="1">
      <alignment/>
    </xf>
    <xf numFmtId="165" fontId="28" fillId="2" borderId="13" xfId="0" applyNumberFormat="1" applyFont="1" applyFill="1" applyBorder="1" applyAlignment="1">
      <alignment/>
    </xf>
    <xf numFmtId="165" fontId="27" fillId="2" borderId="12" xfId="0" applyNumberFormat="1" applyFont="1" applyFill="1" applyBorder="1" applyAlignment="1">
      <alignment/>
    </xf>
    <xf numFmtId="165" fontId="6" fillId="0" borderId="12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177" fontId="34" fillId="0" borderId="7" xfId="0" applyNumberFormat="1" applyFont="1" applyBorder="1" applyAlignment="1">
      <alignment vertical="center"/>
    </xf>
    <xf numFmtId="177" fontId="34" fillId="0" borderId="4" xfId="0" applyNumberFormat="1" applyFont="1" applyBorder="1" applyAlignment="1">
      <alignment vertical="center"/>
    </xf>
    <xf numFmtId="177" fontId="45" fillId="0" borderId="0" xfId="0" applyNumberFormat="1" applyFont="1" applyAlignment="1">
      <alignment/>
    </xf>
    <xf numFmtId="206" fontId="6" fillId="0" borderId="18" xfId="0" applyNumberFormat="1" applyFont="1" applyBorder="1" applyAlignment="1">
      <alignment/>
    </xf>
    <xf numFmtId="206" fontId="6" fillId="0" borderId="14" xfId="0" applyNumberFormat="1" applyFont="1" applyBorder="1" applyAlignment="1">
      <alignment/>
    </xf>
    <xf numFmtId="206" fontId="6" fillId="0" borderId="2" xfId="0" applyNumberFormat="1" applyFont="1" applyBorder="1" applyAlignment="1">
      <alignment/>
    </xf>
    <xf numFmtId="206" fontId="6" fillId="0" borderId="3" xfId="0" applyNumberFormat="1" applyFont="1" applyBorder="1" applyAlignment="1">
      <alignment/>
    </xf>
    <xf numFmtId="206" fontId="21" fillId="0" borderId="2" xfId="0" applyNumberFormat="1" applyFont="1" applyBorder="1" applyAlignment="1">
      <alignment/>
    </xf>
    <xf numFmtId="206" fontId="21" fillId="0" borderId="3" xfId="0" applyNumberFormat="1" applyFont="1" applyBorder="1" applyAlignment="1">
      <alignment/>
    </xf>
    <xf numFmtId="206" fontId="22" fillId="0" borderId="31" xfId="0" applyNumberFormat="1" applyFont="1" applyBorder="1" applyAlignment="1">
      <alignment/>
    </xf>
    <xf numFmtId="206" fontId="22" fillId="0" borderId="32" xfId="0" applyNumberFormat="1" applyFont="1" applyBorder="1" applyAlignment="1">
      <alignment/>
    </xf>
    <xf numFmtId="206" fontId="5" fillId="0" borderId="12" xfId="0" applyNumberFormat="1" applyFont="1" applyBorder="1" applyAlignment="1">
      <alignment/>
    </xf>
    <xf numFmtId="206" fontId="5" fillId="0" borderId="13" xfId="0" applyNumberFormat="1" applyFont="1" applyBorder="1" applyAlignment="1">
      <alignment/>
    </xf>
    <xf numFmtId="206" fontId="5" fillId="0" borderId="14" xfId="0" applyNumberFormat="1" applyFont="1" applyBorder="1" applyAlignment="1">
      <alignment/>
    </xf>
    <xf numFmtId="206" fontId="27" fillId="2" borderId="12" xfId="0" applyNumberFormat="1" applyFont="1" applyFill="1" applyBorder="1" applyAlignment="1">
      <alignment/>
    </xf>
    <xf numFmtId="206" fontId="27" fillId="2" borderId="14" xfId="0" applyNumberFormat="1" applyFont="1" applyFill="1" applyBorder="1" applyAlignment="1">
      <alignment/>
    </xf>
    <xf numFmtId="206" fontId="27" fillId="2" borderId="22" xfId="0" applyNumberFormat="1" applyFont="1" applyFill="1" applyBorder="1" applyAlignment="1">
      <alignment/>
    </xf>
    <xf numFmtId="206" fontId="27" fillId="2" borderId="33" xfId="0" applyNumberFormat="1" applyFont="1" applyFill="1" applyBorder="1" applyAlignment="1">
      <alignment/>
    </xf>
    <xf numFmtId="206" fontId="13" fillId="2" borderId="12" xfId="0" applyNumberFormat="1" applyFont="1" applyFill="1" applyBorder="1" applyAlignment="1">
      <alignment/>
    </xf>
    <xf numFmtId="206" fontId="13" fillId="0" borderId="12" xfId="0" applyNumberFormat="1" applyFont="1" applyFill="1" applyBorder="1" applyAlignment="1">
      <alignment/>
    </xf>
    <xf numFmtId="206" fontId="30" fillId="2" borderId="12" xfId="0" applyNumberFormat="1" applyFont="1" applyFill="1" applyBorder="1" applyAlignment="1">
      <alignment/>
    </xf>
    <xf numFmtId="206" fontId="13" fillId="2" borderId="12" xfId="0" applyNumberFormat="1" applyFont="1" applyFill="1" applyBorder="1" applyAlignment="1">
      <alignment horizontal="right"/>
    </xf>
    <xf numFmtId="177" fontId="47" fillId="0" borderId="0" xfId="0" applyNumberFormat="1" applyFont="1" applyAlignment="1">
      <alignment/>
    </xf>
    <xf numFmtId="177" fontId="33" fillId="0" borderId="0" xfId="0" applyNumberFormat="1" applyFont="1" applyAlignment="1">
      <alignment/>
    </xf>
    <xf numFmtId="177" fontId="47" fillId="0" borderId="0" xfId="0" applyNumberFormat="1" applyFont="1" applyAlignment="1">
      <alignment/>
    </xf>
    <xf numFmtId="177" fontId="33" fillId="0" borderId="0" xfId="0" applyNumberFormat="1" applyFont="1" applyAlignment="1">
      <alignment/>
    </xf>
    <xf numFmtId="177" fontId="47" fillId="0" borderId="0" xfId="0" applyNumberFormat="1" applyFont="1" applyAlignment="1">
      <alignment/>
    </xf>
    <xf numFmtId="177" fontId="47" fillId="0" borderId="0" xfId="0" applyNumberFormat="1" applyFont="1" applyBorder="1" applyAlignment="1">
      <alignment/>
    </xf>
    <xf numFmtId="177" fontId="49" fillId="0" borderId="0" xfId="0" applyNumberFormat="1" applyFont="1" applyAlignment="1">
      <alignment/>
    </xf>
    <xf numFmtId="177" fontId="48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206" fontId="13" fillId="0" borderId="22" xfId="0" applyNumberFormat="1" applyFont="1" applyFill="1" applyBorder="1" applyAlignment="1">
      <alignment/>
    </xf>
    <xf numFmtId="177" fontId="34" fillId="0" borderId="0" xfId="0" applyNumberFormat="1" applyFont="1" applyBorder="1" applyAlignment="1">
      <alignment/>
    </xf>
    <xf numFmtId="37" fontId="0" fillId="0" borderId="34" xfId="0" applyNumberFormat="1" applyBorder="1" applyAlignment="1">
      <alignment/>
    </xf>
    <xf numFmtId="5" fontId="0" fillId="0" borderId="34" xfId="0" applyNumberFormat="1" applyBorder="1" applyAlignment="1">
      <alignment/>
    </xf>
    <xf numFmtId="37" fontId="6" fillId="0" borderId="35" xfId="0" applyNumberFormat="1" applyFont="1" applyBorder="1" applyAlignment="1">
      <alignment/>
    </xf>
    <xf numFmtId="37" fontId="22" fillId="0" borderId="36" xfId="0" applyNumberFormat="1" applyFont="1" applyBorder="1" applyAlignment="1">
      <alignment/>
    </xf>
    <xf numFmtId="177" fontId="5" fillId="0" borderId="37" xfId="0" applyNumberFormat="1" applyFont="1" applyBorder="1" applyAlignment="1">
      <alignment/>
    </xf>
    <xf numFmtId="37" fontId="6" fillId="0" borderId="34" xfId="0" applyNumberFormat="1" applyFont="1" applyBorder="1" applyAlignment="1">
      <alignment/>
    </xf>
    <xf numFmtId="37" fontId="6" fillId="0" borderId="18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2" xfId="0" applyNumberFormat="1" applyFont="1" applyBorder="1" applyAlignment="1">
      <alignment horizontal="right"/>
    </xf>
    <xf numFmtId="37" fontId="6" fillId="0" borderId="19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22" fillId="0" borderId="38" xfId="0" applyNumberFormat="1" applyFont="1" applyBorder="1" applyAlignment="1">
      <alignment/>
    </xf>
    <xf numFmtId="37" fontId="22" fillId="0" borderId="19" xfId="0" applyNumberFormat="1" applyFont="1" applyBorder="1" applyAlignment="1">
      <alignment/>
    </xf>
    <xf numFmtId="37" fontId="34" fillId="0" borderId="12" xfId="0" applyNumberFormat="1" applyFont="1" applyBorder="1" applyAlignment="1">
      <alignment/>
    </xf>
    <xf numFmtId="37" fontId="34" fillId="0" borderId="13" xfId="0" applyNumberFormat="1" applyFont="1" applyBorder="1" applyAlignment="1">
      <alignment/>
    </xf>
    <xf numFmtId="37" fontId="34" fillId="0" borderId="14" xfId="0" applyNumberFormat="1" applyFont="1" applyBorder="1" applyAlignment="1">
      <alignment/>
    </xf>
    <xf numFmtId="37" fontId="41" fillId="0" borderId="20" xfId="0" applyNumberFormat="1" applyFont="1" applyBorder="1" applyAlignment="1">
      <alignment/>
    </xf>
    <xf numFmtId="37" fontId="41" fillId="0" borderId="4" xfId="0" applyNumberFormat="1" applyFont="1" applyBorder="1" applyAlignment="1">
      <alignment/>
    </xf>
    <xf numFmtId="37" fontId="41" fillId="0" borderId="10" xfId="0" applyNumberFormat="1" applyFont="1" applyBorder="1" applyAlignment="1">
      <alignment/>
    </xf>
    <xf numFmtId="37" fontId="34" fillId="0" borderId="5" xfId="0" applyNumberFormat="1" applyFont="1" applyBorder="1" applyAlignment="1">
      <alignment/>
    </xf>
    <xf numFmtId="37" fontId="34" fillId="0" borderId="0" xfId="0" applyNumberFormat="1" applyFont="1" applyAlignment="1">
      <alignment/>
    </xf>
    <xf numFmtId="37" fontId="34" fillId="0" borderId="0" xfId="0" applyNumberFormat="1" applyFont="1" applyBorder="1" applyAlignment="1">
      <alignment/>
    </xf>
    <xf numFmtId="37" fontId="34" fillId="0" borderId="3" xfId="0" applyNumberFormat="1" applyFont="1" applyBorder="1" applyAlignment="1">
      <alignment/>
    </xf>
    <xf numFmtId="37" fontId="34" fillId="0" borderId="20" xfId="0" applyNumberFormat="1" applyFont="1" applyBorder="1" applyAlignment="1">
      <alignment/>
    </xf>
    <xf numFmtId="37" fontId="34" fillId="0" borderId="4" xfId="0" applyNumberFormat="1" applyFont="1" applyBorder="1" applyAlignment="1">
      <alignment/>
    </xf>
    <xf numFmtId="37" fontId="34" fillId="0" borderId="10" xfId="0" applyNumberFormat="1" applyFont="1" applyBorder="1" applyAlignment="1">
      <alignment/>
    </xf>
    <xf numFmtId="5" fontId="34" fillId="0" borderId="13" xfId="0" applyNumberFormat="1" applyFont="1" applyBorder="1" applyAlignment="1">
      <alignment/>
    </xf>
    <xf numFmtId="37" fontId="6" fillId="0" borderId="36" xfId="0" applyNumberFormat="1" applyFont="1" applyBorder="1" applyAlignment="1">
      <alignment/>
    </xf>
    <xf numFmtId="5" fontId="34" fillId="0" borderId="14" xfId="0" applyNumberFormat="1" applyFont="1" applyBorder="1" applyAlignment="1">
      <alignment/>
    </xf>
    <xf numFmtId="177" fontId="5" fillId="0" borderId="39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37" fontId="5" fillId="0" borderId="14" xfId="0" applyNumberFormat="1" applyFont="1" applyBorder="1" applyAlignment="1">
      <alignment/>
    </xf>
    <xf numFmtId="37" fontId="5" fillId="0" borderId="20" xfId="0" applyNumberFormat="1" applyFont="1" applyFill="1" applyBorder="1" applyAlignment="1">
      <alignment/>
    </xf>
    <xf numFmtId="37" fontId="5" fillId="0" borderId="4" xfId="0" applyNumberFormat="1" applyFont="1" applyFill="1" applyBorder="1" applyAlignment="1">
      <alignment/>
    </xf>
    <xf numFmtId="37" fontId="5" fillId="0" borderId="5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29" fillId="0" borderId="20" xfId="0" applyNumberFormat="1" applyFont="1" applyBorder="1" applyAlignment="1">
      <alignment/>
    </xf>
    <xf numFmtId="37" fontId="29" fillId="0" borderId="4" xfId="0" applyNumberFormat="1" applyFont="1" applyBorder="1" applyAlignment="1">
      <alignment/>
    </xf>
    <xf numFmtId="37" fontId="5" fillId="0" borderId="20" xfId="0" applyNumberFormat="1" applyFont="1" applyBorder="1" applyAlignment="1">
      <alignment/>
    </xf>
    <xf numFmtId="37" fontId="5" fillId="0" borderId="4" xfId="0" applyNumberFormat="1" applyFont="1" applyBorder="1" applyAlignment="1">
      <alignment/>
    </xf>
    <xf numFmtId="37" fontId="5" fillId="0" borderId="10" xfId="0" applyNumberFormat="1" applyFont="1" applyBorder="1" applyAlignment="1">
      <alignment/>
    </xf>
    <xf numFmtId="37" fontId="5" fillId="0" borderId="21" xfId="0" applyNumberFormat="1" applyFont="1" applyBorder="1" applyAlignment="1">
      <alignment/>
    </xf>
    <xf numFmtId="37" fontId="5" fillId="0" borderId="40" xfId="0" applyNumberFormat="1" applyFont="1" applyBorder="1" applyAlignment="1">
      <alignment/>
    </xf>
    <xf numFmtId="37" fontId="5" fillId="0" borderId="41" xfId="0" applyNumberFormat="1" applyFont="1" applyBorder="1" applyAlignment="1">
      <alignment/>
    </xf>
    <xf numFmtId="5" fontId="5" fillId="0" borderId="13" xfId="0" applyNumberFormat="1" applyFont="1" applyBorder="1" applyAlignment="1">
      <alignment/>
    </xf>
    <xf numFmtId="37" fontId="13" fillId="2" borderId="42" xfId="0" applyNumberFormat="1" applyFont="1" applyFill="1" applyBorder="1" applyAlignment="1">
      <alignment/>
    </xf>
    <xf numFmtId="37" fontId="13" fillId="2" borderId="43" xfId="0" applyNumberFormat="1" applyFont="1" applyFill="1" applyBorder="1" applyAlignment="1">
      <alignment/>
    </xf>
    <xf numFmtId="37" fontId="13" fillId="2" borderId="44" xfId="0" applyNumberFormat="1" applyFont="1" applyFill="1" applyBorder="1" applyAlignment="1">
      <alignment/>
    </xf>
    <xf numFmtId="37" fontId="13" fillId="2" borderId="45" xfId="0" applyNumberFormat="1" applyFont="1" applyFill="1" applyBorder="1" applyAlignment="1">
      <alignment/>
    </xf>
    <xf numFmtId="37" fontId="31" fillId="2" borderId="46" xfId="0" applyNumberFormat="1" applyFont="1" applyFill="1" applyBorder="1" applyAlignment="1">
      <alignment/>
    </xf>
    <xf numFmtId="37" fontId="31" fillId="2" borderId="47" xfId="0" applyNumberFormat="1" applyFont="1" applyFill="1" applyBorder="1" applyAlignment="1">
      <alignment/>
    </xf>
    <xf numFmtId="37" fontId="31" fillId="2" borderId="48" xfId="0" applyNumberFormat="1" applyFont="1" applyFill="1" applyBorder="1" applyAlignment="1">
      <alignment/>
    </xf>
    <xf numFmtId="37" fontId="31" fillId="2" borderId="49" xfId="0" applyNumberFormat="1" applyFont="1" applyFill="1" applyBorder="1" applyAlignment="1">
      <alignment/>
    </xf>
    <xf numFmtId="37" fontId="15" fillId="0" borderId="50" xfId="0" applyNumberFormat="1" applyFont="1" applyBorder="1" applyAlignment="1">
      <alignment/>
    </xf>
    <xf numFmtId="37" fontId="15" fillId="0" borderId="51" xfId="0" applyNumberFormat="1" applyFont="1" applyBorder="1" applyAlignment="1">
      <alignment/>
    </xf>
    <xf numFmtId="37" fontId="15" fillId="0" borderId="18" xfId="0" applyNumberFormat="1" applyFont="1" applyBorder="1" applyAlignment="1">
      <alignment/>
    </xf>
    <xf numFmtId="37" fontId="13" fillId="2" borderId="18" xfId="0" applyNumberFormat="1" applyFont="1" applyFill="1" applyBorder="1" applyAlignment="1">
      <alignment/>
    </xf>
    <xf numFmtId="37" fontId="13" fillId="2" borderId="52" xfId="0" applyNumberFormat="1" applyFont="1" applyFill="1" applyBorder="1" applyAlignment="1">
      <alignment/>
    </xf>
    <xf numFmtId="37" fontId="13" fillId="2" borderId="14" xfId="0" applyNumberFormat="1" applyFont="1" applyFill="1" applyBorder="1" applyAlignment="1">
      <alignment/>
    </xf>
    <xf numFmtId="37" fontId="15" fillId="0" borderId="14" xfId="0" applyNumberFormat="1" applyFont="1" applyBorder="1" applyAlignment="1">
      <alignment/>
    </xf>
    <xf numFmtId="37" fontId="32" fillId="0" borderId="23" xfId="0" applyNumberFormat="1" applyFont="1" applyBorder="1" applyAlignment="1">
      <alignment/>
    </xf>
    <xf numFmtId="37" fontId="32" fillId="0" borderId="53" xfId="0" applyNumberFormat="1" applyFont="1" applyBorder="1" applyAlignment="1">
      <alignment/>
    </xf>
    <xf numFmtId="37" fontId="32" fillId="0" borderId="41" xfId="0" applyNumberFormat="1" applyFont="1" applyBorder="1" applyAlignment="1">
      <alignment/>
    </xf>
    <xf numFmtId="177" fontId="13" fillId="2" borderId="37" xfId="0" applyNumberFormat="1" applyFont="1" applyFill="1" applyBorder="1" applyAlignment="1">
      <alignment horizontal="left" indent="2"/>
    </xf>
    <xf numFmtId="37" fontId="27" fillId="2" borderId="12" xfId="0" applyNumberFormat="1" applyFont="1" applyFill="1" applyBorder="1" applyAlignment="1">
      <alignment/>
    </xf>
    <xf numFmtId="37" fontId="27" fillId="2" borderId="13" xfId="0" applyNumberFormat="1" applyFont="1" applyFill="1" applyBorder="1" applyAlignment="1">
      <alignment/>
    </xf>
    <xf numFmtId="37" fontId="27" fillId="2" borderId="14" xfId="0" applyNumberFormat="1" applyFont="1" applyFill="1" applyBorder="1" applyAlignment="1">
      <alignment/>
    </xf>
    <xf numFmtId="37" fontId="27" fillId="2" borderId="20" xfId="0" applyNumberFormat="1" applyFont="1" applyFill="1" applyBorder="1" applyAlignment="1">
      <alignment/>
    </xf>
    <xf numFmtId="37" fontId="27" fillId="2" borderId="4" xfId="0" applyNumberFormat="1" applyFont="1" applyFill="1" applyBorder="1" applyAlignment="1">
      <alignment/>
    </xf>
    <xf numFmtId="37" fontId="27" fillId="2" borderId="10" xfId="0" applyNumberFormat="1" applyFont="1" applyFill="1" applyBorder="1" applyAlignment="1">
      <alignment/>
    </xf>
    <xf numFmtId="37" fontId="28" fillId="2" borderId="21" xfId="0" applyNumberFormat="1" applyFont="1" applyFill="1" applyBorder="1" applyAlignment="1">
      <alignment/>
    </xf>
    <xf numFmtId="37" fontId="27" fillId="2" borderId="40" xfId="0" applyNumberFormat="1" applyFont="1" applyFill="1" applyBorder="1" applyAlignment="1">
      <alignment/>
    </xf>
    <xf numFmtId="37" fontId="27" fillId="2" borderId="41" xfId="0" applyNumberFormat="1" applyFont="1" applyFill="1" applyBorder="1" applyAlignment="1">
      <alignment/>
    </xf>
    <xf numFmtId="218" fontId="28" fillId="2" borderId="54" xfId="0" applyNumberFormat="1" applyFont="1" applyFill="1" applyBorder="1" applyAlignment="1">
      <alignment/>
    </xf>
    <xf numFmtId="218" fontId="27" fillId="2" borderId="22" xfId="0" applyNumberFormat="1" applyFont="1" applyFill="1" applyBorder="1" applyAlignment="1">
      <alignment/>
    </xf>
    <xf numFmtId="37" fontId="13" fillId="2" borderId="13" xfId="0" applyNumberFormat="1" applyFont="1" applyFill="1" applyBorder="1" applyAlignment="1">
      <alignment/>
    </xf>
    <xf numFmtId="37" fontId="13" fillId="2" borderId="12" xfId="0" applyNumberFormat="1" applyFont="1" applyFill="1" applyBorder="1" applyAlignment="1">
      <alignment/>
    </xf>
    <xf numFmtId="37" fontId="13" fillId="2" borderId="0" xfId="0" applyNumberFormat="1" applyFont="1" applyFill="1" applyBorder="1" applyAlignment="1">
      <alignment/>
    </xf>
    <xf numFmtId="37" fontId="13" fillId="2" borderId="5" xfId="0" applyNumberFormat="1" applyFont="1" applyFill="1" applyBorder="1" applyAlignment="1">
      <alignment/>
    </xf>
    <xf numFmtId="37" fontId="13" fillId="2" borderId="3" xfId="0" applyNumberFormat="1" applyFont="1" applyFill="1" applyBorder="1" applyAlignment="1">
      <alignment/>
    </xf>
    <xf numFmtId="37" fontId="13" fillId="2" borderId="40" xfId="0" applyNumberFormat="1" applyFont="1" applyFill="1" applyBorder="1" applyAlignment="1">
      <alignment/>
    </xf>
    <xf numFmtId="37" fontId="13" fillId="2" borderId="21" xfId="0" applyNumberFormat="1" applyFont="1" applyFill="1" applyBorder="1" applyAlignment="1">
      <alignment/>
    </xf>
    <xf numFmtId="37" fontId="13" fillId="2" borderId="41" xfId="0" applyNumberFormat="1" applyFont="1" applyFill="1" applyBorder="1" applyAlignment="1">
      <alignment/>
    </xf>
    <xf numFmtId="37" fontId="13" fillId="0" borderId="13" xfId="0" applyNumberFormat="1" applyFont="1" applyFill="1" applyBorder="1" applyAlignment="1">
      <alignment/>
    </xf>
    <xf numFmtId="37" fontId="13" fillId="0" borderId="12" xfId="0" applyNumberFormat="1" applyFont="1" applyFill="1" applyBorder="1" applyAlignment="1">
      <alignment/>
    </xf>
    <xf numFmtId="37" fontId="13" fillId="0" borderId="14" xfId="0" applyNumberFormat="1" applyFont="1" applyFill="1" applyBorder="1" applyAlignment="1">
      <alignment/>
    </xf>
    <xf numFmtId="37" fontId="13" fillId="0" borderId="54" xfId="0" applyNumberFormat="1" applyFont="1" applyFill="1" applyBorder="1" applyAlignment="1">
      <alignment/>
    </xf>
    <xf numFmtId="37" fontId="13" fillId="0" borderId="22" xfId="0" applyNumberFormat="1" applyFont="1" applyFill="1" applyBorder="1" applyAlignment="1">
      <alignment/>
    </xf>
    <xf numFmtId="37" fontId="13" fillId="2" borderId="12" xfId="0" applyNumberFormat="1" applyFont="1" applyFill="1" applyBorder="1" applyAlignment="1">
      <alignment horizontal="right"/>
    </xf>
    <xf numFmtId="177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7" fontId="47" fillId="0" borderId="0" xfId="0" applyNumberFormat="1" applyFont="1" applyBorder="1" applyAlignment="1">
      <alignment/>
    </xf>
    <xf numFmtId="177" fontId="47" fillId="0" borderId="0" xfId="0" applyNumberFormat="1" applyFont="1" applyBorder="1" applyAlignment="1">
      <alignment/>
    </xf>
    <xf numFmtId="177" fontId="47" fillId="0" borderId="5" xfId="0" applyNumberFormat="1" applyFont="1" applyBorder="1" applyAlignment="1">
      <alignment/>
    </xf>
    <xf numFmtId="5" fontId="30" fillId="2" borderId="39" xfId="0" applyNumberFormat="1" applyFont="1" applyFill="1" applyBorder="1" applyAlignment="1">
      <alignment/>
    </xf>
    <xf numFmtId="37" fontId="22" fillId="0" borderId="2" xfId="0" applyNumberFormat="1" applyFont="1" applyBorder="1" applyAlignment="1">
      <alignment/>
    </xf>
    <xf numFmtId="37" fontId="22" fillId="0" borderId="3" xfId="0" applyNumberFormat="1" applyFont="1" applyBorder="1" applyAlignment="1">
      <alignment/>
    </xf>
    <xf numFmtId="3" fontId="6" fillId="0" borderId="0" xfId="0" applyNumberFormat="1" applyFont="1" applyAlignment="1">
      <alignment wrapText="1"/>
    </xf>
    <xf numFmtId="177" fontId="6" fillId="0" borderId="0" xfId="0" applyNumberFormat="1" applyFont="1" applyAlignment="1">
      <alignment wrapText="1"/>
    </xf>
    <xf numFmtId="0" fontId="0" fillId="0" borderId="7" xfId="0" applyBorder="1" applyAlignment="1">
      <alignment vertical="center"/>
    </xf>
    <xf numFmtId="37" fontId="0" fillId="0" borderId="10" xfId="0" applyNumberFormat="1" applyBorder="1" applyAlignment="1">
      <alignment horizontal="left" wrapText="1" indent="1"/>
    </xf>
    <xf numFmtId="177" fontId="34" fillId="0" borderId="6" xfId="0" applyNumberFormat="1" applyFont="1" applyBorder="1" applyAlignment="1">
      <alignment horizontal="center" vertical="center"/>
    </xf>
    <xf numFmtId="37" fontId="0" fillId="0" borderId="20" xfId="0" applyNumberFormat="1" applyBorder="1" applyAlignment="1">
      <alignment horizontal="left" wrapText="1" indent="1"/>
    </xf>
    <xf numFmtId="37" fontId="0" fillId="0" borderId="4" xfId="0" applyNumberFormat="1" applyBorder="1" applyAlignment="1">
      <alignment horizontal="left" wrapText="1" indent="1"/>
    </xf>
    <xf numFmtId="37" fontId="0" fillId="0" borderId="11" xfId="0" applyNumberFormat="1" applyBorder="1" applyAlignment="1">
      <alignment horizontal="left" wrapText="1" indent="1"/>
    </xf>
    <xf numFmtId="37" fontId="0" fillId="0" borderId="7" xfId="0" applyNumberFormat="1" applyBorder="1" applyAlignment="1">
      <alignment horizontal="left" wrapText="1" indent="1"/>
    </xf>
    <xf numFmtId="37" fontId="34" fillId="0" borderId="6" xfId="0" applyNumberFormat="1" applyFont="1" applyBorder="1" applyAlignment="1">
      <alignment horizontal="left" wrapText="1" indent="1"/>
    </xf>
    <xf numFmtId="177" fontId="34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37" fontId="34" fillId="0" borderId="5" xfId="0" applyNumberFormat="1" applyFont="1" applyBorder="1" applyAlignment="1">
      <alignment horizontal="left" indent="2"/>
    </xf>
    <xf numFmtId="37" fontId="0" fillId="0" borderId="0" xfId="0" applyNumberFormat="1" applyBorder="1" applyAlignment="1">
      <alignment horizontal="left" indent="2"/>
    </xf>
    <xf numFmtId="37" fontId="0" fillId="0" borderId="3" xfId="0" applyNumberFormat="1" applyBorder="1" applyAlignment="1">
      <alignment horizontal="left" indent="2"/>
    </xf>
    <xf numFmtId="3" fontId="6" fillId="0" borderId="37" xfId="0" applyNumberFormat="1" applyFont="1" applyBorder="1" applyAlignment="1">
      <alignment horizontal="left" indent="4"/>
    </xf>
    <xf numFmtId="0" fontId="0" fillId="0" borderId="55" xfId="0" applyBorder="1" applyAlignment="1">
      <alignment horizontal="left" indent="4"/>
    </xf>
    <xf numFmtId="3" fontId="6" fillId="0" borderId="12" xfId="0" applyNumberFormat="1" applyFont="1" applyBorder="1" applyAlignment="1">
      <alignment horizontal="left" indent="4"/>
    </xf>
    <xf numFmtId="0" fontId="0" fillId="0" borderId="13" xfId="0" applyBorder="1" applyAlignment="1">
      <alignment horizontal="left" indent="4"/>
    </xf>
    <xf numFmtId="3" fontId="6" fillId="0" borderId="37" xfId="0" applyNumberFormat="1" applyFont="1" applyFill="1" applyBorder="1" applyAlignment="1">
      <alignment horizontal="left" indent="4"/>
    </xf>
    <xf numFmtId="3" fontId="6" fillId="0" borderId="55" xfId="0" applyNumberFormat="1" applyFont="1" applyFill="1" applyBorder="1" applyAlignment="1">
      <alignment horizontal="left" indent="4"/>
    </xf>
    <xf numFmtId="37" fontId="34" fillId="0" borderId="56" xfId="0" applyNumberFormat="1" applyFont="1" applyBorder="1" applyAlignment="1">
      <alignment horizontal="left" indent="2"/>
    </xf>
    <xf numFmtId="37" fontId="0" fillId="0" borderId="57" xfId="0" applyNumberFormat="1" applyBorder="1" applyAlignment="1">
      <alignment horizontal="left" indent="2"/>
    </xf>
    <xf numFmtId="37" fontId="0" fillId="0" borderId="58" xfId="0" applyNumberFormat="1" applyBorder="1" applyAlignment="1">
      <alignment horizontal="left" indent="2"/>
    </xf>
    <xf numFmtId="0" fontId="0" fillId="0" borderId="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4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3" fontId="6" fillId="0" borderId="37" xfId="0" applyNumberFormat="1" applyFont="1" applyBorder="1" applyAlignment="1">
      <alignment/>
    </xf>
    <xf numFmtId="0" fontId="0" fillId="0" borderId="55" xfId="0" applyBorder="1" applyAlignment="1">
      <alignment/>
    </xf>
    <xf numFmtId="3" fontId="6" fillId="0" borderId="37" xfId="0" applyNumberFormat="1" applyFont="1" applyBorder="1" applyAlignment="1">
      <alignment horizontal="left" indent="2"/>
    </xf>
    <xf numFmtId="0" fontId="0" fillId="0" borderId="55" xfId="0" applyBorder="1" applyAlignment="1">
      <alignment horizontal="left" indent="2"/>
    </xf>
    <xf numFmtId="0" fontId="6" fillId="0" borderId="37" xfId="0" applyFont="1" applyBorder="1" applyAlignment="1">
      <alignment horizontal="left" indent="2"/>
    </xf>
    <xf numFmtId="3" fontId="6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77" fontId="22" fillId="0" borderId="21" xfId="0" applyNumberFormat="1" applyFont="1" applyBorder="1" applyAlignment="1">
      <alignment horizontal="center"/>
    </xf>
    <xf numFmtId="177" fontId="22" fillId="0" borderId="40" xfId="0" applyNumberFormat="1" applyFont="1" applyBorder="1" applyAlignment="1">
      <alignment horizontal="center"/>
    </xf>
    <xf numFmtId="177" fontId="22" fillId="0" borderId="41" xfId="0" applyNumberFormat="1" applyFont="1" applyBorder="1" applyAlignment="1">
      <alignment horizontal="center"/>
    </xf>
    <xf numFmtId="3" fontId="6" fillId="0" borderId="59" xfId="0" applyNumberFormat="1" applyFont="1" applyBorder="1" applyAlignment="1">
      <alignment/>
    </xf>
    <xf numFmtId="0" fontId="0" fillId="0" borderId="60" xfId="0" applyBorder="1" applyAlignment="1">
      <alignment/>
    </xf>
    <xf numFmtId="3" fontId="22" fillId="0" borderId="61" xfId="0" applyNumberFormat="1" applyFont="1" applyBorder="1" applyAlignment="1">
      <alignment horizontal="left" indent="2"/>
    </xf>
    <xf numFmtId="0" fontId="0" fillId="0" borderId="25" xfId="0" applyBorder="1" applyAlignment="1">
      <alignment horizontal="left" indent="2"/>
    </xf>
    <xf numFmtId="3" fontId="6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3" fontId="22" fillId="0" borderId="62" xfId="0" applyNumberFormat="1" applyFont="1" applyBorder="1" applyAlignment="1">
      <alignment horizontal="left" indent="2"/>
    </xf>
    <xf numFmtId="0" fontId="0" fillId="0" borderId="63" xfId="0" applyBorder="1" applyAlignment="1">
      <alignment horizontal="left" indent="2"/>
    </xf>
    <xf numFmtId="3" fontId="36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177" fontId="22" fillId="0" borderId="16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77" fontId="22" fillId="0" borderId="16" xfId="0" applyNumberFormat="1" applyFont="1" applyBorder="1" applyAlignment="1">
      <alignment horizontal="center"/>
    </xf>
    <xf numFmtId="177" fontId="22" fillId="0" borderId="16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3" fontId="34" fillId="0" borderId="55" xfId="0" applyNumberFormat="1" applyFont="1" applyBorder="1" applyAlignment="1">
      <alignment/>
    </xf>
    <xf numFmtId="3" fontId="34" fillId="0" borderId="39" xfId="0" applyNumberFormat="1" applyFont="1" applyBorder="1" applyAlignment="1">
      <alignment/>
    </xf>
    <xf numFmtId="37" fontId="34" fillId="0" borderId="64" xfId="0" applyNumberFormat="1" applyFont="1" applyBorder="1" applyAlignment="1">
      <alignment horizontal="left" indent="4"/>
    </xf>
    <xf numFmtId="37" fontId="0" fillId="0" borderId="65" xfId="0" applyNumberFormat="1" applyBorder="1" applyAlignment="1">
      <alignment horizontal="left" indent="4"/>
    </xf>
    <xf numFmtId="37" fontId="0" fillId="0" borderId="66" xfId="0" applyNumberFormat="1" applyBorder="1" applyAlignment="1">
      <alignment horizontal="left" indent="4"/>
    </xf>
    <xf numFmtId="37" fontId="34" fillId="0" borderId="21" xfId="0" applyNumberFormat="1" applyFont="1" applyBorder="1" applyAlignment="1">
      <alignment horizontal="left" indent="2"/>
    </xf>
    <xf numFmtId="37" fontId="0" fillId="0" borderId="40" xfId="0" applyNumberFormat="1" applyBorder="1" applyAlignment="1">
      <alignment horizontal="left" indent="2"/>
    </xf>
    <xf numFmtId="37" fontId="0" fillId="0" borderId="41" xfId="0" applyNumberFormat="1" applyBorder="1" applyAlignment="1">
      <alignment horizontal="left" indent="2"/>
    </xf>
    <xf numFmtId="37" fontId="34" fillId="0" borderId="37" xfId="0" applyNumberFormat="1" applyFont="1" applyBorder="1" applyAlignment="1">
      <alignment horizontal="left" indent="4"/>
    </xf>
    <xf numFmtId="37" fontId="0" fillId="0" borderId="55" xfId="0" applyNumberFormat="1" applyBorder="1" applyAlignment="1">
      <alignment horizontal="left" indent="4"/>
    </xf>
    <xf numFmtId="37" fontId="0" fillId="0" borderId="39" xfId="0" applyNumberFormat="1" applyBorder="1" applyAlignment="1">
      <alignment horizontal="left" indent="4"/>
    </xf>
    <xf numFmtId="37" fontId="45" fillId="0" borderId="0" xfId="0" applyNumberFormat="1" applyFont="1" applyAlignment="1">
      <alignment horizontal="center"/>
    </xf>
    <xf numFmtId="37" fontId="44" fillId="0" borderId="0" xfId="0" applyNumberFormat="1" applyFont="1" applyBorder="1" applyAlignment="1">
      <alignment horizontal="center"/>
    </xf>
    <xf numFmtId="37" fontId="44" fillId="0" borderId="0" xfId="0" applyNumberFormat="1" applyFont="1" applyBorder="1" applyAlignment="1">
      <alignment horizontal="center"/>
    </xf>
    <xf numFmtId="37" fontId="34" fillId="0" borderId="29" xfId="0" applyNumberFormat="1" applyFont="1" applyBorder="1" applyAlignment="1">
      <alignment horizontal="left" indent="2"/>
    </xf>
    <xf numFmtId="37" fontId="0" fillId="0" borderId="30" xfId="0" applyNumberFormat="1" applyBorder="1" applyAlignment="1">
      <alignment horizontal="left" indent="2"/>
    </xf>
    <xf numFmtId="37" fontId="0" fillId="0" borderId="67" xfId="0" applyNumberFormat="1" applyBorder="1" applyAlignment="1">
      <alignment horizontal="left" indent="2"/>
    </xf>
    <xf numFmtId="37" fontId="0" fillId="0" borderId="12" xfId="0" applyNumberFormat="1" applyBorder="1" applyAlignment="1">
      <alignment horizontal="left" indent="2"/>
    </xf>
    <xf numFmtId="37" fontId="0" fillId="0" borderId="13" xfId="0" applyNumberFormat="1" applyBorder="1" applyAlignment="1">
      <alignment horizontal="left" indent="2"/>
    </xf>
    <xf numFmtId="37" fontId="0" fillId="0" borderId="14" xfId="0" applyNumberFormat="1" applyBorder="1" applyAlignment="1">
      <alignment horizontal="left" indent="2"/>
    </xf>
    <xf numFmtId="37" fontId="41" fillId="0" borderId="20" xfId="0" applyNumberFormat="1" applyFont="1" applyBorder="1" applyAlignment="1">
      <alignment horizontal="left" indent="4"/>
    </xf>
    <xf numFmtId="37" fontId="0" fillId="0" borderId="4" xfId="0" applyNumberFormat="1" applyBorder="1" applyAlignment="1">
      <alignment horizontal="left" indent="4"/>
    </xf>
    <xf numFmtId="37" fontId="0" fillId="0" borderId="10" xfId="0" applyNumberFormat="1" applyBorder="1" applyAlignment="1">
      <alignment horizontal="left" indent="4"/>
    </xf>
    <xf numFmtId="3" fontId="35" fillId="0" borderId="0" xfId="0" applyNumberFormat="1" applyFont="1" applyAlignment="1">
      <alignment/>
    </xf>
    <xf numFmtId="0" fontId="0" fillId="0" borderId="0" xfId="0" applyAlignment="1">
      <alignment/>
    </xf>
    <xf numFmtId="3" fontId="22" fillId="0" borderId="68" xfId="0" applyNumberFormat="1" applyFont="1" applyBorder="1" applyAlignment="1">
      <alignment/>
    </xf>
    <xf numFmtId="0" fontId="0" fillId="0" borderId="24" xfId="0" applyBorder="1" applyAlignment="1">
      <alignment/>
    </xf>
    <xf numFmtId="0" fontId="6" fillId="0" borderId="37" xfId="0" applyFont="1" applyBorder="1" applyAlignment="1">
      <alignment horizontal="left" indent="4"/>
    </xf>
    <xf numFmtId="3" fontId="3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2" fillId="0" borderId="21" xfId="0" applyNumberFormat="1" applyFont="1" applyBorder="1" applyAlignment="1">
      <alignment/>
    </xf>
    <xf numFmtId="0" fontId="0" fillId="0" borderId="40" xfId="0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fill"/>
    </xf>
    <xf numFmtId="3" fontId="34" fillId="0" borderId="69" xfId="0" applyNumberFormat="1" applyFont="1" applyBorder="1" applyAlignment="1">
      <alignment/>
    </xf>
    <xf numFmtId="3" fontId="34" fillId="0" borderId="70" xfId="0" applyNumberFormat="1" applyFont="1" applyBorder="1" applyAlignment="1">
      <alignment/>
    </xf>
    <xf numFmtId="3" fontId="34" fillId="0" borderId="65" xfId="0" applyNumberFormat="1" applyFont="1" applyBorder="1" applyAlignment="1">
      <alignment/>
    </xf>
    <xf numFmtId="3" fontId="34" fillId="0" borderId="66" xfId="0" applyNumberFormat="1" applyFont="1" applyBorder="1" applyAlignment="1">
      <alignment/>
    </xf>
    <xf numFmtId="37" fontId="34" fillId="0" borderId="71" xfId="0" applyNumberFormat="1" applyFont="1" applyBorder="1" applyAlignment="1">
      <alignment horizontal="left" indent="2"/>
    </xf>
    <xf numFmtId="37" fontId="0" fillId="0" borderId="72" xfId="0" applyNumberFormat="1" applyBorder="1" applyAlignment="1">
      <alignment horizontal="left" indent="2"/>
    </xf>
    <xf numFmtId="37" fontId="0" fillId="0" borderId="73" xfId="0" applyNumberFormat="1" applyBorder="1" applyAlignment="1">
      <alignment horizontal="left" indent="2"/>
    </xf>
    <xf numFmtId="177" fontId="29" fillId="0" borderId="6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77" fontId="5" fillId="0" borderId="37" xfId="0" applyNumberFormat="1" applyFont="1" applyBorder="1" applyAlignment="1">
      <alignment/>
    </xf>
    <xf numFmtId="177" fontId="5" fillId="0" borderId="39" xfId="0" applyNumberFormat="1" applyFont="1" applyBorder="1" applyAlignment="1">
      <alignment/>
    </xf>
    <xf numFmtId="177" fontId="29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77" fontId="5" fillId="0" borderId="64" xfId="0" applyNumberFormat="1" applyFont="1" applyBorder="1" applyAlignment="1">
      <alignment horizontal="left" indent="3"/>
    </xf>
    <xf numFmtId="0" fontId="0" fillId="0" borderId="66" xfId="0" applyBorder="1" applyAlignment="1">
      <alignment horizontal="left" indent="3"/>
    </xf>
    <xf numFmtId="177" fontId="24" fillId="0" borderId="0" xfId="0" applyNumberFormat="1" applyFont="1" applyAlignment="1">
      <alignment horizontal="center"/>
    </xf>
    <xf numFmtId="3" fontId="23" fillId="0" borderId="0" xfId="0" applyNumberFormat="1" applyFont="1" applyAlignment="1">
      <alignment/>
    </xf>
    <xf numFmtId="177" fontId="11" fillId="0" borderId="0" xfId="0" applyNumberFormat="1" applyFont="1" applyAlignment="1">
      <alignment horizontal="center"/>
    </xf>
    <xf numFmtId="177" fontId="12" fillId="0" borderId="0" xfId="0" applyNumberFormat="1" applyFont="1" applyAlignment="1">
      <alignment horizontal="center"/>
    </xf>
    <xf numFmtId="177" fontId="5" fillId="0" borderId="74" xfId="0" applyNumberFormat="1" applyFont="1" applyBorder="1" applyAlignment="1">
      <alignment/>
    </xf>
    <xf numFmtId="177" fontId="5" fillId="0" borderId="70" xfId="0" applyNumberFormat="1" applyFont="1" applyBorder="1" applyAlignment="1">
      <alignment/>
    </xf>
    <xf numFmtId="177" fontId="6" fillId="0" borderId="21" xfId="0" applyNumberFormat="1" applyFont="1" applyBorder="1" applyAlignment="1">
      <alignment/>
    </xf>
    <xf numFmtId="0" fontId="0" fillId="0" borderId="41" xfId="0" applyBorder="1" applyAlignment="1">
      <alignment/>
    </xf>
    <xf numFmtId="177" fontId="5" fillId="0" borderId="21" xfId="0" applyNumberFormat="1" applyFont="1" applyBorder="1" applyAlignment="1">
      <alignment/>
    </xf>
    <xf numFmtId="177" fontId="29" fillId="0" borderId="20" xfId="0" applyNumberFormat="1" applyFont="1" applyBorder="1" applyAlignment="1">
      <alignment horizontal="left" indent="3"/>
    </xf>
    <xf numFmtId="0" fontId="0" fillId="0" borderId="10" xfId="0" applyBorder="1" applyAlignment="1">
      <alignment horizontal="left" indent="3"/>
    </xf>
    <xf numFmtId="177" fontId="6" fillId="0" borderId="71" xfId="0" applyNumberFormat="1" applyFont="1" applyBorder="1" applyAlignment="1">
      <alignment/>
    </xf>
    <xf numFmtId="0" fontId="0" fillId="0" borderId="73" xfId="0" applyBorder="1" applyAlignment="1">
      <alignment/>
    </xf>
    <xf numFmtId="177" fontId="5" fillId="0" borderId="37" xfId="0" applyNumberFormat="1" applyFont="1" applyBorder="1" applyAlignment="1">
      <alignment horizontal="left" indent="3"/>
    </xf>
    <xf numFmtId="0" fontId="0" fillId="0" borderId="39" xfId="0" applyBorder="1" applyAlignment="1">
      <alignment horizontal="left" indent="3"/>
    </xf>
    <xf numFmtId="177" fontId="13" fillId="2" borderId="59" xfId="0" applyNumberFormat="1" applyFont="1" applyFill="1" applyBorder="1" applyAlignment="1">
      <alignment horizontal="left"/>
    </xf>
    <xf numFmtId="0" fontId="0" fillId="0" borderId="75" xfId="0" applyBorder="1" applyAlignment="1">
      <alignment/>
    </xf>
    <xf numFmtId="177" fontId="13" fillId="2" borderId="27" xfId="0" applyNumberFormat="1" applyFont="1" applyFill="1" applyBorder="1" applyAlignment="1">
      <alignment horizontal="left"/>
    </xf>
    <xf numFmtId="0" fontId="0" fillId="0" borderId="28" xfId="0" applyBorder="1" applyAlignment="1">
      <alignment/>
    </xf>
    <xf numFmtId="177" fontId="30" fillId="2" borderId="76" xfId="0" applyNumberFormat="1" applyFont="1" applyFill="1" applyBorder="1" applyAlignment="1">
      <alignment horizontal="center" wrapText="1"/>
    </xf>
    <xf numFmtId="0" fontId="0" fillId="0" borderId="7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8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79" xfId="0" applyBorder="1" applyAlignment="1">
      <alignment wrapText="1"/>
    </xf>
    <xf numFmtId="177" fontId="30" fillId="2" borderId="80" xfId="0" applyNumberFormat="1" applyFont="1" applyFill="1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177" fontId="15" fillId="0" borderId="27" xfId="0" applyNumberFormat="1" applyFont="1" applyBorder="1" applyAlignment="1">
      <alignment/>
    </xf>
    <xf numFmtId="1" fontId="30" fillId="2" borderId="82" xfId="0" applyNumberFormat="1" applyFont="1" applyFill="1" applyBorder="1" applyAlignment="1">
      <alignment horizontal="center" wrapText="1"/>
    </xf>
    <xf numFmtId="0" fontId="0" fillId="0" borderId="83" xfId="0" applyBorder="1" applyAlignment="1">
      <alignment horizontal="center" wrapText="1"/>
    </xf>
    <xf numFmtId="177" fontId="31" fillId="2" borderId="21" xfId="0" applyNumberFormat="1" applyFont="1" applyFill="1" applyBorder="1" applyAlignment="1">
      <alignment horizontal="left" indent="5"/>
    </xf>
    <xf numFmtId="0" fontId="0" fillId="0" borderId="41" xfId="0" applyBorder="1" applyAlignment="1">
      <alignment horizontal="left" indent="5"/>
    </xf>
    <xf numFmtId="177" fontId="13" fillId="2" borderId="74" xfId="0" applyNumberFormat="1" applyFont="1" applyFill="1" applyBorder="1" applyAlignment="1">
      <alignment horizontal="left"/>
    </xf>
    <xf numFmtId="0" fontId="0" fillId="0" borderId="70" xfId="0" applyBorder="1" applyAlignment="1">
      <alignment/>
    </xf>
    <xf numFmtId="177" fontId="31" fillId="2" borderId="22" xfId="0" applyNumberFormat="1" applyFont="1" applyFill="1" applyBorder="1" applyAlignment="1">
      <alignment horizontal="left" indent="5"/>
    </xf>
    <xf numFmtId="0" fontId="0" fillId="0" borderId="84" xfId="0" applyBorder="1" applyAlignment="1">
      <alignment horizontal="left" indent="5"/>
    </xf>
    <xf numFmtId="177" fontId="13" fillId="2" borderId="64" xfId="0" applyNumberFormat="1" applyFont="1" applyFill="1" applyBorder="1" applyAlignment="1">
      <alignment horizontal="left"/>
    </xf>
    <xf numFmtId="0" fontId="0" fillId="0" borderId="66" xfId="0" applyBorder="1" applyAlignment="1">
      <alignment/>
    </xf>
    <xf numFmtId="177" fontId="13" fillId="2" borderId="37" xfId="0" applyNumberFormat="1" applyFont="1" applyFill="1" applyBorder="1" applyAlignment="1">
      <alignment horizontal="left"/>
    </xf>
    <xf numFmtId="0" fontId="0" fillId="0" borderId="39" xfId="0" applyBorder="1" applyAlignment="1">
      <alignment/>
    </xf>
    <xf numFmtId="177" fontId="30" fillId="2" borderId="85" xfId="0" applyNumberFormat="1" applyFont="1" applyFill="1" applyBorder="1" applyAlignment="1">
      <alignment horizontal="center" wrapText="1"/>
    </xf>
    <xf numFmtId="0" fontId="0" fillId="0" borderId="86" xfId="0" applyBorder="1" applyAlignment="1">
      <alignment horizontal="center" wrapText="1"/>
    </xf>
    <xf numFmtId="177" fontId="30" fillId="2" borderId="87" xfId="0" applyNumberFormat="1" applyFont="1" applyFill="1" applyBorder="1" applyAlignment="1">
      <alignment horizontal="center" wrapText="1"/>
    </xf>
    <xf numFmtId="0" fontId="0" fillId="0" borderId="88" xfId="0" applyBorder="1" applyAlignment="1">
      <alignment horizontal="center" wrapText="1"/>
    </xf>
    <xf numFmtId="177" fontId="30" fillId="2" borderId="89" xfId="0" applyNumberFormat="1" applyFont="1" applyFill="1" applyBorder="1" applyAlignment="1">
      <alignment horizontal="center" wrapText="1"/>
    </xf>
    <xf numFmtId="0" fontId="0" fillId="0" borderId="90" xfId="0" applyBorder="1" applyAlignment="1">
      <alignment horizontal="center" wrapText="1"/>
    </xf>
    <xf numFmtId="177" fontId="30" fillId="2" borderId="91" xfId="0" applyNumberFormat="1" applyFont="1" applyFill="1" applyBorder="1" applyAlignment="1">
      <alignment horizontal="center" wrapText="1"/>
    </xf>
    <xf numFmtId="0" fontId="0" fillId="0" borderId="92" xfId="0" applyBorder="1" applyAlignment="1">
      <alignment wrapText="1"/>
    </xf>
    <xf numFmtId="0" fontId="0" fillId="0" borderId="93" xfId="0" applyBorder="1" applyAlignment="1">
      <alignment wrapText="1"/>
    </xf>
    <xf numFmtId="177" fontId="30" fillId="2" borderId="1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177" fontId="44" fillId="0" borderId="7" xfId="0" applyNumberFormat="1" applyFont="1" applyBorder="1" applyAlignment="1">
      <alignment horizontal="center"/>
    </xf>
    <xf numFmtId="177" fontId="44" fillId="0" borderId="9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7" fontId="1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" fontId="30" fillId="2" borderId="95" xfId="0" applyNumberFormat="1" applyFont="1" applyFill="1" applyBorder="1" applyAlignment="1">
      <alignment horizontal="center"/>
    </xf>
    <xf numFmtId="1" fontId="30" fillId="2" borderId="96" xfId="0" applyNumberFormat="1" applyFont="1" applyFill="1" applyBorder="1" applyAlignment="1">
      <alignment horizontal="center"/>
    </xf>
    <xf numFmtId="1" fontId="30" fillId="2" borderId="97" xfId="0" applyNumberFormat="1" applyFont="1" applyFill="1" applyBorder="1" applyAlignment="1">
      <alignment horizontal="center"/>
    </xf>
    <xf numFmtId="177" fontId="28" fillId="2" borderId="98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7" xfId="0" applyBorder="1" applyAlignment="1">
      <alignment wrapText="1"/>
    </xf>
    <xf numFmtId="177" fontId="46" fillId="2" borderId="0" xfId="0" applyNumberFormat="1" applyFont="1" applyFill="1" applyAlignment="1">
      <alignment horizontal="center"/>
    </xf>
    <xf numFmtId="0" fontId="44" fillId="0" borderId="0" xfId="0" applyFont="1" applyBorder="1" applyAlignment="1">
      <alignment horizontal="center"/>
    </xf>
    <xf numFmtId="177" fontId="28" fillId="2" borderId="56" xfId="0" applyNumberFormat="1" applyFont="1" applyFill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0" xfId="0" applyBorder="1" applyAlignment="1">
      <alignment wrapText="1"/>
    </xf>
    <xf numFmtId="177" fontId="39" fillId="2" borderId="0" xfId="0" applyNumberFormat="1" applyFont="1" applyFill="1" applyAlignment="1">
      <alignment horizontal="center"/>
    </xf>
    <xf numFmtId="177" fontId="38" fillId="2" borderId="0" xfId="0" applyNumberFormat="1" applyFont="1" applyFill="1" applyAlignment="1">
      <alignment horizontal="center"/>
    </xf>
    <xf numFmtId="177" fontId="38" fillId="2" borderId="0" xfId="0" applyNumberFormat="1" applyFont="1" applyFill="1" applyAlignment="1">
      <alignment/>
    </xf>
    <xf numFmtId="177" fontId="13" fillId="2" borderId="37" xfId="0" applyNumberFormat="1" applyFont="1" applyFill="1" applyBorder="1" applyAlignment="1">
      <alignment horizontal="left" indent="2"/>
    </xf>
    <xf numFmtId="0" fontId="0" fillId="0" borderId="39" xfId="0" applyBorder="1" applyAlignment="1">
      <alignment horizontal="left" indent="2"/>
    </xf>
    <xf numFmtId="177" fontId="13" fillId="0" borderId="30" xfId="0" applyNumberFormat="1" applyFont="1" applyFill="1" applyBorder="1" applyAlignment="1">
      <alignment horizontal="left"/>
    </xf>
    <xf numFmtId="0" fontId="0" fillId="0" borderId="30" xfId="0" applyBorder="1" applyAlignment="1">
      <alignment/>
    </xf>
    <xf numFmtId="177" fontId="13" fillId="2" borderId="55" xfId="0" applyNumberFormat="1" applyFont="1" applyFill="1" applyBorder="1" applyAlignment="1">
      <alignment horizontal="left" indent="2"/>
    </xf>
    <xf numFmtId="177" fontId="13" fillId="2" borderId="39" xfId="0" applyNumberFormat="1" applyFont="1" applyFill="1" applyBorder="1" applyAlignment="1">
      <alignment horizontal="left" indent="2"/>
    </xf>
    <xf numFmtId="177" fontId="13" fillId="0" borderId="37" xfId="0" applyNumberFormat="1" applyFont="1" applyFill="1" applyBorder="1" applyAlignment="1">
      <alignment horizontal="left" indent="2"/>
    </xf>
    <xf numFmtId="177" fontId="30" fillId="2" borderId="37" xfId="0" applyNumberFormat="1" applyFont="1" applyFill="1" applyBorder="1" applyAlignment="1">
      <alignment horizontal="left" indent="3"/>
    </xf>
    <xf numFmtId="0" fontId="0" fillId="0" borderId="55" xfId="0" applyBorder="1" applyAlignment="1">
      <alignment horizontal="left" indent="3"/>
    </xf>
    <xf numFmtId="177" fontId="13" fillId="2" borderId="37" xfId="0" applyNumberFormat="1" applyFont="1" applyFill="1" applyBorder="1" applyAlignment="1">
      <alignment horizontal="left" indent="1"/>
    </xf>
    <xf numFmtId="0" fontId="0" fillId="0" borderId="55" xfId="0" applyBorder="1" applyAlignment="1">
      <alignment horizontal="left" indent="1"/>
    </xf>
    <xf numFmtId="0" fontId="0" fillId="0" borderId="39" xfId="0" applyBorder="1" applyAlignment="1">
      <alignment horizontal="left" indent="1"/>
    </xf>
    <xf numFmtId="177" fontId="13" fillId="2" borderId="71" xfId="0" applyNumberFormat="1" applyFont="1" applyFill="1" applyBorder="1" applyAlignment="1">
      <alignment horizontal="left" indent="2"/>
    </xf>
    <xf numFmtId="0" fontId="0" fillId="0" borderId="72" xfId="0" applyBorder="1" applyAlignment="1">
      <alignment horizontal="left" indent="2"/>
    </xf>
    <xf numFmtId="0" fontId="0" fillId="0" borderId="73" xfId="0" applyBorder="1" applyAlignment="1">
      <alignment horizontal="left" indent="2"/>
    </xf>
    <xf numFmtId="177" fontId="30" fillId="2" borderId="21" xfId="0" applyNumberFormat="1" applyFont="1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77" fontId="13" fillId="2" borderId="64" xfId="0" applyNumberFormat="1" applyFont="1" applyFill="1" applyBorder="1" applyAlignment="1">
      <alignment horizontal="left" indent="1"/>
    </xf>
    <xf numFmtId="0" fontId="0" fillId="0" borderId="65" xfId="0" applyBorder="1" applyAlignment="1">
      <alignment horizontal="left" indent="1"/>
    </xf>
    <xf numFmtId="0" fontId="0" fillId="0" borderId="66" xfId="0" applyBorder="1" applyAlignment="1">
      <alignment horizontal="left" indent="1"/>
    </xf>
    <xf numFmtId="177" fontId="45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77" fontId="43" fillId="2" borderId="37" xfId="0" applyNumberFormat="1" applyFont="1" applyFill="1" applyBorder="1" applyAlignment="1">
      <alignment horizontal="left" indent="2"/>
    </xf>
    <xf numFmtId="3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7" fontId="1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7" fontId="17" fillId="0" borderId="0" xfId="0" applyNumberFormat="1" applyFont="1" applyBorder="1" applyAlignment="1">
      <alignment horizontal="center"/>
    </xf>
    <xf numFmtId="177" fontId="13" fillId="2" borderId="6" xfId="0" applyNumberFormat="1" applyFont="1" applyFill="1" applyBorder="1" applyAlignment="1">
      <alignment/>
    </xf>
    <xf numFmtId="177" fontId="13" fillId="2" borderId="74" xfId="0" applyNumberFormat="1" applyFont="1" applyFill="1" applyBorder="1" applyAlignment="1">
      <alignment horizontal="left" indent="1"/>
    </xf>
    <xf numFmtId="0" fontId="0" fillId="0" borderId="69" xfId="0" applyBorder="1" applyAlignment="1">
      <alignment horizontal="left" indent="1"/>
    </xf>
    <xf numFmtId="0" fontId="0" fillId="0" borderId="70" xfId="0" applyBorder="1" applyAlignment="1">
      <alignment horizontal="left" indent="1"/>
    </xf>
    <xf numFmtId="177" fontId="15" fillId="0" borderId="0" xfId="0" applyNumberFormat="1" applyFont="1" applyBorder="1" applyAlignment="1">
      <alignment horizontal="center"/>
    </xf>
    <xf numFmtId="177" fontId="30" fillId="2" borderId="21" xfId="0" applyNumberFormat="1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177" fontId="30" fillId="2" borderId="41" xfId="0" applyNumberFormat="1" applyFont="1" applyFill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177" fontId="30" fillId="0" borderId="37" xfId="0" applyNumberFormat="1" applyFont="1" applyFill="1" applyBorder="1" applyAlignment="1">
      <alignment horizontal="left" indent="2"/>
    </xf>
    <xf numFmtId="0" fontId="50" fillId="0" borderId="55" xfId="0" applyFont="1" applyBorder="1" applyAlignment="1">
      <alignment horizontal="left" indent="2"/>
    </xf>
    <xf numFmtId="0" fontId="50" fillId="0" borderId="39" xfId="0" applyFont="1" applyBorder="1" applyAlignment="1">
      <alignment horizontal="left" indent="2"/>
    </xf>
    <xf numFmtId="177" fontId="43" fillId="2" borderId="37" xfId="0" applyNumberFormat="1" applyFont="1" applyFill="1" applyBorder="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udget_Staff\2006%20Congressional%20Submission\Instructions\excel%20templ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 XWal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H127"/>
  <sheetViews>
    <sheetView showGridLines="0" tabSelected="1" showOutlineSymbols="0" zoomScale="75" zoomScaleNormal="75" zoomScaleSheetLayoutView="75" workbookViewId="0" topLeftCell="A1">
      <selection activeCell="A1" sqref="A1:AC1"/>
    </sheetView>
  </sheetViews>
  <sheetFormatPr defaultColWidth="8.88671875" defaultRowHeight="15"/>
  <cols>
    <col min="1" max="2" width="2.5546875" style="5" customWidth="1"/>
    <col min="3" max="3" width="24.99609375" style="5" customWidth="1"/>
    <col min="4" max="4" width="6.6640625" style="5" customWidth="1"/>
    <col min="5" max="5" width="1.66796875" style="5" customWidth="1"/>
    <col min="6" max="6" width="1.99609375" style="5" customWidth="1"/>
    <col min="7" max="7" width="1.77734375" style="5" customWidth="1"/>
    <col min="8" max="8" width="6.88671875" style="11" customWidth="1"/>
    <col min="9" max="9" width="6.21484375" style="11" customWidth="1"/>
    <col min="10" max="10" width="10.21484375" style="11" customWidth="1"/>
    <col min="11" max="11" width="5.6640625" style="11" customWidth="1"/>
    <col min="12" max="12" width="6.21484375" style="11" customWidth="1"/>
    <col min="13" max="13" width="9.77734375" style="11" customWidth="1"/>
    <col min="14" max="15" width="5.6640625" style="11" customWidth="1"/>
    <col min="16" max="16" width="7.6640625" style="11" customWidth="1"/>
    <col min="17" max="17" width="5.6640625" style="11" customWidth="1"/>
    <col min="18" max="18" width="6.10546875" style="11" customWidth="1"/>
    <col min="19" max="19" width="9.77734375" style="11" customWidth="1"/>
    <col min="20" max="21" width="5.6640625" style="11" customWidth="1"/>
    <col min="22" max="22" width="8.5546875" style="11" customWidth="1"/>
    <col min="23" max="23" width="6.10546875" style="11" customWidth="1"/>
    <col min="24" max="24" width="5.6640625" style="11" customWidth="1"/>
    <col min="25" max="25" width="6.99609375" style="11" customWidth="1"/>
    <col min="26" max="26" width="1.66796875" style="11" hidden="1" customWidth="1"/>
    <col min="27" max="27" width="9.5546875" style="11" customWidth="1"/>
    <col min="28" max="28" width="8.21484375" style="11" customWidth="1"/>
    <col min="29" max="29" width="12.5546875" style="11" customWidth="1"/>
    <col min="30" max="30" width="3.3359375" style="11" hidden="1" customWidth="1"/>
    <col min="31" max="31" width="0.23046875" style="11" hidden="1" customWidth="1"/>
    <col min="32" max="32" width="8.4453125" style="11" hidden="1" customWidth="1"/>
    <col min="33" max="33" width="7.99609375" style="11" hidden="1" customWidth="1"/>
    <col min="34" max="34" width="0.9921875" style="203" customWidth="1"/>
    <col min="35" max="35" width="5.6640625" style="5" customWidth="1"/>
    <col min="36" max="36" width="7.6640625" style="5" customWidth="1"/>
    <col min="37" max="16384" width="9.6640625" style="5" customWidth="1"/>
  </cols>
  <sheetData>
    <row r="1" spans="1:34" ht="22.5">
      <c r="A1" s="398" t="s">
        <v>202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H1" s="202" t="s">
        <v>150</v>
      </c>
    </row>
    <row r="2" ht="15.75">
      <c r="AH2" s="202" t="s">
        <v>150</v>
      </c>
    </row>
    <row r="3" spans="1:34" ht="11.25" customHeight="1">
      <c r="A3" s="6"/>
      <c r="B3" s="6"/>
      <c r="C3" s="6"/>
      <c r="D3" s="6"/>
      <c r="E3" s="6"/>
      <c r="F3" s="6"/>
      <c r="G3" s="6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202" t="s">
        <v>150</v>
      </c>
    </row>
    <row r="4" spans="1:34" ht="22.5">
      <c r="A4" s="403" t="s">
        <v>116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13"/>
      <c r="AE4" s="13"/>
      <c r="AF4" s="13"/>
      <c r="AG4" s="13"/>
      <c r="AH4" s="202" t="s">
        <v>150</v>
      </c>
    </row>
    <row r="5" spans="1:34" ht="23.25">
      <c r="A5" s="368" t="s">
        <v>167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13"/>
      <c r="AE5" s="13"/>
      <c r="AF5" s="13"/>
      <c r="AG5" s="13"/>
      <c r="AH5" s="202" t="s">
        <v>150</v>
      </c>
    </row>
    <row r="6" spans="1:34" ht="23.25">
      <c r="A6" s="368" t="s">
        <v>107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13"/>
      <c r="AE6" s="13"/>
      <c r="AF6" s="13"/>
      <c r="AG6" s="13"/>
      <c r="AH6" s="202" t="s">
        <v>150</v>
      </c>
    </row>
    <row r="7" spans="1:34" ht="23.25">
      <c r="A7" s="368" t="s">
        <v>106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13"/>
      <c r="AE7" s="13"/>
      <c r="AF7" s="13"/>
      <c r="AG7" s="13"/>
      <c r="AH7" s="202" t="s">
        <v>150</v>
      </c>
    </row>
    <row r="8" spans="1:34" ht="12.75" customHeight="1">
      <c r="A8" s="75"/>
      <c r="B8" s="7"/>
      <c r="C8" s="7"/>
      <c r="D8" s="7"/>
      <c r="E8" s="7"/>
      <c r="F8" s="7"/>
      <c r="G8" s="7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02" t="s">
        <v>150</v>
      </c>
    </row>
    <row r="9" spans="1:34" ht="11.25" customHeight="1">
      <c r="A9" s="75"/>
      <c r="B9" s="7"/>
      <c r="C9" s="7"/>
      <c r="D9" s="7"/>
      <c r="E9" s="7"/>
      <c r="F9" s="7"/>
      <c r="G9" s="7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02" t="s">
        <v>150</v>
      </c>
    </row>
    <row r="10" spans="1:34" ht="11.25" customHeight="1">
      <c r="A10" s="75"/>
      <c r="B10" s="7"/>
      <c r="C10" s="7"/>
      <c r="D10" s="7"/>
      <c r="E10" s="7"/>
      <c r="F10" s="7"/>
      <c r="G10" s="7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02" t="s">
        <v>150</v>
      </c>
    </row>
    <row r="11" spans="1:34" ht="15.75">
      <c r="A11" s="40"/>
      <c r="B11" s="7"/>
      <c r="C11" s="7"/>
      <c r="D11" s="7"/>
      <c r="E11" s="7"/>
      <c r="F11" s="7"/>
      <c r="G11" s="7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357" t="s">
        <v>103</v>
      </c>
      <c r="AB11" s="358"/>
      <c r="AC11" s="359"/>
      <c r="AD11" s="152"/>
      <c r="AE11" s="357" t="s">
        <v>117</v>
      </c>
      <c r="AF11" s="358"/>
      <c r="AG11" s="359"/>
      <c r="AH11" s="202" t="s">
        <v>150</v>
      </c>
    </row>
    <row r="12" spans="1:34" ht="15.75">
      <c r="A12" s="9"/>
      <c r="B12" s="9"/>
      <c r="C12" s="9"/>
      <c r="D12" s="9"/>
      <c r="E12" s="9"/>
      <c r="F12" s="9"/>
      <c r="G12" s="9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50"/>
      <c r="Z12" s="53"/>
      <c r="AA12" s="373" t="s">
        <v>181</v>
      </c>
      <c r="AB12" s="372" t="s">
        <v>30</v>
      </c>
      <c r="AC12" s="370" t="s">
        <v>129</v>
      </c>
      <c r="AD12" s="54"/>
      <c r="AE12" s="67" t="s">
        <v>130</v>
      </c>
      <c r="AF12" s="73"/>
      <c r="AG12" s="65"/>
      <c r="AH12" s="202" t="s">
        <v>150</v>
      </c>
    </row>
    <row r="13" spans="1:34" ht="16.5" thickBot="1">
      <c r="A13" s="164"/>
      <c r="B13" s="62"/>
      <c r="C13" s="62"/>
      <c r="D13" s="62"/>
      <c r="E13" s="62"/>
      <c r="F13" s="62"/>
      <c r="G13" s="62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374"/>
      <c r="AB13" s="371"/>
      <c r="AC13" s="371"/>
      <c r="AD13" s="64"/>
      <c r="AE13" s="68" t="s">
        <v>127</v>
      </c>
      <c r="AF13" s="68" t="s">
        <v>30</v>
      </c>
      <c r="AG13" s="66" t="s">
        <v>129</v>
      </c>
      <c r="AH13" s="202" t="s">
        <v>150</v>
      </c>
    </row>
    <row r="14" spans="1:34" ht="15.75">
      <c r="A14" s="400" t="s">
        <v>205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159"/>
      <c r="AA14" s="206">
        <v>3775</v>
      </c>
      <c r="AB14" s="206">
        <v>3789</v>
      </c>
      <c r="AC14" s="207">
        <v>677154</v>
      </c>
      <c r="AD14" s="77"/>
      <c r="AE14" s="78"/>
      <c r="AF14" s="78"/>
      <c r="AG14" s="79">
        <v>0</v>
      </c>
      <c r="AH14" s="202" t="s">
        <v>150</v>
      </c>
    </row>
    <row r="15" spans="1:34" ht="20.25" customHeight="1">
      <c r="A15" s="360" t="s">
        <v>124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59"/>
      <c r="AA15" s="175"/>
      <c r="AB15" s="175"/>
      <c r="AC15" s="208">
        <v>1648</v>
      </c>
      <c r="AD15" s="59"/>
      <c r="AE15" s="70"/>
      <c r="AF15" s="70"/>
      <c r="AG15" s="61"/>
      <c r="AH15" s="202" t="s">
        <v>150</v>
      </c>
    </row>
    <row r="16" spans="1:34" ht="15.75" hidden="1">
      <c r="A16" s="56" t="s">
        <v>63</v>
      </c>
      <c r="B16" s="9"/>
      <c r="C16" s="8"/>
      <c r="D16" s="8"/>
      <c r="E16" s="8"/>
      <c r="F16" s="8"/>
      <c r="G16" s="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77" t="e">
        <f>+#REF!+#REF!+#REF!+#REF!</f>
        <v>#REF!</v>
      </c>
      <c r="AB16" s="177" t="e">
        <f>+#REF!+#REF!+#REF!+#REF!</f>
        <v>#REF!</v>
      </c>
      <c r="AC16" s="178" t="e">
        <f>+#REF!+#REF!+#REF!+#REF!-2</f>
        <v>#REF!</v>
      </c>
      <c r="AD16" s="16" t="s">
        <v>128</v>
      </c>
      <c r="AE16" s="69" t="e">
        <f>+#REF!+#REF!+#REF!+#REF!</f>
        <v>#REF!</v>
      </c>
      <c r="AF16" s="69" t="e">
        <f>+#REF!+#REF!+#REF!+#REF!</f>
        <v>#REF!</v>
      </c>
      <c r="AG16" s="50" t="e">
        <f>+#REF!+#REF!+#REF!+#REF!-2</f>
        <v>#REF!</v>
      </c>
      <c r="AH16" s="202" t="s">
        <v>150</v>
      </c>
    </row>
    <row r="17" spans="1:34" ht="15.75" hidden="1">
      <c r="A17" s="56"/>
      <c r="B17" s="9" t="s">
        <v>174</v>
      </c>
      <c r="C17" s="8"/>
      <c r="D17" s="8"/>
      <c r="E17" s="8"/>
      <c r="F17" s="8"/>
      <c r="G17" s="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77">
        <v>0</v>
      </c>
      <c r="AB17" s="177">
        <v>0</v>
      </c>
      <c r="AC17" s="178">
        <v>-496</v>
      </c>
      <c r="AD17" s="16"/>
      <c r="AE17" s="69">
        <v>0</v>
      </c>
      <c r="AF17" s="69">
        <v>0</v>
      </c>
      <c r="AG17" s="50">
        <v>-496</v>
      </c>
      <c r="AH17" s="202" t="s">
        <v>150</v>
      </c>
    </row>
    <row r="18" spans="1:34" ht="18" hidden="1">
      <c r="A18" s="56"/>
      <c r="B18" s="9" t="s">
        <v>148</v>
      </c>
      <c r="C18" s="8"/>
      <c r="D18" s="8"/>
      <c r="E18" s="8"/>
      <c r="F18" s="8"/>
      <c r="G18" s="8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9">
        <v>0</v>
      </c>
      <c r="AB18" s="179">
        <v>0</v>
      </c>
      <c r="AC18" s="180">
        <v>-627</v>
      </c>
      <c r="AD18" s="16"/>
      <c r="AE18" s="71">
        <v>0</v>
      </c>
      <c r="AF18" s="71">
        <v>0</v>
      </c>
      <c r="AG18" s="51">
        <v>-627</v>
      </c>
      <c r="AH18" s="202" t="s">
        <v>150</v>
      </c>
    </row>
    <row r="19" spans="1:34" ht="18">
      <c r="A19" s="362" t="s">
        <v>206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160"/>
      <c r="AA19" s="235">
        <f>+AA15+AA14</f>
        <v>3775</v>
      </c>
      <c r="AB19" s="235">
        <f>+AB15+AB14</f>
        <v>3789</v>
      </c>
      <c r="AC19" s="208">
        <f>+AC15+AC14</f>
        <v>678802</v>
      </c>
      <c r="AD19" s="16"/>
      <c r="AE19" s="71"/>
      <c r="AF19" s="71"/>
      <c r="AG19" s="51"/>
      <c r="AH19" s="202" t="s">
        <v>150</v>
      </c>
    </row>
    <row r="20" spans="1:34" ht="15.75">
      <c r="A20" s="400" t="s">
        <v>229</v>
      </c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159"/>
      <c r="AA20" s="211">
        <v>4025</v>
      </c>
      <c r="AB20" s="211">
        <v>3940</v>
      </c>
      <c r="AC20" s="211">
        <v>745549</v>
      </c>
      <c r="AD20" s="77" t="s">
        <v>128</v>
      </c>
      <c r="AE20" s="78"/>
      <c r="AF20" s="78"/>
      <c r="AG20" s="76"/>
      <c r="AH20" s="202" t="s">
        <v>150</v>
      </c>
    </row>
    <row r="21" spans="1:34" ht="18.75" customHeight="1">
      <c r="A21" s="364" t="s">
        <v>207</v>
      </c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161"/>
      <c r="AA21" s="181"/>
      <c r="AB21" s="181"/>
      <c r="AC21" s="182"/>
      <c r="AD21" s="157"/>
      <c r="AE21" s="158"/>
      <c r="AF21" s="158"/>
      <c r="AG21" s="162"/>
      <c r="AH21" s="202" t="s">
        <v>150</v>
      </c>
    </row>
    <row r="22" spans="1:34" ht="15.75">
      <c r="A22" s="366" t="s">
        <v>230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157"/>
      <c r="AA22" s="209">
        <f>SUM(AA20:AA21)</f>
        <v>4025</v>
      </c>
      <c r="AB22" s="209">
        <f>SUM(AB20:AB21)</f>
        <v>3940</v>
      </c>
      <c r="AC22" s="209">
        <f>SUM(AC20:AC21)</f>
        <v>745549</v>
      </c>
      <c r="AD22" s="157"/>
      <c r="AE22" s="158"/>
      <c r="AF22" s="158"/>
      <c r="AG22" s="162"/>
      <c r="AH22" s="202" t="s">
        <v>150</v>
      </c>
    </row>
    <row r="23" spans="1:34" ht="15.75">
      <c r="A23" s="350" t="s">
        <v>175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157"/>
      <c r="AA23" s="304"/>
      <c r="AB23" s="304"/>
      <c r="AC23" s="305"/>
      <c r="AD23" s="157"/>
      <c r="AE23" s="158"/>
      <c r="AF23" s="158"/>
      <c r="AG23" s="162"/>
      <c r="AH23" s="202" t="s">
        <v>150</v>
      </c>
    </row>
    <row r="24" spans="1:34" ht="15.75">
      <c r="A24" s="352" t="s">
        <v>242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59"/>
      <c r="AA24" s="175"/>
      <c r="AB24" s="175"/>
      <c r="AC24" s="176"/>
      <c r="AD24" s="59"/>
      <c r="AE24" s="70"/>
      <c r="AF24" s="70"/>
      <c r="AG24" s="61"/>
      <c r="AH24" s="202" t="s">
        <v>150</v>
      </c>
    </row>
    <row r="25" spans="1:34" ht="15.75">
      <c r="A25" s="402" t="s">
        <v>237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59"/>
      <c r="AA25" s="175"/>
      <c r="AB25" s="175"/>
      <c r="AC25" s="213">
        <v>3390</v>
      </c>
      <c r="AD25" s="59"/>
      <c r="AE25" s="70"/>
      <c r="AF25" s="70"/>
      <c r="AG25" s="61"/>
      <c r="AH25" s="202" t="s">
        <v>150</v>
      </c>
    </row>
    <row r="26" spans="1:34" ht="15.75">
      <c r="A26" s="352" t="s">
        <v>23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59"/>
      <c r="AA26" s="175"/>
      <c r="AB26" s="175"/>
      <c r="AC26" s="176"/>
      <c r="AD26" s="59"/>
      <c r="AE26" s="70"/>
      <c r="AF26" s="70"/>
      <c r="AG26" s="61"/>
      <c r="AH26" s="202" t="s">
        <v>150</v>
      </c>
    </row>
    <row r="27" spans="1:34" ht="15.75">
      <c r="A27" s="333" t="s">
        <v>231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59"/>
      <c r="AA27" s="212"/>
      <c r="AB27" s="212"/>
      <c r="AC27" s="213">
        <v>10102</v>
      </c>
      <c r="AD27" s="59"/>
      <c r="AE27" s="70"/>
      <c r="AF27" s="70"/>
      <c r="AG27" s="61"/>
      <c r="AH27" s="202" t="s">
        <v>150</v>
      </c>
    </row>
    <row r="28" spans="1:34" ht="15.75" hidden="1">
      <c r="A28" s="56"/>
      <c r="B28" s="9"/>
      <c r="C28" s="5" t="s">
        <v>173</v>
      </c>
      <c r="D28" s="8"/>
      <c r="E28" s="8"/>
      <c r="F28" s="8"/>
      <c r="G28" s="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14"/>
      <c r="AB28" s="214"/>
      <c r="AC28" s="215"/>
      <c r="AD28" s="16"/>
      <c r="AE28" s="69"/>
      <c r="AF28" s="69"/>
      <c r="AG28" s="50"/>
      <c r="AH28" s="202" t="s">
        <v>150</v>
      </c>
    </row>
    <row r="29" spans="1:34" ht="15.75" hidden="1">
      <c r="A29" s="56"/>
      <c r="B29" s="9"/>
      <c r="C29" s="5" t="s">
        <v>143</v>
      </c>
      <c r="D29" s="8"/>
      <c r="E29" s="8"/>
      <c r="F29" s="8"/>
      <c r="G29" s="8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214"/>
      <c r="AB29" s="214"/>
      <c r="AC29" s="215"/>
      <c r="AD29" s="16"/>
      <c r="AE29" s="69"/>
      <c r="AF29" s="69"/>
      <c r="AG29" s="50"/>
      <c r="AH29" s="202" t="s">
        <v>150</v>
      </c>
    </row>
    <row r="30" spans="1:34" ht="15.75">
      <c r="A30" s="331" t="s">
        <v>82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59"/>
      <c r="AA30" s="212"/>
      <c r="AB30" s="212"/>
      <c r="AC30" s="213">
        <v>3158</v>
      </c>
      <c r="AD30" s="59"/>
      <c r="AE30" s="70"/>
      <c r="AF30" s="70"/>
      <c r="AG30" s="61"/>
      <c r="AH30" s="202" t="s">
        <v>150</v>
      </c>
    </row>
    <row r="31" spans="1:34" ht="15.75">
      <c r="A31" s="329" t="s">
        <v>208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59"/>
      <c r="AA31" s="212"/>
      <c r="AB31" s="212">
        <v>134</v>
      </c>
      <c r="AC31" s="213">
        <v>0</v>
      </c>
      <c r="AD31" s="59"/>
      <c r="AE31" s="70"/>
      <c r="AF31" s="70"/>
      <c r="AG31" s="61"/>
      <c r="AH31" s="202" t="s">
        <v>150</v>
      </c>
    </row>
    <row r="32" spans="1:34" ht="15.75">
      <c r="A32" s="329" t="s">
        <v>209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59"/>
      <c r="AA32" s="212"/>
      <c r="AB32" s="212"/>
      <c r="AC32" s="213">
        <v>24201</v>
      </c>
      <c r="AD32" s="59"/>
      <c r="AE32" s="70"/>
      <c r="AF32" s="70"/>
      <c r="AG32" s="61"/>
      <c r="AH32" s="202" t="s">
        <v>150</v>
      </c>
    </row>
    <row r="33" spans="1:34" ht="15.75" hidden="1">
      <c r="A33" s="56"/>
      <c r="B33" s="9"/>
      <c r="C33" s="5" t="s">
        <v>132</v>
      </c>
      <c r="D33" s="8"/>
      <c r="E33" s="8"/>
      <c r="F33" s="8"/>
      <c r="G33" s="8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214"/>
      <c r="AB33" s="214"/>
      <c r="AC33" s="215"/>
      <c r="AD33" s="16"/>
      <c r="AE33" s="69"/>
      <c r="AF33" s="69"/>
      <c r="AG33" s="50"/>
      <c r="AH33" s="202" t="s">
        <v>150</v>
      </c>
    </row>
    <row r="34" spans="1:34" ht="15.75" hidden="1">
      <c r="A34" s="56"/>
      <c r="B34" s="9"/>
      <c r="C34" s="5" t="s">
        <v>144</v>
      </c>
      <c r="D34" s="8"/>
      <c r="E34" s="8"/>
      <c r="F34" s="8"/>
      <c r="G34" s="8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14"/>
      <c r="AB34" s="216"/>
      <c r="AC34" s="215"/>
      <c r="AD34" s="16"/>
      <c r="AE34" s="69"/>
      <c r="AF34" s="74"/>
      <c r="AG34" s="50"/>
      <c r="AH34" s="202" t="s">
        <v>150</v>
      </c>
    </row>
    <row r="35" spans="1:34" ht="15.75" hidden="1">
      <c r="A35" s="56"/>
      <c r="B35" s="9"/>
      <c r="C35" s="5" t="s">
        <v>105</v>
      </c>
      <c r="D35" s="8"/>
      <c r="E35" s="8"/>
      <c r="F35" s="8"/>
      <c r="G35" s="8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14"/>
      <c r="AB35" s="214"/>
      <c r="AC35" s="215"/>
      <c r="AD35" s="16"/>
      <c r="AE35" s="69"/>
      <c r="AF35" s="69"/>
      <c r="AG35" s="50"/>
      <c r="AH35" s="202" t="s">
        <v>150</v>
      </c>
    </row>
    <row r="36" spans="1:34" ht="15.75" hidden="1">
      <c r="A36" s="56"/>
      <c r="B36" s="9"/>
      <c r="C36" s="5" t="s">
        <v>145</v>
      </c>
      <c r="D36" s="8"/>
      <c r="E36" s="8"/>
      <c r="F36" s="8"/>
      <c r="G36" s="8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214"/>
      <c r="AB36" s="214"/>
      <c r="AC36" s="215"/>
      <c r="AD36" s="16"/>
      <c r="AE36" s="69"/>
      <c r="AF36" s="69"/>
      <c r="AG36" s="50"/>
      <c r="AH36" s="202" t="s">
        <v>150</v>
      </c>
    </row>
    <row r="37" spans="1:34" ht="15.75" hidden="1">
      <c r="A37" s="56"/>
      <c r="B37" s="9"/>
      <c r="C37" s="5" t="s">
        <v>147</v>
      </c>
      <c r="D37" s="8"/>
      <c r="E37" s="8"/>
      <c r="F37" s="8"/>
      <c r="G37" s="8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217"/>
      <c r="AB37" s="217"/>
      <c r="AC37" s="218"/>
      <c r="AD37" s="16"/>
      <c r="AE37" s="72"/>
      <c r="AF37" s="72"/>
      <c r="AG37" s="52"/>
      <c r="AH37" s="202" t="s">
        <v>150</v>
      </c>
    </row>
    <row r="38" spans="1:34" ht="15.75">
      <c r="A38" s="329" t="s">
        <v>154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59"/>
      <c r="AA38" s="212"/>
      <c r="AB38" s="212"/>
      <c r="AC38" s="213">
        <v>1</v>
      </c>
      <c r="AD38" s="16"/>
      <c r="AE38" s="69"/>
      <c r="AF38" s="69"/>
      <c r="AG38" s="50"/>
      <c r="AH38" s="202" t="s">
        <v>150</v>
      </c>
    </row>
    <row r="39" spans="1:34" ht="15.75">
      <c r="A39" s="329" t="s">
        <v>90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59"/>
      <c r="AA39" s="212"/>
      <c r="AB39" s="212"/>
      <c r="AC39" s="213">
        <v>428</v>
      </c>
      <c r="AD39" s="16"/>
      <c r="AE39" s="69"/>
      <c r="AF39" s="69"/>
      <c r="AG39" s="50"/>
      <c r="AH39" s="202" t="s">
        <v>150</v>
      </c>
    </row>
    <row r="40" spans="1:34" ht="15.75">
      <c r="A40" s="329" t="s">
        <v>155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59"/>
      <c r="AA40" s="212"/>
      <c r="AB40" s="212"/>
      <c r="AC40" s="213">
        <v>1312</v>
      </c>
      <c r="AD40" s="16"/>
      <c r="AE40" s="69"/>
      <c r="AF40" s="69"/>
      <c r="AG40" s="50"/>
      <c r="AH40" s="202" t="s">
        <v>150</v>
      </c>
    </row>
    <row r="41" spans="1:34" ht="15.75">
      <c r="A41" s="329" t="s">
        <v>156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59"/>
      <c r="AA41" s="212"/>
      <c r="AB41" s="212"/>
      <c r="AC41" s="213">
        <v>-36</v>
      </c>
      <c r="AD41" s="16"/>
      <c r="AE41" s="69"/>
      <c r="AF41" s="69"/>
      <c r="AG41" s="50"/>
      <c r="AH41" s="202" t="s">
        <v>150</v>
      </c>
    </row>
    <row r="42" spans="1:34" ht="15.75">
      <c r="A42" s="329" t="s">
        <v>157</v>
      </c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59"/>
      <c r="AA42" s="212"/>
      <c r="AB42" s="212"/>
      <c r="AC42" s="213">
        <v>5589</v>
      </c>
      <c r="AD42" s="16"/>
      <c r="AE42" s="69"/>
      <c r="AF42" s="69"/>
      <c r="AG42" s="50"/>
      <c r="AH42" s="202" t="s">
        <v>150</v>
      </c>
    </row>
    <row r="43" spans="1:34" ht="15.75">
      <c r="A43" s="329" t="s">
        <v>158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59"/>
      <c r="AA43" s="212"/>
      <c r="AB43" s="212"/>
      <c r="AC43" s="213">
        <v>-544</v>
      </c>
      <c r="AD43" s="16"/>
      <c r="AE43" s="69"/>
      <c r="AF43" s="69"/>
      <c r="AG43" s="50"/>
      <c r="AH43" s="202" t="s">
        <v>150</v>
      </c>
    </row>
    <row r="44" spans="1:34" ht="15.75">
      <c r="A44" s="329" t="s">
        <v>159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59"/>
      <c r="AA44" s="212"/>
      <c r="AB44" s="212"/>
      <c r="AC44" s="213">
        <v>529</v>
      </c>
      <c r="AD44" s="16"/>
      <c r="AE44" s="69"/>
      <c r="AF44" s="69"/>
      <c r="AG44" s="50"/>
      <c r="AH44" s="202" t="s">
        <v>150</v>
      </c>
    </row>
    <row r="45" spans="1:34" ht="15.75">
      <c r="A45" s="329" t="s">
        <v>232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59"/>
      <c r="AA45" s="212"/>
      <c r="AB45" s="212">
        <v>12</v>
      </c>
      <c r="AC45" s="213">
        <v>7408</v>
      </c>
      <c r="AD45" s="16"/>
      <c r="AE45" s="69"/>
      <c r="AF45" s="69"/>
      <c r="AG45" s="50"/>
      <c r="AH45" s="202" t="s">
        <v>150</v>
      </c>
    </row>
    <row r="46" spans="1:34" ht="15.75">
      <c r="A46" s="329" t="s">
        <v>160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59"/>
      <c r="AA46" s="212"/>
      <c r="AB46" s="212"/>
      <c r="AC46" s="213">
        <v>48</v>
      </c>
      <c r="AD46" s="16"/>
      <c r="AE46" s="69"/>
      <c r="AF46" s="69"/>
      <c r="AG46" s="50"/>
      <c r="AH46" s="202" t="s">
        <v>150</v>
      </c>
    </row>
    <row r="47" spans="1:34" ht="15.75">
      <c r="A47" s="329" t="s">
        <v>161</v>
      </c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59"/>
      <c r="AA47" s="212"/>
      <c r="AB47" s="212"/>
      <c r="AC47" s="213">
        <v>45</v>
      </c>
      <c r="AD47" s="16"/>
      <c r="AE47" s="69"/>
      <c r="AF47" s="69"/>
      <c r="AG47" s="50"/>
      <c r="AH47" s="202" t="s">
        <v>150</v>
      </c>
    </row>
    <row r="48" spans="1:34" ht="15.75">
      <c r="A48" s="329" t="s">
        <v>162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59"/>
      <c r="AA48" s="212"/>
      <c r="AB48" s="212"/>
      <c r="AC48" s="213">
        <v>67</v>
      </c>
      <c r="AD48" s="16"/>
      <c r="AE48" s="69"/>
      <c r="AF48" s="69"/>
      <c r="AG48" s="50"/>
      <c r="AH48" s="202" t="s">
        <v>150</v>
      </c>
    </row>
    <row r="49" spans="1:34" ht="15.75">
      <c r="A49" s="329" t="s">
        <v>233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59"/>
      <c r="AA49" s="212"/>
      <c r="AB49" s="212"/>
      <c r="AC49" s="213">
        <v>2140</v>
      </c>
      <c r="AD49" s="16"/>
      <c r="AE49" s="69"/>
      <c r="AF49" s="69"/>
      <c r="AG49" s="50"/>
      <c r="AH49" s="202" t="s">
        <v>150</v>
      </c>
    </row>
    <row r="50" spans="1:34" ht="15.75">
      <c r="A50" s="329" t="s">
        <v>163</v>
      </c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59"/>
      <c r="AA50" s="212"/>
      <c r="AB50" s="212"/>
      <c r="AC50" s="213">
        <v>167</v>
      </c>
      <c r="AD50" s="16"/>
      <c r="AE50" s="69"/>
      <c r="AF50" s="69"/>
      <c r="AG50" s="50"/>
      <c r="AH50" s="202" t="s">
        <v>150</v>
      </c>
    </row>
    <row r="51" spans="1:34" ht="15.75">
      <c r="A51" s="329" t="s">
        <v>164</v>
      </c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59"/>
      <c r="AA51" s="212"/>
      <c r="AB51" s="212"/>
      <c r="AC51" s="213">
        <v>4401</v>
      </c>
      <c r="AD51" s="16"/>
      <c r="AE51" s="69"/>
      <c r="AF51" s="69"/>
      <c r="AG51" s="50"/>
      <c r="AH51" s="202" t="s">
        <v>150</v>
      </c>
    </row>
    <row r="52" spans="1:34" ht="15.75">
      <c r="A52" s="329" t="s">
        <v>165</v>
      </c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59"/>
      <c r="AA52" s="212"/>
      <c r="AB52" s="212"/>
      <c r="AC52" s="213">
        <v>4</v>
      </c>
      <c r="AD52" s="16"/>
      <c r="AE52" s="69"/>
      <c r="AF52" s="69"/>
      <c r="AG52" s="50"/>
      <c r="AH52" s="202" t="s">
        <v>150</v>
      </c>
    </row>
    <row r="53" spans="1:34" ht="15.75">
      <c r="A53" s="329" t="s">
        <v>176</v>
      </c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59"/>
      <c r="AA53" s="212"/>
      <c r="AB53" s="212"/>
      <c r="AC53" s="213">
        <v>61</v>
      </c>
      <c r="AD53" s="16"/>
      <c r="AE53" s="69"/>
      <c r="AF53" s="69"/>
      <c r="AG53" s="50"/>
      <c r="AH53" s="202" t="s">
        <v>150</v>
      </c>
    </row>
    <row r="54" spans="1:34" ht="0.75" customHeight="1">
      <c r="A54" s="355"/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59"/>
      <c r="AA54" s="212"/>
      <c r="AB54" s="212"/>
      <c r="AC54" s="213"/>
      <c r="AD54" s="59"/>
      <c r="AE54" s="70"/>
      <c r="AF54" s="70"/>
      <c r="AG54" s="61"/>
      <c r="AH54" s="202" t="s">
        <v>150</v>
      </c>
    </row>
    <row r="55" spans="1:34" ht="15.75">
      <c r="A55" s="329" t="s">
        <v>123</v>
      </c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59"/>
      <c r="AA55" s="212">
        <f>SUM(AA27:AA54)</f>
        <v>0</v>
      </c>
      <c r="AB55" s="212">
        <f>SUM(AB27:AB54)</f>
        <v>146</v>
      </c>
      <c r="AC55" s="212">
        <f>SUM(AC27:AC54)</f>
        <v>59081</v>
      </c>
      <c r="AD55" s="59"/>
      <c r="AE55" s="70">
        <f>SUM(AE27:AE37)</f>
        <v>0</v>
      </c>
      <c r="AF55" s="70">
        <f>SUM(AF27:AF37)</f>
        <v>0</v>
      </c>
      <c r="AG55" s="61">
        <f>SUM(AG27:AG37)</f>
        <v>0</v>
      </c>
      <c r="AH55" s="202" t="s">
        <v>150</v>
      </c>
    </row>
    <row r="56" spans="1:34" ht="15.75">
      <c r="A56" s="352" t="s">
        <v>24</v>
      </c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59"/>
      <c r="AA56" s="212"/>
      <c r="AB56" s="212"/>
      <c r="AC56" s="213"/>
      <c r="AD56" s="59"/>
      <c r="AE56" s="70"/>
      <c r="AF56" s="70"/>
      <c r="AG56" s="61"/>
      <c r="AH56" s="202" t="s">
        <v>150</v>
      </c>
    </row>
    <row r="57" spans="1:34" ht="15.75">
      <c r="A57" s="333" t="s">
        <v>166</v>
      </c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59"/>
      <c r="AA57" s="212">
        <v>0</v>
      </c>
      <c r="AB57" s="212">
        <v>0</v>
      </c>
      <c r="AC57" s="213">
        <v>-1765</v>
      </c>
      <c r="AD57" s="59"/>
      <c r="AE57" s="70">
        <v>0</v>
      </c>
      <c r="AF57" s="70">
        <v>0</v>
      </c>
      <c r="AG57" s="61"/>
      <c r="AH57" s="202" t="s">
        <v>150</v>
      </c>
    </row>
    <row r="58" spans="1:34" ht="15.75">
      <c r="A58" s="333" t="s">
        <v>235</v>
      </c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59"/>
      <c r="AA58" s="212"/>
      <c r="AB58" s="212">
        <v>-21</v>
      </c>
      <c r="AC58" s="213">
        <v>-2537</v>
      </c>
      <c r="AD58" s="59"/>
      <c r="AE58" s="70"/>
      <c r="AF58" s="70"/>
      <c r="AG58" s="61"/>
      <c r="AH58" s="202" t="s">
        <v>150</v>
      </c>
    </row>
    <row r="59" spans="1:34" ht="15.75">
      <c r="A59" s="333" t="s">
        <v>234</v>
      </c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59"/>
      <c r="AA59" s="212"/>
      <c r="AB59" s="212">
        <v>-42</v>
      </c>
      <c r="AC59" s="213">
        <v>0</v>
      </c>
      <c r="AD59" s="59"/>
      <c r="AE59" s="70"/>
      <c r="AF59" s="70"/>
      <c r="AG59" s="61"/>
      <c r="AH59" s="202" t="s">
        <v>150</v>
      </c>
    </row>
    <row r="60" spans="1:34" ht="15.75">
      <c r="A60" s="329" t="s">
        <v>236</v>
      </c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59"/>
      <c r="AA60" s="212">
        <f>AA57+AA58+AA59</f>
        <v>0</v>
      </c>
      <c r="AB60" s="212">
        <f>AB57+AB58+AB59</f>
        <v>-63</v>
      </c>
      <c r="AC60" s="212">
        <f>AC57+AC58+AC59</f>
        <v>-4302</v>
      </c>
      <c r="AD60" s="59"/>
      <c r="AE60" s="70">
        <f>AE57</f>
        <v>0</v>
      </c>
      <c r="AF60" s="70">
        <f>AF57</f>
        <v>0</v>
      </c>
      <c r="AG60" s="61">
        <f>AG57</f>
        <v>0</v>
      </c>
      <c r="AH60" s="202" t="s">
        <v>150</v>
      </c>
    </row>
    <row r="61" spans="1:34" ht="15.75">
      <c r="A61" s="354" t="s">
        <v>252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59"/>
      <c r="AA61" s="212">
        <f>+AA25+AA55+AA60</f>
        <v>0</v>
      </c>
      <c r="AB61" s="212">
        <f>+AB25+AB55+AB60</f>
        <v>83</v>
      </c>
      <c r="AC61" s="212">
        <f>AC25+AC55+AC60</f>
        <v>58169</v>
      </c>
      <c r="AD61" s="59"/>
      <c r="AE61" s="70" t="e">
        <f>AE60+AE55+#REF!</f>
        <v>#REF!</v>
      </c>
      <c r="AF61" s="70" t="e">
        <f>AF60+AF55+#REF!</f>
        <v>#REF!</v>
      </c>
      <c r="AG61" s="61" t="e">
        <f>AG60+AG55+#REF!</f>
        <v>#REF!</v>
      </c>
      <c r="AH61" s="202" t="s">
        <v>150</v>
      </c>
    </row>
    <row r="62" spans="1:34" ht="15.75">
      <c r="A62" s="170" t="s">
        <v>0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56"/>
      <c r="AA62" s="219">
        <f>AA20+AA61</f>
        <v>4025</v>
      </c>
      <c r="AB62" s="219">
        <f>AB20+AB61</f>
        <v>4023</v>
      </c>
      <c r="AC62" s="219">
        <f>SUM(AC20,AC61)</f>
        <v>803718</v>
      </c>
      <c r="AD62" s="156"/>
      <c r="AE62" s="69"/>
      <c r="AF62" s="69"/>
      <c r="AG62" s="50"/>
      <c r="AH62" s="202" t="s">
        <v>150</v>
      </c>
    </row>
    <row r="63" spans="1:34" ht="15.75">
      <c r="A63" s="350" t="s">
        <v>70</v>
      </c>
      <c r="B63" s="351"/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59"/>
      <c r="AA63" s="212"/>
      <c r="AB63" s="212"/>
      <c r="AC63" s="213"/>
      <c r="AD63" s="59"/>
      <c r="AE63" s="70"/>
      <c r="AF63" s="70"/>
      <c r="AG63" s="61"/>
      <c r="AH63" s="202" t="s">
        <v>150</v>
      </c>
    </row>
    <row r="64" spans="1:34" ht="15.75">
      <c r="A64" s="352" t="s">
        <v>243</v>
      </c>
      <c r="B64" s="353"/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59"/>
      <c r="AA64" s="212">
        <v>2</v>
      </c>
      <c r="AB64" s="212">
        <v>1</v>
      </c>
      <c r="AC64" s="213">
        <v>289</v>
      </c>
      <c r="AD64" s="59" t="s">
        <v>128</v>
      </c>
      <c r="AE64" s="70" t="s">
        <v>128</v>
      </c>
      <c r="AF64" s="70"/>
      <c r="AG64" s="61"/>
      <c r="AH64" s="202" t="s">
        <v>150</v>
      </c>
    </row>
    <row r="65" spans="1:34" ht="15.75" hidden="1">
      <c r="A65" s="57"/>
      <c r="B65" s="58"/>
      <c r="C65" s="58" t="s">
        <v>172</v>
      </c>
      <c r="D65" s="58"/>
      <c r="E65" s="58"/>
      <c r="F65" s="58"/>
      <c r="G65" s="58"/>
      <c r="H65" s="60"/>
      <c r="I65" s="60"/>
      <c r="J65" s="60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212"/>
      <c r="AB65" s="212"/>
      <c r="AC65" s="213"/>
      <c r="AD65" s="59"/>
      <c r="AE65" s="70"/>
      <c r="AF65" s="70"/>
      <c r="AG65" s="61"/>
      <c r="AH65" s="202" t="s">
        <v>150</v>
      </c>
    </row>
    <row r="66" spans="1:34" ht="16.5" customHeight="1" hidden="1">
      <c r="A66" s="56"/>
      <c r="B66" s="9"/>
      <c r="C66" s="5" t="s">
        <v>149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214"/>
      <c r="AB66" s="214"/>
      <c r="AC66" s="215"/>
      <c r="AD66" s="16"/>
      <c r="AE66" s="69"/>
      <c r="AF66" s="69"/>
      <c r="AG66" s="50"/>
      <c r="AH66" s="202" t="s">
        <v>150</v>
      </c>
    </row>
    <row r="67" spans="1:34" ht="15.75" hidden="1">
      <c r="A67" s="56"/>
      <c r="B67" s="9"/>
      <c r="C67" s="5" t="s">
        <v>170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214"/>
      <c r="AB67" s="214"/>
      <c r="AC67" s="215"/>
      <c r="AD67" s="16"/>
      <c r="AE67" s="69"/>
      <c r="AF67" s="69"/>
      <c r="AG67" s="50"/>
      <c r="AH67" s="202" t="s">
        <v>150</v>
      </c>
    </row>
    <row r="68" spans="1:34" ht="15.75" hidden="1">
      <c r="A68" s="56"/>
      <c r="B68" s="9"/>
      <c r="C68" s="5" t="s">
        <v>171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217"/>
      <c r="AB68" s="217"/>
      <c r="AC68" s="218"/>
      <c r="AD68" s="16"/>
      <c r="AE68" s="72"/>
      <c r="AF68" s="72"/>
      <c r="AG68" s="52"/>
      <c r="AH68" s="202" t="s">
        <v>150</v>
      </c>
    </row>
    <row r="69" spans="1:34" ht="15.75">
      <c r="A69" s="331" t="s">
        <v>71</v>
      </c>
      <c r="B69" s="332"/>
      <c r="C69" s="332"/>
      <c r="D69" s="332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P69" s="332"/>
      <c r="Q69" s="332"/>
      <c r="R69" s="332"/>
      <c r="S69" s="332"/>
      <c r="T69" s="332"/>
      <c r="U69" s="332"/>
      <c r="V69" s="332"/>
      <c r="W69" s="332"/>
      <c r="X69" s="332"/>
      <c r="Y69" s="332"/>
      <c r="Z69" s="59"/>
      <c r="AA69" s="212">
        <f>SUM(AA64:AA68)</f>
        <v>2</v>
      </c>
      <c r="AB69" s="212">
        <f>SUM(AB64:AB68)</f>
        <v>1</v>
      </c>
      <c r="AC69" s="213">
        <f>SUM(AC64:AC68)</f>
        <v>289</v>
      </c>
      <c r="AD69" s="59"/>
      <c r="AE69" s="70">
        <f>SUM(AE65:AE68)</f>
        <v>0</v>
      </c>
      <c r="AF69" s="70">
        <f>SUM(AF65:AF68)</f>
        <v>0</v>
      </c>
      <c r="AG69" s="61">
        <f>SUM(AG65:AG68)</f>
        <v>0</v>
      </c>
      <c r="AH69" s="202" t="s">
        <v>150</v>
      </c>
    </row>
    <row r="70" spans="1:34" ht="15.75">
      <c r="A70" s="405" t="s">
        <v>1</v>
      </c>
      <c r="B70" s="406"/>
      <c r="C70" s="406"/>
      <c r="D70" s="406"/>
      <c r="E70" s="406"/>
      <c r="F70" s="406"/>
      <c r="G70" s="406"/>
      <c r="H70" s="406"/>
      <c r="I70" s="406"/>
      <c r="J70" s="406"/>
      <c r="K70" s="406"/>
      <c r="L70" s="406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77"/>
      <c r="AA70" s="220">
        <f>AA62+AA69</f>
        <v>4027</v>
      </c>
      <c r="AB70" s="220">
        <f>AB62+AB69</f>
        <v>4024</v>
      </c>
      <c r="AC70" s="220">
        <f>AC62+AC69</f>
        <v>804007</v>
      </c>
      <c r="AD70" s="77"/>
      <c r="AE70" s="78"/>
      <c r="AF70" s="78"/>
      <c r="AG70" s="76"/>
      <c r="AH70" s="202" t="s">
        <v>150</v>
      </c>
    </row>
    <row r="71" spans="1:34" ht="15.75">
      <c r="A71" s="407" t="s">
        <v>2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55"/>
      <c r="AA71" s="217">
        <f>AA70-AA20</f>
        <v>2</v>
      </c>
      <c r="AB71" s="217">
        <f>AB70-AB20</f>
        <v>84</v>
      </c>
      <c r="AC71" s="218">
        <f>AC70-AC20</f>
        <v>58458</v>
      </c>
      <c r="AD71" s="55"/>
      <c r="AE71" s="72" t="e">
        <f>#REF!-AE20</f>
        <v>#REF!</v>
      </c>
      <c r="AF71" s="72" t="e">
        <f>#REF!-AF20</f>
        <v>#REF!</v>
      </c>
      <c r="AG71" s="52" t="e">
        <f>#REF!-AG20</f>
        <v>#REF!</v>
      </c>
      <c r="AH71" s="202" t="s">
        <v>150</v>
      </c>
    </row>
    <row r="72" ht="15.75">
      <c r="AH72" s="202" t="s">
        <v>150</v>
      </c>
    </row>
    <row r="73" spans="15:34" ht="15.75">
      <c r="O73" s="174" t="s">
        <v>169</v>
      </c>
      <c r="AH73" s="202" t="s">
        <v>150</v>
      </c>
    </row>
    <row r="74" ht="15.75">
      <c r="AH74" s="202" t="s">
        <v>150</v>
      </c>
    </row>
    <row r="75" spans="1:34" ht="22.5">
      <c r="A75" s="403" t="s">
        <v>116</v>
      </c>
      <c r="B75" s="404"/>
      <c r="C75" s="404"/>
      <c r="D75" s="40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4"/>
      <c r="AC75" s="404"/>
      <c r="AD75" s="13"/>
      <c r="AE75" s="13"/>
      <c r="AF75" s="13"/>
      <c r="AG75" s="13"/>
      <c r="AH75" s="202" t="s">
        <v>150</v>
      </c>
    </row>
    <row r="76" spans="1:34" ht="23.25">
      <c r="A76" s="368" t="s">
        <v>167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  <c r="Q76" s="369"/>
      <c r="R76" s="369"/>
      <c r="S76" s="369"/>
      <c r="T76" s="369"/>
      <c r="U76" s="369"/>
      <c r="V76" s="369"/>
      <c r="W76" s="369"/>
      <c r="X76" s="369"/>
      <c r="Y76" s="369"/>
      <c r="Z76" s="369"/>
      <c r="AA76" s="369"/>
      <c r="AB76" s="369"/>
      <c r="AC76" s="369"/>
      <c r="AD76" s="13"/>
      <c r="AE76" s="13"/>
      <c r="AF76" s="13"/>
      <c r="AG76" s="13"/>
      <c r="AH76" s="202" t="s">
        <v>150</v>
      </c>
    </row>
    <row r="77" spans="1:34" ht="23.25">
      <c r="A77" s="368" t="s">
        <v>107</v>
      </c>
      <c r="B77" s="404"/>
      <c r="C77" s="404"/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13"/>
      <c r="AE77" s="13"/>
      <c r="AF77" s="13"/>
      <c r="AG77" s="13"/>
      <c r="AH77" s="202" t="s">
        <v>150</v>
      </c>
    </row>
    <row r="78" spans="1:34" ht="23.25">
      <c r="A78" s="368" t="s">
        <v>106</v>
      </c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13"/>
      <c r="AE78" s="13"/>
      <c r="AF78" s="13"/>
      <c r="AG78" s="13"/>
      <c r="AH78" s="202" t="s">
        <v>150</v>
      </c>
    </row>
    <row r="79" ht="15.75">
      <c r="AH79" s="202" t="s">
        <v>150</v>
      </c>
    </row>
    <row r="80" ht="15.75">
      <c r="AH80" s="202" t="s">
        <v>150</v>
      </c>
    </row>
    <row r="81" ht="15.75">
      <c r="AH81" s="202" t="s">
        <v>150</v>
      </c>
    </row>
    <row r="82" ht="18" customHeight="1">
      <c r="AH82" s="202" t="s">
        <v>150</v>
      </c>
    </row>
    <row r="83" spans="1:34" ht="18" customHeight="1">
      <c r="A83" s="153"/>
      <c r="B83" s="153"/>
      <c r="C83" s="153"/>
      <c r="D83" s="153"/>
      <c r="E83" s="153"/>
      <c r="F83" s="153"/>
      <c r="G83" s="153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202" t="s">
        <v>150</v>
      </c>
    </row>
    <row r="84" spans="1:34" ht="18" customHeight="1">
      <c r="A84" s="341" t="s">
        <v>126</v>
      </c>
      <c r="B84" s="342"/>
      <c r="C84" s="342"/>
      <c r="D84" s="342"/>
      <c r="E84" s="342"/>
      <c r="F84" s="342"/>
      <c r="G84" s="343"/>
      <c r="H84" s="316" t="s">
        <v>190</v>
      </c>
      <c r="I84" s="317"/>
      <c r="J84" s="318"/>
      <c r="K84" s="310" t="s">
        <v>228</v>
      </c>
      <c r="L84" s="308"/>
      <c r="M84" s="322"/>
      <c r="N84" s="316" t="s">
        <v>191</v>
      </c>
      <c r="O84" s="317"/>
      <c r="P84" s="318"/>
      <c r="Q84" s="316" t="s">
        <v>0</v>
      </c>
      <c r="R84" s="317"/>
      <c r="S84" s="318"/>
      <c r="T84" s="316" t="s">
        <v>192</v>
      </c>
      <c r="U84" s="338"/>
      <c r="V84" s="338"/>
      <c r="W84" s="316" t="s">
        <v>193</v>
      </c>
      <c r="X84" s="317"/>
      <c r="Y84" s="317"/>
      <c r="Z84" s="172"/>
      <c r="AA84" s="316" t="s">
        <v>6</v>
      </c>
      <c r="AB84" s="317"/>
      <c r="AC84" s="318"/>
      <c r="AD84" s="107"/>
      <c r="AE84" s="105" t="s">
        <v>89</v>
      </c>
      <c r="AF84" s="106"/>
      <c r="AG84" s="110"/>
      <c r="AH84" s="202" t="s">
        <v>150</v>
      </c>
    </row>
    <row r="85" spans="1:34" ht="28.5" customHeight="1">
      <c r="A85" s="344"/>
      <c r="B85" s="345"/>
      <c r="C85" s="345"/>
      <c r="D85" s="345"/>
      <c r="E85" s="345"/>
      <c r="F85" s="345"/>
      <c r="G85" s="346"/>
      <c r="H85" s="319"/>
      <c r="I85" s="320"/>
      <c r="J85" s="321"/>
      <c r="K85" s="323"/>
      <c r="L85" s="324"/>
      <c r="M85" s="325"/>
      <c r="N85" s="319"/>
      <c r="O85" s="320"/>
      <c r="P85" s="321"/>
      <c r="Q85" s="319"/>
      <c r="R85" s="320"/>
      <c r="S85" s="321"/>
      <c r="T85" s="339"/>
      <c r="U85" s="340"/>
      <c r="V85" s="340"/>
      <c r="W85" s="319"/>
      <c r="X85" s="320"/>
      <c r="Y85" s="320"/>
      <c r="Z85" s="173"/>
      <c r="AA85" s="319"/>
      <c r="AB85" s="320"/>
      <c r="AC85" s="321"/>
      <c r="AD85" s="117"/>
      <c r="AE85" s="115" t="s">
        <v>131</v>
      </c>
      <c r="AF85" s="116"/>
      <c r="AG85" s="119"/>
      <c r="AH85" s="202" t="s">
        <v>150</v>
      </c>
    </row>
    <row r="86" spans="1:34" ht="18" customHeight="1" thickBot="1">
      <c r="A86" s="347"/>
      <c r="B86" s="348"/>
      <c r="C86" s="348"/>
      <c r="D86" s="348"/>
      <c r="E86" s="348"/>
      <c r="F86" s="348"/>
      <c r="G86" s="349"/>
      <c r="H86" s="122" t="s">
        <v>127</v>
      </c>
      <c r="I86" s="123" t="s">
        <v>30</v>
      </c>
      <c r="J86" s="124" t="s">
        <v>129</v>
      </c>
      <c r="K86" s="122" t="s">
        <v>127</v>
      </c>
      <c r="L86" s="123" t="s">
        <v>30</v>
      </c>
      <c r="M86" s="124" t="s">
        <v>129</v>
      </c>
      <c r="N86" s="122" t="s">
        <v>127</v>
      </c>
      <c r="O86" s="123" t="s">
        <v>30</v>
      </c>
      <c r="P86" s="124" t="s">
        <v>129</v>
      </c>
      <c r="Q86" s="122" t="s">
        <v>127</v>
      </c>
      <c r="R86" s="123" t="s">
        <v>30</v>
      </c>
      <c r="S86" s="124" t="s">
        <v>129</v>
      </c>
      <c r="T86" s="122" t="s">
        <v>127</v>
      </c>
      <c r="U86" s="123" t="s">
        <v>30</v>
      </c>
      <c r="V86" s="124" t="s">
        <v>129</v>
      </c>
      <c r="W86" s="122" t="s">
        <v>127</v>
      </c>
      <c r="X86" s="123" t="s">
        <v>30</v>
      </c>
      <c r="Y86" s="124" t="s">
        <v>129</v>
      </c>
      <c r="Z86" s="125"/>
      <c r="AA86" s="122" t="s">
        <v>127</v>
      </c>
      <c r="AB86" s="123" t="s">
        <v>30</v>
      </c>
      <c r="AC86" s="126" t="s">
        <v>129</v>
      </c>
      <c r="AD86" s="125"/>
      <c r="AE86" s="122" t="s">
        <v>127</v>
      </c>
      <c r="AF86" s="123" t="s">
        <v>30</v>
      </c>
      <c r="AG86" s="126" t="s">
        <v>129</v>
      </c>
      <c r="AH86" s="202" t="s">
        <v>150</v>
      </c>
    </row>
    <row r="87" spans="1:34" ht="18" customHeight="1">
      <c r="A87" s="335" t="s">
        <v>182</v>
      </c>
      <c r="B87" s="336"/>
      <c r="C87" s="336"/>
      <c r="D87" s="336"/>
      <c r="E87" s="336"/>
      <c r="F87" s="336"/>
      <c r="G87" s="337"/>
      <c r="H87" s="221">
        <v>48</v>
      </c>
      <c r="I87" s="222">
        <v>49</v>
      </c>
      <c r="J87" s="234">
        <v>9983</v>
      </c>
      <c r="K87" s="221">
        <v>48</v>
      </c>
      <c r="L87" s="222">
        <v>49</v>
      </c>
      <c r="M87" s="234">
        <v>9883</v>
      </c>
      <c r="N87" s="221">
        <v>0</v>
      </c>
      <c r="O87" s="222">
        <v>0</v>
      </c>
      <c r="P87" s="234">
        <v>557</v>
      </c>
      <c r="Q87" s="221">
        <f aca="true" t="shared" si="0" ref="Q87:Q95">N87+K87</f>
        <v>48</v>
      </c>
      <c r="R87" s="222">
        <f aca="true" t="shared" si="1" ref="R87:R95">+L87+O87</f>
        <v>49</v>
      </c>
      <c r="S87" s="234">
        <f aca="true" t="shared" si="2" ref="S87:S95">P87+M87</f>
        <v>10440</v>
      </c>
      <c r="T87" s="221">
        <v>0</v>
      </c>
      <c r="U87" s="222">
        <v>0</v>
      </c>
      <c r="V87" s="234">
        <v>0</v>
      </c>
      <c r="W87" s="221">
        <v>0</v>
      </c>
      <c r="X87" s="222">
        <v>0</v>
      </c>
      <c r="Y87" s="234">
        <v>0</v>
      </c>
      <c r="Z87" s="222"/>
      <c r="AA87" s="221">
        <f aca="true" t="shared" si="3" ref="AA87:AA95">T87+Q87</f>
        <v>48</v>
      </c>
      <c r="AB87" s="222">
        <f aca="true" t="shared" si="4" ref="AB87:AB95">+R87+U87+X87</f>
        <v>49</v>
      </c>
      <c r="AC87" s="236">
        <f aca="true" t="shared" si="5" ref="AC87:AC95">V87+S87</f>
        <v>10440</v>
      </c>
      <c r="AD87" s="131"/>
      <c r="AE87" s="130">
        <f aca="true" t="shared" si="6" ref="AE87:AG89">AA87-K87</f>
        <v>0</v>
      </c>
      <c r="AF87" s="131">
        <f t="shared" si="6"/>
        <v>0</v>
      </c>
      <c r="AG87" s="133">
        <f t="shared" si="6"/>
        <v>557</v>
      </c>
      <c r="AH87" s="202" t="s">
        <v>150</v>
      </c>
    </row>
    <row r="88" spans="1:34" ht="18" customHeight="1">
      <c r="A88" s="326" t="s">
        <v>183</v>
      </c>
      <c r="B88" s="327"/>
      <c r="C88" s="327"/>
      <c r="D88" s="327"/>
      <c r="E88" s="327"/>
      <c r="F88" s="327"/>
      <c r="G88" s="328"/>
      <c r="H88" s="221">
        <v>563</v>
      </c>
      <c r="I88" s="222">
        <v>515</v>
      </c>
      <c r="J88" s="222">
        <v>85729</v>
      </c>
      <c r="K88" s="221">
        <v>634</v>
      </c>
      <c r="L88" s="222">
        <v>573</v>
      </c>
      <c r="M88" s="222">
        <v>92781</v>
      </c>
      <c r="N88" s="221">
        <v>0</v>
      </c>
      <c r="O88" s="222">
        <v>0</v>
      </c>
      <c r="P88" s="222">
        <v>8235</v>
      </c>
      <c r="Q88" s="221">
        <f t="shared" si="0"/>
        <v>634</v>
      </c>
      <c r="R88" s="222">
        <f t="shared" si="1"/>
        <v>573</v>
      </c>
      <c r="S88" s="222">
        <f t="shared" si="2"/>
        <v>101016</v>
      </c>
      <c r="T88" s="221">
        <v>0</v>
      </c>
      <c r="U88" s="222">
        <v>0</v>
      </c>
      <c r="V88" s="222">
        <v>0</v>
      </c>
      <c r="W88" s="221">
        <v>0</v>
      </c>
      <c r="X88" s="222">
        <v>0</v>
      </c>
      <c r="Y88" s="222">
        <v>0</v>
      </c>
      <c r="Z88" s="222"/>
      <c r="AA88" s="221">
        <f t="shared" si="3"/>
        <v>634</v>
      </c>
      <c r="AB88" s="222">
        <f t="shared" si="4"/>
        <v>573</v>
      </c>
      <c r="AC88" s="223">
        <f t="shared" si="5"/>
        <v>101016</v>
      </c>
      <c r="AD88" s="131"/>
      <c r="AE88" s="130">
        <f t="shared" si="6"/>
        <v>0</v>
      </c>
      <c r="AF88" s="131">
        <f t="shared" si="6"/>
        <v>0</v>
      </c>
      <c r="AG88" s="134">
        <f t="shared" si="6"/>
        <v>8235</v>
      </c>
      <c r="AH88" s="202" t="s">
        <v>150</v>
      </c>
    </row>
    <row r="89" spans="1:34" ht="18" customHeight="1">
      <c r="A89" s="326" t="s">
        <v>184</v>
      </c>
      <c r="B89" s="327"/>
      <c r="C89" s="327"/>
      <c r="D89" s="327"/>
      <c r="E89" s="327"/>
      <c r="F89" s="327"/>
      <c r="G89" s="328"/>
      <c r="H89" s="221">
        <v>744</v>
      </c>
      <c r="I89" s="222">
        <v>750</v>
      </c>
      <c r="J89" s="222">
        <v>138477</v>
      </c>
      <c r="K89" s="221">
        <v>744</v>
      </c>
      <c r="L89" s="222">
        <v>750</v>
      </c>
      <c r="M89" s="222">
        <v>148979</v>
      </c>
      <c r="N89" s="221">
        <v>0</v>
      </c>
      <c r="O89" s="222">
        <v>0</v>
      </c>
      <c r="P89" s="222">
        <v>14793</v>
      </c>
      <c r="Q89" s="221">
        <f t="shared" si="0"/>
        <v>744</v>
      </c>
      <c r="R89" s="222">
        <f t="shared" si="1"/>
        <v>750</v>
      </c>
      <c r="S89" s="222">
        <f t="shared" si="2"/>
        <v>163772</v>
      </c>
      <c r="T89" s="221">
        <v>2</v>
      </c>
      <c r="U89" s="222">
        <v>1</v>
      </c>
      <c r="V89" s="222">
        <v>289</v>
      </c>
      <c r="W89" s="221">
        <v>0</v>
      </c>
      <c r="X89" s="222">
        <v>0</v>
      </c>
      <c r="Y89" s="222">
        <v>0</v>
      </c>
      <c r="Z89" s="222"/>
      <c r="AA89" s="221">
        <f t="shared" si="3"/>
        <v>746</v>
      </c>
      <c r="AB89" s="222">
        <f t="shared" si="4"/>
        <v>751</v>
      </c>
      <c r="AC89" s="223">
        <f t="shared" si="5"/>
        <v>164061</v>
      </c>
      <c r="AD89" s="131"/>
      <c r="AE89" s="130">
        <f t="shared" si="6"/>
        <v>2</v>
      </c>
      <c r="AF89" s="131">
        <f t="shared" si="6"/>
        <v>1</v>
      </c>
      <c r="AG89" s="134">
        <f t="shared" si="6"/>
        <v>15082</v>
      </c>
      <c r="AH89" s="202" t="s">
        <v>150</v>
      </c>
    </row>
    <row r="90" spans="1:34" ht="18" customHeight="1">
      <c r="A90" s="326" t="s">
        <v>185</v>
      </c>
      <c r="B90" s="327"/>
      <c r="C90" s="327"/>
      <c r="D90" s="327"/>
      <c r="E90" s="327"/>
      <c r="F90" s="327"/>
      <c r="G90" s="328"/>
      <c r="H90" s="221">
        <v>1149</v>
      </c>
      <c r="I90" s="222">
        <v>1146</v>
      </c>
      <c r="J90" s="222">
        <v>208311</v>
      </c>
      <c r="K90" s="221">
        <v>1338</v>
      </c>
      <c r="L90" s="222">
        <v>1253</v>
      </c>
      <c r="M90" s="222">
        <v>250114</v>
      </c>
      <c r="N90" s="221">
        <v>0</v>
      </c>
      <c r="O90" s="222">
        <v>79</v>
      </c>
      <c r="P90" s="222">
        <v>20317</v>
      </c>
      <c r="Q90" s="221">
        <f t="shared" si="0"/>
        <v>1338</v>
      </c>
      <c r="R90" s="222">
        <f t="shared" si="1"/>
        <v>1332</v>
      </c>
      <c r="S90" s="222">
        <f t="shared" si="2"/>
        <v>270431</v>
      </c>
      <c r="T90" s="221">
        <v>0</v>
      </c>
      <c r="U90" s="222">
        <v>0</v>
      </c>
      <c r="V90" s="222">
        <v>0</v>
      </c>
      <c r="W90" s="221">
        <v>0</v>
      </c>
      <c r="X90" s="222">
        <v>0</v>
      </c>
      <c r="Y90" s="222">
        <v>0</v>
      </c>
      <c r="Z90" s="222"/>
      <c r="AA90" s="221">
        <f t="shared" si="3"/>
        <v>1338</v>
      </c>
      <c r="AB90" s="222">
        <f t="shared" si="4"/>
        <v>1332</v>
      </c>
      <c r="AC90" s="223">
        <f t="shared" si="5"/>
        <v>270431</v>
      </c>
      <c r="AD90" s="205"/>
      <c r="AE90" s="146"/>
      <c r="AF90" s="205"/>
      <c r="AG90" s="148"/>
      <c r="AH90" s="202" t="s">
        <v>150</v>
      </c>
    </row>
    <row r="91" spans="1:34" ht="18" customHeight="1">
      <c r="A91" s="326" t="s">
        <v>186</v>
      </c>
      <c r="B91" s="327"/>
      <c r="C91" s="327"/>
      <c r="D91" s="327"/>
      <c r="E91" s="327"/>
      <c r="F91" s="327"/>
      <c r="G91" s="328"/>
      <c r="H91" s="221">
        <v>436</v>
      </c>
      <c r="I91" s="222">
        <v>490</v>
      </c>
      <c r="J91" s="222">
        <v>95093</v>
      </c>
      <c r="K91" s="221">
        <v>445</v>
      </c>
      <c r="L91" s="222">
        <v>495</v>
      </c>
      <c r="M91" s="222">
        <v>99365</v>
      </c>
      <c r="N91" s="221">
        <v>0</v>
      </c>
      <c r="O91" s="222">
        <v>4</v>
      </c>
      <c r="P91" s="222">
        <v>3728</v>
      </c>
      <c r="Q91" s="221">
        <f t="shared" si="0"/>
        <v>445</v>
      </c>
      <c r="R91" s="222">
        <f t="shared" si="1"/>
        <v>499</v>
      </c>
      <c r="S91" s="222">
        <f t="shared" si="2"/>
        <v>103093</v>
      </c>
      <c r="T91" s="221">
        <v>0</v>
      </c>
      <c r="U91" s="222">
        <v>0</v>
      </c>
      <c r="V91" s="222">
        <v>0</v>
      </c>
      <c r="W91" s="221">
        <v>0</v>
      </c>
      <c r="X91" s="222">
        <v>0</v>
      </c>
      <c r="Y91" s="222">
        <v>0</v>
      </c>
      <c r="Z91" s="222"/>
      <c r="AA91" s="221">
        <f t="shared" si="3"/>
        <v>445</v>
      </c>
      <c r="AB91" s="222">
        <f t="shared" si="4"/>
        <v>499</v>
      </c>
      <c r="AC91" s="223">
        <f t="shared" si="5"/>
        <v>103093</v>
      </c>
      <c r="AD91" s="205"/>
      <c r="AE91" s="146"/>
      <c r="AF91" s="205"/>
      <c r="AG91" s="148"/>
      <c r="AH91" s="202" t="s">
        <v>150</v>
      </c>
    </row>
    <row r="92" spans="1:34" ht="18" customHeight="1">
      <c r="A92" s="326" t="s">
        <v>187</v>
      </c>
      <c r="B92" s="327"/>
      <c r="C92" s="327"/>
      <c r="D92" s="327"/>
      <c r="E92" s="327"/>
      <c r="F92" s="327"/>
      <c r="G92" s="328"/>
      <c r="H92" s="221">
        <v>37</v>
      </c>
      <c r="I92" s="222">
        <v>37</v>
      </c>
      <c r="J92" s="222">
        <v>6278</v>
      </c>
      <c r="K92" s="221">
        <v>37</v>
      </c>
      <c r="L92" s="222">
        <v>37</v>
      </c>
      <c r="M92" s="222">
        <v>6184</v>
      </c>
      <c r="N92" s="221">
        <v>0</v>
      </c>
      <c r="O92" s="222">
        <v>0</v>
      </c>
      <c r="P92" s="222">
        <v>509</v>
      </c>
      <c r="Q92" s="221">
        <f t="shared" si="0"/>
        <v>37</v>
      </c>
      <c r="R92" s="222">
        <f t="shared" si="1"/>
        <v>37</v>
      </c>
      <c r="S92" s="222">
        <f t="shared" si="2"/>
        <v>6693</v>
      </c>
      <c r="T92" s="221">
        <v>0</v>
      </c>
      <c r="U92" s="222">
        <v>0</v>
      </c>
      <c r="V92" s="222">
        <v>0</v>
      </c>
      <c r="W92" s="221">
        <v>0</v>
      </c>
      <c r="X92" s="222">
        <v>0</v>
      </c>
      <c r="Y92" s="222">
        <v>0</v>
      </c>
      <c r="Z92" s="222"/>
      <c r="AA92" s="221">
        <f t="shared" si="3"/>
        <v>37</v>
      </c>
      <c r="AB92" s="222">
        <f t="shared" si="4"/>
        <v>37</v>
      </c>
      <c r="AC92" s="223">
        <f t="shared" si="5"/>
        <v>6693</v>
      </c>
      <c r="AD92" s="205"/>
      <c r="AE92" s="146"/>
      <c r="AF92" s="205"/>
      <c r="AG92" s="148"/>
      <c r="AH92" s="202" t="s">
        <v>150</v>
      </c>
    </row>
    <row r="93" spans="1:34" ht="18" customHeight="1">
      <c r="A93" s="326" t="s">
        <v>168</v>
      </c>
      <c r="B93" s="327"/>
      <c r="C93" s="327"/>
      <c r="D93" s="327"/>
      <c r="E93" s="327"/>
      <c r="F93" s="327"/>
      <c r="G93" s="328"/>
      <c r="H93" s="221">
        <v>733</v>
      </c>
      <c r="I93" s="222">
        <v>735</v>
      </c>
      <c r="J93" s="222">
        <v>113597</v>
      </c>
      <c r="K93" s="221">
        <v>713</v>
      </c>
      <c r="L93" s="222">
        <v>715</v>
      </c>
      <c r="M93" s="222">
        <v>114450</v>
      </c>
      <c r="N93" s="221">
        <v>0</v>
      </c>
      <c r="O93" s="222">
        <v>0</v>
      </c>
      <c r="P93" s="222">
        <v>8701</v>
      </c>
      <c r="Q93" s="221">
        <f t="shared" si="0"/>
        <v>713</v>
      </c>
      <c r="R93" s="222">
        <f t="shared" si="1"/>
        <v>715</v>
      </c>
      <c r="S93" s="222">
        <f t="shared" si="2"/>
        <v>123151</v>
      </c>
      <c r="T93" s="221">
        <v>0</v>
      </c>
      <c r="U93" s="222">
        <v>0</v>
      </c>
      <c r="V93" s="222">
        <v>0</v>
      </c>
      <c r="W93" s="221">
        <v>0</v>
      </c>
      <c r="X93" s="222">
        <v>0</v>
      </c>
      <c r="Y93" s="222">
        <v>0</v>
      </c>
      <c r="Z93" s="222"/>
      <c r="AA93" s="221">
        <f t="shared" si="3"/>
        <v>713</v>
      </c>
      <c r="AB93" s="222">
        <f t="shared" si="4"/>
        <v>715</v>
      </c>
      <c r="AC93" s="223">
        <f t="shared" si="5"/>
        <v>123151</v>
      </c>
      <c r="AD93" s="205"/>
      <c r="AE93" s="146"/>
      <c r="AF93" s="205"/>
      <c r="AG93" s="148"/>
      <c r="AH93" s="202" t="s">
        <v>150</v>
      </c>
    </row>
    <row r="94" spans="1:34" ht="18" customHeight="1">
      <c r="A94" s="326" t="s">
        <v>188</v>
      </c>
      <c r="B94" s="327"/>
      <c r="C94" s="327"/>
      <c r="D94" s="327"/>
      <c r="E94" s="327"/>
      <c r="F94" s="327"/>
      <c r="G94" s="328"/>
      <c r="H94" s="221">
        <v>62</v>
      </c>
      <c r="I94" s="222">
        <v>64</v>
      </c>
      <c r="J94" s="222">
        <v>20748</v>
      </c>
      <c r="K94" s="221">
        <v>63</v>
      </c>
      <c r="L94" s="222">
        <v>65</v>
      </c>
      <c r="M94" s="222">
        <v>23252</v>
      </c>
      <c r="N94" s="221">
        <v>0</v>
      </c>
      <c r="O94" s="222">
        <v>0</v>
      </c>
      <c r="P94" s="222">
        <v>1296</v>
      </c>
      <c r="Q94" s="221">
        <f t="shared" si="0"/>
        <v>63</v>
      </c>
      <c r="R94" s="222">
        <f t="shared" si="1"/>
        <v>65</v>
      </c>
      <c r="S94" s="222">
        <f t="shared" si="2"/>
        <v>24548</v>
      </c>
      <c r="T94" s="221">
        <v>0</v>
      </c>
      <c r="U94" s="222">
        <v>0</v>
      </c>
      <c r="V94" s="222">
        <v>0</v>
      </c>
      <c r="W94" s="221">
        <v>0</v>
      </c>
      <c r="X94" s="222">
        <v>0</v>
      </c>
      <c r="Y94" s="222">
        <v>0</v>
      </c>
      <c r="Z94" s="222"/>
      <c r="AA94" s="221">
        <f t="shared" si="3"/>
        <v>63</v>
      </c>
      <c r="AB94" s="222">
        <f t="shared" si="4"/>
        <v>65</v>
      </c>
      <c r="AC94" s="223">
        <f t="shared" si="5"/>
        <v>24548</v>
      </c>
      <c r="AD94" s="205"/>
      <c r="AE94" s="146"/>
      <c r="AF94" s="205"/>
      <c r="AG94" s="148"/>
      <c r="AH94" s="202" t="s">
        <v>150</v>
      </c>
    </row>
    <row r="95" spans="1:34" ht="18" customHeight="1">
      <c r="A95" s="326" t="s">
        <v>189</v>
      </c>
      <c r="B95" s="327"/>
      <c r="C95" s="327"/>
      <c r="D95" s="327"/>
      <c r="E95" s="327"/>
      <c r="F95" s="327"/>
      <c r="G95" s="328"/>
      <c r="H95" s="221">
        <v>3</v>
      </c>
      <c r="I95" s="222">
        <v>3</v>
      </c>
      <c r="J95" s="222">
        <v>586</v>
      </c>
      <c r="K95" s="221">
        <v>3</v>
      </c>
      <c r="L95" s="222">
        <v>3</v>
      </c>
      <c r="M95" s="222">
        <v>541</v>
      </c>
      <c r="N95" s="221">
        <v>0</v>
      </c>
      <c r="O95" s="222">
        <v>0</v>
      </c>
      <c r="P95" s="222">
        <v>33</v>
      </c>
      <c r="Q95" s="221">
        <f t="shared" si="0"/>
        <v>3</v>
      </c>
      <c r="R95" s="222">
        <f t="shared" si="1"/>
        <v>3</v>
      </c>
      <c r="S95" s="222">
        <f t="shared" si="2"/>
        <v>574</v>
      </c>
      <c r="T95" s="221">
        <v>0</v>
      </c>
      <c r="U95" s="222">
        <v>0</v>
      </c>
      <c r="V95" s="222">
        <v>0</v>
      </c>
      <c r="W95" s="221">
        <v>0</v>
      </c>
      <c r="X95" s="222">
        <v>0</v>
      </c>
      <c r="Y95" s="222"/>
      <c r="Z95" s="222"/>
      <c r="AA95" s="221">
        <f t="shared" si="3"/>
        <v>3</v>
      </c>
      <c r="AB95" s="222">
        <f t="shared" si="4"/>
        <v>3</v>
      </c>
      <c r="AC95" s="223">
        <f t="shared" si="5"/>
        <v>574</v>
      </c>
      <c r="AD95" s="117"/>
      <c r="AE95" s="138">
        <f>AA95-K95</f>
        <v>0</v>
      </c>
      <c r="AF95" s="117">
        <f>AB95-L95</f>
        <v>0</v>
      </c>
      <c r="AG95" s="139">
        <f>AC95-M95</f>
        <v>33</v>
      </c>
      <c r="AH95" s="202" t="s">
        <v>150</v>
      </c>
    </row>
    <row r="96" spans="1:34" ht="18" customHeight="1">
      <c r="A96" s="395" t="s">
        <v>31</v>
      </c>
      <c r="B96" s="396"/>
      <c r="C96" s="396"/>
      <c r="D96" s="396"/>
      <c r="E96" s="396"/>
      <c r="F96" s="396"/>
      <c r="G96" s="397"/>
      <c r="H96" s="224">
        <f>SUM(H87:H95)</f>
        <v>3775</v>
      </c>
      <c r="I96" s="225">
        <f aca="true" t="shared" si="7" ref="I96:Y96">SUM(I87:I95)</f>
        <v>3789</v>
      </c>
      <c r="J96" s="225">
        <f t="shared" si="7"/>
        <v>678802</v>
      </c>
      <c r="K96" s="224">
        <f t="shared" si="7"/>
        <v>4025</v>
      </c>
      <c r="L96" s="225">
        <f t="shared" si="7"/>
        <v>3940</v>
      </c>
      <c r="M96" s="225">
        <f t="shared" si="7"/>
        <v>745549</v>
      </c>
      <c r="N96" s="224">
        <f t="shared" si="7"/>
        <v>0</v>
      </c>
      <c r="O96" s="225">
        <f t="shared" si="7"/>
        <v>83</v>
      </c>
      <c r="P96" s="225">
        <f t="shared" si="7"/>
        <v>58169</v>
      </c>
      <c r="Q96" s="224">
        <f t="shared" si="7"/>
        <v>4025</v>
      </c>
      <c r="R96" s="225">
        <f t="shared" si="7"/>
        <v>4023</v>
      </c>
      <c r="S96" s="225">
        <f t="shared" si="7"/>
        <v>803718</v>
      </c>
      <c r="T96" s="224">
        <f t="shared" si="7"/>
        <v>2</v>
      </c>
      <c r="U96" s="225">
        <f t="shared" si="7"/>
        <v>1</v>
      </c>
      <c r="V96" s="225">
        <f t="shared" si="7"/>
        <v>289</v>
      </c>
      <c r="W96" s="224">
        <f t="shared" si="7"/>
        <v>0</v>
      </c>
      <c r="X96" s="225">
        <f t="shared" si="7"/>
        <v>0</v>
      </c>
      <c r="Y96" s="225">
        <f t="shared" si="7"/>
        <v>0</v>
      </c>
      <c r="Z96" s="225"/>
      <c r="AA96" s="224">
        <f>SUM(AA87:AA95)</f>
        <v>4027</v>
      </c>
      <c r="AB96" s="225">
        <f>SUM(AB87:AB95)</f>
        <v>4024</v>
      </c>
      <c r="AC96" s="226">
        <f>SUM(AC87:AC95)</f>
        <v>804007</v>
      </c>
      <c r="AD96" s="144"/>
      <c r="AE96" s="143">
        <f>SUM(AE87:AE95)</f>
        <v>2</v>
      </c>
      <c r="AF96" s="144">
        <f>SUM(AF87:AF95)</f>
        <v>1</v>
      </c>
      <c r="AG96" s="145">
        <f>SUM(AG87:AG95)</f>
        <v>23907</v>
      </c>
      <c r="AH96" s="202" t="s">
        <v>150</v>
      </c>
    </row>
    <row r="97" spans="1:34" ht="18" customHeight="1">
      <c r="A97" s="315" t="s">
        <v>108</v>
      </c>
      <c r="B97" s="314"/>
      <c r="C97" s="314"/>
      <c r="D97" s="314"/>
      <c r="E97" s="314"/>
      <c r="F97" s="314"/>
      <c r="G97" s="313"/>
      <c r="H97" s="227"/>
      <c r="I97" s="228"/>
      <c r="J97" s="228"/>
      <c r="K97" s="227"/>
      <c r="L97" s="228"/>
      <c r="M97" s="228"/>
      <c r="N97" s="227"/>
      <c r="O97" s="228"/>
      <c r="P97" s="228"/>
      <c r="Q97" s="227"/>
      <c r="R97" s="228"/>
      <c r="S97" s="228"/>
      <c r="T97" s="227"/>
      <c r="U97" s="228"/>
      <c r="V97" s="228"/>
      <c r="W97" s="227"/>
      <c r="X97" s="228"/>
      <c r="Y97" s="228"/>
      <c r="Z97" s="228"/>
      <c r="AA97" s="227"/>
      <c r="AB97" s="229"/>
      <c r="AC97" s="230"/>
      <c r="AD97" s="147"/>
      <c r="AE97" s="146"/>
      <c r="AF97" s="147"/>
      <c r="AG97" s="148"/>
      <c r="AH97" s="202" t="s">
        <v>150</v>
      </c>
    </row>
    <row r="98" spans="1:34" ht="18" customHeight="1">
      <c r="A98" s="311"/>
      <c r="B98" s="312"/>
      <c r="C98" s="312"/>
      <c r="D98" s="312"/>
      <c r="E98" s="312"/>
      <c r="F98" s="312"/>
      <c r="G98" s="309"/>
      <c r="H98" s="231"/>
      <c r="I98" s="232">
        <v>353</v>
      </c>
      <c r="J98" s="232"/>
      <c r="K98" s="231"/>
      <c r="L98" s="232">
        <v>354</v>
      </c>
      <c r="M98" s="232"/>
      <c r="N98" s="231"/>
      <c r="O98" s="232">
        <v>-1</v>
      </c>
      <c r="P98" s="232"/>
      <c r="Q98" s="231"/>
      <c r="R98" s="232">
        <f>+L98+O98</f>
        <v>353</v>
      </c>
      <c r="S98" s="232"/>
      <c r="T98" s="231"/>
      <c r="U98" s="232">
        <v>15</v>
      </c>
      <c r="V98" s="232"/>
      <c r="W98" s="231"/>
      <c r="X98" s="232"/>
      <c r="Y98" s="232"/>
      <c r="Z98" s="232"/>
      <c r="AA98" s="231"/>
      <c r="AB98" s="232">
        <f>U98+R98</f>
        <v>368</v>
      </c>
      <c r="AC98" s="233"/>
      <c r="AD98" s="117"/>
      <c r="AE98" s="138"/>
      <c r="AF98" s="117">
        <f>AB98-L98</f>
        <v>14</v>
      </c>
      <c r="AG98" s="139"/>
      <c r="AH98" s="202" t="s">
        <v>150</v>
      </c>
    </row>
    <row r="99" spans="1:34" ht="18" customHeight="1">
      <c r="A99" s="414" t="s">
        <v>111</v>
      </c>
      <c r="B99" s="415"/>
      <c r="C99" s="415"/>
      <c r="D99" s="415"/>
      <c r="E99" s="415"/>
      <c r="F99" s="415"/>
      <c r="G99" s="416"/>
      <c r="H99" s="221"/>
      <c r="I99" s="222">
        <f>+I96+I98</f>
        <v>4142</v>
      </c>
      <c r="J99" s="222"/>
      <c r="K99" s="221"/>
      <c r="L99" s="222">
        <f>+L96+L98</f>
        <v>4294</v>
      </c>
      <c r="M99" s="222"/>
      <c r="N99" s="221"/>
      <c r="O99" s="222">
        <f>+O96+O98</f>
        <v>82</v>
      </c>
      <c r="P99" s="222"/>
      <c r="Q99" s="221"/>
      <c r="R99" s="222">
        <f>+R96+R98</f>
        <v>4376</v>
      </c>
      <c r="S99" s="222"/>
      <c r="T99" s="221"/>
      <c r="U99" s="222">
        <f>+U96+U98</f>
        <v>16</v>
      </c>
      <c r="V99" s="222"/>
      <c r="W99" s="221"/>
      <c r="X99" s="222">
        <f>+X96+X98</f>
        <v>0</v>
      </c>
      <c r="Y99" s="222"/>
      <c r="Z99" s="222"/>
      <c r="AA99" s="221"/>
      <c r="AB99" s="222">
        <f>+AB96+AB98</f>
        <v>4392</v>
      </c>
      <c r="AC99" s="223"/>
      <c r="AD99" s="131"/>
      <c r="AE99" s="130"/>
      <c r="AF99" s="131">
        <f>+AF96+AF98</f>
        <v>15</v>
      </c>
      <c r="AG99" s="134"/>
      <c r="AH99" s="202" t="s">
        <v>150</v>
      </c>
    </row>
    <row r="100" spans="1:34" ht="18" customHeight="1">
      <c r="A100" s="389" t="s">
        <v>109</v>
      </c>
      <c r="B100" s="390"/>
      <c r="C100" s="390"/>
      <c r="D100" s="390"/>
      <c r="E100" s="390"/>
      <c r="F100" s="390"/>
      <c r="G100" s="391"/>
      <c r="H100" s="227"/>
      <c r="I100" s="228"/>
      <c r="J100" s="228"/>
      <c r="K100" s="227"/>
      <c r="L100" s="228"/>
      <c r="M100" s="228"/>
      <c r="N100" s="227"/>
      <c r="O100" s="228"/>
      <c r="P100" s="228"/>
      <c r="Q100" s="227"/>
      <c r="R100" s="228"/>
      <c r="S100" s="228"/>
      <c r="T100" s="227"/>
      <c r="U100" s="228"/>
      <c r="V100" s="228"/>
      <c r="W100" s="227"/>
      <c r="X100" s="228"/>
      <c r="Y100" s="228"/>
      <c r="Z100" s="228"/>
      <c r="AA100" s="227"/>
      <c r="AB100" s="229"/>
      <c r="AC100" s="230"/>
      <c r="AD100" s="147"/>
      <c r="AE100" s="146"/>
      <c r="AF100" s="147"/>
      <c r="AG100" s="148"/>
      <c r="AH100" s="202" t="s">
        <v>150</v>
      </c>
    </row>
    <row r="101" spans="1:34" ht="18" customHeight="1">
      <c r="A101" s="392"/>
      <c r="B101" s="393"/>
      <c r="C101" s="393"/>
      <c r="D101" s="393"/>
      <c r="E101" s="393"/>
      <c r="F101" s="393"/>
      <c r="G101" s="394"/>
      <c r="H101" s="221"/>
      <c r="I101" s="222"/>
      <c r="J101" s="222"/>
      <c r="K101" s="221"/>
      <c r="L101" s="222"/>
      <c r="M101" s="222"/>
      <c r="N101" s="221"/>
      <c r="O101" s="222"/>
      <c r="P101" s="222"/>
      <c r="Q101" s="221"/>
      <c r="R101" s="222"/>
      <c r="S101" s="222"/>
      <c r="T101" s="221"/>
      <c r="U101" s="222"/>
      <c r="V101" s="222"/>
      <c r="W101" s="221"/>
      <c r="X101" s="222"/>
      <c r="Y101" s="222"/>
      <c r="Z101" s="222"/>
      <c r="AA101" s="221"/>
      <c r="AB101" s="222"/>
      <c r="AC101" s="223"/>
      <c r="AD101" s="131"/>
      <c r="AE101" s="130"/>
      <c r="AF101" s="131"/>
      <c r="AG101" s="134"/>
      <c r="AH101" s="202" t="s">
        <v>150</v>
      </c>
    </row>
    <row r="102" spans="1:34" ht="18" customHeight="1">
      <c r="A102" s="383" t="s">
        <v>39</v>
      </c>
      <c r="B102" s="384"/>
      <c r="C102" s="384"/>
      <c r="D102" s="384"/>
      <c r="E102" s="384"/>
      <c r="F102" s="384"/>
      <c r="G102" s="385"/>
      <c r="H102" s="221"/>
      <c r="I102" s="222"/>
      <c r="J102" s="222"/>
      <c r="K102" s="221"/>
      <c r="L102" s="222"/>
      <c r="M102" s="222"/>
      <c r="N102" s="221"/>
      <c r="O102" s="222">
        <v>0</v>
      </c>
      <c r="P102" s="222"/>
      <c r="Q102" s="221"/>
      <c r="R102" s="222"/>
      <c r="S102" s="222"/>
      <c r="T102" s="221"/>
      <c r="U102" s="222">
        <v>0</v>
      </c>
      <c r="V102" s="222"/>
      <c r="W102" s="221"/>
      <c r="X102" s="222">
        <v>0</v>
      </c>
      <c r="Y102" s="222"/>
      <c r="Z102" s="222"/>
      <c r="AA102" s="221"/>
      <c r="AB102" s="222"/>
      <c r="AC102" s="223"/>
      <c r="AD102" s="131"/>
      <c r="AE102" s="130"/>
      <c r="AF102" s="131">
        <f>AB102-L102</f>
        <v>0</v>
      </c>
      <c r="AG102" s="134"/>
      <c r="AH102" s="202" t="s">
        <v>150</v>
      </c>
    </row>
    <row r="103" spans="1:34" ht="18" customHeight="1">
      <c r="A103" s="377" t="s">
        <v>69</v>
      </c>
      <c r="B103" s="378"/>
      <c r="C103" s="378"/>
      <c r="D103" s="378"/>
      <c r="E103" s="378"/>
      <c r="F103" s="378"/>
      <c r="G103" s="379"/>
      <c r="H103" s="231"/>
      <c r="I103" s="232"/>
      <c r="J103" s="232"/>
      <c r="K103" s="231"/>
      <c r="L103" s="232"/>
      <c r="M103" s="232"/>
      <c r="N103" s="231"/>
      <c r="O103" s="232">
        <v>0</v>
      </c>
      <c r="P103" s="232"/>
      <c r="Q103" s="231"/>
      <c r="R103" s="232"/>
      <c r="S103" s="232"/>
      <c r="T103" s="231"/>
      <c r="U103" s="232">
        <v>0</v>
      </c>
      <c r="V103" s="232"/>
      <c r="W103" s="231"/>
      <c r="X103" s="232">
        <v>0</v>
      </c>
      <c r="Y103" s="232"/>
      <c r="Z103" s="232"/>
      <c r="AA103" s="231"/>
      <c r="AB103" s="232"/>
      <c r="AC103" s="233"/>
      <c r="AD103" s="117"/>
      <c r="AE103" s="138"/>
      <c r="AF103" s="117">
        <f>AB103-L103</f>
        <v>0</v>
      </c>
      <c r="AG103" s="139"/>
      <c r="AH103" s="202" t="s">
        <v>150</v>
      </c>
    </row>
    <row r="104" spans="1:34" ht="18" customHeight="1">
      <c r="A104" s="380" t="s">
        <v>110</v>
      </c>
      <c r="B104" s="381"/>
      <c r="C104" s="381"/>
      <c r="D104" s="381"/>
      <c r="E104" s="381"/>
      <c r="F104" s="381"/>
      <c r="G104" s="382"/>
      <c r="H104" s="231"/>
      <c r="I104" s="232">
        <f>I103+I102+I99</f>
        <v>4142</v>
      </c>
      <c r="J104" s="232"/>
      <c r="K104" s="231"/>
      <c r="L104" s="232">
        <f>L103+L102+L99</f>
        <v>4294</v>
      </c>
      <c r="M104" s="232"/>
      <c r="N104" s="231"/>
      <c r="O104" s="232">
        <f>O103+O102+O99</f>
        <v>82</v>
      </c>
      <c r="P104" s="232"/>
      <c r="Q104" s="231"/>
      <c r="R104" s="232">
        <f>R103+R102+R99</f>
        <v>4376</v>
      </c>
      <c r="S104" s="232"/>
      <c r="T104" s="231"/>
      <c r="U104" s="232">
        <f>U103+U102+U99</f>
        <v>16</v>
      </c>
      <c r="V104" s="232"/>
      <c r="W104" s="231"/>
      <c r="X104" s="232">
        <f>X103+X102+X99</f>
        <v>0</v>
      </c>
      <c r="Y104" s="232"/>
      <c r="Z104" s="232"/>
      <c r="AA104" s="231"/>
      <c r="AB104" s="232">
        <f>AB103+AB102+AB99</f>
        <v>4392</v>
      </c>
      <c r="AC104" s="233"/>
      <c r="AD104" s="117"/>
      <c r="AE104" s="138"/>
      <c r="AF104" s="117">
        <f>AF103+AF102+AF99</f>
        <v>15</v>
      </c>
      <c r="AG104" s="139"/>
      <c r="AH104" s="202" t="s">
        <v>150</v>
      </c>
    </row>
    <row r="105" spans="1:34" ht="18" customHeight="1">
      <c r="A105" s="386" t="s">
        <v>196</v>
      </c>
      <c r="B105" s="387"/>
      <c r="C105" s="387"/>
      <c r="D105" s="387"/>
      <c r="E105" s="387"/>
      <c r="F105" s="387"/>
      <c r="G105" s="387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  <c r="V105" s="387"/>
      <c r="W105" s="387"/>
      <c r="X105" s="387"/>
      <c r="Y105" s="387"/>
      <c r="Z105" s="387"/>
      <c r="AA105" s="387"/>
      <c r="AB105" s="387"/>
      <c r="AC105" s="388"/>
      <c r="AH105" s="202" t="s">
        <v>150</v>
      </c>
    </row>
    <row r="106" spans="1:34" ht="18" customHeight="1" hidden="1">
      <c r="A106" s="153" t="s">
        <v>118</v>
      </c>
      <c r="B106" s="153"/>
      <c r="C106" s="153"/>
      <c r="D106" s="153"/>
      <c r="E106" s="153"/>
      <c r="F106" s="153"/>
      <c r="G106" s="153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202" t="s">
        <v>150</v>
      </c>
    </row>
    <row r="107" spans="1:34" ht="18" customHeight="1" hidden="1">
      <c r="A107" s="103"/>
      <c r="B107" s="104"/>
      <c r="C107" s="104"/>
      <c r="D107" s="104"/>
      <c r="E107" s="104"/>
      <c r="F107" s="104"/>
      <c r="G107" s="104"/>
      <c r="H107" s="105" t="s">
        <v>87</v>
      </c>
      <c r="I107" s="106"/>
      <c r="J107" s="106"/>
      <c r="K107" s="105" t="s">
        <v>88</v>
      </c>
      <c r="L107" s="106"/>
      <c r="M107" s="106"/>
      <c r="N107" s="108">
        <v>2007</v>
      </c>
      <c r="O107" s="109"/>
      <c r="P107" s="109"/>
      <c r="Q107" s="108">
        <v>2007</v>
      </c>
      <c r="R107" s="109"/>
      <c r="S107" s="109"/>
      <c r="T107" s="108">
        <v>2007</v>
      </c>
      <c r="U107" s="109"/>
      <c r="V107" s="109"/>
      <c r="W107" s="108">
        <v>2007</v>
      </c>
      <c r="X107" s="109"/>
      <c r="Y107" s="109"/>
      <c r="Z107" s="107"/>
      <c r="AA107" s="108">
        <v>2007</v>
      </c>
      <c r="AB107" s="109"/>
      <c r="AC107" s="109"/>
      <c r="AD107" s="107"/>
      <c r="AE107" s="105" t="s">
        <v>89</v>
      </c>
      <c r="AF107" s="106"/>
      <c r="AG107" s="110"/>
      <c r="AH107" s="202" t="s">
        <v>150</v>
      </c>
    </row>
    <row r="108" spans="1:34" ht="18" customHeight="1" hidden="1">
      <c r="A108" s="111"/>
      <c r="B108" s="112"/>
      <c r="C108" s="113"/>
      <c r="D108" s="113"/>
      <c r="E108" s="114"/>
      <c r="F108" s="112"/>
      <c r="G108" s="114"/>
      <c r="H108" s="115" t="s">
        <v>121</v>
      </c>
      <c r="I108" s="116"/>
      <c r="J108" s="116"/>
      <c r="K108" s="115" t="s">
        <v>119</v>
      </c>
      <c r="L108" s="116"/>
      <c r="M108" s="116"/>
      <c r="N108" s="115" t="s">
        <v>175</v>
      </c>
      <c r="O108" s="118"/>
      <c r="P108" s="118"/>
      <c r="Q108" s="115" t="s">
        <v>133</v>
      </c>
      <c r="R108" s="116"/>
      <c r="S108" s="116"/>
      <c r="T108" s="115" t="s">
        <v>134</v>
      </c>
      <c r="U108" s="118"/>
      <c r="V108" s="118"/>
      <c r="W108" s="115" t="s">
        <v>140</v>
      </c>
      <c r="X108" s="118"/>
      <c r="Y108" s="118"/>
      <c r="Z108" s="117"/>
      <c r="AA108" s="115" t="s">
        <v>125</v>
      </c>
      <c r="AB108" s="116"/>
      <c r="AC108" s="116"/>
      <c r="AD108" s="117"/>
      <c r="AE108" s="115" t="s">
        <v>131</v>
      </c>
      <c r="AF108" s="116"/>
      <c r="AG108" s="119"/>
      <c r="AH108" s="202" t="s">
        <v>150</v>
      </c>
    </row>
    <row r="109" spans="1:34" ht="18" customHeight="1" hidden="1" thickBot="1">
      <c r="A109" s="120" t="s">
        <v>126</v>
      </c>
      <c r="B109" s="121"/>
      <c r="C109" s="121"/>
      <c r="D109" s="121"/>
      <c r="E109" s="121"/>
      <c r="F109" s="121"/>
      <c r="G109" s="121"/>
      <c r="H109" s="122" t="s">
        <v>127</v>
      </c>
      <c r="I109" s="123" t="s">
        <v>30</v>
      </c>
      <c r="J109" s="124" t="s">
        <v>129</v>
      </c>
      <c r="K109" s="122" t="s">
        <v>127</v>
      </c>
      <c r="L109" s="123" t="s">
        <v>30</v>
      </c>
      <c r="M109" s="124" t="s">
        <v>129</v>
      </c>
      <c r="N109" s="122" t="s">
        <v>127</v>
      </c>
      <c r="O109" s="123" t="s">
        <v>30</v>
      </c>
      <c r="P109" s="124" t="s">
        <v>129</v>
      </c>
      <c r="Q109" s="122" t="s">
        <v>127</v>
      </c>
      <c r="R109" s="123" t="s">
        <v>30</v>
      </c>
      <c r="S109" s="124" t="s">
        <v>129</v>
      </c>
      <c r="T109" s="122" t="s">
        <v>127</v>
      </c>
      <c r="U109" s="123" t="s">
        <v>30</v>
      </c>
      <c r="V109" s="124" t="s">
        <v>129</v>
      </c>
      <c r="W109" s="122" t="s">
        <v>127</v>
      </c>
      <c r="X109" s="123" t="s">
        <v>30</v>
      </c>
      <c r="Y109" s="124" t="s">
        <v>129</v>
      </c>
      <c r="Z109" s="125"/>
      <c r="AA109" s="122" t="s">
        <v>127</v>
      </c>
      <c r="AB109" s="123" t="s">
        <v>30</v>
      </c>
      <c r="AC109" s="124" t="s">
        <v>129</v>
      </c>
      <c r="AD109" s="125"/>
      <c r="AE109" s="122" t="s">
        <v>127</v>
      </c>
      <c r="AF109" s="123" t="s">
        <v>30</v>
      </c>
      <c r="AG109" s="126" t="s">
        <v>129</v>
      </c>
      <c r="AH109" s="202" t="s">
        <v>150</v>
      </c>
    </row>
    <row r="110" spans="1:34" ht="18" customHeight="1" hidden="1">
      <c r="A110" s="127"/>
      <c r="B110" s="410" t="s">
        <v>64</v>
      </c>
      <c r="C110" s="410"/>
      <c r="D110" s="410"/>
      <c r="E110" s="410"/>
      <c r="F110" s="410"/>
      <c r="G110" s="411"/>
      <c r="H110" s="130"/>
      <c r="I110" s="131"/>
      <c r="J110" s="132">
        <v>0</v>
      </c>
      <c r="K110" s="130"/>
      <c r="L110" s="131"/>
      <c r="M110" s="132">
        <v>0</v>
      </c>
      <c r="N110" s="130"/>
      <c r="O110" s="131"/>
      <c r="P110" s="132">
        <v>0</v>
      </c>
      <c r="Q110" s="130">
        <f aca="true" t="shared" si="8" ref="Q110:S113">N110+K110</f>
        <v>0</v>
      </c>
      <c r="R110" s="131">
        <f t="shared" si="8"/>
        <v>0</v>
      </c>
      <c r="S110" s="131">
        <f t="shared" si="8"/>
        <v>0</v>
      </c>
      <c r="T110" s="130">
        <v>0</v>
      </c>
      <c r="U110" s="131">
        <v>0</v>
      </c>
      <c r="V110" s="132">
        <v>0</v>
      </c>
      <c r="W110" s="130">
        <v>0</v>
      </c>
      <c r="X110" s="131">
        <v>0</v>
      </c>
      <c r="Y110" s="132">
        <v>0</v>
      </c>
      <c r="Z110" s="131"/>
      <c r="AA110" s="130">
        <f aca="true" t="shared" si="9" ref="AA110:AC113">T110+Q110</f>
        <v>0</v>
      </c>
      <c r="AB110" s="131">
        <f t="shared" si="9"/>
        <v>0</v>
      </c>
      <c r="AC110" s="132">
        <f t="shared" si="9"/>
        <v>0</v>
      </c>
      <c r="AD110" s="131"/>
      <c r="AE110" s="130">
        <f aca="true" t="shared" si="10" ref="AE110:AG113">AA110-K110</f>
        <v>0</v>
      </c>
      <c r="AF110" s="131">
        <f t="shared" si="10"/>
        <v>0</v>
      </c>
      <c r="AG110" s="133">
        <f t="shared" si="10"/>
        <v>0</v>
      </c>
      <c r="AH110" s="202" t="s">
        <v>150</v>
      </c>
    </row>
    <row r="111" spans="1:34" ht="18" customHeight="1" hidden="1">
      <c r="A111" s="127"/>
      <c r="B111" s="375" t="s">
        <v>65</v>
      </c>
      <c r="C111" s="375"/>
      <c r="D111" s="375"/>
      <c r="E111" s="375"/>
      <c r="F111" s="375"/>
      <c r="G111" s="376"/>
      <c r="H111" s="130"/>
      <c r="I111" s="131"/>
      <c r="J111" s="131"/>
      <c r="K111" s="130"/>
      <c r="L111" s="131"/>
      <c r="M111" s="131"/>
      <c r="N111" s="130"/>
      <c r="O111" s="131"/>
      <c r="P111" s="131"/>
      <c r="Q111" s="130">
        <f t="shared" si="8"/>
        <v>0</v>
      </c>
      <c r="R111" s="131">
        <f t="shared" si="8"/>
        <v>0</v>
      </c>
      <c r="S111" s="131">
        <f t="shared" si="8"/>
        <v>0</v>
      </c>
      <c r="T111" s="130"/>
      <c r="U111" s="131"/>
      <c r="V111" s="131"/>
      <c r="W111" s="130"/>
      <c r="X111" s="131"/>
      <c r="Y111" s="131"/>
      <c r="Z111" s="131"/>
      <c r="AA111" s="130">
        <f t="shared" si="9"/>
        <v>0</v>
      </c>
      <c r="AB111" s="131">
        <f t="shared" si="9"/>
        <v>0</v>
      </c>
      <c r="AC111" s="131">
        <f t="shared" si="9"/>
        <v>0</v>
      </c>
      <c r="AD111" s="131"/>
      <c r="AE111" s="130">
        <f t="shared" si="10"/>
        <v>0</v>
      </c>
      <c r="AF111" s="131">
        <f t="shared" si="10"/>
        <v>0</v>
      </c>
      <c r="AG111" s="134">
        <f t="shared" si="10"/>
        <v>0</v>
      </c>
      <c r="AH111" s="202" t="s">
        <v>150</v>
      </c>
    </row>
    <row r="112" spans="1:34" ht="18" customHeight="1" hidden="1">
      <c r="A112" s="127"/>
      <c r="B112" s="375" t="s">
        <v>66</v>
      </c>
      <c r="C112" s="375"/>
      <c r="D112" s="375"/>
      <c r="E112" s="375"/>
      <c r="F112" s="375"/>
      <c r="G112" s="376"/>
      <c r="H112" s="130"/>
      <c r="I112" s="131"/>
      <c r="J112" s="131"/>
      <c r="K112" s="130"/>
      <c r="L112" s="131"/>
      <c r="M112" s="131"/>
      <c r="N112" s="130"/>
      <c r="O112" s="131"/>
      <c r="P112" s="131"/>
      <c r="Q112" s="130">
        <f t="shared" si="8"/>
        <v>0</v>
      </c>
      <c r="R112" s="131">
        <f t="shared" si="8"/>
        <v>0</v>
      </c>
      <c r="S112" s="131">
        <f t="shared" si="8"/>
        <v>0</v>
      </c>
      <c r="T112" s="130"/>
      <c r="U112" s="131"/>
      <c r="V112" s="131"/>
      <c r="W112" s="130"/>
      <c r="X112" s="131"/>
      <c r="Y112" s="131"/>
      <c r="Z112" s="131"/>
      <c r="AA112" s="130">
        <f t="shared" si="9"/>
        <v>0</v>
      </c>
      <c r="AB112" s="131">
        <f t="shared" si="9"/>
        <v>0</v>
      </c>
      <c r="AC112" s="131">
        <f t="shared" si="9"/>
        <v>0</v>
      </c>
      <c r="AD112" s="131"/>
      <c r="AE112" s="130">
        <f t="shared" si="10"/>
        <v>0</v>
      </c>
      <c r="AF112" s="131">
        <f t="shared" si="10"/>
        <v>0</v>
      </c>
      <c r="AG112" s="134">
        <f t="shared" si="10"/>
        <v>0</v>
      </c>
      <c r="AH112" s="202" t="s">
        <v>150</v>
      </c>
    </row>
    <row r="113" spans="1:34" ht="18" customHeight="1" hidden="1">
      <c r="A113" s="135"/>
      <c r="B113" s="412" t="s">
        <v>67</v>
      </c>
      <c r="C113" s="412"/>
      <c r="D113" s="412"/>
      <c r="E113" s="412"/>
      <c r="F113" s="412"/>
      <c r="G113" s="413"/>
      <c r="H113" s="138"/>
      <c r="I113" s="117"/>
      <c r="J113" s="117"/>
      <c r="K113" s="138"/>
      <c r="L113" s="117"/>
      <c r="M113" s="117"/>
      <c r="N113" s="138"/>
      <c r="O113" s="117"/>
      <c r="P113" s="117"/>
      <c r="Q113" s="138">
        <f t="shared" si="8"/>
        <v>0</v>
      </c>
      <c r="R113" s="117">
        <f t="shared" si="8"/>
        <v>0</v>
      </c>
      <c r="S113" s="117">
        <f t="shared" si="8"/>
        <v>0</v>
      </c>
      <c r="T113" s="138"/>
      <c r="U113" s="117"/>
      <c r="V113" s="117"/>
      <c r="W113" s="138"/>
      <c r="X113" s="117"/>
      <c r="Y113" s="117"/>
      <c r="Z113" s="117"/>
      <c r="AA113" s="138">
        <f t="shared" si="9"/>
        <v>0</v>
      </c>
      <c r="AB113" s="117">
        <f t="shared" si="9"/>
        <v>0</v>
      </c>
      <c r="AC113" s="117">
        <f t="shared" si="9"/>
        <v>0</v>
      </c>
      <c r="AD113" s="117"/>
      <c r="AE113" s="138">
        <f t="shared" si="10"/>
        <v>0</v>
      </c>
      <c r="AF113" s="117">
        <f t="shared" si="10"/>
        <v>0</v>
      </c>
      <c r="AG113" s="139">
        <f t="shared" si="10"/>
        <v>0</v>
      </c>
      <c r="AH113" s="202" t="s">
        <v>150</v>
      </c>
    </row>
    <row r="114" spans="1:34" ht="18" customHeight="1" hidden="1">
      <c r="A114" s="140"/>
      <c r="B114" s="141"/>
      <c r="C114" s="141" t="s">
        <v>31</v>
      </c>
      <c r="D114" s="142"/>
      <c r="E114" s="142"/>
      <c r="F114" s="142"/>
      <c r="G114" s="141"/>
      <c r="H114" s="143">
        <f aca="true" t="shared" si="11" ref="H114:Y114">SUM(H110:H113)</f>
        <v>0</v>
      </c>
      <c r="I114" s="144">
        <f t="shared" si="11"/>
        <v>0</v>
      </c>
      <c r="J114" s="144">
        <f t="shared" si="11"/>
        <v>0</v>
      </c>
      <c r="K114" s="143">
        <f t="shared" si="11"/>
        <v>0</v>
      </c>
      <c r="L114" s="144">
        <f t="shared" si="11"/>
        <v>0</v>
      </c>
      <c r="M114" s="144">
        <f t="shared" si="11"/>
        <v>0</v>
      </c>
      <c r="N114" s="143">
        <f t="shared" si="11"/>
        <v>0</v>
      </c>
      <c r="O114" s="144">
        <f t="shared" si="11"/>
        <v>0</v>
      </c>
      <c r="P114" s="144">
        <f t="shared" si="11"/>
        <v>0</v>
      </c>
      <c r="Q114" s="143">
        <f t="shared" si="11"/>
        <v>0</v>
      </c>
      <c r="R114" s="144">
        <f t="shared" si="11"/>
        <v>0</v>
      </c>
      <c r="S114" s="144">
        <f t="shared" si="11"/>
        <v>0</v>
      </c>
      <c r="T114" s="143">
        <f t="shared" si="11"/>
        <v>0</v>
      </c>
      <c r="U114" s="144">
        <f t="shared" si="11"/>
        <v>0</v>
      </c>
      <c r="V114" s="144">
        <f t="shared" si="11"/>
        <v>0</v>
      </c>
      <c r="W114" s="143">
        <f t="shared" si="11"/>
        <v>0</v>
      </c>
      <c r="X114" s="144">
        <f t="shared" si="11"/>
        <v>0</v>
      </c>
      <c r="Y114" s="144">
        <f t="shared" si="11"/>
        <v>0</v>
      </c>
      <c r="Z114" s="144"/>
      <c r="AA114" s="143">
        <f>SUM(AA110:AA113)</f>
        <v>0</v>
      </c>
      <c r="AB114" s="144">
        <f>SUM(AB110:AB113)</f>
        <v>0</v>
      </c>
      <c r="AC114" s="144">
        <f>SUM(AC110:AC113)</f>
        <v>0</v>
      </c>
      <c r="AD114" s="144"/>
      <c r="AE114" s="143">
        <f>SUM(AE110:AE113)</f>
        <v>0</v>
      </c>
      <c r="AF114" s="144">
        <f>SUM(AF110:AF113)</f>
        <v>0</v>
      </c>
      <c r="AG114" s="145">
        <f>SUM(AG110:AG113)</f>
        <v>0</v>
      </c>
      <c r="AH114" s="202" t="s">
        <v>150</v>
      </c>
    </row>
    <row r="115" spans="1:34" ht="18" customHeight="1" hidden="1">
      <c r="A115" s="111"/>
      <c r="B115" s="114"/>
      <c r="C115" s="114"/>
      <c r="D115" s="114"/>
      <c r="E115" s="114"/>
      <c r="F115" s="114"/>
      <c r="G115" s="114"/>
      <c r="H115" s="146"/>
      <c r="I115" s="147"/>
      <c r="J115" s="147"/>
      <c r="K115" s="146"/>
      <c r="L115" s="147"/>
      <c r="M115" s="147"/>
      <c r="N115" s="146"/>
      <c r="O115" s="147"/>
      <c r="P115" s="147"/>
      <c r="Q115" s="146"/>
      <c r="R115" s="147"/>
      <c r="S115" s="147"/>
      <c r="T115" s="146"/>
      <c r="U115" s="147"/>
      <c r="V115" s="147"/>
      <c r="W115" s="146"/>
      <c r="X115" s="147"/>
      <c r="Y115" s="147"/>
      <c r="Z115" s="147"/>
      <c r="AA115" s="146"/>
      <c r="AB115" s="147"/>
      <c r="AC115" s="147"/>
      <c r="AD115" s="147"/>
      <c r="AE115" s="146"/>
      <c r="AF115" s="147"/>
      <c r="AG115" s="148"/>
      <c r="AH115" s="202" t="s">
        <v>150</v>
      </c>
    </row>
    <row r="116" spans="1:34" ht="18" customHeight="1" hidden="1">
      <c r="A116" s="140" t="s">
        <v>108</v>
      </c>
      <c r="B116" s="136"/>
      <c r="C116" s="137"/>
      <c r="D116" s="137"/>
      <c r="E116" s="137"/>
      <c r="F116" s="137"/>
      <c r="G116" s="136"/>
      <c r="H116" s="138"/>
      <c r="I116" s="117"/>
      <c r="J116" s="117"/>
      <c r="K116" s="138"/>
      <c r="L116" s="117"/>
      <c r="M116" s="117"/>
      <c r="N116" s="138"/>
      <c r="O116" s="117"/>
      <c r="P116" s="117"/>
      <c r="Q116" s="138"/>
      <c r="R116" s="117">
        <f>+L116+O116</f>
        <v>0</v>
      </c>
      <c r="S116" s="117"/>
      <c r="T116" s="138"/>
      <c r="U116" s="117"/>
      <c r="V116" s="117"/>
      <c r="W116" s="138"/>
      <c r="X116" s="117"/>
      <c r="Y116" s="117"/>
      <c r="Z116" s="117"/>
      <c r="AA116" s="138"/>
      <c r="AB116" s="117">
        <f>U116+R116</f>
        <v>0</v>
      </c>
      <c r="AC116" s="117"/>
      <c r="AD116" s="117"/>
      <c r="AE116" s="138"/>
      <c r="AF116" s="117">
        <f>AB116-L116</f>
        <v>0</v>
      </c>
      <c r="AG116" s="139"/>
      <c r="AH116" s="202" t="s">
        <v>150</v>
      </c>
    </row>
    <row r="117" spans="1:34" ht="18" customHeight="1" hidden="1">
      <c r="A117" s="127"/>
      <c r="B117" s="128" t="s">
        <v>111</v>
      </c>
      <c r="C117" s="129"/>
      <c r="D117" s="129"/>
      <c r="E117" s="129"/>
      <c r="F117" s="129"/>
      <c r="G117" s="128"/>
      <c r="H117" s="130"/>
      <c r="I117" s="131">
        <f>+I114+I116</f>
        <v>0</v>
      </c>
      <c r="J117" s="131"/>
      <c r="K117" s="130"/>
      <c r="L117" s="131">
        <f>+L114+L116</f>
        <v>0</v>
      </c>
      <c r="M117" s="131"/>
      <c r="N117" s="130"/>
      <c r="O117" s="131">
        <f>+O114+O116</f>
        <v>0</v>
      </c>
      <c r="P117" s="131"/>
      <c r="Q117" s="130"/>
      <c r="R117" s="131">
        <f>+R114+R116</f>
        <v>0</v>
      </c>
      <c r="S117" s="131"/>
      <c r="T117" s="130"/>
      <c r="U117" s="131">
        <f>+U114+U116</f>
        <v>0</v>
      </c>
      <c r="V117" s="131"/>
      <c r="W117" s="130"/>
      <c r="X117" s="131">
        <f>+X114+X116</f>
        <v>0</v>
      </c>
      <c r="Y117" s="131"/>
      <c r="Z117" s="131"/>
      <c r="AA117" s="130"/>
      <c r="AB117" s="131">
        <f>+AB114+AB116</f>
        <v>0</v>
      </c>
      <c r="AC117" s="131"/>
      <c r="AD117" s="131"/>
      <c r="AE117" s="130"/>
      <c r="AF117" s="131">
        <f>+AF114+AF116</f>
        <v>0</v>
      </c>
      <c r="AG117" s="134"/>
      <c r="AH117" s="202" t="s">
        <v>150</v>
      </c>
    </row>
    <row r="118" spans="1:34" ht="18" customHeight="1" hidden="1">
      <c r="A118" s="111"/>
      <c r="B118" s="114"/>
      <c r="C118" s="114"/>
      <c r="D118" s="114"/>
      <c r="E118" s="114"/>
      <c r="F118" s="114"/>
      <c r="G118" s="114"/>
      <c r="H118" s="146"/>
      <c r="I118" s="147"/>
      <c r="J118" s="147"/>
      <c r="K118" s="146"/>
      <c r="L118" s="147"/>
      <c r="M118" s="147"/>
      <c r="N118" s="146"/>
      <c r="O118" s="147"/>
      <c r="P118" s="147"/>
      <c r="Q118" s="146"/>
      <c r="R118" s="147"/>
      <c r="S118" s="147"/>
      <c r="T118" s="146"/>
      <c r="U118" s="147"/>
      <c r="V118" s="147"/>
      <c r="W118" s="146"/>
      <c r="X118" s="147"/>
      <c r="Y118" s="147"/>
      <c r="Z118" s="147"/>
      <c r="AA118" s="146"/>
      <c r="AB118" s="147"/>
      <c r="AC118" s="147"/>
      <c r="AD118" s="147"/>
      <c r="AE118" s="146"/>
      <c r="AF118" s="147"/>
      <c r="AG118" s="148"/>
      <c r="AH118" s="202" t="s">
        <v>150</v>
      </c>
    </row>
    <row r="119" spans="1:34" ht="18" customHeight="1" hidden="1">
      <c r="A119" s="127"/>
      <c r="B119" s="128" t="s">
        <v>109</v>
      </c>
      <c r="C119" s="128"/>
      <c r="D119" s="128"/>
      <c r="E119" s="128"/>
      <c r="F119" s="128"/>
      <c r="G119" s="128"/>
      <c r="H119" s="130"/>
      <c r="I119" s="131"/>
      <c r="J119" s="131"/>
      <c r="K119" s="130"/>
      <c r="L119" s="131"/>
      <c r="M119" s="131"/>
      <c r="N119" s="130"/>
      <c r="O119" s="131"/>
      <c r="P119" s="131"/>
      <c r="Q119" s="130"/>
      <c r="R119" s="131"/>
      <c r="S119" s="131"/>
      <c r="T119" s="130"/>
      <c r="U119" s="131"/>
      <c r="V119" s="131"/>
      <c r="W119" s="130"/>
      <c r="X119" s="131"/>
      <c r="Y119" s="131"/>
      <c r="Z119" s="131"/>
      <c r="AA119" s="130"/>
      <c r="AB119" s="131"/>
      <c r="AC119" s="131"/>
      <c r="AD119" s="131"/>
      <c r="AE119" s="130"/>
      <c r="AF119" s="131"/>
      <c r="AG119" s="134"/>
      <c r="AH119" s="202" t="s">
        <v>150</v>
      </c>
    </row>
    <row r="120" spans="1:34" ht="18" customHeight="1" hidden="1">
      <c r="A120" s="127"/>
      <c r="B120" s="129"/>
      <c r="C120" s="128" t="s">
        <v>39</v>
      </c>
      <c r="D120" s="129"/>
      <c r="E120" s="129"/>
      <c r="F120" s="129"/>
      <c r="G120" s="128"/>
      <c r="H120" s="130"/>
      <c r="I120" s="131"/>
      <c r="J120" s="131"/>
      <c r="K120" s="130"/>
      <c r="L120" s="131"/>
      <c r="M120" s="131"/>
      <c r="N120" s="130"/>
      <c r="O120" s="131">
        <v>0</v>
      </c>
      <c r="P120" s="131"/>
      <c r="Q120" s="130"/>
      <c r="R120" s="131"/>
      <c r="S120" s="131"/>
      <c r="T120" s="130"/>
      <c r="U120" s="131">
        <v>0</v>
      </c>
      <c r="V120" s="131"/>
      <c r="W120" s="130"/>
      <c r="X120" s="131">
        <v>0</v>
      </c>
      <c r="Y120" s="131"/>
      <c r="Z120" s="131"/>
      <c r="AA120" s="130"/>
      <c r="AB120" s="131"/>
      <c r="AC120" s="131"/>
      <c r="AD120" s="131"/>
      <c r="AE120" s="130"/>
      <c r="AF120" s="131">
        <f>AB120-L120</f>
        <v>0</v>
      </c>
      <c r="AG120" s="134"/>
      <c r="AH120" s="202" t="s">
        <v>150</v>
      </c>
    </row>
    <row r="121" spans="1:34" ht="18" customHeight="1" hidden="1">
      <c r="A121" s="140"/>
      <c r="B121" s="137"/>
      <c r="C121" s="136" t="s">
        <v>69</v>
      </c>
      <c r="D121" s="137"/>
      <c r="E121" s="137"/>
      <c r="F121" s="137"/>
      <c r="G121" s="136"/>
      <c r="H121" s="138"/>
      <c r="I121" s="117"/>
      <c r="J121" s="117"/>
      <c r="K121" s="138"/>
      <c r="L121" s="117"/>
      <c r="M121" s="117"/>
      <c r="N121" s="138"/>
      <c r="O121" s="117">
        <v>0</v>
      </c>
      <c r="P121" s="117"/>
      <c r="Q121" s="138"/>
      <c r="R121" s="117"/>
      <c r="S121" s="117"/>
      <c r="T121" s="138"/>
      <c r="U121" s="117">
        <v>0</v>
      </c>
      <c r="V121" s="117"/>
      <c r="W121" s="138"/>
      <c r="X121" s="117">
        <v>0</v>
      </c>
      <c r="Y121" s="117"/>
      <c r="Z121" s="117"/>
      <c r="AA121" s="138"/>
      <c r="AB121" s="117"/>
      <c r="AC121" s="117"/>
      <c r="AD121" s="117"/>
      <c r="AE121" s="138"/>
      <c r="AF121" s="117">
        <f>AB121-L121</f>
        <v>0</v>
      </c>
      <c r="AG121" s="139"/>
      <c r="AH121" s="202" t="s">
        <v>150</v>
      </c>
    </row>
    <row r="122" spans="1:34" ht="18" customHeight="1" hidden="1">
      <c r="A122" s="140"/>
      <c r="B122" s="136" t="s">
        <v>110</v>
      </c>
      <c r="C122" s="137"/>
      <c r="D122" s="137"/>
      <c r="E122" s="137"/>
      <c r="F122" s="137"/>
      <c r="G122" s="136"/>
      <c r="H122" s="138"/>
      <c r="I122" s="117">
        <f>I121+I120+I117</f>
        <v>0</v>
      </c>
      <c r="J122" s="117"/>
      <c r="K122" s="138"/>
      <c r="L122" s="117">
        <f>L121+L120+L117</f>
        <v>0</v>
      </c>
      <c r="M122" s="117"/>
      <c r="N122" s="138"/>
      <c r="O122" s="117">
        <f>O121+O120+O117</f>
        <v>0</v>
      </c>
      <c r="P122" s="117"/>
      <c r="Q122" s="138"/>
      <c r="R122" s="117">
        <f>R121+R120+R117</f>
        <v>0</v>
      </c>
      <c r="S122" s="117"/>
      <c r="T122" s="138"/>
      <c r="U122" s="117">
        <f>U121+U120+U117</f>
        <v>0</v>
      </c>
      <c r="V122" s="117"/>
      <c r="W122" s="138"/>
      <c r="X122" s="117">
        <f>X121+X120+X117</f>
        <v>0</v>
      </c>
      <c r="Y122" s="117"/>
      <c r="Z122" s="117"/>
      <c r="AA122" s="138"/>
      <c r="AB122" s="117">
        <f>AB121+AB120+AB117</f>
        <v>0</v>
      </c>
      <c r="AC122" s="117"/>
      <c r="AD122" s="117"/>
      <c r="AE122" s="138"/>
      <c r="AF122" s="117">
        <f>AF121+AF120+AF117</f>
        <v>0</v>
      </c>
      <c r="AG122" s="139"/>
      <c r="AH122" s="202" t="s">
        <v>150</v>
      </c>
    </row>
    <row r="123" spans="3:34" ht="18" customHeight="1">
      <c r="C123" s="8"/>
      <c r="D123" s="8"/>
      <c r="E123" s="8"/>
      <c r="F123" s="8"/>
      <c r="AH123" s="202" t="s">
        <v>150</v>
      </c>
    </row>
    <row r="124" spans="3:34" ht="18" customHeight="1">
      <c r="C124" s="409" t="s">
        <v>248</v>
      </c>
      <c r="D124" s="399"/>
      <c r="E124" s="399"/>
      <c r="F124" s="399"/>
      <c r="G124" s="399"/>
      <c r="H124" s="399"/>
      <c r="I124" s="399"/>
      <c r="J124" s="399"/>
      <c r="K124" s="399"/>
      <c r="L124" s="399"/>
      <c r="M124" s="399"/>
      <c r="N124" s="399"/>
      <c r="O124" s="399"/>
      <c r="P124" s="399"/>
      <c r="Q124" s="399"/>
      <c r="R124" s="399"/>
      <c r="S124" s="399"/>
      <c r="AH124" s="202" t="s">
        <v>150</v>
      </c>
    </row>
    <row r="125" spans="3:34" ht="15.75">
      <c r="C125" s="408" t="s">
        <v>249</v>
      </c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  <c r="N125" s="345"/>
      <c r="O125" s="345"/>
      <c r="P125" s="345"/>
      <c r="Q125" s="345"/>
      <c r="R125" s="345"/>
      <c r="S125" s="345"/>
      <c r="T125" s="345"/>
      <c r="U125" s="345"/>
      <c r="V125" s="345"/>
      <c r="W125" s="345"/>
      <c r="X125" s="345"/>
      <c r="AH125" s="202" t="s">
        <v>150</v>
      </c>
    </row>
    <row r="126" spans="3:34" ht="15.75">
      <c r="C126" s="408" t="s">
        <v>253</v>
      </c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  <c r="N126" s="345"/>
      <c r="O126" s="345"/>
      <c r="P126" s="345"/>
      <c r="Q126" s="345"/>
      <c r="R126" s="345"/>
      <c r="S126" s="345"/>
      <c r="T126" s="345"/>
      <c r="U126" s="345"/>
      <c r="V126" s="345"/>
      <c r="W126" s="345"/>
      <c r="X126" s="345"/>
      <c r="Y126" s="345"/>
      <c r="Z126" s="345"/>
      <c r="AA126" s="345"/>
      <c r="AB126" s="345"/>
      <c r="AC126" s="345"/>
      <c r="AH126" s="202" t="s">
        <v>150</v>
      </c>
    </row>
    <row r="127" spans="3:34" ht="15.75">
      <c r="C127" s="306"/>
      <c r="D127" s="306"/>
      <c r="E127" s="306"/>
      <c r="F127" s="306"/>
      <c r="G127" s="306"/>
      <c r="H127" s="307"/>
      <c r="I127" s="307"/>
      <c r="J127" s="307"/>
      <c r="K127" s="307"/>
      <c r="L127" s="307"/>
      <c r="M127" s="307"/>
      <c r="N127" s="307"/>
      <c r="O127" s="307"/>
      <c r="P127" s="307"/>
      <c r="Q127" s="307"/>
      <c r="AB127" s="98"/>
      <c r="AC127" s="98"/>
      <c r="AD127" s="98"/>
      <c r="AE127" s="98"/>
      <c r="AF127" s="98"/>
      <c r="AG127" s="98"/>
      <c r="AH127" s="202" t="s">
        <v>196</v>
      </c>
    </row>
  </sheetData>
  <mergeCells count="89">
    <mergeCell ref="C126:AC126"/>
    <mergeCell ref="C124:S124"/>
    <mergeCell ref="C125:X125"/>
    <mergeCell ref="A58:Y58"/>
    <mergeCell ref="A59:Y59"/>
    <mergeCell ref="A88:G88"/>
    <mergeCell ref="B110:G110"/>
    <mergeCell ref="B113:G113"/>
    <mergeCell ref="B111:G111"/>
    <mergeCell ref="A99:G99"/>
    <mergeCell ref="A78:AC78"/>
    <mergeCell ref="A70:Y70"/>
    <mergeCell ref="A32:Y32"/>
    <mergeCell ref="A75:AC75"/>
    <mergeCell ref="A76:AC76"/>
    <mergeCell ref="A77:AC77"/>
    <mergeCell ref="A46:Y46"/>
    <mergeCell ref="A71:Y71"/>
    <mergeCell ref="A60:Y60"/>
    <mergeCell ref="A64:Y64"/>
    <mergeCell ref="A1:AC1"/>
    <mergeCell ref="A14:Y14"/>
    <mergeCell ref="A20:Y20"/>
    <mergeCell ref="A30:Y30"/>
    <mergeCell ref="A26:Y26"/>
    <mergeCell ref="A25:Y25"/>
    <mergeCell ref="A24:Y24"/>
    <mergeCell ref="A4:AC4"/>
    <mergeCell ref="A5:AC5"/>
    <mergeCell ref="A6:AC6"/>
    <mergeCell ref="B112:G112"/>
    <mergeCell ref="A103:G103"/>
    <mergeCell ref="A104:G104"/>
    <mergeCell ref="A89:G89"/>
    <mergeCell ref="A102:G102"/>
    <mergeCell ref="A105:AC105"/>
    <mergeCell ref="A100:G101"/>
    <mergeCell ref="A91:G91"/>
    <mergeCell ref="A94:G94"/>
    <mergeCell ref="A96:G96"/>
    <mergeCell ref="A43:Y43"/>
    <mergeCell ref="A7:AC7"/>
    <mergeCell ref="A41:Y41"/>
    <mergeCell ref="A23:Y23"/>
    <mergeCell ref="A27:Y27"/>
    <mergeCell ref="AC12:AC13"/>
    <mergeCell ref="AB12:AB13"/>
    <mergeCell ref="AA12:AA13"/>
    <mergeCell ref="A39:Y39"/>
    <mergeCell ref="A31:Y31"/>
    <mergeCell ref="AE11:AG11"/>
    <mergeCell ref="AA11:AC11"/>
    <mergeCell ref="A15:Y15"/>
    <mergeCell ref="A40:Y40"/>
    <mergeCell ref="A19:Y19"/>
    <mergeCell ref="A21:Y21"/>
    <mergeCell ref="A22:Y22"/>
    <mergeCell ref="A38:Y38"/>
    <mergeCell ref="A45:Y45"/>
    <mergeCell ref="A44:Y44"/>
    <mergeCell ref="A51:Y51"/>
    <mergeCell ref="A47:Y47"/>
    <mergeCell ref="A48:Y48"/>
    <mergeCell ref="A49:Y49"/>
    <mergeCell ref="A50:Y50"/>
    <mergeCell ref="A56:Y56"/>
    <mergeCell ref="A61:Y61"/>
    <mergeCell ref="A52:Y52"/>
    <mergeCell ref="A54:Y54"/>
    <mergeCell ref="A55:Y55"/>
    <mergeCell ref="A42:Y42"/>
    <mergeCell ref="A92:G92"/>
    <mergeCell ref="A69:Y69"/>
    <mergeCell ref="A53:Y53"/>
    <mergeCell ref="A57:Y57"/>
    <mergeCell ref="A87:G87"/>
    <mergeCell ref="T84:V85"/>
    <mergeCell ref="A84:G86"/>
    <mergeCell ref="W84:Y85"/>
    <mergeCell ref="A63:Y63"/>
    <mergeCell ref="AA84:AC85"/>
    <mergeCell ref="A97:G98"/>
    <mergeCell ref="H84:J85"/>
    <mergeCell ref="K84:M85"/>
    <mergeCell ref="N84:P85"/>
    <mergeCell ref="Q84:S85"/>
    <mergeCell ref="A95:G95"/>
    <mergeCell ref="A90:G90"/>
    <mergeCell ref="A93:G93"/>
  </mergeCells>
  <printOptions horizontalCentered="1"/>
  <pageMargins left="0.5" right="0.4" top="0.25" bottom="0.25" header="0" footer="0"/>
  <pageSetup firstPageNumber="8" useFirstPageNumber="1" fitToHeight="0" fitToWidth="1" horizontalDpi="300" verticalDpi="300" orientation="landscape" scale="53" r:id="rId1"/>
  <headerFooter alignWithMargins="0">
    <oddFooter>&amp;C&amp;"Times New Roman,Regular"Exhibit B - Summary of Requirements</oddFooter>
  </headerFooter>
  <rowBreaks count="1" manualBreakCount="1">
    <brk id="73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H53"/>
  <sheetViews>
    <sheetView showGridLines="0" showOutlineSymbols="0" zoomScale="75" zoomScaleNormal="75" workbookViewId="0" topLeftCell="A1">
      <selection activeCell="K84" sqref="K84:M85"/>
    </sheetView>
  </sheetViews>
  <sheetFormatPr defaultColWidth="8.88671875" defaultRowHeight="15"/>
  <cols>
    <col min="1" max="1" width="3.77734375" style="17" customWidth="1"/>
    <col min="2" max="2" width="28.3359375" style="17" customWidth="1"/>
    <col min="3" max="3" width="7.4453125" style="17" customWidth="1"/>
    <col min="4" max="4" width="6.77734375" style="17" customWidth="1"/>
    <col min="5" max="5" width="10.3359375" style="17" customWidth="1"/>
    <col min="6" max="6" width="5.77734375" style="17" customWidth="1"/>
    <col min="7" max="7" width="5.6640625" style="17" customWidth="1"/>
    <col min="8" max="8" width="7.77734375" style="17" customWidth="1"/>
    <col min="9" max="10" width="5.6640625" style="17" customWidth="1"/>
    <col min="11" max="11" width="8.5546875" style="17" customWidth="1"/>
    <col min="12" max="12" width="5.5546875" style="17" customWidth="1"/>
    <col min="13" max="13" width="5.6640625" style="17" customWidth="1"/>
    <col min="14" max="14" width="7.77734375" style="17" customWidth="1"/>
    <col min="15" max="16" width="5.6640625" style="17" customWidth="1"/>
    <col min="17" max="17" width="9.5546875" style="17" customWidth="1"/>
    <col min="18" max="18" width="7.10546875" style="17" customWidth="1"/>
    <col min="19" max="19" width="6.77734375" style="17" customWidth="1"/>
    <col min="20" max="20" width="10.77734375" style="17" customWidth="1"/>
    <col min="21" max="21" width="0.9921875" style="201" customWidth="1"/>
    <col min="22" max="16384" width="9.6640625" style="17" customWidth="1"/>
  </cols>
  <sheetData>
    <row r="1" spans="1:21" ht="20.25">
      <c r="A1" s="431" t="s">
        <v>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200" t="s">
        <v>150</v>
      </c>
    </row>
    <row r="2" spans="1:2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00" t="s">
        <v>150</v>
      </c>
    </row>
    <row r="3" spans="1:21" ht="18.75">
      <c r="A3" s="432" t="s">
        <v>4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200" t="s">
        <v>150</v>
      </c>
    </row>
    <row r="4" spans="1:21" ht="16.5">
      <c r="A4" s="433" t="str">
        <f>+'B. Summary of Requirements'!A5</f>
        <v>General Legal Activities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200" t="s">
        <v>150</v>
      </c>
    </row>
    <row r="5" spans="1:21" ht="16.5">
      <c r="A5" s="433" t="str">
        <f>+'B. Summary of Requirements'!A6</f>
        <v>Salaries and Expenses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200" t="s">
        <v>150</v>
      </c>
    </row>
    <row r="6" spans="1:21" ht="15.75">
      <c r="A6" s="430" t="s">
        <v>106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200" t="s">
        <v>150</v>
      </c>
    </row>
    <row r="7" spans="1:21" ht="15.75">
      <c r="A7" s="1"/>
      <c r="B7" s="1"/>
      <c r="C7" s="1"/>
      <c r="D7" s="1"/>
      <c r="E7" s="1"/>
      <c r="F7" s="18"/>
      <c r="G7" s="18"/>
      <c r="H7" s="18"/>
      <c r="I7" s="18"/>
      <c r="J7" s="18"/>
      <c r="K7" s="18"/>
      <c r="L7" s="18"/>
      <c r="M7" s="18"/>
      <c r="N7" s="18"/>
      <c r="O7" s="1"/>
      <c r="P7" s="1"/>
      <c r="Q7" s="1"/>
      <c r="R7" s="1"/>
      <c r="S7" s="1"/>
      <c r="T7" s="1"/>
      <c r="U7" s="200" t="s">
        <v>150</v>
      </c>
    </row>
    <row r="8" spans="1:21" ht="15.75">
      <c r="A8" s="1"/>
      <c r="B8" s="1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"/>
      <c r="P8" s="1"/>
      <c r="Q8" s="1"/>
      <c r="R8" s="19"/>
      <c r="S8" s="18"/>
      <c r="T8" s="18"/>
      <c r="U8" s="200" t="s">
        <v>150</v>
      </c>
    </row>
    <row r="9" spans="1:21" ht="15.75">
      <c r="A9" s="46"/>
      <c r="B9" s="47"/>
      <c r="C9" s="417" t="s">
        <v>212</v>
      </c>
      <c r="D9" s="418"/>
      <c r="E9" s="419"/>
      <c r="F9" s="425" t="s">
        <v>122</v>
      </c>
      <c r="G9" s="342"/>
      <c r="H9" s="343"/>
      <c r="I9" s="417" t="s">
        <v>194</v>
      </c>
      <c r="J9" s="418"/>
      <c r="K9" s="419"/>
      <c r="L9" s="417" t="s">
        <v>98</v>
      </c>
      <c r="M9" s="418"/>
      <c r="N9" s="419"/>
      <c r="O9" s="417" t="s">
        <v>195</v>
      </c>
      <c r="P9" s="418"/>
      <c r="Q9" s="419"/>
      <c r="R9" s="417" t="s">
        <v>5</v>
      </c>
      <c r="S9" s="418"/>
      <c r="T9" s="419"/>
      <c r="U9" s="200" t="s">
        <v>150</v>
      </c>
    </row>
    <row r="10" spans="1:21" ht="15.75">
      <c r="A10" s="45"/>
      <c r="B10" s="2"/>
      <c r="C10" s="420"/>
      <c r="D10" s="421"/>
      <c r="E10" s="422"/>
      <c r="F10" s="344"/>
      <c r="G10" s="345"/>
      <c r="H10" s="346"/>
      <c r="I10" s="420"/>
      <c r="J10" s="421"/>
      <c r="K10" s="422"/>
      <c r="L10" s="420"/>
      <c r="M10" s="421"/>
      <c r="N10" s="422"/>
      <c r="O10" s="420"/>
      <c r="P10" s="421"/>
      <c r="Q10" s="422"/>
      <c r="R10" s="420"/>
      <c r="S10" s="421"/>
      <c r="T10" s="422"/>
      <c r="U10" s="200" t="s">
        <v>150</v>
      </c>
    </row>
    <row r="11" spans="1:21" ht="3" customHeight="1">
      <c r="A11" s="45"/>
      <c r="B11" s="1"/>
      <c r="C11" s="45"/>
      <c r="D11" s="1"/>
      <c r="E11" s="1"/>
      <c r="F11" s="45"/>
      <c r="G11" s="1"/>
      <c r="H11" s="1"/>
      <c r="I11" s="45"/>
      <c r="J11" s="1"/>
      <c r="K11" s="1"/>
      <c r="L11" s="45"/>
      <c r="M11" s="1"/>
      <c r="N11" s="1"/>
      <c r="O11" s="45"/>
      <c r="P11" s="1"/>
      <c r="Q11" s="1"/>
      <c r="R11" s="45"/>
      <c r="S11" s="1"/>
      <c r="T11" s="43"/>
      <c r="U11" s="200" t="s">
        <v>150</v>
      </c>
    </row>
    <row r="12" spans="1:21" ht="16.5" thickBot="1">
      <c r="A12" s="49" t="s">
        <v>26</v>
      </c>
      <c r="B12" s="99"/>
      <c r="C12" s="83" t="s">
        <v>127</v>
      </c>
      <c r="D12" s="48" t="s">
        <v>30</v>
      </c>
      <c r="E12" s="48" t="s">
        <v>129</v>
      </c>
      <c r="F12" s="83" t="s">
        <v>127</v>
      </c>
      <c r="G12" s="48" t="s">
        <v>30</v>
      </c>
      <c r="H12" s="48" t="s">
        <v>129</v>
      </c>
      <c r="I12" s="83" t="s">
        <v>127</v>
      </c>
      <c r="J12" s="48" t="s">
        <v>30</v>
      </c>
      <c r="K12" s="48" t="s">
        <v>129</v>
      </c>
      <c r="L12" s="83" t="s">
        <v>127</v>
      </c>
      <c r="M12" s="48" t="s">
        <v>30</v>
      </c>
      <c r="N12" s="48" t="s">
        <v>129</v>
      </c>
      <c r="O12" s="83" t="s">
        <v>127</v>
      </c>
      <c r="P12" s="48" t="s">
        <v>30</v>
      </c>
      <c r="Q12" s="48" t="s">
        <v>129</v>
      </c>
      <c r="R12" s="83" t="s">
        <v>127</v>
      </c>
      <c r="S12" s="48" t="s">
        <v>30</v>
      </c>
      <c r="T12" s="84" t="s">
        <v>129</v>
      </c>
      <c r="U12" s="200" t="s">
        <v>150</v>
      </c>
    </row>
    <row r="13" spans="1:21" ht="15.75">
      <c r="A13" s="434" t="s">
        <v>91</v>
      </c>
      <c r="B13" s="435"/>
      <c r="C13" s="183" t="s">
        <v>128</v>
      </c>
      <c r="D13" s="184"/>
      <c r="E13" s="184"/>
      <c r="F13" s="183"/>
      <c r="G13" s="184"/>
      <c r="H13" s="184"/>
      <c r="I13" s="183"/>
      <c r="J13" s="184"/>
      <c r="K13" s="184"/>
      <c r="L13" s="183"/>
      <c r="M13" s="184"/>
      <c r="N13" s="184"/>
      <c r="O13" s="183"/>
      <c r="P13" s="184"/>
      <c r="Q13" s="184"/>
      <c r="R13" s="183" t="s">
        <v>128</v>
      </c>
      <c r="S13" s="184" t="s">
        <v>128</v>
      </c>
      <c r="T13" s="185" t="s">
        <v>128</v>
      </c>
      <c r="U13" s="200" t="s">
        <v>150</v>
      </c>
    </row>
    <row r="14" spans="1:22" ht="15.75">
      <c r="A14" s="423" t="s">
        <v>92</v>
      </c>
      <c r="B14" s="424"/>
      <c r="C14" s="238">
        <v>48</v>
      </c>
      <c r="D14" s="239">
        <v>49</v>
      </c>
      <c r="E14" s="253">
        <v>9983</v>
      </c>
      <c r="F14" s="238">
        <v>0</v>
      </c>
      <c r="G14" s="239">
        <v>0</v>
      </c>
      <c r="H14" s="253">
        <v>0</v>
      </c>
      <c r="I14" s="238">
        <v>0</v>
      </c>
      <c r="J14" s="239">
        <v>0</v>
      </c>
      <c r="K14" s="253">
        <v>0</v>
      </c>
      <c r="L14" s="238">
        <v>0</v>
      </c>
      <c r="M14" s="239">
        <v>0</v>
      </c>
      <c r="N14" s="253">
        <v>0</v>
      </c>
      <c r="O14" s="238">
        <v>0</v>
      </c>
      <c r="P14" s="239">
        <v>0</v>
      </c>
      <c r="Q14" s="253">
        <v>0</v>
      </c>
      <c r="R14" s="238">
        <f aca="true" t="shared" si="0" ref="R14:R19">C14+F14+I14+L14+O14</f>
        <v>48</v>
      </c>
      <c r="S14" s="239">
        <f aca="true" t="shared" si="1" ref="S14:S19">D14+G14+J14+M14+P14</f>
        <v>49</v>
      </c>
      <c r="T14" s="253">
        <f aca="true" t="shared" si="2" ref="T14:T19">E14+H14+K14+N14+Q14</f>
        <v>9983</v>
      </c>
      <c r="U14" s="200" t="s">
        <v>150</v>
      </c>
      <c r="V14" s="200"/>
    </row>
    <row r="15" spans="1:21" ht="15.75">
      <c r="A15" s="423" t="s">
        <v>183</v>
      </c>
      <c r="B15" s="424"/>
      <c r="C15" s="238">
        <v>563</v>
      </c>
      <c r="D15" s="239">
        <v>515</v>
      </c>
      <c r="E15" s="239">
        <v>85729</v>
      </c>
      <c r="F15" s="238">
        <v>0</v>
      </c>
      <c r="G15" s="239">
        <v>0</v>
      </c>
      <c r="H15" s="239">
        <v>0</v>
      </c>
      <c r="I15" s="238">
        <v>0</v>
      </c>
      <c r="J15" s="239">
        <v>0</v>
      </c>
      <c r="K15" s="239">
        <v>0</v>
      </c>
      <c r="L15" s="238">
        <v>0</v>
      </c>
      <c r="M15" s="239">
        <v>0</v>
      </c>
      <c r="N15" s="239">
        <v>3500</v>
      </c>
      <c r="O15" s="238">
        <v>0</v>
      </c>
      <c r="P15" s="239">
        <v>0</v>
      </c>
      <c r="Q15" s="239">
        <v>927</v>
      </c>
      <c r="R15" s="238">
        <f t="shared" si="0"/>
        <v>563</v>
      </c>
      <c r="S15" s="239">
        <f t="shared" si="1"/>
        <v>515</v>
      </c>
      <c r="T15" s="239">
        <f t="shared" si="2"/>
        <v>90156</v>
      </c>
      <c r="U15" s="200" t="s">
        <v>150</v>
      </c>
    </row>
    <row r="16" spans="1:21" ht="15.75">
      <c r="A16" s="210" t="s">
        <v>184</v>
      </c>
      <c r="B16" s="237"/>
      <c r="C16" s="238">
        <v>744</v>
      </c>
      <c r="D16" s="239">
        <v>750</v>
      </c>
      <c r="E16" s="239">
        <v>136829</v>
      </c>
      <c r="F16" s="238">
        <v>0</v>
      </c>
      <c r="G16" s="239">
        <v>0</v>
      </c>
      <c r="H16" s="239">
        <v>1648</v>
      </c>
      <c r="I16" s="238">
        <v>0</v>
      </c>
      <c r="J16" s="239">
        <v>0</v>
      </c>
      <c r="K16" s="239">
        <v>0</v>
      </c>
      <c r="L16" s="238">
        <v>0</v>
      </c>
      <c r="M16" s="239">
        <v>0</v>
      </c>
      <c r="N16" s="239">
        <v>0</v>
      </c>
      <c r="O16" s="238">
        <v>0</v>
      </c>
      <c r="P16" s="239">
        <v>0</v>
      </c>
      <c r="Q16" s="239">
        <v>1108</v>
      </c>
      <c r="R16" s="238">
        <f t="shared" si="0"/>
        <v>744</v>
      </c>
      <c r="S16" s="239">
        <f t="shared" si="1"/>
        <v>750</v>
      </c>
      <c r="T16" s="239">
        <f t="shared" si="2"/>
        <v>139585</v>
      </c>
      <c r="U16" s="200" t="s">
        <v>150</v>
      </c>
    </row>
    <row r="17" spans="1:21" ht="15.75">
      <c r="A17" s="423" t="s">
        <v>185</v>
      </c>
      <c r="B17" s="424"/>
      <c r="C17" s="238">
        <v>1149</v>
      </c>
      <c r="D17" s="239">
        <v>1146</v>
      </c>
      <c r="E17" s="239">
        <v>208311</v>
      </c>
      <c r="F17" s="238">
        <v>0</v>
      </c>
      <c r="G17" s="239">
        <v>0</v>
      </c>
      <c r="H17" s="239">
        <v>0</v>
      </c>
      <c r="I17" s="238">
        <v>0</v>
      </c>
      <c r="J17" s="239">
        <v>0</v>
      </c>
      <c r="K17" s="239">
        <v>0</v>
      </c>
      <c r="L17" s="238">
        <v>0</v>
      </c>
      <c r="M17" s="239">
        <v>0</v>
      </c>
      <c r="N17" s="239">
        <v>7000</v>
      </c>
      <c r="O17" s="238">
        <v>0</v>
      </c>
      <c r="P17" s="239">
        <v>0</v>
      </c>
      <c r="Q17" s="239">
        <v>5703</v>
      </c>
      <c r="R17" s="238">
        <f t="shared" si="0"/>
        <v>1149</v>
      </c>
      <c r="S17" s="239">
        <f t="shared" si="1"/>
        <v>1146</v>
      </c>
      <c r="T17" s="239">
        <f t="shared" si="2"/>
        <v>221014</v>
      </c>
      <c r="U17" s="200" t="s">
        <v>150</v>
      </c>
    </row>
    <row r="18" spans="1:21" ht="15.75">
      <c r="A18" s="423" t="s">
        <v>186</v>
      </c>
      <c r="B18" s="424"/>
      <c r="C18" s="238">
        <v>436</v>
      </c>
      <c r="D18" s="239">
        <v>490</v>
      </c>
      <c r="E18" s="239">
        <v>95093</v>
      </c>
      <c r="F18" s="238">
        <v>0</v>
      </c>
      <c r="G18" s="239">
        <v>0</v>
      </c>
      <c r="H18" s="239">
        <v>0</v>
      </c>
      <c r="I18" s="238">
        <v>0</v>
      </c>
      <c r="J18" s="239">
        <v>0</v>
      </c>
      <c r="K18" s="239">
        <v>0</v>
      </c>
      <c r="L18" s="238">
        <v>0</v>
      </c>
      <c r="M18" s="239">
        <v>0</v>
      </c>
      <c r="N18" s="239">
        <v>2800</v>
      </c>
      <c r="O18" s="238">
        <v>0</v>
      </c>
      <c r="P18" s="239">
        <v>0</v>
      </c>
      <c r="Q18" s="239">
        <v>0</v>
      </c>
      <c r="R18" s="238">
        <f t="shared" si="0"/>
        <v>436</v>
      </c>
      <c r="S18" s="239">
        <f t="shared" si="1"/>
        <v>490</v>
      </c>
      <c r="T18" s="239">
        <f t="shared" si="2"/>
        <v>97893</v>
      </c>
      <c r="U18" s="200" t="s">
        <v>150</v>
      </c>
    </row>
    <row r="19" spans="1:21" ht="15.75">
      <c r="A19" s="423" t="s">
        <v>187</v>
      </c>
      <c r="B19" s="424"/>
      <c r="C19" s="238">
        <v>37</v>
      </c>
      <c r="D19" s="239">
        <v>37</v>
      </c>
      <c r="E19" s="239">
        <v>6278</v>
      </c>
      <c r="F19" s="238">
        <v>0</v>
      </c>
      <c r="G19" s="239">
        <v>0</v>
      </c>
      <c r="H19" s="239">
        <v>0</v>
      </c>
      <c r="I19" s="238">
        <v>0</v>
      </c>
      <c r="J19" s="239">
        <v>0</v>
      </c>
      <c r="K19" s="239">
        <v>0</v>
      </c>
      <c r="L19" s="238">
        <v>0</v>
      </c>
      <c r="M19" s="239">
        <v>0</v>
      </c>
      <c r="N19" s="239">
        <v>0</v>
      </c>
      <c r="O19" s="238">
        <v>0</v>
      </c>
      <c r="P19" s="239">
        <v>0</v>
      </c>
      <c r="Q19" s="239">
        <v>0</v>
      </c>
      <c r="R19" s="238">
        <f t="shared" si="0"/>
        <v>37</v>
      </c>
      <c r="S19" s="239">
        <f t="shared" si="1"/>
        <v>37</v>
      </c>
      <c r="T19" s="239">
        <f t="shared" si="2"/>
        <v>6278</v>
      </c>
      <c r="U19" s="200" t="s">
        <v>150</v>
      </c>
    </row>
    <row r="20" spans="1:21" ht="15.75">
      <c r="A20" s="423" t="s">
        <v>168</v>
      </c>
      <c r="B20" s="424"/>
      <c r="C20" s="238">
        <v>733</v>
      </c>
      <c r="D20" s="239">
        <v>735</v>
      </c>
      <c r="E20" s="239">
        <v>113597</v>
      </c>
      <c r="F20" s="238">
        <v>0</v>
      </c>
      <c r="G20" s="239">
        <v>0</v>
      </c>
      <c r="H20" s="239">
        <v>0</v>
      </c>
      <c r="I20" s="238">
        <v>0</v>
      </c>
      <c r="J20" s="239">
        <v>0</v>
      </c>
      <c r="K20" s="239">
        <v>0</v>
      </c>
      <c r="L20" s="238">
        <v>0</v>
      </c>
      <c r="M20" s="239">
        <v>0</v>
      </c>
      <c r="N20" s="239">
        <v>50</v>
      </c>
      <c r="O20" s="238">
        <v>0</v>
      </c>
      <c r="P20" s="239">
        <v>0</v>
      </c>
      <c r="Q20" s="239">
        <v>0</v>
      </c>
      <c r="R20" s="238">
        <f aca="true" t="shared" si="3" ref="R20:T22">C20+F20+I20+L20+O20</f>
        <v>733</v>
      </c>
      <c r="S20" s="239">
        <f t="shared" si="3"/>
        <v>735</v>
      </c>
      <c r="T20" s="239">
        <f t="shared" si="3"/>
        <v>113647</v>
      </c>
      <c r="U20" s="200" t="s">
        <v>150</v>
      </c>
    </row>
    <row r="21" spans="1:21" ht="15.75">
      <c r="A21" s="423" t="s">
        <v>93</v>
      </c>
      <c r="B21" s="424"/>
      <c r="C21" s="238">
        <v>62</v>
      </c>
      <c r="D21" s="239">
        <v>64</v>
      </c>
      <c r="E21" s="239">
        <v>20748</v>
      </c>
      <c r="F21" s="238">
        <v>0</v>
      </c>
      <c r="G21" s="239">
        <v>0</v>
      </c>
      <c r="H21" s="239">
        <v>0</v>
      </c>
      <c r="I21" s="238">
        <v>0</v>
      </c>
      <c r="J21" s="239">
        <v>0</v>
      </c>
      <c r="K21" s="239">
        <v>-4000</v>
      </c>
      <c r="L21" s="238">
        <v>0</v>
      </c>
      <c r="M21" s="239">
        <v>0</v>
      </c>
      <c r="N21" s="239">
        <v>0</v>
      </c>
      <c r="O21" s="238">
        <v>0</v>
      </c>
      <c r="P21" s="239">
        <v>0</v>
      </c>
      <c r="Q21" s="239">
        <v>0</v>
      </c>
      <c r="R21" s="238">
        <f t="shared" si="3"/>
        <v>62</v>
      </c>
      <c r="S21" s="239">
        <f t="shared" si="3"/>
        <v>64</v>
      </c>
      <c r="T21" s="239">
        <f t="shared" si="3"/>
        <v>16748</v>
      </c>
      <c r="U21" s="200" t="s">
        <v>150</v>
      </c>
    </row>
    <row r="22" spans="1:21" ht="15.75">
      <c r="A22" s="423" t="s">
        <v>189</v>
      </c>
      <c r="B22" s="424"/>
      <c r="C22" s="241">
        <v>3</v>
      </c>
      <c r="D22" s="242">
        <v>3</v>
      </c>
      <c r="E22" s="242">
        <v>586</v>
      </c>
      <c r="F22" s="241">
        <v>0</v>
      </c>
      <c r="G22" s="242">
        <v>0</v>
      </c>
      <c r="H22" s="242">
        <v>0</v>
      </c>
      <c r="I22" s="241">
        <v>0</v>
      </c>
      <c r="J22" s="242">
        <v>0</v>
      </c>
      <c r="K22" s="242">
        <v>0</v>
      </c>
      <c r="L22" s="241">
        <v>0</v>
      </c>
      <c r="M22" s="242">
        <v>0</v>
      </c>
      <c r="N22" s="242">
        <v>0</v>
      </c>
      <c r="O22" s="241">
        <v>0</v>
      </c>
      <c r="P22" s="242">
        <v>0</v>
      </c>
      <c r="Q22" s="242">
        <v>0</v>
      </c>
      <c r="R22" s="241">
        <f t="shared" si="3"/>
        <v>3</v>
      </c>
      <c r="S22" s="242">
        <f t="shared" si="3"/>
        <v>3</v>
      </c>
      <c r="T22" s="242">
        <f t="shared" si="3"/>
        <v>586</v>
      </c>
      <c r="U22" s="200" t="s">
        <v>150</v>
      </c>
    </row>
    <row r="23" spans="1:21" ht="9" customHeight="1" hidden="1">
      <c r="A23" s="45"/>
      <c r="B23" s="1" t="s">
        <v>128</v>
      </c>
      <c r="C23" s="243"/>
      <c r="D23" s="244"/>
      <c r="E23" s="244"/>
      <c r="F23" s="243"/>
      <c r="G23" s="244"/>
      <c r="H23" s="244"/>
      <c r="I23" s="243"/>
      <c r="J23" s="244"/>
      <c r="K23" s="244"/>
      <c r="L23" s="243"/>
      <c r="M23" s="244"/>
      <c r="N23" s="244"/>
      <c r="O23" s="243"/>
      <c r="P23" s="244"/>
      <c r="Q23" s="244"/>
      <c r="R23" s="243"/>
      <c r="S23" s="244"/>
      <c r="T23" s="244"/>
      <c r="U23" s="200" t="s">
        <v>150</v>
      </c>
    </row>
    <row r="24" spans="1:21" ht="15.75" customHeight="1">
      <c r="A24" s="423" t="s">
        <v>95</v>
      </c>
      <c r="B24" s="424"/>
      <c r="C24" s="241">
        <v>0</v>
      </c>
      <c r="D24" s="242">
        <v>0</v>
      </c>
      <c r="E24" s="242">
        <v>0</v>
      </c>
      <c r="F24" s="241">
        <v>0</v>
      </c>
      <c r="G24" s="242">
        <v>0</v>
      </c>
      <c r="H24" s="242">
        <v>0</v>
      </c>
      <c r="I24" s="241">
        <v>0</v>
      </c>
      <c r="J24" s="242">
        <v>0</v>
      </c>
      <c r="K24" s="242">
        <v>0</v>
      </c>
      <c r="L24" s="241">
        <v>0</v>
      </c>
      <c r="M24" s="242">
        <v>0</v>
      </c>
      <c r="N24" s="242">
        <v>0</v>
      </c>
      <c r="O24" s="241">
        <v>0</v>
      </c>
      <c r="P24" s="242">
        <v>0</v>
      </c>
      <c r="Q24" s="242">
        <v>60</v>
      </c>
      <c r="R24" s="241">
        <f aca="true" t="shared" si="4" ref="R24:T25">C24+F24+I24+L24+O24</f>
        <v>0</v>
      </c>
      <c r="S24" s="242">
        <f t="shared" si="4"/>
        <v>0</v>
      </c>
      <c r="T24" s="242">
        <f t="shared" si="4"/>
        <v>60</v>
      </c>
      <c r="U24" s="200" t="s">
        <v>150</v>
      </c>
    </row>
    <row r="25" spans="1:21" ht="15.75" customHeight="1">
      <c r="A25" s="423" t="s">
        <v>96</v>
      </c>
      <c r="B25" s="424"/>
      <c r="C25" s="241">
        <v>0</v>
      </c>
      <c r="D25" s="242">
        <v>0</v>
      </c>
      <c r="E25" s="242">
        <v>0</v>
      </c>
      <c r="F25" s="241">
        <v>0</v>
      </c>
      <c r="G25" s="242">
        <v>0</v>
      </c>
      <c r="H25" s="242">
        <v>0</v>
      </c>
      <c r="I25" s="241">
        <v>0</v>
      </c>
      <c r="J25" s="242">
        <v>0</v>
      </c>
      <c r="K25" s="242">
        <v>9556</v>
      </c>
      <c r="L25" s="241">
        <v>0</v>
      </c>
      <c r="M25" s="242">
        <v>0</v>
      </c>
      <c r="N25" s="242">
        <v>-13350</v>
      </c>
      <c r="O25" s="241">
        <v>0</v>
      </c>
      <c r="P25" s="242">
        <v>0</v>
      </c>
      <c r="Q25" s="242">
        <v>5811</v>
      </c>
      <c r="R25" s="241">
        <f t="shared" si="4"/>
        <v>0</v>
      </c>
      <c r="S25" s="242">
        <f t="shared" si="4"/>
        <v>0</v>
      </c>
      <c r="T25" s="242">
        <f t="shared" si="4"/>
        <v>2017</v>
      </c>
      <c r="U25" s="200" t="s">
        <v>150</v>
      </c>
    </row>
    <row r="26" spans="1:21" ht="15.75">
      <c r="A26" s="439" t="s">
        <v>141</v>
      </c>
      <c r="B26" s="440"/>
      <c r="C26" s="245">
        <f aca="true" t="shared" si="5" ref="C26:T26">SUM(C13:C25)</f>
        <v>3775</v>
      </c>
      <c r="D26" s="246">
        <f t="shared" si="5"/>
        <v>3789</v>
      </c>
      <c r="E26" s="44">
        <f t="shared" si="5"/>
        <v>677154</v>
      </c>
      <c r="F26" s="245">
        <f t="shared" si="5"/>
        <v>0</v>
      </c>
      <c r="G26" s="246">
        <f t="shared" si="5"/>
        <v>0</v>
      </c>
      <c r="H26" s="44">
        <f t="shared" si="5"/>
        <v>1648</v>
      </c>
      <c r="I26" s="245">
        <f t="shared" si="5"/>
        <v>0</v>
      </c>
      <c r="J26" s="246">
        <f t="shared" si="5"/>
        <v>0</v>
      </c>
      <c r="K26" s="44">
        <f t="shared" si="5"/>
        <v>5556</v>
      </c>
      <c r="L26" s="245">
        <f t="shared" si="5"/>
        <v>0</v>
      </c>
      <c r="M26" s="246">
        <f t="shared" si="5"/>
        <v>0</v>
      </c>
      <c r="N26" s="44">
        <f t="shared" si="5"/>
        <v>0</v>
      </c>
      <c r="O26" s="245">
        <f t="shared" si="5"/>
        <v>0</v>
      </c>
      <c r="P26" s="246">
        <f t="shared" si="5"/>
        <v>0</v>
      </c>
      <c r="Q26" s="44">
        <f t="shared" si="5"/>
        <v>13609</v>
      </c>
      <c r="R26" s="245">
        <f t="shared" si="5"/>
        <v>3775</v>
      </c>
      <c r="S26" s="246">
        <f t="shared" si="5"/>
        <v>3789</v>
      </c>
      <c r="T26" s="44">
        <f t="shared" si="5"/>
        <v>697967</v>
      </c>
      <c r="U26" s="200" t="s">
        <v>150</v>
      </c>
    </row>
    <row r="27" spans="1:34" ht="15.75">
      <c r="A27" s="438" t="s">
        <v>112</v>
      </c>
      <c r="B27" s="437"/>
      <c r="C27" s="247"/>
      <c r="D27" s="248">
        <v>353</v>
      </c>
      <c r="E27" s="248"/>
      <c r="F27" s="247"/>
      <c r="G27" s="248"/>
      <c r="H27" s="248"/>
      <c r="I27" s="247"/>
      <c r="J27" s="248"/>
      <c r="K27" s="248"/>
      <c r="L27" s="247"/>
      <c r="M27" s="248"/>
      <c r="N27" s="248"/>
      <c r="O27" s="247"/>
      <c r="P27" s="248"/>
      <c r="Q27" s="248"/>
      <c r="R27" s="247"/>
      <c r="S27" s="248">
        <f>D27+G27+J27+M27+P27</f>
        <v>353</v>
      </c>
      <c r="T27" s="249"/>
      <c r="U27" s="200" t="s">
        <v>150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21" ht="15.75">
      <c r="A28" s="438" t="s">
        <v>111</v>
      </c>
      <c r="B28" s="437"/>
      <c r="C28" s="250"/>
      <c r="D28" s="251">
        <f>SUM(D26:D27)</f>
        <v>4142</v>
      </c>
      <c r="E28" s="251"/>
      <c r="F28" s="250"/>
      <c r="G28" s="251">
        <f>+G26+G27</f>
        <v>0</v>
      </c>
      <c r="H28" s="251"/>
      <c r="I28" s="250"/>
      <c r="J28" s="251">
        <f>+J26+J27</f>
        <v>0</v>
      </c>
      <c r="K28" s="251"/>
      <c r="L28" s="250"/>
      <c r="M28" s="251">
        <f>+M26+M27</f>
        <v>0</v>
      </c>
      <c r="N28" s="251"/>
      <c r="O28" s="250"/>
      <c r="P28" s="251">
        <f>+P26+P27</f>
        <v>0</v>
      </c>
      <c r="Q28" s="251"/>
      <c r="R28" s="250"/>
      <c r="S28" s="251">
        <f>SUM(S26:S27)</f>
        <v>4142</v>
      </c>
      <c r="T28" s="252"/>
      <c r="U28" s="200" t="s">
        <v>150</v>
      </c>
    </row>
    <row r="29" spans="1:21" ht="15.75">
      <c r="A29" s="441" t="s">
        <v>113</v>
      </c>
      <c r="B29" s="442"/>
      <c r="C29" s="238"/>
      <c r="D29" s="239"/>
      <c r="E29" s="239"/>
      <c r="F29" s="238"/>
      <c r="G29" s="239"/>
      <c r="H29" s="239"/>
      <c r="I29" s="238"/>
      <c r="J29" s="239"/>
      <c r="K29" s="239"/>
      <c r="L29" s="238"/>
      <c r="M29" s="239"/>
      <c r="N29" s="239"/>
      <c r="O29" s="238"/>
      <c r="P29" s="239"/>
      <c r="Q29" s="239"/>
      <c r="R29" s="238"/>
      <c r="S29" s="239"/>
      <c r="T29" s="240"/>
      <c r="U29" s="200" t="s">
        <v>150</v>
      </c>
    </row>
    <row r="30" spans="1:21" ht="15.75">
      <c r="A30" s="443" t="s">
        <v>39</v>
      </c>
      <c r="B30" s="444"/>
      <c r="C30" s="238"/>
      <c r="D30" s="239"/>
      <c r="E30" s="239"/>
      <c r="F30" s="238"/>
      <c r="G30" s="239"/>
      <c r="H30" s="239"/>
      <c r="I30" s="238"/>
      <c r="J30" s="239"/>
      <c r="K30" s="239"/>
      <c r="L30" s="238"/>
      <c r="M30" s="239"/>
      <c r="N30" s="239"/>
      <c r="O30" s="238"/>
      <c r="P30" s="239"/>
      <c r="Q30" s="239"/>
      <c r="R30" s="238"/>
      <c r="S30" s="239">
        <f>D30+G30+J30+M30+P30</f>
        <v>0</v>
      </c>
      <c r="T30" s="240"/>
      <c r="U30" s="200" t="s">
        <v>150</v>
      </c>
    </row>
    <row r="31" spans="1:21" ht="15.75">
      <c r="A31" s="428" t="s">
        <v>69</v>
      </c>
      <c r="B31" s="429"/>
      <c r="C31" s="247"/>
      <c r="D31" s="248"/>
      <c r="E31" s="248"/>
      <c r="F31" s="247"/>
      <c r="G31" s="248"/>
      <c r="H31" s="248"/>
      <c r="I31" s="247"/>
      <c r="J31" s="248"/>
      <c r="K31" s="248"/>
      <c r="L31" s="247"/>
      <c r="M31" s="248"/>
      <c r="N31" s="248"/>
      <c r="O31" s="247"/>
      <c r="P31" s="248"/>
      <c r="Q31" s="248"/>
      <c r="R31" s="247"/>
      <c r="S31" s="248">
        <f>D31+G31+J31+M31+P31</f>
        <v>0</v>
      </c>
      <c r="T31" s="249"/>
      <c r="U31" s="200" t="s">
        <v>150</v>
      </c>
    </row>
    <row r="32" spans="1:21" ht="15.75">
      <c r="A32" s="436" t="s">
        <v>114</v>
      </c>
      <c r="B32" s="437"/>
      <c r="C32" s="247"/>
      <c r="D32" s="248">
        <f>D31+D30+D28</f>
        <v>4142</v>
      </c>
      <c r="E32" s="248"/>
      <c r="F32" s="247"/>
      <c r="G32" s="248">
        <f>G31+G30+G28</f>
        <v>0</v>
      </c>
      <c r="H32" s="248"/>
      <c r="I32" s="247"/>
      <c r="J32" s="248">
        <f>J31+J30+J28</f>
        <v>0</v>
      </c>
      <c r="K32" s="248"/>
      <c r="L32" s="247"/>
      <c r="M32" s="248">
        <f>M31+M30+M28</f>
        <v>0</v>
      </c>
      <c r="N32" s="248"/>
      <c r="O32" s="247"/>
      <c r="P32" s="248">
        <f>P31+P30+P28</f>
        <v>0</v>
      </c>
      <c r="Q32" s="248"/>
      <c r="R32" s="247"/>
      <c r="S32" s="248">
        <f>S31+S30+S28</f>
        <v>4142</v>
      </c>
      <c r="T32" s="249"/>
      <c r="U32" s="200" t="s">
        <v>150</v>
      </c>
    </row>
    <row r="33" spans="2:21" ht="15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00" t="s">
        <v>150</v>
      </c>
    </row>
    <row r="34" spans="1:21" ht="15.75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00" t="s">
        <v>150</v>
      </c>
    </row>
    <row r="35" spans="1:21" ht="15.75">
      <c r="A35" s="1" t="s">
        <v>94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00" t="s">
        <v>150</v>
      </c>
    </row>
    <row r="36" spans="1:21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00" t="s">
        <v>150</v>
      </c>
    </row>
    <row r="37" spans="1:21" ht="18" customHeight="1">
      <c r="A37" s="426" t="s">
        <v>97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1"/>
      <c r="S37" s="1"/>
      <c r="T37" s="1"/>
      <c r="U37" s="200" t="s">
        <v>150</v>
      </c>
    </row>
    <row r="38" spans="1:21" ht="18" customHeight="1">
      <c r="A38" s="426" t="s">
        <v>215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1"/>
      <c r="S38" s="1"/>
      <c r="T38" s="1"/>
      <c r="U38" s="200" t="s">
        <v>150</v>
      </c>
    </row>
    <row r="39" spans="1:21" ht="18" customHeight="1">
      <c r="A39" s="426" t="s">
        <v>221</v>
      </c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1"/>
      <c r="S39" s="1"/>
      <c r="T39" s="1"/>
      <c r="U39" s="200" t="s">
        <v>150</v>
      </c>
    </row>
    <row r="40" spans="1:21" ht="18" customHeight="1">
      <c r="A40" s="41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1"/>
      <c r="S40" s="1"/>
      <c r="T40" s="1"/>
      <c r="U40" s="200" t="s">
        <v>150</v>
      </c>
    </row>
    <row r="41" spans="1:21" ht="18" customHeight="1">
      <c r="A41" s="426" t="s">
        <v>213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1"/>
      <c r="S41" s="1"/>
      <c r="T41" s="1"/>
      <c r="U41" s="200" t="s">
        <v>150</v>
      </c>
    </row>
    <row r="42" spans="1:21" ht="18" customHeight="1">
      <c r="A42" s="426" t="s">
        <v>214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1"/>
      <c r="S42" s="1"/>
      <c r="T42" s="1"/>
      <c r="U42" s="200" t="s">
        <v>150</v>
      </c>
    </row>
    <row r="43" spans="1:21" ht="14.25" customHeight="1">
      <c r="A43" s="41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1"/>
      <c r="S43" s="1"/>
      <c r="T43" s="1"/>
      <c r="U43" s="200" t="s">
        <v>150</v>
      </c>
    </row>
    <row r="44" spans="1:21" ht="15.75">
      <c r="A44" s="1" t="s">
        <v>210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00" t="s">
        <v>150</v>
      </c>
    </row>
    <row r="45" spans="1:21" ht="15.75">
      <c r="A45" s="1" t="s">
        <v>244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00" t="s">
        <v>150</v>
      </c>
    </row>
    <row r="46" spans="1:21" ht="15.75">
      <c r="A46" s="1" t="s">
        <v>245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00" t="s">
        <v>150</v>
      </c>
    </row>
    <row r="47" spans="1:21" ht="15.75">
      <c r="A47" s="1" t="s">
        <v>246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00" t="s">
        <v>150</v>
      </c>
    </row>
    <row r="48" spans="1:2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00" t="s">
        <v>150</v>
      </c>
    </row>
    <row r="49" spans="1:21" ht="15.75">
      <c r="A49" s="42" t="s">
        <v>211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1"/>
      <c r="M49" s="1"/>
      <c r="N49" s="1"/>
      <c r="O49" s="1"/>
      <c r="P49" s="1"/>
      <c r="Q49" s="1"/>
      <c r="R49" s="1"/>
      <c r="S49" s="1"/>
      <c r="T49" s="1"/>
      <c r="U49" s="200" t="s">
        <v>150</v>
      </c>
    </row>
    <row r="50" spans="1:21" ht="15.75">
      <c r="A50" s="42" t="s">
        <v>222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1"/>
      <c r="M50" s="1"/>
      <c r="N50" s="1"/>
      <c r="O50" s="1"/>
      <c r="P50" s="1"/>
      <c r="Q50" s="1"/>
      <c r="R50" s="1"/>
      <c r="S50" s="1"/>
      <c r="T50" s="1"/>
      <c r="U50" s="200" t="s">
        <v>196</v>
      </c>
    </row>
    <row r="51" spans="1:20" ht="15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1"/>
      <c r="M51" s="1"/>
      <c r="N51" s="1"/>
      <c r="O51" s="1"/>
      <c r="P51" s="1"/>
      <c r="Q51" s="1"/>
      <c r="R51" s="1"/>
      <c r="S51" s="1"/>
      <c r="T51" s="1"/>
    </row>
    <row r="52" spans="1:20" ht="15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1"/>
      <c r="M52" s="1"/>
      <c r="N52" s="1"/>
      <c r="O52" s="1"/>
      <c r="P52" s="1"/>
      <c r="Q52" s="1"/>
      <c r="R52" s="1"/>
      <c r="S52" s="1"/>
      <c r="T52" s="1"/>
    </row>
    <row r="53" spans="1:20" ht="15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1"/>
      <c r="M53" s="1"/>
      <c r="N53" s="1"/>
      <c r="O53" s="1"/>
      <c r="P53" s="1"/>
      <c r="Q53" s="1"/>
      <c r="R53" s="1"/>
      <c r="S53" s="1"/>
      <c r="T53" s="1"/>
    </row>
  </sheetData>
  <mergeCells count="34">
    <mergeCell ref="A22:B22"/>
    <mergeCell ref="A24:B24"/>
    <mergeCell ref="A25:B25"/>
    <mergeCell ref="A38:Q38"/>
    <mergeCell ref="A32:B32"/>
    <mergeCell ref="A27:B27"/>
    <mergeCell ref="A26:B26"/>
    <mergeCell ref="A28:B28"/>
    <mergeCell ref="A29:B29"/>
    <mergeCell ref="A30:B30"/>
    <mergeCell ref="A31:B31"/>
    <mergeCell ref="A6:T6"/>
    <mergeCell ref="A1:T1"/>
    <mergeCell ref="A3:T3"/>
    <mergeCell ref="A4:T4"/>
    <mergeCell ref="A5:T5"/>
    <mergeCell ref="C9:E10"/>
    <mergeCell ref="A13:B13"/>
    <mergeCell ref="A20:B20"/>
    <mergeCell ref="A21:B21"/>
    <mergeCell ref="A37:Q37"/>
    <mergeCell ref="A39:Q39"/>
    <mergeCell ref="A42:Q42"/>
    <mergeCell ref="A41:Q41"/>
    <mergeCell ref="R9:T10"/>
    <mergeCell ref="I9:K10"/>
    <mergeCell ref="A19:B19"/>
    <mergeCell ref="F9:H10"/>
    <mergeCell ref="L9:N10"/>
    <mergeCell ref="O9:Q10"/>
    <mergeCell ref="A14:B14"/>
    <mergeCell ref="A15:B15"/>
    <mergeCell ref="A17:B17"/>
    <mergeCell ref="A18:B18"/>
  </mergeCells>
  <printOptions horizontalCentered="1"/>
  <pageMargins left="0.5" right="0.5" top="0.5" bottom="0.55" header="0" footer="0"/>
  <pageSetup firstPageNumber="2" useFirstPageNumber="1" fitToHeight="1" fitToWidth="1" horizontalDpi="300" verticalDpi="300" orientation="landscape" scale="66" r:id="rId1"/>
  <headerFooter alignWithMargins="0">
    <oddFooter>&amp;C&amp;"Times New Roman,Regular"Exhibit F - Crosswalk of 2007 Availability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H52"/>
  <sheetViews>
    <sheetView showGridLines="0" showOutlineSymbols="0" zoomScale="75" zoomScaleNormal="75" workbookViewId="0" topLeftCell="A1">
      <selection activeCell="K84" sqref="K84:M85"/>
    </sheetView>
  </sheetViews>
  <sheetFormatPr defaultColWidth="8.88671875" defaultRowHeight="15"/>
  <cols>
    <col min="1" max="1" width="3.77734375" style="17" customWidth="1"/>
    <col min="2" max="2" width="28.3359375" style="17" customWidth="1"/>
    <col min="3" max="3" width="7.4453125" style="17" customWidth="1"/>
    <col min="4" max="4" width="6.77734375" style="17" customWidth="1"/>
    <col min="5" max="5" width="10.3359375" style="17" customWidth="1"/>
    <col min="6" max="6" width="5.77734375" style="17" customWidth="1"/>
    <col min="7" max="7" width="5.6640625" style="17" customWidth="1"/>
    <col min="8" max="8" width="7.77734375" style="17" customWidth="1"/>
    <col min="9" max="10" width="5.6640625" style="17" customWidth="1"/>
    <col min="11" max="11" width="8.5546875" style="17" customWidth="1"/>
    <col min="12" max="12" width="5.5546875" style="17" customWidth="1"/>
    <col min="13" max="13" width="5.6640625" style="17" customWidth="1"/>
    <col min="14" max="14" width="7.77734375" style="17" customWidth="1"/>
    <col min="15" max="16" width="5.6640625" style="17" customWidth="1"/>
    <col min="17" max="17" width="9.5546875" style="17" customWidth="1"/>
    <col min="18" max="18" width="7.10546875" style="17" customWidth="1"/>
    <col min="19" max="19" width="6.77734375" style="17" customWidth="1"/>
    <col min="20" max="20" width="10.77734375" style="17" customWidth="1"/>
    <col min="21" max="21" width="0.9921875" style="201" customWidth="1"/>
    <col min="22" max="16384" width="9.6640625" style="17" customWidth="1"/>
  </cols>
  <sheetData>
    <row r="1" spans="1:21" ht="20.25">
      <c r="A1" s="431" t="s">
        <v>223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200" t="s">
        <v>150</v>
      </c>
    </row>
    <row r="2" spans="1:2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00" t="s">
        <v>150</v>
      </c>
    </row>
    <row r="3" spans="1:21" ht="18.75">
      <c r="A3" s="432" t="s">
        <v>224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200" t="s">
        <v>150</v>
      </c>
    </row>
    <row r="4" spans="1:21" ht="16.5">
      <c r="A4" s="433" t="str">
        <f>+'B. Summary of Requirements'!A5</f>
        <v>General Legal Activities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200" t="s">
        <v>150</v>
      </c>
    </row>
    <row r="5" spans="1:21" ht="16.5">
      <c r="A5" s="433" t="str">
        <f>+'B. Summary of Requirements'!A6</f>
        <v>Salaries and Expenses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200" t="s">
        <v>150</v>
      </c>
    </row>
    <row r="6" spans="1:21" ht="15.75">
      <c r="A6" s="430" t="s">
        <v>106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200" t="s">
        <v>150</v>
      </c>
    </row>
    <row r="7" spans="1:21" ht="15.75">
      <c r="A7" s="1"/>
      <c r="B7" s="1"/>
      <c r="C7" s="1"/>
      <c r="D7" s="1"/>
      <c r="E7" s="1"/>
      <c r="F7" s="18"/>
      <c r="G7" s="18"/>
      <c r="H7" s="18"/>
      <c r="I7" s="18"/>
      <c r="J7" s="18"/>
      <c r="K7" s="18"/>
      <c r="L7" s="18"/>
      <c r="M7" s="18"/>
      <c r="N7" s="18"/>
      <c r="O7" s="1"/>
      <c r="P7" s="1"/>
      <c r="Q7" s="1"/>
      <c r="R7" s="1"/>
      <c r="S7" s="1"/>
      <c r="T7" s="1"/>
      <c r="U7" s="200" t="s">
        <v>150</v>
      </c>
    </row>
    <row r="8" spans="1:21" ht="15.75">
      <c r="A8" s="1"/>
      <c r="B8" s="1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"/>
      <c r="P8" s="1"/>
      <c r="Q8" s="1"/>
      <c r="R8" s="19"/>
      <c r="S8" s="18"/>
      <c r="T8" s="18"/>
      <c r="U8" s="200" t="s">
        <v>150</v>
      </c>
    </row>
    <row r="9" spans="1:21" ht="15.75">
      <c r="A9" s="46"/>
      <c r="B9" s="47"/>
      <c r="C9" s="417" t="s">
        <v>225</v>
      </c>
      <c r="D9" s="418"/>
      <c r="E9" s="419"/>
      <c r="F9" s="425" t="s">
        <v>122</v>
      </c>
      <c r="G9" s="342"/>
      <c r="H9" s="343"/>
      <c r="I9" s="417" t="s">
        <v>194</v>
      </c>
      <c r="J9" s="418"/>
      <c r="K9" s="419"/>
      <c r="L9" s="417" t="s">
        <v>98</v>
      </c>
      <c r="M9" s="418"/>
      <c r="N9" s="419"/>
      <c r="O9" s="417" t="s">
        <v>195</v>
      </c>
      <c r="P9" s="418"/>
      <c r="Q9" s="419"/>
      <c r="R9" s="417" t="s">
        <v>226</v>
      </c>
      <c r="S9" s="418"/>
      <c r="T9" s="419"/>
      <c r="U9" s="200" t="s">
        <v>150</v>
      </c>
    </row>
    <row r="10" spans="1:21" ht="15.75">
      <c r="A10" s="45"/>
      <c r="B10" s="2"/>
      <c r="C10" s="420"/>
      <c r="D10" s="421"/>
      <c r="E10" s="422"/>
      <c r="F10" s="344"/>
      <c r="G10" s="345"/>
      <c r="H10" s="346"/>
      <c r="I10" s="420"/>
      <c r="J10" s="421"/>
      <c r="K10" s="422"/>
      <c r="L10" s="420"/>
      <c r="M10" s="421"/>
      <c r="N10" s="422"/>
      <c r="O10" s="420"/>
      <c r="P10" s="421"/>
      <c r="Q10" s="422"/>
      <c r="R10" s="420"/>
      <c r="S10" s="421"/>
      <c r="T10" s="422"/>
      <c r="U10" s="200" t="s">
        <v>150</v>
      </c>
    </row>
    <row r="11" spans="1:21" ht="3" customHeight="1">
      <c r="A11" s="45"/>
      <c r="B11" s="1"/>
      <c r="C11" s="45"/>
      <c r="D11" s="1"/>
      <c r="E11" s="1"/>
      <c r="F11" s="45"/>
      <c r="G11" s="1"/>
      <c r="H11" s="1"/>
      <c r="I11" s="45"/>
      <c r="J11" s="1"/>
      <c r="K11" s="1"/>
      <c r="L11" s="45"/>
      <c r="M11" s="1"/>
      <c r="N11" s="1"/>
      <c r="O11" s="45"/>
      <c r="P11" s="1"/>
      <c r="Q11" s="1"/>
      <c r="R11" s="45"/>
      <c r="S11" s="1"/>
      <c r="T11" s="43"/>
      <c r="U11" s="200" t="s">
        <v>150</v>
      </c>
    </row>
    <row r="12" spans="1:21" ht="16.5" thickBot="1">
      <c r="A12" s="49" t="s">
        <v>26</v>
      </c>
      <c r="B12" s="99"/>
      <c r="C12" s="83" t="s">
        <v>127</v>
      </c>
      <c r="D12" s="48" t="s">
        <v>30</v>
      </c>
      <c r="E12" s="48" t="s">
        <v>129</v>
      </c>
      <c r="F12" s="83" t="s">
        <v>127</v>
      </c>
      <c r="G12" s="48" t="s">
        <v>30</v>
      </c>
      <c r="H12" s="48" t="s">
        <v>129</v>
      </c>
      <c r="I12" s="83" t="s">
        <v>127</v>
      </c>
      <c r="J12" s="48" t="s">
        <v>30</v>
      </c>
      <c r="K12" s="48" t="s">
        <v>129</v>
      </c>
      <c r="L12" s="83" t="s">
        <v>127</v>
      </c>
      <c r="M12" s="48" t="s">
        <v>30</v>
      </c>
      <c r="N12" s="48" t="s">
        <v>129</v>
      </c>
      <c r="O12" s="83" t="s">
        <v>127</v>
      </c>
      <c r="P12" s="48" t="s">
        <v>30</v>
      </c>
      <c r="Q12" s="48" t="s">
        <v>129</v>
      </c>
      <c r="R12" s="83" t="s">
        <v>127</v>
      </c>
      <c r="S12" s="48" t="s">
        <v>30</v>
      </c>
      <c r="T12" s="84" t="s">
        <v>129</v>
      </c>
      <c r="U12" s="200" t="s">
        <v>150</v>
      </c>
    </row>
    <row r="13" spans="1:21" ht="15.75">
      <c r="A13" s="434" t="s">
        <v>91</v>
      </c>
      <c r="B13" s="435"/>
      <c r="C13" s="183" t="s">
        <v>128</v>
      </c>
      <c r="D13" s="184"/>
      <c r="E13" s="184"/>
      <c r="F13" s="183"/>
      <c r="G13" s="184"/>
      <c r="H13" s="184"/>
      <c r="I13" s="183"/>
      <c r="J13" s="184"/>
      <c r="K13" s="184"/>
      <c r="L13" s="183"/>
      <c r="M13" s="184"/>
      <c r="N13" s="184"/>
      <c r="O13" s="183"/>
      <c r="P13" s="184"/>
      <c r="Q13" s="184"/>
      <c r="R13" s="183" t="s">
        <v>128</v>
      </c>
      <c r="S13" s="184" t="s">
        <v>128</v>
      </c>
      <c r="T13" s="185" t="s">
        <v>128</v>
      </c>
      <c r="U13" s="200" t="s">
        <v>150</v>
      </c>
    </row>
    <row r="14" spans="1:22" ht="15.75">
      <c r="A14" s="423" t="s">
        <v>92</v>
      </c>
      <c r="B14" s="424"/>
      <c r="C14" s="238">
        <v>48</v>
      </c>
      <c r="D14" s="239">
        <v>49</v>
      </c>
      <c r="E14" s="253">
        <v>9883</v>
      </c>
      <c r="F14" s="238">
        <v>0</v>
      </c>
      <c r="G14" s="239">
        <v>0</v>
      </c>
      <c r="H14" s="253">
        <v>0</v>
      </c>
      <c r="I14" s="238">
        <v>0</v>
      </c>
      <c r="J14" s="239">
        <v>0</v>
      </c>
      <c r="K14" s="253">
        <v>0</v>
      </c>
      <c r="L14" s="238">
        <v>0</v>
      </c>
      <c r="M14" s="239">
        <v>0</v>
      </c>
      <c r="N14" s="253">
        <v>0</v>
      </c>
      <c r="O14" s="238">
        <v>0</v>
      </c>
      <c r="P14" s="239">
        <v>0</v>
      </c>
      <c r="Q14" s="253">
        <v>0</v>
      </c>
      <c r="R14" s="238">
        <f aca="true" t="shared" si="0" ref="R14:R22">C14+F14+I14+L14+O14</f>
        <v>48</v>
      </c>
      <c r="S14" s="239">
        <f aca="true" t="shared" si="1" ref="S14:S22">D14+G14+J14+M14+P14</f>
        <v>49</v>
      </c>
      <c r="T14" s="253">
        <f aca="true" t="shared" si="2" ref="T14:T22">E14+H14+K14+N14+Q14</f>
        <v>9883</v>
      </c>
      <c r="U14" s="200" t="s">
        <v>150</v>
      </c>
      <c r="V14" s="200"/>
    </row>
    <row r="15" spans="1:21" ht="15.75">
      <c r="A15" s="423" t="s">
        <v>183</v>
      </c>
      <c r="B15" s="424"/>
      <c r="C15" s="238">
        <v>634</v>
      </c>
      <c r="D15" s="239">
        <v>573</v>
      </c>
      <c r="E15" s="239">
        <v>92781</v>
      </c>
      <c r="F15" s="238">
        <v>0</v>
      </c>
      <c r="G15" s="239">
        <v>0</v>
      </c>
      <c r="H15" s="239">
        <v>0</v>
      </c>
      <c r="I15" s="238">
        <v>0</v>
      </c>
      <c r="J15" s="239">
        <v>0</v>
      </c>
      <c r="K15" s="239">
        <v>0</v>
      </c>
      <c r="L15" s="238">
        <v>0</v>
      </c>
      <c r="M15" s="239">
        <v>0</v>
      </c>
      <c r="N15" s="239">
        <v>0</v>
      </c>
      <c r="O15" s="238">
        <v>0</v>
      </c>
      <c r="P15" s="239">
        <v>0</v>
      </c>
      <c r="Q15" s="239">
        <v>3203</v>
      </c>
      <c r="R15" s="238">
        <f t="shared" si="0"/>
        <v>634</v>
      </c>
      <c r="S15" s="239">
        <f t="shared" si="1"/>
        <v>573</v>
      </c>
      <c r="T15" s="239">
        <f t="shared" si="2"/>
        <v>95984</v>
      </c>
      <c r="U15" s="200" t="s">
        <v>150</v>
      </c>
    </row>
    <row r="16" spans="1:21" ht="15.75">
      <c r="A16" s="210" t="s">
        <v>184</v>
      </c>
      <c r="B16" s="237"/>
      <c r="C16" s="238">
        <v>744</v>
      </c>
      <c r="D16" s="239">
        <v>750</v>
      </c>
      <c r="E16" s="239">
        <v>148979</v>
      </c>
      <c r="F16" s="238">
        <v>0</v>
      </c>
      <c r="G16" s="239">
        <v>0</v>
      </c>
      <c r="H16" s="239">
        <v>0</v>
      </c>
      <c r="I16" s="238">
        <v>0</v>
      </c>
      <c r="J16" s="239">
        <v>0</v>
      </c>
      <c r="K16" s="239">
        <v>0</v>
      </c>
      <c r="L16" s="238">
        <v>0</v>
      </c>
      <c r="M16" s="239">
        <v>0</v>
      </c>
      <c r="N16" s="239">
        <v>0</v>
      </c>
      <c r="O16" s="238">
        <v>0</v>
      </c>
      <c r="P16" s="239">
        <v>0</v>
      </c>
      <c r="Q16" s="239">
        <v>102</v>
      </c>
      <c r="R16" s="238">
        <f t="shared" si="0"/>
        <v>744</v>
      </c>
      <c r="S16" s="239">
        <f t="shared" si="1"/>
        <v>750</v>
      </c>
      <c r="T16" s="239">
        <f t="shared" si="2"/>
        <v>149081</v>
      </c>
      <c r="U16" s="200" t="s">
        <v>150</v>
      </c>
    </row>
    <row r="17" spans="1:21" ht="15.75">
      <c r="A17" s="423" t="s">
        <v>185</v>
      </c>
      <c r="B17" s="424"/>
      <c r="C17" s="238">
        <v>1338</v>
      </c>
      <c r="D17" s="239">
        <v>1253</v>
      </c>
      <c r="E17" s="239">
        <v>250114</v>
      </c>
      <c r="F17" s="238">
        <v>0</v>
      </c>
      <c r="G17" s="239">
        <v>0</v>
      </c>
      <c r="H17" s="239">
        <v>0</v>
      </c>
      <c r="I17" s="238">
        <v>0</v>
      </c>
      <c r="J17" s="239">
        <v>0</v>
      </c>
      <c r="K17" s="239">
        <v>0</v>
      </c>
      <c r="L17" s="238">
        <v>0</v>
      </c>
      <c r="M17" s="239">
        <v>0</v>
      </c>
      <c r="N17" s="239">
        <v>0</v>
      </c>
      <c r="O17" s="238">
        <v>0</v>
      </c>
      <c r="P17" s="239">
        <v>0</v>
      </c>
      <c r="Q17" s="239">
        <v>2379</v>
      </c>
      <c r="R17" s="238">
        <f t="shared" si="0"/>
        <v>1338</v>
      </c>
      <c r="S17" s="239">
        <f t="shared" si="1"/>
        <v>1253</v>
      </c>
      <c r="T17" s="239">
        <f t="shared" si="2"/>
        <v>252493</v>
      </c>
      <c r="U17" s="200" t="s">
        <v>150</v>
      </c>
    </row>
    <row r="18" spans="1:21" ht="15.75">
      <c r="A18" s="423" t="s">
        <v>186</v>
      </c>
      <c r="B18" s="424"/>
      <c r="C18" s="238">
        <v>445</v>
      </c>
      <c r="D18" s="239">
        <v>495</v>
      </c>
      <c r="E18" s="239">
        <v>99365</v>
      </c>
      <c r="F18" s="238">
        <v>0</v>
      </c>
      <c r="G18" s="239">
        <v>0</v>
      </c>
      <c r="H18" s="239">
        <v>0</v>
      </c>
      <c r="I18" s="238">
        <v>0</v>
      </c>
      <c r="J18" s="239">
        <v>0</v>
      </c>
      <c r="K18" s="239">
        <v>0</v>
      </c>
      <c r="L18" s="238">
        <v>0</v>
      </c>
      <c r="M18" s="239">
        <v>0</v>
      </c>
      <c r="N18" s="239">
        <v>0</v>
      </c>
      <c r="O18" s="238">
        <v>0</v>
      </c>
      <c r="P18" s="239">
        <v>0</v>
      </c>
      <c r="Q18" s="239">
        <v>0</v>
      </c>
      <c r="R18" s="238">
        <f t="shared" si="0"/>
        <v>445</v>
      </c>
      <c r="S18" s="239">
        <f t="shared" si="1"/>
        <v>495</v>
      </c>
      <c r="T18" s="239">
        <f t="shared" si="2"/>
        <v>99365</v>
      </c>
      <c r="U18" s="200" t="s">
        <v>150</v>
      </c>
    </row>
    <row r="19" spans="1:21" ht="15.75">
      <c r="A19" s="423" t="s">
        <v>187</v>
      </c>
      <c r="B19" s="424"/>
      <c r="C19" s="238">
        <v>37</v>
      </c>
      <c r="D19" s="239">
        <v>37</v>
      </c>
      <c r="E19" s="239">
        <v>6184</v>
      </c>
      <c r="F19" s="238">
        <v>0</v>
      </c>
      <c r="G19" s="239">
        <v>0</v>
      </c>
      <c r="H19" s="239">
        <v>0</v>
      </c>
      <c r="I19" s="238">
        <v>0</v>
      </c>
      <c r="J19" s="239">
        <v>0</v>
      </c>
      <c r="K19" s="239">
        <v>0</v>
      </c>
      <c r="L19" s="238">
        <v>0</v>
      </c>
      <c r="M19" s="239">
        <v>0</v>
      </c>
      <c r="N19" s="239">
        <v>0</v>
      </c>
      <c r="O19" s="238">
        <v>0</v>
      </c>
      <c r="P19" s="239">
        <v>0</v>
      </c>
      <c r="Q19" s="239">
        <v>0</v>
      </c>
      <c r="R19" s="238">
        <f t="shared" si="0"/>
        <v>37</v>
      </c>
      <c r="S19" s="239">
        <f t="shared" si="1"/>
        <v>37</v>
      </c>
      <c r="T19" s="239">
        <f t="shared" si="2"/>
        <v>6184</v>
      </c>
      <c r="U19" s="200" t="s">
        <v>150</v>
      </c>
    </row>
    <row r="20" spans="1:21" ht="15.75">
      <c r="A20" s="423" t="s">
        <v>168</v>
      </c>
      <c r="B20" s="424"/>
      <c r="C20" s="238">
        <v>713</v>
      </c>
      <c r="D20" s="239">
        <v>715</v>
      </c>
      <c r="E20" s="239">
        <v>114450</v>
      </c>
      <c r="F20" s="238">
        <v>0</v>
      </c>
      <c r="G20" s="239">
        <v>0</v>
      </c>
      <c r="H20" s="239">
        <v>0</v>
      </c>
      <c r="I20" s="238">
        <v>0</v>
      </c>
      <c r="J20" s="239">
        <v>0</v>
      </c>
      <c r="K20" s="239">
        <v>0</v>
      </c>
      <c r="L20" s="238">
        <v>0</v>
      </c>
      <c r="M20" s="239">
        <v>0</v>
      </c>
      <c r="N20" s="239">
        <v>0</v>
      </c>
      <c r="O20" s="238">
        <v>0</v>
      </c>
      <c r="P20" s="239">
        <v>0</v>
      </c>
      <c r="Q20" s="239">
        <v>0</v>
      </c>
      <c r="R20" s="238">
        <f t="shared" si="0"/>
        <v>713</v>
      </c>
      <c r="S20" s="239">
        <f t="shared" si="1"/>
        <v>715</v>
      </c>
      <c r="T20" s="239">
        <f t="shared" si="2"/>
        <v>114450</v>
      </c>
      <c r="U20" s="200" t="s">
        <v>150</v>
      </c>
    </row>
    <row r="21" spans="1:21" ht="15.75">
      <c r="A21" s="423" t="s">
        <v>93</v>
      </c>
      <c r="B21" s="424"/>
      <c r="C21" s="238">
        <v>63</v>
      </c>
      <c r="D21" s="239">
        <v>65</v>
      </c>
      <c r="E21" s="239">
        <v>23252</v>
      </c>
      <c r="F21" s="238">
        <v>0</v>
      </c>
      <c r="G21" s="239">
        <v>0</v>
      </c>
      <c r="H21" s="239">
        <v>0</v>
      </c>
      <c r="I21" s="238">
        <v>0</v>
      </c>
      <c r="J21" s="239">
        <v>0</v>
      </c>
      <c r="K21" s="239">
        <v>0</v>
      </c>
      <c r="L21" s="238">
        <v>0</v>
      </c>
      <c r="M21" s="239">
        <v>0</v>
      </c>
      <c r="N21" s="239">
        <v>0</v>
      </c>
      <c r="O21" s="238">
        <v>0</v>
      </c>
      <c r="P21" s="239">
        <v>0</v>
      </c>
      <c r="Q21" s="239">
        <v>0</v>
      </c>
      <c r="R21" s="238">
        <f t="shared" si="0"/>
        <v>63</v>
      </c>
      <c r="S21" s="239">
        <f t="shared" si="1"/>
        <v>65</v>
      </c>
      <c r="T21" s="239">
        <f t="shared" si="2"/>
        <v>23252</v>
      </c>
      <c r="U21" s="200" t="s">
        <v>150</v>
      </c>
    </row>
    <row r="22" spans="1:21" ht="15.75">
      <c r="A22" s="423" t="s">
        <v>189</v>
      </c>
      <c r="B22" s="424"/>
      <c r="C22" s="241">
        <v>3</v>
      </c>
      <c r="D22" s="242">
        <v>3</v>
      </c>
      <c r="E22" s="242">
        <v>541</v>
      </c>
      <c r="F22" s="241">
        <v>0</v>
      </c>
      <c r="G22" s="242">
        <v>0</v>
      </c>
      <c r="H22" s="242">
        <v>0</v>
      </c>
      <c r="I22" s="241">
        <v>0</v>
      </c>
      <c r="J22" s="242">
        <v>0</v>
      </c>
      <c r="K22" s="242">
        <v>0</v>
      </c>
      <c r="L22" s="241">
        <v>0</v>
      </c>
      <c r="M22" s="242">
        <v>0</v>
      </c>
      <c r="N22" s="242">
        <v>0</v>
      </c>
      <c r="O22" s="241">
        <v>0</v>
      </c>
      <c r="P22" s="242">
        <v>0</v>
      </c>
      <c r="Q22" s="242">
        <v>0</v>
      </c>
      <c r="R22" s="241">
        <f t="shared" si="0"/>
        <v>3</v>
      </c>
      <c r="S22" s="242">
        <f t="shared" si="1"/>
        <v>3</v>
      </c>
      <c r="T22" s="242">
        <f t="shared" si="2"/>
        <v>541</v>
      </c>
      <c r="U22" s="200" t="s">
        <v>150</v>
      </c>
    </row>
    <row r="23" spans="1:21" ht="9" customHeight="1" hidden="1">
      <c r="A23" s="45"/>
      <c r="B23" s="1" t="s">
        <v>128</v>
      </c>
      <c r="C23" s="243"/>
      <c r="D23" s="244"/>
      <c r="E23" s="244"/>
      <c r="F23" s="243"/>
      <c r="G23" s="244"/>
      <c r="H23" s="244"/>
      <c r="I23" s="243"/>
      <c r="J23" s="244"/>
      <c r="K23" s="244"/>
      <c r="L23" s="243"/>
      <c r="M23" s="244"/>
      <c r="N23" s="244"/>
      <c r="O23" s="243"/>
      <c r="P23" s="244"/>
      <c r="Q23" s="244"/>
      <c r="R23" s="243"/>
      <c r="S23" s="244"/>
      <c r="T23" s="244"/>
      <c r="U23" s="200" t="s">
        <v>150</v>
      </c>
    </row>
    <row r="24" spans="1:21" ht="15.75" customHeight="1">
      <c r="A24" s="423" t="s">
        <v>95</v>
      </c>
      <c r="B24" s="424"/>
      <c r="C24" s="241">
        <v>0</v>
      </c>
      <c r="D24" s="242">
        <v>0</v>
      </c>
      <c r="E24" s="242">
        <v>0</v>
      </c>
      <c r="F24" s="241">
        <v>0</v>
      </c>
      <c r="G24" s="242">
        <v>0</v>
      </c>
      <c r="H24" s="242">
        <v>0</v>
      </c>
      <c r="I24" s="241">
        <v>0</v>
      </c>
      <c r="J24" s="242">
        <v>0</v>
      </c>
      <c r="K24" s="242">
        <v>0</v>
      </c>
      <c r="L24" s="241">
        <v>0</v>
      </c>
      <c r="M24" s="242">
        <v>0</v>
      </c>
      <c r="N24" s="242">
        <v>0</v>
      </c>
      <c r="O24" s="241">
        <v>0</v>
      </c>
      <c r="P24" s="242">
        <v>0</v>
      </c>
      <c r="Q24" s="242">
        <v>60</v>
      </c>
      <c r="R24" s="241">
        <f aca="true" t="shared" si="3" ref="R24:T25">C24+F24+I24+L24+O24</f>
        <v>0</v>
      </c>
      <c r="S24" s="242">
        <f t="shared" si="3"/>
        <v>0</v>
      </c>
      <c r="T24" s="242">
        <f t="shared" si="3"/>
        <v>60</v>
      </c>
      <c r="U24" s="200" t="s">
        <v>150</v>
      </c>
    </row>
    <row r="25" spans="1:21" ht="15.75" customHeight="1">
      <c r="A25" s="423" t="s">
        <v>96</v>
      </c>
      <c r="B25" s="424"/>
      <c r="C25" s="241">
        <v>0</v>
      </c>
      <c r="D25" s="242">
        <v>0</v>
      </c>
      <c r="E25" s="242">
        <v>0</v>
      </c>
      <c r="F25" s="241">
        <v>0</v>
      </c>
      <c r="G25" s="242">
        <v>0</v>
      </c>
      <c r="H25" s="242">
        <v>0</v>
      </c>
      <c r="I25" s="241">
        <v>0</v>
      </c>
      <c r="J25" s="242">
        <v>0</v>
      </c>
      <c r="K25" s="242">
        <v>0</v>
      </c>
      <c r="L25" s="241">
        <v>0</v>
      </c>
      <c r="M25" s="242">
        <v>0</v>
      </c>
      <c r="N25" s="242">
        <v>0</v>
      </c>
      <c r="O25" s="241">
        <v>0</v>
      </c>
      <c r="P25" s="242">
        <v>0</v>
      </c>
      <c r="Q25" s="242">
        <v>2019</v>
      </c>
      <c r="R25" s="241">
        <f t="shared" si="3"/>
        <v>0</v>
      </c>
      <c r="S25" s="242">
        <f t="shared" si="3"/>
        <v>0</v>
      </c>
      <c r="T25" s="242">
        <f t="shared" si="3"/>
        <v>2019</v>
      </c>
      <c r="U25" s="200" t="s">
        <v>150</v>
      </c>
    </row>
    <row r="26" spans="1:21" ht="15.75">
      <c r="A26" s="439" t="s">
        <v>141</v>
      </c>
      <c r="B26" s="440"/>
      <c r="C26" s="245">
        <f aca="true" t="shared" si="4" ref="C26:T26">SUM(C13:C25)</f>
        <v>4025</v>
      </c>
      <c r="D26" s="246">
        <f t="shared" si="4"/>
        <v>3940</v>
      </c>
      <c r="E26" s="44">
        <f t="shared" si="4"/>
        <v>745549</v>
      </c>
      <c r="F26" s="245">
        <f t="shared" si="4"/>
        <v>0</v>
      </c>
      <c r="G26" s="246">
        <f t="shared" si="4"/>
        <v>0</v>
      </c>
      <c r="H26" s="44">
        <f t="shared" si="4"/>
        <v>0</v>
      </c>
      <c r="I26" s="245">
        <f t="shared" si="4"/>
        <v>0</v>
      </c>
      <c r="J26" s="246">
        <f t="shared" si="4"/>
        <v>0</v>
      </c>
      <c r="K26" s="44">
        <f t="shared" si="4"/>
        <v>0</v>
      </c>
      <c r="L26" s="245">
        <f t="shared" si="4"/>
        <v>0</v>
      </c>
      <c r="M26" s="246">
        <f t="shared" si="4"/>
        <v>0</v>
      </c>
      <c r="N26" s="44">
        <f t="shared" si="4"/>
        <v>0</v>
      </c>
      <c r="O26" s="245">
        <f t="shared" si="4"/>
        <v>0</v>
      </c>
      <c r="P26" s="246">
        <f t="shared" si="4"/>
        <v>0</v>
      </c>
      <c r="Q26" s="44">
        <f t="shared" si="4"/>
        <v>7763</v>
      </c>
      <c r="R26" s="245">
        <f t="shared" si="4"/>
        <v>4025</v>
      </c>
      <c r="S26" s="246">
        <f t="shared" si="4"/>
        <v>3940</v>
      </c>
      <c r="T26" s="44">
        <f t="shared" si="4"/>
        <v>753312</v>
      </c>
      <c r="U26" s="200" t="s">
        <v>150</v>
      </c>
    </row>
    <row r="27" spans="1:34" ht="15.75">
      <c r="A27" s="438" t="s">
        <v>112</v>
      </c>
      <c r="B27" s="437"/>
      <c r="C27" s="247"/>
      <c r="D27" s="248">
        <v>354</v>
      </c>
      <c r="E27" s="248"/>
      <c r="F27" s="247"/>
      <c r="G27" s="248"/>
      <c r="H27" s="248"/>
      <c r="I27" s="247"/>
      <c r="J27" s="248"/>
      <c r="K27" s="248"/>
      <c r="L27" s="247"/>
      <c r="M27" s="248"/>
      <c r="N27" s="248"/>
      <c r="O27" s="247"/>
      <c r="P27" s="248"/>
      <c r="Q27" s="248"/>
      <c r="R27" s="247"/>
      <c r="S27" s="248">
        <f>D27+G27+J27+M27+P27</f>
        <v>354</v>
      </c>
      <c r="T27" s="249"/>
      <c r="U27" s="200" t="s">
        <v>150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21" ht="15.75">
      <c r="A28" s="438" t="s">
        <v>111</v>
      </c>
      <c r="B28" s="437"/>
      <c r="C28" s="250"/>
      <c r="D28" s="251">
        <f>SUM(D26:D27)</f>
        <v>4294</v>
      </c>
      <c r="E28" s="251"/>
      <c r="F28" s="250"/>
      <c r="G28" s="251">
        <f>+G26+G27</f>
        <v>0</v>
      </c>
      <c r="H28" s="251"/>
      <c r="I28" s="250"/>
      <c r="J28" s="251">
        <f>+J26+J27</f>
        <v>0</v>
      </c>
      <c r="K28" s="251"/>
      <c r="L28" s="250"/>
      <c r="M28" s="251">
        <f>+M26+M27</f>
        <v>0</v>
      </c>
      <c r="N28" s="251"/>
      <c r="O28" s="250"/>
      <c r="P28" s="251">
        <f>+P26+P27</f>
        <v>0</v>
      </c>
      <c r="Q28" s="251"/>
      <c r="R28" s="250"/>
      <c r="S28" s="251">
        <f>SUM(S26:S27)</f>
        <v>4294</v>
      </c>
      <c r="T28" s="252"/>
      <c r="U28" s="200" t="s">
        <v>150</v>
      </c>
    </row>
    <row r="29" spans="1:21" ht="15.75">
      <c r="A29" s="441" t="s">
        <v>113</v>
      </c>
      <c r="B29" s="442"/>
      <c r="C29" s="238"/>
      <c r="D29" s="239"/>
      <c r="E29" s="239"/>
      <c r="F29" s="238"/>
      <c r="G29" s="239"/>
      <c r="H29" s="239"/>
      <c r="I29" s="238"/>
      <c r="J29" s="239"/>
      <c r="K29" s="239"/>
      <c r="L29" s="238"/>
      <c r="M29" s="239"/>
      <c r="N29" s="239"/>
      <c r="O29" s="238"/>
      <c r="P29" s="239"/>
      <c r="Q29" s="239"/>
      <c r="R29" s="238"/>
      <c r="S29" s="239"/>
      <c r="T29" s="240"/>
      <c r="U29" s="200" t="s">
        <v>150</v>
      </c>
    </row>
    <row r="30" spans="1:21" ht="15.75">
      <c r="A30" s="443" t="s">
        <v>39</v>
      </c>
      <c r="B30" s="444"/>
      <c r="C30" s="238"/>
      <c r="D30" s="239"/>
      <c r="E30" s="239"/>
      <c r="F30" s="238"/>
      <c r="G30" s="239"/>
      <c r="H30" s="239"/>
      <c r="I30" s="238"/>
      <c r="J30" s="239"/>
      <c r="K30" s="239"/>
      <c r="L30" s="238"/>
      <c r="M30" s="239"/>
      <c r="N30" s="239"/>
      <c r="O30" s="238"/>
      <c r="P30" s="239"/>
      <c r="Q30" s="239"/>
      <c r="R30" s="238"/>
      <c r="S30" s="239">
        <f>D30+G30+J30+M30+P30</f>
        <v>0</v>
      </c>
      <c r="T30" s="240"/>
      <c r="U30" s="200" t="s">
        <v>150</v>
      </c>
    </row>
    <row r="31" spans="1:21" ht="15.75">
      <c r="A31" s="428" t="s">
        <v>69</v>
      </c>
      <c r="B31" s="429"/>
      <c r="C31" s="247"/>
      <c r="D31" s="248"/>
      <c r="E31" s="248"/>
      <c r="F31" s="247"/>
      <c r="G31" s="248"/>
      <c r="H31" s="248"/>
      <c r="I31" s="247"/>
      <c r="J31" s="248"/>
      <c r="K31" s="248"/>
      <c r="L31" s="247"/>
      <c r="M31" s="248"/>
      <c r="N31" s="248"/>
      <c r="O31" s="247"/>
      <c r="P31" s="248"/>
      <c r="Q31" s="248"/>
      <c r="R31" s="247"/>
      <c r="S31" s="248">
        <f>D31+G31+J31+M31+P31</f>
        <v>0</v>
      </c>
      <c r="T31" s="249"/>
      <c r="U31" s="200" t="s">
        <v>150</v>
      </c>
    </row>
    <row r="32" spans="1:21" ht="15.75">
      <c r="A32" s="436" t="s">
        <v>114</v>
      </c>
      <c r="B32" s="437"/>
      <c r="C32" s="247"/>
      <c r="D32" s="248">
        <f>D31+D30+D28</f>
        <v>4294</v>
      </c>
      <c r="E32" s="248"/>
      <c r="F32" s="247"/>
      <c r="G32" s="248">
        <f>G31+G30+G28</f>
        <v>0</v>
      </c>
      <c r="H32" s="248"/>
      <c r="I32" s="247"/>
      <c r="J32" s="248">
        <f>J31+J30+J28</f>
        <v>0</v>
      </c>
      <c r="K32" s="248"/>
      <c r="L32" s="247"/>
      <c r="M32" s="248">
        <f>M31+M30+M28</f>
        <v>0</v>
      </c>
      <c r="N32" s="248"/>
      <c r="O32" s="247"/>
      <c r="P32" s="248">
        <f>P31+P30+P28</f>
        <v>0</v>
      </c>
      <c r="Q32" s="248"/>
      <c r="R32" s="247"/>
      <c r="S32" s="248">
        <f>S31+S30+S28</f>
        <v>4294</v>
      </c>
      <c r="T32" s="249"/>
      <c r="U32" s="200" t="s">
        <v>150</v>
      </c>
    </row>
    <row r="33" spans="2:21" ht="15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00" t="s">
        <v>150</v>
      </c>
    </row>
    <row r="34" spans="1:21" ht="15.75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00" t="s">
        <v>150</v>
      </c>
    </row>
    <row r="35" spans="1:21" ht="15.75">
      <c r="A35" s="1" t="s">
        <v>128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00" t="s">
        <v>150</v>
      </c>
    </row>
    <row r="36" spans="1:21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00" t="s">
        <v>150</v>
      </c>
    </row>
    <row r="37" spans="1:21" ht="18" customHeight="1">
      <c r="A37" s="1" t="s">
        <v>210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00" t="s">
        <v>150</v>
      </c>
    </row>
    <row r="38" spans="1:21" ht="18" customHeight="1">
      <c r="A38" s="1" t="s">
        <v>227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00" t="s">
        <v>150</v>
      </c>
    </row>
    <row r="39" spans="1:21" ht="18" customHeight="1">
      <c r="A39" s="1" t="s">
        <v>128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00" t="s">
        <v>150</v>
      </c>
    </row>
    <row r="40" spans="1:21" ht="18" customHeight="1">
      <c r="A40" s="41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1"/>
      <c r="S40" s="1"/>
      <c r="T40" s="1"/>
      <c r="U40" s="200" t="s">
        <v>150</v>
      </c>
    </row>
    <row r="41" spans="1:21" ht="18" customHeight="1">
      <c r="A41" s="426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1"/>
      <c r="S41" s="1"/>
      <c r="T41" s="1"/>
      <c r="U41" s="200" t="s">
        <v>150</v>
      </c>
    </row>
    <row r="42" spans="1:21" ht="18" customHeight="1">
      <c r="A42" s="426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1"/>
      <c r="S42" s="1"/>
      <c r="T42" s="1"/>
      <c r="U42" s="200" t="s">
        <v>150</v>
      </c>
    </row>
    <row r="43" spans="1:21" ht="14.25" customHeight="1">
      <c r="A43" s="41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1"/>
      <c r="S43" s="1"/>
      <c r="T43" s="1"/>
      <c r="U43" s="200" t="s">
        <v>150</v>
      </c>
    </row>
    <row r="44" spans="19:21" ht="15.75">
      <c r="S44" s="1"/>
      <c r="T44" s="1"/>
      <c r="U44" s="200" t="s">
        <v>150</v>
      </c>
    </row>
    <row r="45" spans="19:21" ht="15.75">
      <c r="S45" s="1"/>
      <c r="T45" s="1"/>
      <c r="U45" s="200" t="s">
        <v>150</v>
      </c>
    </row>
    <row r="46" spans="19:21" ht="15.75">
      <c r="S46" s="1"/>
      <c r="T46" s="1"/>
      <c r="U46" s="200" t="s">
        <v>150</v>
      </c>
    </row>
    <row r="47" spans="1:2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00" t="s">
        <v>150</v>
      </c>
    </row>
    <row r="48" spans="1:21" ht="15.75">
      <c r="A48" s="42" t="s">
        <v>128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1"/>
      <c r="M48" s="1"/>
      <c r="N48" s="1"/>
      <c r="O48" s="1"/>
      <c r="P48" s="1"/>
      <c r="Q48" s="1"/>
      <c r="R48" s="1"/>
      <c r="S48" s="1"/>
      <c r="T48" s="1"/>
      <c r="U48" s="200" t="s">
        <v>150</v>
      </c>
    </row>
    <row r="49" spans="1:21" ht="15.75">
      <c r="A49" s="42" t="s">
        <v>128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1"/>
      <c r="M49" s="1"/>
      <c r="N49" s="1"/>
      <c r="O49" s="1"/>
      <c r="P49" s="1"/>
      <c r="Q49" s="1"/>
      <c r="R49" s="1"/>
      <c r="S49" s="1"/>
      <c r="T49" s="1"/>
      <c r="U49" s="200" t="s">
        <v>196</v>
      </c>
    </row>
    <row r="50" spans="1:20" ht="15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1"/>
      <c r="M50" s="1"/>
      <c r="N50" s="1"/>
      <c r="O50" s="1"/>
      <c r="P50" s="1"/>
      <c r="Q50" s="1"/>
      <c r="R50" s="1"/>
      <c r="S50" s="1"/>
      <c r="T50" s="1"/>
    </row>
    <row r="51" spans="1:20" ht="15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1"/>
      <c r="M51" s="1"/>
      <c r="N51" s="1"/>
      <c r="O51" s="1"/>
      <c r="P51" s="1"/>
      <c r="Q51" s="1"/>
      <c r="R51" s="1"/>
      <c r="S51" s="1"/>
      <c r="T51" s="1"/>
    </row>
    <row r="52" spans="1:20" ht="15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1"/>
      <c r="M52" s="1"/>
      <c r="N52" s="1"/>
      <c r="O52" s="1"/>
      <c r="P52" s="1"/>
      <c r="Q52" s="1"/>
      <c r="R52" s="1"/>
      <c r="S52" s="1"/>
      <c r="T52" s="1"/>
    </row>
  </sheetData>
  <mergeCells count="31">
    <mergeCell ref="R9:T10"/>
    <mergeCell ref="I9:K10"/>
    <mergeCell ref="A19:B19"/>
    <mergeCell ref="F9:H10"/>
    <mergeCell ref="L9:N10"/>
    <mergeCell ref="O9:Q10"/>
    <mergeCell ref="A14:B14"/>
    <mergeCell ref="A15:B15"/>
    <mergeCell ref="A17:B17"/>
    <mergeCell ref="A18:B18"/>
    <mergeCell ref="A42:Q42"/>
    <mergeCell ref="A41:Q41"/>
    <mergeCell ref="A31:B31"/>
    <mergeCell ref="A6:T6"/>
    <mergeCell ref="C9:E10"/>
    <mergeCell ref="A13:B13"/>
    <mergeCell ref="A20:B20"/>
    <mergeCell ref="A21:B21"/>
    <mergeCell ref="A22:B22"/>
    <mergeCell ref="A24:B24"/>
    <mergeCell ref="A1:T1"/>
    <mergeCell ref="A3:T3"/>
    <mergeCell ref="A4:T4"/>
    <mergeCell ref="A5:T5"/>
    <mergeCell ref="A25:B25"/>
    <mergeCell ref="A32:B32"/>
    <mergeCell ref="A27:B27"/>
    <mergeCell ref="A26:B26"/>
    <mergeCell ref="A28:B28"/>
    <mergeCell ref="A29:B29"/>
    <mergeCell ref="A30:B30"/>
  </mergeCells>
  <printOptions horizontalCentered="1"/>
  <pageMargins left="0.5" right="0.5" top="0.5" bottom="0.55" header="0" footer="0"/>
  <pageSetup firstPageNumber="2" useFirstPageNumber="1" fitToHeight="1" fitToWidth="1" horizontalDpi="300" verticalDpi="300" orientation="landscape" scale="66" r:id="rId1"/>
  <headerFooter alignWithMargins="0">
    <oddFooter>&amp;C&amp;"Times New Roman,Regular"Exhibit G - Crosswalk of 2008 Availability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N35"/>
  <sheetViews>
    <sheetView zoomScale="75" zoomScaleNormal="75" workbookViewId="0" topLeftCell="A1">
      <pane xSplit="2" ySplit="11" topLeftCell="C12" activePane="bottomRight" state="frozen"/>
      <selection pane="topLeft" activeCell="K84" sqref="K84:M85"/>
      <selection pane="topRight" activeCell="K84" sqref="K84:M85"/>
      <selection pane="bottomLeft" activeCell="K84" sqref="K84:M85"/>
      <selection pane="bottomRight" activeCell="K84" sqref="K84:M85"/>
    </sheetView>
  </sheetViews>
  <sheetFormatPr defaultColWidth="8.88671875" defaultRowHeight="15"/>
  <cols>
    <col min="1" max="1" width="21.6640625" style="21" customWidth="1"/>
    <col min="2" max="2" width="5.99609375" style="21" customWidth="1"/>
    <col min="3" max="3" width="10.77734375" style="21" customWidth="1"/>
    <col min="4" max="4" width="12.6640625" style="21" customWidth="1"/>
    <col min="5" max="5" width="10.88671875" style="21" customWidth="1"/>
    <col min="6" max="6" width="12.5546875" style="21" customWidth="1"/>
    <col min="7" max="7" width="9.77734375" style="21" customWidth="1"/>
    <col min="8" max="8" width="11.99609375" style="21" customWidth="1"/>
    <col min="9" max="9" width="9.77734375" style="21" hidden="1" customWidth="1"/>
    <col min="10" max="11" width="9.77734375" style="21" customWidth="1"/>
    <col min="12" max="12" width="10.3359375" style="21" customWidth="1"/>
    <col min="13" max="13" width="12.99609375" style="21" customWidth="1"/>
    <col min="14" max="14" width="1.1171875" style="198" customWidth="1"/>
    <col min="15" max="16384" width="8.88671875" style="21" customWidth="1"/>
  </cols>
  <sheetData>
    <row r="1" spans="1:14" ht="20.25">
      <c r="A1" s="431" t="s">
        <v>201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483"/>
      <c r="N1" s="198" t="s">
        <v>150</v>
      </c>
    </row>
    <row r="2" spans="1:14" ht="20.25">
      <c r="A2" s="32"/>
      <c r="N2" s="198" t="s">
        <v>150</v>
      </c>
    </row>
    <row r="3" spans="1:14" ht="12" customHeight="1">
      <c r="A3" s="32"/>
      <c r="N3" s="198" t="s">
        <v>150</v>
      </c>
    </row>
    <row r="4" spans="1:14" ht="18.75">
      <c r="A4" s="432" t="s">
        <v>32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484"/>
      <c r="N4" s="198" t="s">
        <v>150</v>
      </c>
    </row>
    <row r="5" spans="1:14" ht="16.5">
      <c r="A5" s="433" t="str">
        <f>+'B. Summary of Requirements'!A5</f>
        <v>General Legal Activities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484"/>
      <c r="N5" s="198" t="s">
        <v>150</v>
      </c>
    </row>
    <row r="6" spans="1:14" ht="16.5">
      <c r="A6" s="485" t="str">
        <f>+'B. Summary of Requirements'!A6</f>
        <v>Salaries and Expenses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7"/>
      <c r="N6" s="198" t="s">
        <v>150</v>
      </c>
    </row>
    <row r="7" ht="15">
      <c r="N7" s="198" t="s">
        <v>150</v>
      </c>
    </row>
    <row r="8" spans="1:14" ht="1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198" t="s">
        <v>150</v>
      </c>
    </row>
    <row r="9" spans="1:14" ht="40.5" customHeight="1">
      <c r="A9" s="449" t="s">
        <v>33</v>
      </c>
      <c r="B9" s="450"/>
      <c r="C9" s="458" t="s">
        <v>241</v>
      </c>
      <c r="D9" s="459"/>
      <c r="E9" s="458" t="s">
        <v>228</v>
      </c>
      <c r="F9" s="459"/>
      <c r="G9" s="476" t="s">
        <v>177</v>
      </c>
      <c r="H9" s="488" t="s">
        <v>6</v>
      </c>
      <c r="I9" s="489"/>
      <c r="J9" s="489"/>
      <c r="K9" s="489"/>
      <c r="L9" s="489"/>
      <c r="M9" s="490"/>
      <c r="N9" s="198" t="s">
        <v>150</v>
      </c>
    </row>
    <row r="10" spans="1:14" ht="15">
      <c r="A10" s="451"/>
      <c r="B10" s="452"/>
      <c r="C10" s="455" t="s">
        <v>199</v>
      </c>
      <c r="D10" s="474" t="s">
        <v>200</v>
      </c>
      <c r="E10" s="455" t="s">
        <v>199</v>
      </c>
      <c r="F10" s="474" t="s">
        <v>200</v>
      </c>
      <c r="G10" s="477"/>
      <c r="H10" s="479" t="s">
        <v>102</v>
      </c>
      <c r="I10" s="35" t="s">
        <v>34</v>
      </c>
      <c r="J10" s="479" t="s">
        <v>197</v>
      </c>
      <c r="K10" s="479" t="s">
        <v>198</v>
      </c>
      <c r="L10" s="472" t="s">
        <v>199</v>
      </c>
      <c r="M10" s="470" t="s">
        <v>200</v>
      </c>
      <c r="N10" s="198" t="s">
        <v>150</v>
      </c>
    </row>
    <row r="11" spans="1:14" ht="27" customHeight="1">
      <c r="A11" s="453"/>
      <c r="B11" s="454"/>
      <c r="C11" s="456"/>
      <c r="D11" s="475"/>
      <c r="E11" s="456"/>
      <c r="F11" s="475"/>
      <c r="G11" s="478"/>
      <c r="H11" s="480"/>
      <c r="I11" s="36" t="s">
        <v>140</v>
      </c>
      <c r="J11" s="480"/>
      <c r="K11" s="480"/>
      <c r="L11" s="473"/>
      <c r="M11" s="471"/>
      <c r="N11" s="198" t="s">
        <v>150</v>
      </c>
    </row>
    <row r="12" spans="1:14" ht="15">
      <c r="A12" s="165" t="s">
        <v>216</v>
      </c>
      <c r="B12" s="166"/>
      <c r="C12" s="254">
        <v>34</v>
      </c>
      <c r="D12" s="254">
        <v>0</v>
      </c>
      <c r="E12" s="254">
        <v>34</v>
      </c>
      <c r="F12" s="254">
        <v>0</v>
      </c>
      <c r="G12" s="254">
        <v>0</v>
      </c>
      <c r="H12" s="254">
        <v>0</v>
      </c>
      <c r="I12" s="254"/>
      <c r="J12" s="254">
        <v>0</v>
      </c>
      <c r="K12" s="254">
        <f>H12+J12</f>
        <v>0</v>
      </c>
      <c r="L12" s="254">
        <f>E12+G12+K12</f>
        <v>34</v>
      </c>
      <c r="M12" s="255">
        <v>0</v>
      </c>
      <c r="N12" s="198" t="s">
        <v>150</v>
      </c>
    </row>
    <row r="13" spans="1:14" ht="15">
      <c r="A13" s="165" t="s">
        <v>135</v>
      </c>
      <c r="B13" s="166"/>
      <c r="C13" s="254">
        <v>41</v>
      </c>
      <c r="D13" s="254">
        <v>1</v>
      </c>
      <c r="E13" s="254">
        <v>41</v>
      </c>
      <c r="F13" s="254">
        <v>1</v>
      </c>
      <c r="G13" s="254">
        <v>0</v>
      </c>
      <c r="H13" s="254">
        <v>0</v>
      </c>
      <c r="I13" s="254"/>
      <c r="J13" s="254">
        <v>0</v>
      </c>
      <c r="K13" s="254">
        <f aca="true" t="shared" si="0" ref="K13:K28">H13+J13</f>
        <v>0</v>
      </c>
      <c r="L13" s="254">
        <f aca="true" t="shared" si="1" ref="L13:L28">E13+G13+K13</f>
        <v>41</v>
      </c>
      <c r="M13" s="255">
        <v>1</v>
      </c>
      <c r="N13" s="198" t="s">
        <v>150</v>
      </c>
    </row>
    <row r="14" spans="1:14" ht="15">
      <c r="A14" s="165" t="s">
        <v>136</v>
      </c>
      <c r="B14" s="166"/>
      <c r="C14" s="254">
        <v>918</v>
      </c>
      <c r="D14" s="254">
        <v>92</v>
      </c>
      <c r="E14" s="254">
        <v>924</v>
      </c>
      <c r="F14" s="254">
        <v>93</v>
      </c>
      <c r="G14" s="254">
        <v>0</v>
      </c>
      <c r="H14" s="254">
        <v>0</v>
      </c>
      <c r="I14" s="254"/>
      <c r="J14" s="254">
        <v>0</v>
      </c>
      <c r="K14" s="254">
        <f t="shared" si="0"/>
        <v>0</v>
      </c>
      <c r="L14" s="254">
        <f t="shared" si="1"/>
        <v>924</v>
      </c>
      <c r="M14" s="255">
        <v>98</v>
      </c>
      <c r="N14" s="198" t="s">
        <v>150</v>
      </c>
    </row>
    <row r="15" spans="1:14" ht="15">
      <c r="A15" s="165" t="s">
        <v>137</v>
      </c>
      <c r="B15" s="166"/>
      <c r="C15" s="254">
        <v>30</v>
      </c>
      <c r="D15" s="254">
        <v>10</v>
      </c>
      <c r="E15" s="254">
        <v>32</v>
      </c>
      <c r="F15" s="254">
        <v>10</v>
      </c>
      <c r="G15" s="254">
        <v>0</v>
      </c>
      <c r="H15" s="254">
        <v>0</v>
      </c>
      <c r="I15" s="254"/>
      <c r="J15" s="254">
        <v>0</v>
      </c>
      <c r="K15" s="254">
        <f t="shared" si="0"/>
        <v>0</v>
      </c>
      <c r="L15" s="254">
        <f t="shared" si="1"/>
        <v>32</v>
      </c>
      <c r="M15" s="255">
        <v>10</v>
      </c>
      <c r="N15" s="198" t="s">
        <v>150</v>
      </c>
    </row>
    <row r="16" spans="1:14" ht="15">
      <c r="A16" s="165" t="s">
        <v>72</v>
      </c>
      <c r="B16" s="166"/>
      <c r="C16" s="254">
        <v>2248</v>
      </c>
      <c r="D16" s="254">
        <v>164</v>
      </c>
      <c r="E16" s="254">
        <v>2473</v>
      </c>
      <c r="F16" s="254">
        <v>163</v>
      </c>
      <c r="G16" s="254">
        <v>0</v>
      </c>
      <c r="H16" s="254">
        <v>2</v>
      </c>
      <c r="I16" s="254"/>
      <c r="J16" s="254">
        <v>0</v>
      </c>
      <c r="K16" s="254">
        <f t="shared" si="0"/>
        <v>2</v>
      </c>
      <c r="L16" s="254">
        <f t="shared" si="1"/>
        <v>2475</v>
      </c>
      <c r="M16" s="255">
        <v>174</v>
      </c>
      <c r="N16" s="198" t="s">
        <v>150</v>
      </c>
    </row>
    <row r="17" spans="1:14" ht="15">
      <c r="A17" s="457" t="s">
        <v>73</v>
      </c>
      <c r="B17" s="448"/>
      <c r="C17" s="254">
        <v>407</v>
      </c>
      <c r="D17" s="254">
        <v>43</v>
      </c>
      <c r="E17" s="254">
        <v>426</v>
      </c>
      <c r="F17" s="254">
        <v>43</v>
      </c>
      <c r="G17" s="254">
        <v>0</v>
      </c>
      <c r="H17" s="254">
        <v>0</v>
      </c>
      <c r="I17" s="254"/>
      <c r="J17" s="254">
        <v>0</v>
      </c>
      <c r="K17" s="254">
        <f t="shared" si="0"/>
        <v>0</v>
      </c>
      <c r="L17" s="254">
        <f t="shared" si="1"/>
        <v>426</v>
      </c>
      <c r="M17" s="255">
        <v>43</v>
      </c>
      <c r="N17" s="198" t="s">
        <v>150</v>
      </c>
    </row>
    <row r="18" spans="1:14" ht="15">
      <c r="A18" s="447" t="s">
        <v>74</v>
      </c>
      <c r="B18" s="448"/>
      <c r="C18" s="254">
        <v>8</v>
      </c>
      <c r="D18" s="254">
        <v>1</v>
      </c>
      <c r="E18" s="254">
        <v>8</v>
      </c>
      <c r="F18" s="254">
        <v>1</v>
      </c>
      <c r="G18" s="254">
        <v>0</v>
      </c>
      <c r="H18" s="254">
        <v>0</v>
      </c>
      <c r="I18" s="254"/>
      <c r="J18" s="254">
        <v>0</v>
      </c>
      <c r="K18" s="254">
        <f t="shared" si="0"/>
        <v>0</v>
      </c>
      <c r="L18" s="254">
        <f t="shared" si="1"/>
        <v>8</v>
      </c>
      <c r="M18" s="255">
        <v>1</v>
      </c>
      <c r="N18" s="198" t="s">
        <v>150</v>
      </c>
    </row>
    <row r="19" spans="1:14" ht="15">
      <c r="A19" s="447" t="s">
        <v>75</v>
      </c>
      <c r="B19" s="448"/>
      <c r="C19" s="254">
        <v>6</v>
      </c>
      <c r="D19" s="254">
        <v>0</v>
      </c>
      <c r="E19" s="254">
        <v>8</v>
      </c>
      <c r="F19" s="254">
        <v>0</v>
      </c>
      <c r="G19" s="254">
        <v>0</v>
      </c>
      <c r="H19" s="254">
        <v>0</v>
      </c>
      <c r="I19" s="254"/>
      <c r="J19" s="254">
        <v>0</v>
      </c>
      <c r="K19" s="254">
        <f t="shared" si="0"/>
        <v>0</v>
      </c>
      <c r="L19" s="254">
        <f t="shared" si="1"/>
        <v>8</v>
      </c>
      <c r="M19" s="255">
        <v>0</v>
      </c>
      <c r="N19" s="198" t="s">
        <v>150</v>
      </c>
    </row>
    <row r="20" spans="1:14" ht="15">
      <c r="A20" s="447" t="s">
        <v>76</v>
      </c>
      <c r="B20" s="448"/>
      <c r="C20" s="254">
        <v>4</v>
      </c>
      <c r="D20" s="254">
        <v>0</v>
      </c>
      <c r="E20" s="254">
        <v>4</v>
      </c>
      <c r="F20" s="254">
        <v>0</v>
      </c>
      <c r="G20" s="254">
        <v>0</v>
      </c>
      <c r="H20" s="254">
        <v>0</v>
      </c>
      <c r="I20" s="254"/>
      <c r="J20" s="254">
        <v>0</v>
      </c>
      <c r="K20" s="254">
        <f t="shared" si="0"/>
        <v>0</v>
      </c>
      <c r="L20" s="254">
        <f t="shared" si="1"/>
        <v>4</v>
      </c>
      <c r="M20" s="255">
        <v>0</v>
      </c>
      <c r="N20" s="198" t="s">
        <v>150</v>
      </c>
    </row>
    <row r="21" spans="1:14" ht="15">
      <c r="A21" s="447" t="s">
        <v>77</v>
      </c>
      <c r="B21" s="448"/>
      <c r="C21" s="254">
        <v>0</v>
      </c>
      <c r="D21" s="254">
        <v>0</v>
      </c>
      <c r="E21" s="254">
        <v>0</v>
      </c>
      <c r="F21" s="254">
        <v>0</v>
      </c>
      <c r="G21" s="254">
        <v>0</v>
      </c>
      <c r="H21" s="254">
        <v>0</v>
      </c>
      <c r="I21" s="254"/>
      <c r="J21" s="254">
        <v>0</v>
      </c>
      <c r="K21" s="254">
        <f t="shared" si="0"/>
        <v>0</v>
      </c>
      <c r="L21" s="254">
        <f t="shared" si="1"/>
        <v>0</v>
      </c>
      <c r="M21" s="255">
        <v>0</v>
      </c>
      <c r="N21" s="198" t="s">
        <v>150</v>
      </c>
    </row>
    <row r="22" spans="1:14" ht="15">
      <c r="A22" s="447" t="s">
        <v>203</v>
      </c>
      <c r="B22" s="448"/>
      <c r="C22" s="254"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0</v>
      </c>
      <c r="I22" s="254"/>
      <c r="J22" s="254">
        <v>0</v>
      </c>
      <c r="K22" s="254">
        <f t="shared" si="0"/>
        <v>0</v>
      </c>
      <c r="L22" s="254">
        <f t="shared" si="1"/>
        <v>0</v>
      </c>
      <c r="M22" s="255">
        <v>0</v>
      </c>
      <c r="N22" s="198" t="s">
        <v>150</v>
      </c>
    </row>
    <row r="23" spans="1:14" ht="15">
      <c r="A23" s="447" t="s">
        <v>204</v>
      </c>
      <c r="B23" s="448"/>
      <c r="C23" s="254">
        <v>1</v>
      </c>
      <c r="D23" s="254">
        <v>0</v>
      </c>
      <c r="E23" s="254">
        <v>1</v>
      </c>
      <c r="F23" s="254">
        <v>0</v>
      </c>
      <c r="G23" s="254">
        <v>0</v>
      </c>
      <c r="H23" s="254">
        <v>0</v>
      </c>
      <c r="I23" s="254"/>
      <c r="J23" s="254">
        <v>0</v>
      </c>
      <c r="K23" s="254">
        <f t="shared" si="0"/>
        <v>0</v>
      </c>
      <c r="L23" s="254">
        <f t="shared" si="1"/>
        <v>1</v>
      </c>
      <c r="M23" s="255">
        <v>0</v>
      </c>
      <c r="N23" s="198" t="s">
        <v>150</v>
      </c>
    </row>
    <row r="24" spans="1:14" ht="15">
      <c r="A24" s="447" t="s">
        <v>78</v>
      </c>
      <c r="B24" s="448"/>
      <c r="C24" s="254">
        <v>0</v>
      </c>
      <c r="D24" s="254">
        <v>0</v>
      </c>
      <c r="E24" s="254">
        <v>0</v>
      </c>
      <c r="F24" s="254">
        <v>0</v>
      </c>
      <c r="G24" s="254">
        <v>0</v>
      </c>
      <c r="H24" s="254">
        <v>0</v>
      </c>
      <c r="I24" s="254"/>
      <c r="J24" s="254">
        <v>0</v>
      </c>
      <c r="K24" s="254">
        <f t="shared" si="0"/>
        <v>0</v>
      </c>
      <c r="L24" s="254">
        <f t="shared" si="1"/>
        <v>0</v>
      </c>
      <c r="M24" s="255">
        <v>0</v>
      </c>
      <c r="N24" s="198" t="s">
        <v>150</v>
      </c>
    </row>
    <row r="25" spans="1:14" ht="15">
      <c r="A25" s="447" t="s">
        <v>80</v>
      </c>
      <c r="B25" s="448"/>
      <c r="C25" s="254">
        <v>0</v>
      </c>
      <c r="D25" s="254">
        <v>0</v>
      </c>
      <c r="E25" s="254">
        <v>0</v>
      </c>
      <c r="F25" s="254">
        <v>0</v>
      </c>
      <c r="G25" s="254">
        <v>0</v>
      </c>
      <c r="H25" s="254">
        <v>0</v>
      </c>
      <c r="I25" s="254"/>
      <c r="J25" s="254">
        <v>0</v>
      </c>
      <c r="K25" s="254">
        <f t="shared" si="0"/>
        <v>0</v>
      </c>
      <c r="L25" s="254">
        <f t="shared" si="1"/>
        <v>0</v>
      </c>
      <c r="M25" s="255">
        <v>0</v>
      </c>
      <c r="N25" s="198" t="s">
        <v>150</v>
      </c>
    </row>
    <row r="26" spans="1:14" ht="15">
      <c r="A26" s="447" t="s">
        <v>83</v>
      </c>
      <c r="B26" s="448"/>
      <c r="C26" s="254">
        <v>51</v>
      </c>
      <c r="D26" s="254">
        <v>1</v>
      </c>
      <c r="E26" s="254">
        <v>47</v>
      </c>
      <c r="F26" s="254">
        <v>1</v>
      </c>
      <c r="G26" s="254">
        <v>0</v>
      </c>
      <c r="H26" s="254">
        <v>0</v>
      </c>
      <c r="I26" s="254"/>
      <c r="J26" s="254">
        <v>0</v>
      </c>
      <c r="K26" s="254">
        <f t="shared" si="0"/>
        <v>0</v>
      </c>
      <c r="L26" s="254">
        <f t="shared" si="1"/>
        <v>47</v>
      </c>
      <c r="M26" s="255">
        <v>1</v>
      </c>
      <c r="N26" s="198" t="s">
        <v>150</v>
      </c>
    </row>
    <row r="27" spans="1:14" ht="15">
      <c r="A27" s="447" t="s">
        <v>79</v>
      </c>
      <c r="B27" s="448"/>
      <c r="C27" s="254">
        <v>18</v>
      </c>
      <c r="D27" s="254">
        <v>0</v>
      </c>
      <c r="E27" s="254">
        <v>18</v>
      </c>
      <c r="F27" s="254">
        <v>0</v>
      </c>
      <c r="G27" s="254">
        <v>0</v>
      </c>
      <c r="H27" s="254">
        <v>0</v>
      </c>
      <c r="I27" s="254"/>
      <c r="J27" s="254">
        <v>0</v>
      </c>
      <c r="K27" s="254">
        <f t="shared" si="0"/>
        <v>0</v>
      </c>
      <c r="L27" s="254">
        <f t="shared" si="1"/>
        <v>18</v>
      </c>
      <c r="M27" s="255">
        <v>0</v>
      </c>
      <c r="N27" s="198" t="s">
        <v>150</v>
      </c>
    </row>
    <row r="28" spans="1:14" ht="15">
      <c r="A28" s="445" t="s">
        <v>81</v>
      </c>
      <c r="B28" s="446"/>
      <c r="C28" s="256">
        <v>9</v>
      </c>
      <c r="D28" s="256">
        <v>2</v>
      </c>
      <c r="E28" s="256">
        <v>9</v>
      </c>
      <c r="F28" s="256">
        <v>2</v>
      </c>
      <c r="G28" s="256">
        <v>0</v>
      </c>
      <c r="H28" s="256">
        <v>0</v>
      </c>
      <c r="I28" s="256"/>
      <c r="J28" s="256">
        <v>0</v>
      </c>
      <c r="K28" s="256">
        <f t="shared" si="0"/>
        <v>0</v>
      </c>
      <c r="L28" s="256">
        <f t="shared" si="1"/>
        <v>9</v>
      </c>
      <c r="M28" s="257">
        <v>2</v>
      </c>
      <c r="N28" s="198" t="s">
        <v>150</v>
      </c>
    </row>
    <row r="29" spans="1:14" ht="15.75" thickBot="1">
      <c r="A29" s="464" t="s">
        <v>27</v>
      </c>
      <c r="B29" s="465"/>
      <c r="C29" s="258">
        <f aca="true" t="shared" si="2" ref="C29:H29">SUM(C12:C28)</f>
        <v>3775</v>
      </c>
      <c r="D29" s="259">
        <f t="shared" si="2"/>
        <v>314</v>
      </c>
      <c r="E29" s="260">
        <f t="shared" si="2"/>
        <v>4025</v>
      </c>
      <c r="F29" s="259">
        <f t="shared" si="2"/>
        <v>314</v>
      </c>
      <c r="G29" s="260">
        <f t="shared" si="2"/>
        <v>0</v>
      </c>
      <c r="H29" s="259">
        <f t="shared" si="2"/>
        <v>2</v>
      </c>
      <c r="I29" s="259">
        <f>SUM(I26:I28)</f>
        <v>0</v>
      </c>
      <c r="J29" s="259">
        <f>SUM(J12:J28)</f>
        <v>0</v>
      </c>
      <c r="K29" s="259">
        <f>SUM(K12:K28)</f>
        <v>2</v>
      </c>
      <c r="L29" s="261">
        <f>SUM(L12:L28)</f>
        <v>4027</v>
      </c>
      <c r="M29" s="260">
        <f>SUM(M12:M28)</f>
        <v>330</v>
      </c>
      <c r="N29" s="198" t="s">
        <v>150</v>
      </c>
    </row>
    <row r="30" spans="1:14" ht="15">
      <c r="A30" s="462" t="s">
        <v>115</v>
      </c>
      <c r="B30" s="463"/>
      <c r="C30" s="262">
        <v>3643</v>
      </c>
      <c r="D30" s="262">
        <v>242</v>
      </c>
      <c r="E30" s="263">
        <v>3891</v>
      </c>
      <c r="F30" s="262">
        <v>238</v>
      </c>
      <c r="G30" s="263">
        <v>0</v>
      </c>
      <c r="H30" s="262">
        <v>2</v>
      </c>
      <c r="I30" s="262"/>
      <c r="J30" s="264">
        <v>0</v>
      </c>
      <c r="K30" s="265">
        <f>H30+J30</f>
        <v>2</v>
      </c>
      <c r="L30" s="266">
        <f>E30+G30+K30</f>
        <v>3893</v>
      </c>
      <c r="M30" s="267">
        <v>249</v>
      </c>
      <c r="N30" s="198" t="s">
        <v>150</v>
      </c>
    </row>
    <row r="31" spans="1:14" ht="15">
      <c r="A31" s="468" t="s">
        <v>138</v>
      </c>
      <c r="B31" s="469"/>
      <c r="C31" s="264">
        <v>118</v>
      </c>
      <c r="D31" s="264">
        <v>17</v>
      </c>
      <c r="E31" s="268">
        <v>120</v>
      </c>
      <c r="F31" s="264">
        <v>21</v>
      </c>
      <c r="G31" s="268">
        <v>0</v>
      </c>
      <c r="H31" s="264">
        <v>0</v>
      </c>
      <c r="I31" s="264"/>
      <c r="J31" s="264">
        <v>0</v>
      </c>
      <c r="K31" s="265">
        <f>H31+J31</f>
        <v>0</v>
      </c>
      <c r="L31" s="266">
        <f>E31+G31+K31</f>
        <v>120</v>
      </c>
      <c r="M31" s="267">
        <v>17</v>
      </c>
      <c r="N31" s="198" t="s">
        <v>150</v>
      </c>
    </row>
    <row r="32" spans="1:14" ht="15">
      <c r="A32" s="466" t="s">
        <v>139</v>
      </c>
      <c r="B32" s="467"/>
      <c r="C32" s="264">
        <v>14</v>
      </c>
      <c r="D32" s="264">
        <v>55</v>
      </c>
      <c r="E32" s="268">
        <v>14</v>
      </c>
      <c r="F32" s="264">
        <v>55</v>
      </c>
      <c r="G32" s="268">
        <v>0</v>
      </c>
      <c r="H32" s="264">
        <v>0</v>
      </c>
      <c r="I32" s="264"/>
      <c r="J32" s="264">
        <v>0</v>
      </c>
      <c r="K32" s="265">
        <f>H32+J32</f>
        <v>0</v>
      </c>
      <c r="L32" s="266">
        <f>E32+G32+K32</f>
        <v>14</v>
      </c>
      <c r="M32" s="267">
        <v>66</v>
      </c>
      <c r="N32" s="198" t="s">
        <v>150</v>
      </c>
    </row>
    <row r="33" spans="1:14" s="23" customFormat="1" ht="15">
      <c r="A33" s="460" t="s">
        <v>27</v>
      </c>
      <c r="B33" s="461"/>
      <c r="C33" s="269">
        <f>SUM(C30:C32)</f>
        <v>3775</v>
      </c>
      <c r="D33" s="269">
        <f aca="true" t="shared" si="3" ref="D33:M33">SUM(D30:D32)</f>
        <v>314</v>
      </c>
      <c r="E33" s="269">
        <f t="shared" si="3"/>
        <v>4025</v>
      </c>
      <c r="F33" s="269">
        <f t="shared" si="3"/>
        <v>314</v>
      </c>
      <c r="G33" s="269">
        <f t="shared" si="3"/>
        <v>0</v>
      </c>
      <c r="H33" s="269">
        <f t="shared" si="3"/>
        <v>2</v>
      </c>
      <c r="I33" s="269">
        <f t="shared" si="3"/>
        <v>0</v>
      </c>
      <c r="J33" s="269">
        <f t="shared" si="3"/>
        <v>0</v>
      </c>
      <c r="K33" s="269">
        <f>SUM(K30:K32)</f>
        <v>2</v>
      </c>
      <c r="L33" s="270">
        <f t="shared" si="3"/>
        <v>4027</v>
      </c>
      <c r="M33" s="271">
        <f t="shared" si="3"/>
        <v>332</v>
      </c>
      <c r="N33" s="198" t="s">
        <v>196</v>
      </c>
    </row>
    <row r="34" spans="1:14" s="24" customFormat="1" ht="15">
      <c r="A34" s="481" t="s">
        <v>196</v>
      </c>
      <c r="B34" s="481"/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2"/>
      <c r="N34" s="198"/>
    </row>
    <row r="35" s="24" customFormat="1" ht="15">
      <c r="N35" s="199"/>
    </row>
  </sheetData>
  <mergeCells count="36">
    <mergeCell ref="A34:M34"/>
    <mergeCell ref="A1:M1"/>
    <mergeCell ref="A4:M4"/>
    <mergeCell ref="A5:M5"/>
    <mergeCell ref="A6:M6"/>
    <mergeCell ref="J10:J11"/>
    <mergeCell ref="H10:H11"/>
    <mergeCell ref="C10:C11"/>
    <mergeCell ref="D10:D11"/>
    <mergeCell ref="H9:M9"/>
    <mergeCell ref="C9:D9"/>
    <mergeCell ref="M10:M11"/>
    <mergeCell ref="L10:L11"/>
    <mergeCell ref="F10:F11"/>
    <mergeCell ref="G9:G11"/>
    <mergeCell ref="K10:K11"/>
    <mergeCell ref="A33:B33"/>
    <mergeCell ref="A19:B19"/>
    <mergeCell ref="A30:B30"/>
    <mergeCell ref="A29:B29"/>
    <mergeCell ref="A32:B32"/>
    <mergeCell ref="A31:B31"/>
    <mergeCell ref="A21:B21"/>
    <mergeCell ref="A20:B20"/>
    <mergeCell ref="A26:B26"/>
    <mergeCell ref="A25:B25"/>
    <mergeCell ref="A28:B28"/>
    <mergeCell ref="A27:B27"/>
    <mergeCell ref="A9:B11"/>
    <mergeCell ref="E10:E11"/>
    <mergeCell ref="A24:B24"/>
    <mergeCell ref="A23:B23"/>
    <mergeCell ref="A22:B22"/>
    <mergeCell ref="A18:B18"/>
    <mergeCell ref="A17:B17"/>
    <mergeCell ref="E9:F9"/>
  </mergeCells>
  <printOptions horizontalCentered="1"/>
  <pageMargins left="0.75" right="0.75" top="1" bottom="1" header="0.5" footer="0.5"/>
  <pageSetup fitToHeight="1" fitToWidth="1" horizontalDpi="600" verticalDpi="600" orientation="landscape" scale="72" r:id="rId1"/>
  <headerFooter alignWithMargins="0">
    <oddFooter>&amp;C&amp;"Times New Roman,Regular"Exhibit I - Detail of Permanent Positions by Category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K37"/>
  <sheetViews>
    <sheetView showGridLines="0" showOutlineSymbols="0" zoomScale="70" zoomScaleNormal="70" workbookViewId="0" topLeftCell="B1">
      <pane xSplit="1" ySplit="11" topLeftCell="C12" activePane="bottomRight" state="frozen"/>
      <selection pane="topLeft" activeCell="K84" sqref="K84:M85"/>
      <selection pane="topRight" activeCell="K84" sqref="K84:M85"/>
      <selection pane="bottomLeft" activeCell="K84" sqref="K84:M85"/>
      <selection pane="bottomRight" activeCell="K84" sqref="K84:M85"/>
    </sheetView>
  </sheetViews>
  <sheetFormatPr defaultColWidth="8.88671875" defaultRowHeight="15"/>
  <cols>
    <col min="1" max="1" width="3.88671875" style="11" hidden="1" customWidth="1"/>
    <col min="2" max="2" width="56.99609375" style="11" customWidth="1"/>
    <col min="3" max="3" width="8.3359375" style="11" customWidth="1"/>
    <col min="4" max="4" width="9.77734375" style="11" customWidth="1"/>
    <col min="5" max="5" width="8.77734375" style="11" customWidth="1"/>
    <col min="6" max="6" width="9.77734375" style="11" customWidth="1"/>
    <col min="7" max="7" width="9.21484375" style="11" customWidth="1"/>
    <col min="8" max="8" width="9.77734375" style="11" customWidth="1"/>
    <col min="9" max="9" width="7.77734375" style="11" customWidth="1"/>
    <col min="10" max="10" width="11.77734375" style="11" bestFit="1" customWidth="1"/>
    <col min="11" max="11" width="1.2265625" style="197" customWidth="1"/>
    <col min="12" max="16384" width="9.6640625" style="11" customWidth="1"/>
  </cols>
  <sheetData>
    <row r="1" spans="1:11" ht="20.25">
      <c r="A1" s="32" t="s">
        <v>84</v>
      </c>
      <c r="B1" s="505" t="s">
        <v>100</v>
      </c>
      <c r="C1" s="399"/>
      <c r="D1" s="399"/>
      <c r="E1" s="399"/>
      <c r="F1" s="399"/>
      <c r="G1" s="399"/>
      <c r="H1" s="399"/>
      <c r="I1" s="399"/>
      <c r="J1" s="399"/>
      <c r="K1" s="196" t="s">
        <v>150</v>
      </c>
    </row>
    <row r="2" spans="1:11" ht="20.25">
      <c r="A2" s="32"/>
      <c r="B2" s="94"/>
      <c r="C2" s="25"/>
      <c r="D2" s="25"/>
      <c r="E2" s="25"/>
      <c r="F2" s="25"/>
      <c r="G2" s="25"/>
      <c r="H2" s="25"/>
      <c r="I2" s="25"/>
      <c r="J2" s="25"/>
      <c r="K2" s="196" t="s">
        <v>150</v>
      </c>
    </row>
    <row r="3" spans="1:11" ht="20.25">
      <c r="A3" s="32"/>
      <c r="B3" s="25"/>
      <c r="C3" s="25"/>
      <c r="D3" s="25"/>
      <c r="E3" s="25"/>
      <c r="F3" s="25"/>
      <c r="G3" s="25"/>
      <c r="H3" s="25"/>
      <c r="I3" s="25"/>
      <c r="J3" s="25"/>
      <c r="K3" s="196" t="s">
        <v>150</v>
      </c>
    </row>
    <row r="4" spans="1:11" ht="20.25">
      <c r="A4" s="32"/>
      <c r="B4" s="504" t="s">
        <v>142</v>
      </c>
      <c r="C4" s="404"/>
      <c r="D4" s="404"/>
      <c r="E4" s="404"/>
      <c r="F4" s="404"/>
      <c r="G4" s="404"/>
      <c r="H4" s="404"/>
      <c r="I4" s="404"/>
      <c r="J4" s="404"/>
      <c r="K4" s="196" t="s">
        <v>150</v>
      </c>
    </row>
    <row r="5" spans="1:11" ht="18.75">
      <c r="A5" s="12" t="s">
        <v>142</v>
      </c>
      <c r="B5" s="503" t="str">
        <f>+'B. Summary of Requirements'!A5</f>
        <v>General Legal Activities</v>
      </c>
      <c r="C5" s="369"/>
      <c r="D5" s="369"/>
      <c r="E5" s="369"/>
      <c r="F5" s="369"/>
      <c r="G5" s="369"/>
      <c r="H5" s="369"/>
      <c r="I5" s="369"/>
      <c r="J5" s="369"/>
      <c r="K5" s="196" t="s">
        <v>150</v>
      </c>
    </row>
    <row r="6" spans="1:11" ht="18.75">
      <c r="A6" s="14" t="e">
        <f>+#REF!</f>
        <v>#REF!</v>
      </c>
      <c r="B6" s="503" t="str">
        <f>+'B. Summary of Requirements'!A6</f>
        <v>Salaries and Expenses</v>
      </c>
      <c r="C6" s="404"/>
      <c r="D6" s="404"/>
      <c r="E6" s="404"/>
      <c r="F6" s="404"/>
      <c r="G6" s="404"/>
      <c r="H6" s="404"/>
      <c r="I6" s="404"/>
      <c r="J6" s="404"/>
      <c r="K6" s="196" t="s">
        <v>150</v>
      </c>
    </row>
    <row r="7" spans="1:11" ht="15.75">
      <c r="A7" s="15"/>
      <c r="B7" s="27"/>
      <c r="C7" s="27"/>
      <c r="D7" s="27"/>
      <c r="E7" s="27"/>
      <c r="F7" s="27"/>
      <c r="G7" s="27"/>
      <c r="H7" s="27"/>
      <c r="I7" s="27"/>
      <c r="J7" s="27"/>
      <c r="K7" s="196" t="s">
        <v>150</v>
      </c>
    </row>
    <row r="8" spans="1:11" ht="16.5" thickBot="1">
      <c r="A8" s="25"/>
      <c r="B8" s="25" t="s">
        <v>128</v>
      </c>
      <c r="C8" s="25"/>
      <c r="D8" s="25"/>
      <c r="E8" s="25"/>
      <c r="F8" s="25"/>
      <c r="G8" s="25"/>
      <c r="H8" s="25"/>
      <c r="I8" s="25"/>
      <c r="J8" s="25"/>
      <c r="K8" s="196" t="s">
        <v>150</v>
      </c>
    </row>
    <row r="9" spans="1:11" ht="15.75">
      <c r="A9" s="87"/>
      <c r="B9" s="491" t="s">
        <v>35</v>
      </c>
      <c r="C9" s="496" t="s">
        <v>238</v>
      </c>
      <c r="D9" s="497"/>
      <c r="E9" s="496" t="s">
        <v>228</v>
      </c>
      <c r="F9" s="500"/>
      <c r="G9" s="496" t="s">
        <v>6</v>
      </c>
      <c r="H9" s="500"/>
      <c r="I9" s="496" t="s">
        <v>25</v>
      </c>
      <c r="J9" s="500"/>
      <c r="K9" s="196" t="s">
        <v>150</v>
      </c>
    </row>
    <row r="10" spans="1:11" ht="15.75">
      <c r="A10" s="85"/>
      <c r="B10" s="492"/>
      <c r="C10" s="498"/>
      <c r="D10" s="499"/>
      <c r="E10" s="501"/>
      <c r="F10" s="502"/>
      <c r="G10" s="501"/>
      <c r="H10" s="502"/>
      <c r="I10" s="501"/>
      <c r="J10" s="502"/>
      <c r="K10" s="196" t="s">
        <v>150</v>
      </c>
    </row>
    <row r="11" spans="1:11" ht="16.5" thickBot="1">
      <c r="A11" s="88"/>
      <c r="B11" s="493"/>
      <c r="C11" s="90" t="s">
        <v>127</v>
      </c>
      <c r="D11" s="89" t="s">
        <v>129</v>
      </c>
      <c r="E11" s="90" t="s">
        <v>127</v>
      </c>
      <c r="F11" s="89" t="s">
        <v>129</v>
      </c>
      <c r="G11" s="90" t="s">
        <v>127</v>
      </c>
      <c r="H11" s="89" t="s">
        <v>129</v>
      </c>
      <c r="I11" s="90" t="s">
        <v>127</v>
      </c>
      <c r="J11" s="91" t="s">
        <v>129</v>
      </c>
      <c r="K11" s="196" t="s">
        <v>150</v>
      </c>
    </row>
    <row r="12" spans="1:11" ht="15.75" hidden="1">
      <c r="A12" s="85"/>
      <c r="B12" s="92" t="s">
        <v>36</v>
      </c>
      <c r="C12" s="85"/>
      <c r="D12" s="38"/>
      <c r="E12" s="85"/>
      <c r="F12" s="38"/>
      <c r="G12" s="85"/>
      <c r="H12" s="38"/>
      <c r="I12" s="85">
        <f aca="true" t="shared" si="0" ref="I12:I31">G12-E12</f>
        <v>0</v>
      </c>
      <c r="J12" s="39"/>
      <c r="K12" s="196" t="s">
        <v>150</v>
      </c>
    </row>
    <row r="13" spans="1:11" ht="15.75" hidden="1">
      <c r="A13" s="85"/>
      <c r="B13" s="92" t="s">
        <v>37</v>
      </c>
      <c r="C13" s="85"/>
      <c r="D13" s="38"/>
      <c r="E13" s="85"/>
      <c r="F13" s="38"/>
      <c r="G13" s="85"/>
      <c r="H13" s="38"/>
      <c r="I13" s="85">
        <f t="shared" si="0"/>
        <v>0</v>
      </c>
      <c r="J13" s="39"/>
      <c r="K13" s="196" t="s">
        <v>150</v>
      </c>
    </row>
    <row r="14" spans="1:11" ht="15.75" hidden="1">
      <c r="A14" s="85"/>
      <c r="B14" s="92" t="s">
        <v>38</v>
      </c>
      <c r="C14" s="85"/>
      <c r="D14" s="38"/>
      <c r="E14" s="85"/>
      <c r="F14" s="38"/>
      <c r="G14" s="85"/>
      <c r="H14" s="38"/>
      <c r="I14" s="85">
        <f t="shared" si="0"/>
        <v>0</v>
      </c>
      <c r="J14" s="39"/>
      <c r="K14" s="196" t="s">
        <v>150</v>
      </c>
    </row>
    <row r="15" spans="1:11" ht="15.75" hidden="1">
      <c r="A15" s="85"/>
      <c r="B15" s="92" t="s">
        <v>58</v>
      </c>
      <c r="C15" s="85"/>
      <c r="D15" s="38"/>
      <c r="E15" s="85"/>
      <c r="F15" s="38"/>
      <c r="G15" s="85"/>
      <c r="H15" s="38"/>
      <c r="I15" s="85">
        <f t="shared" si="0"/>
        <v>0</v>
      </c>
      <c r="J15" s="39"/>
      <c r="K15" s="196" t="s">
        <v>150</v>
      </c>
    </row>
    <row r="16" spans="1:11" ht="15.75">
      <c r="A16" s="85"/>
      <c r="B16" s="149" t="s">
        <v>101</v>
      </c>
      <c r="C16" s="273">
        <v>148</v>
      </c>
      <c r="D16" s="274"/>
      <c r="E16" s="273">
        <v>148</v>
      </c>
      <c r="F16" s="274"/>
      <c r="G16" s="273">
        <v>148</v>
      </c>
      <c r="H16" s="274"/>
      <c r="I16" s="273">
        <f t="shared" si="0"/>
        <v>0</v>
      </c>
      <c r="J16" s="275"/>
      <c r="K16" s="196" t="s">
        <v>150</v>
      </c>
    </row>
    <row r="17" spans="1:11" ht="15.75">
      <c r="A17" s="85"/>
      <c r="B17" s="95" t="s">
        <v>22</v>
      </c>
      <c r="C17" s="273">
        <v>1834</v>
      </c>
      <c r="D17" s="274"/>
      <c r="E17" s="273">
        <v>1832</v>
      </c>
      <c r="F17" s="274"/>
      <c r="G17" s="273">
        <v>1832</v>
      </c>
      <c r="H17" s="274"/>
      <c r="I17" s="273">
        <f t="shared" si="0"/>
        <v>0</v>
      </c>
      <c r="J17" s="275"/>
      <c r="K17" s="196" t="s">
        <v>150</v>
      </c>
    </row>
    <row r="18" spans="1:11" ht="15.75">
      <c r="A18" s="85"/>
      <c r="B18" s="95" t="s">
        <v>21</v>
      </c>
      <c r="C18" s="273">
        <v>331</v>
      </c>
      <c r="D18" s="274"/>
      <c r="E18" s="273">
        <v>562</v>
      </c>
      <c r="F18" s="274"/>
      <c r="G18" s="273">
        <v>564</v>
      </c>
      <c r="H18" s="274"/>
      <c r="I18" s="273">
        <f t="shared" si="0"/>
        <v>2</v>
      </c>
      <c r="J18" s="275"/>
      <c r="K18" s="196" t="s">
        <v>150</v>
      </c>
    </row>
    <row r="19" spans="1:11" ht="15.75">
      <c r="A19" s="85"/>
      <c r="B19" s="95" t="s">
        <v>20</v>
      </c>
      <c r="C19" s="273">
        <v>275</v>
      </c>
      <c r="D19" s="274"/>
      <c r="E19" s="273">
        <v>274</v>
      </c>
      <c r="F19" s="274"/>
      <c r="G19" s="273">
        <v>274</v>
      </c>
      <c r="H19" s="274"/>
      <c r="I19" s="273">
        <f t="shared" si="0"/>
        <v>0</v>
      </c>
      <c r="J19" s="275"/>
      <c r="K19" s="196" t="s">
        <v>150</v>
      </c>
    </row>
    <row r="20" spans="1:11" ht="15.75">
      <c r="A20" s="85"/>
      <c r="B20" s="95" t="s">
        <v>19</v>
      </c>
      <c r="C20" s="273">
        <v>191</v>
      </c>
      <c r="D20" s="274"/>
      <c r="E20" s="273">
        <v>190</v>
      </c>
      <c r="F20" s="274"/>
      <c r="G20" s="273">
        <v>190</v>
      </c>
      <c r="H20" s="274"/>
      <c r="I20" s="273">
        <f t="shared" si="0"/>
        <v>0</v>
      </c>
      <c r="J20" s="275"/>
      <c r="K20" s="196" t="s">
        <v>150</v>
      </c>
    </row>
    <row r="21" spans="1:11" ht="15.75">
      <c r="A21" s="85"/>
      <c r="B21" s="95" t="s">
        <v>18</v>
      </c>
      <c r="C21" s="273">
        <v>297</v>
      </c>
      <c r="D21" s="274"/>
      <c r="E21" s="273">
        <v>293</v>
      </c>
      <c r="F21" s="274"/>
      <c r="G21" s="273">
        <v>293</v>
      </c>
      <c r="H21" s="274"/>
      <c r="I21" s="273">
        <f t="shared" si="0"/>
        <v>0</v>
      </c>
      <c r="J21" s="275"/>
      <c r="K21" s="196" t="s">
        <v>150</v>
      </c>
    </row>
    <row r="22" spans="1:11" ht="15.75">
      <c r="A22" s="85"/>
      <c r="B22" s="95" t="s">
        <v>17</v>
      </c>
      <c r="C22" s="273">
        <v>26</v>
      </c>
      <c r="D22" s="274"/>
      <c r="E22" s="273">
        <v>25</v>
      </c>
      <c r="F22" s="274"/>
      <c r="G22" s="273">
        <v>25</v>
      </c>
      <c r="H22" s="274"/>
      <c r="I22" s="273">
        <f t="shared" si="0"/>
        <v>0</v>
      </c>
      <c r="J22" s="275"/>
      <c r="K22" s="196" t="s">
        <v>150</v>
      </c>
    </row>
    <row r="23" spans="1:11" ht="15.75">
      <c r="A23" s="85"/>
      <c r="B23" s="95" t="s">
        <v>16</v>
      </c>
      <c r="C23" s="273">
        <v>221</v>
      </c>
      <c r="D23" s="274"/>
      <c r="E23" s="273">
        <v>236</v>
      </c>
      <c r="F23" s="274"/>
      <c r="G23" s="273">
        <v>236</v>
      </c>
      <c r="H23" s="274"/>
      <c r="I23" s="273">
        <f t="shared" si="0"/>
        <v>0</v>
      </c>
      <c r="J23" s="275"/>
      <c r="K23" s="196" t="s">
        <v>150</v>
      </c>
    </row>
    <row r="24" spans="1:11" ht="15.75">
      <c r="A24" s="85"/>
      <c r="B24" s="95" t="s">
        <v>15</v>
      </c>
      <c r="C24" s="273">
        <v>157</v>
      </c>
      <c r="D24" s="274"/>
      <c r="E24" s="273">
        <v>154</v>
      </c>
      <c r="F24" s="274"/>
      <c r="G24" s="273">
        <v>154</v>
      </c>
      <c r="H24" s="274"/>
      <c r="I24" s="273">
        <f t="shared" si="0"/>
        <v>0</v>
      </c>
      <c r="J24" s="275"/>
      <c r="K24" s="196" t="s">
        <v>150</v>
      </c>
    </row>
    <row r="25" spans="1:11" ht="15.75">
      <c r="A25" s="85"/>
      <c r="B25" s="95" t="s">
        <v>14</v>
      </c>
      <c r="C25" s="273">
        <v>218</v>
      </c>
      <c r="D25" s="274"/>
      <c r="E25" s="273">
        <v>241</v>
      </c>
      <c r="F25" s="274"/>
      <c r="G25" s="273">
        <v>241</v>
      </c>
      <c r="H25" s="274"/>
      <c r="I25" s="273">
        <f t="shared" si="0"/>
        <v>0</v>
      </c>
      <c r="J25" s="275"/>
      <c r="K25" s="196" t="s">
        <v>150</v>
      </c>
    </row>
    <row r="26" spans="1:11" ht="15.75">
      <c r="A26" s="85"/>
      <c r="B26" s="95" t="s">
        <v>13</v>
      </c>
      <c r="C26" s="273">
        <v>29</v>
      </c>
      <c r="D26" s="274"/>
      <c r="E26" s="273">
        <v>27</v>
      </c>
      <c r="F26" s="274"/>
      <c r="G26" s="273">
        <v>27</v>
      </c>
      <c r="H26" s="274"/>
      <c r="I26" s="273">
        <f t="shared" si="0"/>
        <v>0</v>
      </c>
      <c r="J26" s="275"/>
      <c r="K26" s="196" t="s">
        <v>150</v>
      </c>
    </row>
    <row r="27" spans="1:11" ht="15.75">
      <c r="A27" s="85"/>
      <c r="B27" s="95" t="s">
        <v>12</v>
      </c>
      <c r="C27" s="273">
        <v>26</v>
      </c>
      <c r="D27" s="274"/>
      <c r="E27" s="273">
        <v>21</v>
      </c>
      <c r="F27" s="274"/>
      <c r="G27" s="273">
        <v>21</v>
      </c>
      <c r="H27" s="274"/>
      <c r="I27" s="273">
        <f t="shared" si="0"/>
        <v>0</v>
      </c>
      <c r="J27" s="275"/>
      <c r="K27" s="196" t="s">
        <v>150</v>
      </c>
    </row>
    <row r="28" spans="1:11" ht="15.75">
      <c r="A28" s="85"/>
      <c r="B28" s="95" t="s">
        <v>11</v>
      </c>
      <c r="C28" s="273">
        <v>17</v>
      </c>
      <c r="D28" s="274"/>
      <c r="E28" s="273">
        <v>17</v>
      </c>
      <c r="F28" s="274"/>
      <c r="G28" s="273">
        <v>17</v>
      </c>
      <c r="H28" s="274"/>
      <c r="I28" s="273">
        <f t="shared" si="0"/>
        <v>0</v>
      </c>
      <c r="J28" s="275"/>
      <c r="K28" s="196" t="s">
        <v>150</v>
      </c>
    </row>
    <row r="29" spans="1:11" ht="15.75">
      <c r="A29" s="85"/>
      <c r="B29" s="95" t="s">
        <v>10</v>
      </c>
      <c r="C29" s="273">
        <v>5</v>
      </c>
      <c r="D29" s="274"/>
      <c r="E29" s="273">
        <v>5</v>
      </c>
      <c r="F29" s="274"/>
      <c r="G29" s="273">
        <v>5</v>
      </c>
      <c r="H29" s="274"/>
      <c r="I29" s="273">
        <f t="shared" si="0"/>
        <v>0</v>
      </c>
      <c r="J29" s="275"/>
      <c r="K29" s="196" t="s">
        <v>150</v>
      </c>
    </row>
    <row r="30" spans="1:11" ht="15.75">
      <c r="A30" s="85"/>
      <c r="B30" s="95" t="s">
        <v>9</v>
      </c>
      <c r="C30" s="273">
        <v>0</v>
      </c>
      <c r="D30" s="274"/>
      <c r="E30" s="273">
        <v>0</v>
      </c>
      <c r="F30" s="274"/>
      <c r="G30" s="273">
        <v>0</v>
      </c>
      <c r="H30" s="274"/>
      <c r="I30" s="273">
        <f t="shared" si="0"/>
        <v>0</v>
      </c>
      <c r="J30" s="275"/>
      <c r="K30" s="196" t="s">
        <v>150</v>
      </c>
    </row>
    <row r="31" spans="1:11" ht="15.75">
      <c r="A31" s="85"/>
      <c r="B31" s="93" t="s">
        <v>8</v>
      </c>
      <c r="C31" s="276">
        <v>0</v>
      </c>
      <c r="D31" s="277"/>
      <c r="E31" s="276">
        <v>0</v>
      </c>
      <c r="F31" s="277"/>
      <c r="G31" s="276">
        <v>0</v>
      </c>
      <c r="H31" s="277"/>
      <c r="I31" s="276">
        <f t="shared" si="0"/>
        <v>0</v>
      </c>
      <c r="J31" s="278"/>
      <c r="K31" s="196" t="s">
        <v>150</v>
      </c>
    </row>
    <row r="32" spans="1:11" ht="15.75">
      <c r="A32" s="85"/>
      <c r="B32" s="101" t="s">
        <v>57</v>
      </c>
      <c r="C32" s="279">
        <f>SUM(C16:C31)</f>
        <v>3775</v>
      </c>
      <c r="D32" s="280"/>
      <c r="E32" s="279">
        <f>SUM(E16:E31)</f>
        <v>4025</v>
      </c>
      <c r="F32" s="280"/>
      <c r="G32" s="279">
        <f>SUM(G16:G31)</f>
        <v>4027</v>
      </c>
      <c r="H32" s="280"/>
      <c r="I32" s="279">
        <f>SUM(I16:I31)</f>
        <v>2</v>
      </c>
      <c r="J32" s="281"/>
      <c r="K32" s="196" t="s">
        <v>150</v>
      </c>
    </row>
    <row r="33" spans="1:11" ht="15.75">
      <c r="A33" s="85"/>
      <c r="B33" s="102" t="s">
        <v>180</v>
      </c>
      <c r="C33" s="96"/>
      <c r="D33" s="167">
        <v>153408</v>
      </c>
      <c r="E33" s="168"/>
      <c r="F33" s="167">
        <f>D33*1.031</f>
        <v>158163.648</v>
      </c>
      <c r="G33" s="169"/>
      <c r="H33" s="167">
        <f>F33*1.022</f>
        <v>161643.248256</v>
      </c>
      <c r="I33" s="186"/>
      <c r="J33" s="187"/>
      <c r="K33" s="196" t="s">
        <v>150</v>
      </c>
    </row>
    <row r="34" spans="1:11" ht="15.75">
      <c r="A34" s="85"/>
      <c r="B34" s="102" t="s">
        <v>59</v>
      </c>
      <c r="C34" s="97"/>
      <c r="D34" s="167">
        <v>99302</v>
      </c>
      <c r="E34" s="168"/>
      <c r="F34" s="167">
        <f>D34*1.031</f>
        <v>102380.362</v>
      </c>
      <c r="G34" s="169"/>
      <c r="H34" s="167">
        <f>F34*1.022</f>
        <v>104632.729964</v>
      </c>
      <c r="I34" s="186"/>
      <c r="J34" s="187"/>
      <c r="K34" s="196" t="s">
        <v>150</v>
      </c>
    </row>
    <row r="35" spans="1:11" ht="16.5" thickBot="1">
      <c r="A35" s="86"/>
      <c r="B35" s="150" t="s">
        <v>60</v>
      </c>
      <c r="C35" s="151"/>
      <c r="D35" s="282">
        <v>12.37</v>
      </c>
      <c r="E35" s="283"/>
      <c r="F35" s="282">
        <v>11.6</v>
      </c>
      <c r="G35" s="283"/>
      <c r="H35" s="282">
        <v>11.6</v>
      </c>
      <c r="I35" s="188"/>
      <c r="J35" s="189"/>
      <c r="K35" s="196" t="s">
        <v>196</v>
      </c>
    </row>
    <row r="36" spans="1:11" ht="15.75">
      <c r="A36" s="25"/>
      <c r="B36" s="494" t="s">
        <v>196</v>
      </c>
      <c r="C36" s="495"/>
      <c r="D36" s="495"/>
      <c r="E36" s="495"/>
      <c r="F36" s="495"/>
      <c r="G36" s="495"/>
      <c r="H36" s="495"/>
      <c r="I36" s="495"/>
      <c r="J36" s="495"/>
      <c r="K36" s="495"/>
    </row>
    <row r="37" spans="2:10" ht="15.75">
      <c r="B37" s="25"/>
      <c r="C37" s="25"/>
      <c r="D37" s="25"/>
      <c r="E37" s="25"/>
      <c r="F37" s="25"/>
      <c r="G37" s="25"/>
      <c r="H37" s="25"/>
      <c r="I37" s="25"/>
      <c r="J37" s="25"/>
    </row>
  </sheetData>
  <mergeCells count="10">
    <mergeCell ref="B6:J6"/>
    <mergeCell ref="B5:J5"/>
    <mergeCell ref="B4:J4"/>
    <mergeCell ref="B1:J1"/>
    <mergeCell ref="B9:B11"/>
    <mergeCell ref="B36:K36"/>
    <mergeCell ref="C9:D10"/>
    <mergeCell ref="E9:F10"/>
    <mergeCell ref="G9:H10"/>
    <mergeCell ref="I9:J10"/>
  </mergeCells>
  <printOptions horizontalCentered="1"/>
  <pageMargins left="0.5" right="0.5" top="0.5" bottom="0.55" header="0" footer="0"/>
  <pageSetup horizontalDpi="300" verticalDpi="300" orientation="landscape" scale="67" r:id="rId1"/>
  <headerFooter alignWithMargins="0">
    <oddFooter>&amp;C&amp;"Times New Roman,Regular"Exhibit K - Summary of Requirements by Grade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1:Q80"/>
  <sheetViews>
    <sheetView zoomScaleSheetLayoutView="50" workbookViewId="0" topLeftCell="A1">
      <pane xSplit="4" ySplit="9" topLeftCell="E10" activePane="bottomRight" state="frozen"/>
      <selection pane="topLeft" activeCell="K84" sqref="K84:M85"/>
      <selection pane="topRight" activeCell="K84" sqref="K84:M85"/>
      <selection pane="bottomLeft" activeCell="K84" sqref="K84:M85"/>
      <selection pane="bottomRight" activeCell="K84" sqref="K84:M85"/>
    </sheetView>
  </sheetViews>
  <sheetFormatPr defaultColWidth="8.88671875" defaultRowHeight="15"/>
  <cols>
    <col min="1" max="1" width="1.88671875" style="3" customWidth="1"/>
    <col min="2" max="2" width="27.10546875" style="3" customWidth="1"/>
    <col min="3" max="3" width="12.5546875" style="3" customWidth="1"/>
    <col min="4" max="4" width="18.10546875" style="3" customWidth="1"/>
    <col min="5" max="5" width="8.88671875" style="3" customWidth="1"/>
    <col min="6" max="6" width="10.10546875" style="3" customWidth="1"/>
    <col min="7" max="7" width="8.88671875" style="3" customWidth="1"/>
    <col min="8" max="8" width="10.6640625" style="3" customWidth="1"/>
    <col min="9" max="11" width="8.88671875" style="3" customWidth="1"/>
    <col min="12" max="12" width="10.3359375" style="3" customWidth="1"/>
    <col min="13" max="15" width="0" style="3" hidden="1" customWidth="1"/>
    <col min="16" max="16" width="0.9921875" style="195" customWidth="1"/>
    <col min="18" max="16384" width="8.88671875" style="3" customWidth="1"/>
  </cols>
  <sheetData>
    <row r="1" spans="1:16" ht="18.75" customHeight="1">
      <c r="A1" s="431" t="s">
        <v>99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483"/>
      <c r="P1" s="194" t="s">
        <v>150</v>
      </c>
    </row>
    <row r="2" spans="1:16" ht="18.75" customHeight="1">
      <c r="A2" s="529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1"/>
      <c r="P2" s="194" t="s">
        <v>150</v>
      </c>
    </row>
    <row r="3" spans="1:16" ht="18.75">
      <c r="A3" s="532" t="s">
        <v>68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4"/>
      <c r="P3" s="194" t="s">
        <v>150</v>
      </c>
    </row>
    <row r="4" spans="1:16" ht="16.5">
      <c r="A4" s="535" t="str">
        <f>+'B. Summary of Requirements'!A5</f>
        <v>General Legal Activities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483"/>
      <c r="P4" s="194" t="s">
        <v>150</v>
      </c>
    </row>
    <row r="5" spans="1:16" ht="16.5">
      <c r="A5" s="535" t="str">
        <f>+'B. Summary of Requirements'!A6</f>
        <v>Salaries and Expenses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483"/>
      <c r="P5" s="194" t="s">
        <v>150</v>
      </c>
    </row>
    <row r="6" spans="1:16" ht="15.75">
      <c r="A6" s="540" t="s">
        <v>106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483"/>
      <c r="P6" s="194" t="s">
        <v>150</v>
      </c>
    </row>
    <row r="7" spans="1:16" ht="11.25" customHeight="1">
      <c r="A7" s="33"/>
      <c r="B7" s="14"/>
      <c r="C7" s="28"/>
      <c r="D7" s="28"/>
      <c r="E7" s="28"/>
      <c r="F7" s="28"/>
      <c r="G7" s="28"/>
      <c r="H7" s="28"/>
      <c r="I7" s="28"/>
      <c r="J7" s="28"/>
      <c r="K7" s="4"/>
      <c r="L7" s="4"/>
      <c r="P7" s="194" t="s">
        <v>150</v>
      </c>
    </row>
    <row r="8" spans="1:16" ht="25.5" customHeight="1">
      <c r="A8" s="536" t="s">
        <v>61</v>
      </c>
      <c r="B8" s="342"/>
      <c r="C8" s="342"/>
      <c r="D8" s="343"/>
      <c r="E8" s="521" t="s">
        <v>247</v>
      </c>
      <c r="F8" s="522"/>
      <c r="G8" s="544" t="s">
        <v>228</v>
      </c>
      <c r="H8" s="545"/>
      <c r="I8" s="541" t="s">
        <v>6</v>
      </c>
      <c r="J8" s="543"/>
      <c r="K8" s="541" t="s">
        <v>25</v>
      </c>
      <c r="L8" s="542"/>
      <c r="M8" s="11"/>
      <c r="P8" s="194" t="s">
        <v>150</v>
      </c>
    </row>
    <row r="9" spans="1:16" ht="25.5" customHeight="1" thickBot="1">
      <c r="A9" s="347"/>
      <c r="B9" s="348"/>
      <c r="C9" s="348"/>
      <c r="D9" s="349"/>
      <c r="E9" s="80" t="s">
        <v>30</v>
      </c>
      <c r="F9" s="81" t="s">
        <v>129</v>
      </c>
      <c r="G9" s="80" t="s">
        <v>30</v>
      </c>
      <c r="H9" s="81" t="s">
        <v>129</v>
      </c>
      <c r="I9" s="80" t="s">
        <v>30</v>
      </c>
      <c r="J9" s="81" t="s">
        <v>129</v>
      </c>
      <c r="K9" s="80" t="s">
        <v>30</v>
      </c>
      <c r="L9" s="82" t="s">
        <v>129</v>
      </c>
      <c r="M9" s="11"/>
      <c r="P9" s="194" t="s">
        <v>150</v>
      </c>
    </row>
    <row r="10" spans="1:16" ht="15.75">
      <c r="A10" s="537" t="s">
        <v>178</v>
      </c>
      <c r="B10" s="538"/>
      <c r="C10" s="538"/>
      <c r="D10" s="539"/>
      <c r="E10" s="285">
        <v>3077</v>
      </c>
      <c r="F10" s="284">
        <v>312937</v>
      </c>
      <c r="G10" s="285">
        <v>3531</v>
      </c>
      <c r="H10" s="284">
        <v>344466</v>
      </c>
      <c r="I10" s="285">
        <v>3615</v>
      </c>
      <c r="J10" s="284">
        <v>378745</v>
      </c>
      <c r="K10" s="285">
        <f aca="true" t="shared" si="0" ref="K10:L13">I10-G10</f>
        <v>84</v>
      </c>
      <c r="L10" s="267">
        <f t="shared" si="0"/>
        <v>34279</v>
      </c>
      <c r="M10" s="11"/>
      <c r="P10" s="194" t="s">
        <v>150</v>
      </c>
    </row>
    <row r="11" spans="1:16" ht="15.75">
      <c r="A11" s="515" t="s">
        <v>56</v>
      </c>
      <c r="B11" s="516"/>
      <c r="C11" s="516"/>
      <c r="D11" s="517"/>
      <c r="E11" s="285">
        <v>487</v>
      </c>
      <c r="F11" s="284">
        <v>38257</v>
      </c>
      <c r="G11" s="285">
        <v>409</v>
      </c>
      <c r="H11" s="284">
        <v>29731</v>
      </c>
      <c r="I11" s="285">
        <v>409</v>
      </c>
      <c r="J11" s="284">
        <v>30650</v>
      </c>
      <c r="K11" s="285">
        <f t="shared" si="0"/>
        <v>0</v>
      </c>
      <c r="L11" s="267">
        <f t="shared" si="0"/>
        <v>919</v>
      </c>
      <c r="M11" s="31" t="s">
        <v>28</v>
      </c>
      <c r="N11" s="3" t="s">
        <v>29</v>
      </c>
      <c r="P11" s="194" t="s">
        <v>150</v>
      </c>
    </row>
    <row r="12" spans="1:16" ht="15.75">
      <c r="A12" s="515" t="s">
        <v>40</v>
      </c>
      <c r="B12" s="516"/>
      <c r="C12" s="516"/>
      <c r="D12" s="517"/>
      <c r="E12" s="285">
        <v>0</v>
      </c>
      <c r="F12" s="284">
        <v>6033</v>
      </c>
      <c r="G12" s="285">
        <v>0</v>
      </c>
      <c r="H12" s="284">
        <v>6301</v>
      </c>
      <c r="I12" s="285">
        <v>0</v>
      </c>
      <c r="J12" s="284">
        <v>6603</v>
      </c>
      <c r="K12" s="285">
        <f t="shared" si="0"/>
        <v>0</v>
      </c>
      <c r="L12" s="267">
        <f t="shared" si="0"/>
        <v>302</v>
      </c>
      <c r="M12" s="11">
        <v>93</v>
      </c>
      <c r="P12" s="194" t="s">
        <v>150</v>
      </c>
    </row>
    <row r="13" spans="1:16" ht="15.75">
      <c r="A13" s="523" t="s">
        <v>41</v>
      </c>
      <c r="B13" s="524"/>
      <c r="C13" s="524"/>
      <c r="D13" s="525"/>
      <c r="E13" s="287">
        <v>0</v>
      </c>
      <c r="F13" s="286">
        <v>3232</v>
      </c>
      <c r="G13" s="287">
        <v>0</v>
      </c>
      <c r="H13" s="286">
        <v>650</v>
      </c>
      <c r="I13" s="287">
        <v>0</v>
      </c>
      <c r="J13" s="286">
        <v>669</v>
      </c>
      <c r="K13" s="287">
        <f t="shared" si="0"/>
        <v>0</v>
      </c>
      <c r="L13" s="288">
        <f t="shared" si="0"/>
        <v>19</v>
      </c>
      <c r="M13" s="11"/>
      <c r="P13" s="194" t="s">
        <v>150</v>
      </c>
    </row>
    <row r="14" spans="1:16" ht="15.75">
      <c r="A14" s="518" t="s">
        <v>179</v>
      </c>
      <c r="B14" s="519"/>
      <c r="C14" s="519"/>
      <c r="D14" s="520"/>
      <c r="E14" s="290">
        <f aca="true" t="shared" si="1" ref="E14:J14">+E10+E11+E12+E13</f>
        <v>3564</v>
      </c>
      <c r="F14" s="289">
        <f t="shared" si="1"/>
        <v>360459</v>
      </c>
      <c r="G14" s="290">
        <f t="shared" si="1"/>
        <v>3940</v>
      </c>
      <c r="H14" s="289">
        <f t="shared" si="1"/>
        <v>381148</v>
      </c>
      <c r="I14" s="290">
        <f t="shared" si="1"/>
        <v>4024</v>
      </c>
      <c r="J14" s="289">
        <f t="shared" si="1"/>
        <v>416667</v>
      </c>
      <c r="K14" s="290">
        <f>SUM(K10:K13)</f>
        <v>84</v>
      </c>
      <c r="L14" s="291">
        <f>SUM(L10:L13)</f>
        <v>35519</v>
      </c>
      <c r="M14" s="34">
        <f>697+630+957+2333</f>
        <v>4617</v>
      </c>
      <c r="N14" s="3">
        <f>2451-93</f>
        <v>2358</v>
      </c>
      <c r="O14" s="3">
        <f>+H14-J14</f>
        <v>-35519</v>
      </c>
      <c r="P14" s="194" t="s">
        <v>150</v>
      </c>
    </row>
    <row r="15" spans="1:16" ht="15.75">
      <c r="A15" s="515" t="s">
        <v>62</v>
      </c>
      <c r="B15" s="516"/>
      <c r="C15" s="516"/>
      <c r="D15" s="517"/>
      <c r="E15" s="190"/>
      <c r="F15" s="284"/>
      <c r="G15" s="285"/>
      <c r="H15" s="284"/>
      <c r="I15" s="285"/>
      <c r="J15" s="284"/>
      <c r="K15" s="285"/>
      <c r="L15" s="267"/>
      <c r="M15" s="11"/>
      <c r="P15" s="194" t="s">
        <v>150</v>
      </c>
    </row>
    <row r="16" spans="1:16" ht="15.75">
      <c r="A16" s="506" t="s">
        <v>43</v>
      </c>
      <c r="B16" s="353"/>
      <c r="C16" s="353"/>
      <c r="D16" s="507"/>
      <c r="E16" s="190"/>
      <c r="F16" s="284">
        <v>87517</v>
      </c>
      <c r="G16" s="285"/>
      <c r="H16" s="284">
        <v>94259</v>
      </c>
      <c r="I16" s="285"/>
      <c r="J16" s="284">
        <v>103643</v>
      </c>
      <c r="K16" s="285"/>
      <c r="L16" s="267">
        <f aca="true" t="shared" si="2" ref="L16:L21">J16-H16</f>
        <v>9384</v>
      </c>
      <c r="M16" s="11">
        <v>359</v>
      </c>
      <c r="N16" s="3">
        <f>1171+93</f>
        <v>1264</v>
      </c>
      <c r="O16" s="3">
        <f aca="true" t="shared" si="3" ref="O16:O26">+H16-J16</f>
        <v>-9384</v>
      </c>
      <c r="P16" s="194" t="s">
        <v>150</v>
      </c>
    </row>
    <row r="17" spans="1:16" ht="15.75">
      <c r="A17" s="506" t="s">
        <v>239</v>
      </c>
      <c r="B17" s="353"/>
      <c r="C17" s="353"/>
      <c r="D17" s="507"/>
      <c r="E17" s="190"/>
      <c r="F17" s="284">
        <v>509</v>
      </c>
      <c r="G17" s="285"/>
      <c r="H17" s="284">
        <v>521</v>
      </c>
      <c r="I17" s="285"/>
      <c r="J17" s="284">
        <v>535</v>
      </c>
      <c r="K17" s="285"/>
      <c r="L17" s="267">
        <f t="shared" si="2"/>
        <v>14</v>
      </c>
      <c r="M17" s="11"/>
      <c r="P17" s="194"/>
    </row>
    <row r="18" spans="1:16" ht="15.75">
      <c r="A18" s="506" t="s">
        <v>44</v>
      </c>
      <c r="B18" s="353"/>
      <c r="C18" s="353"/>
      <c r="D18" s="507"/>
      <c r="E18" s="190"/>
      <c r="F18" s="284">
        <v>19386</v>
      </c>
      <c r="G18" s="285"/>
      <c r="H18" s="284">
        <v>19666</v>
      </c>
      <c r="I18" s="285"/>
      <c r="J18" s="284">
        <v>20206</v>
      </c>
      <c r="K18" s="285"/>
      <c r="L18" s="267">
        <f t="shared" si="2"/>
        <v>540</v>
      </c>
      <c r="M18" s="11"/>
      <c r="N18" s="3">
        <v>110</v>
      </c>
      <c r="O18" s="3">
        <f t="shared" si="3"/>
        <v>-540</v>
      </c>
      <c r="P18" s="194" t="s">
        <v>150</v>
      </c>
    </row>
    <row r="19" spans="1:16" ht="15.75">
      <c r="A19" s="506" t="s">
        <v>45</v>
      </c>
      <c r="B19" s="353"/>
      <c r="C19" s="353"/>
      <c r="D19" s="507"/>
      <c r="E19" s="190"/>
      <c r="F19" s="284">
        <v>3639</v>
      </c>
      <c r="G19" s="285"/>
      <c r="H19" s="284">
        <v>3955</v>
      </c>
      <c r="I19" s="285"/>
      <c r="J19" s="284">
        <v>4088</v>
      </c>
      <c r="K19" s="285"/>
      <c r="L19" s="267">
        <f t="shared" si="2"/>
        <v>133</v>
      </c>
      <c r="M19" s="11"/>
      <c r="N19" s="3">
        <v>0</v>
      </c>
      <c r="O19" s="3">
        <f t="shared" si="3"/>
        <v>-133</v>
      </c>
      <c r="P19" s="194" t="s">
        <v>150</v>
      </c>
    </row>
    <row r="20" spans="1:16" ht="15.75">
      <c r="A20" s="506" t="s">
        <v>85</v>
      </c>
      <c r="B20" s="353"/>
      <c r="C20" s="353"/>
      <c r="D20" s="507"/>
      <c r="E20" s="190"/>
      <c r="F20" s="284">
        <v>85121</v>
      </c>
      <c r="G20" s="285"/>
      <c r="H20" s="284">
        <v>97398</v>
      </c>
      <c r="I20" s="285"/>
      <c r="J20" s="284">
        <v>101478</v>
      </c>
      <c r="K20" s="285"/>
      <c r="L20" s="267">
        <f t="shared" si="2"/>
        <v>4080</v>
      </c>
      <c r="M20" s="11">
        <f>4220-576</f>
        <v>3644</v>
      </c>
      <c r="O20" s="3">
        <f t="shared" si="3"/>
        <v>-4080</v>
      </c>
      <c r="P20" s="194" t="s">
        <v>150</v>
      </c>
    </row>
    <row r="21" spans="1:16" ht="15.75">
      <c r="A21" s="506" t="s">
        <v>7</v>
      </c>
      <c r="B21" s="353"/>
      <c r="C21" s="353"/>
      <c r="D21" s="507"/>
      <c r="E21" s="190"/>
      <c r="F21" s="284">
        <v>1901</v>
      </c>
      <c r="G21" s="285"/>
      <c r="H21" s="284">
        <v>3439</v>
      </c>
      <c r="I21" s="285"/>
      <c r="J21" s="284">
        <v>3454</v>
      </c>
      <c r="K21" s="285"/>
      <c r="L21" s="267">
        <f t="shared" si="2"/>
        <v>15</v>
      </c>
      <c r="M21" s="11"/>
      <c r="O21" s="3">
        <f t="shared" si="3"/>
        <v>-15</v>
      </c>
      <c r="P21" s="194" t="s">
        <v>150</v>
      </c>
    </row>
    <row r="22" spans="1:16" ht="15.75">
      <c r="A22" s="506" t="s">
        <v>46</v>
      </c>
      <c r="B22" s="353"/>
      <c r="C22" s="353"/>
      <c r="D22" s="507"/>
      <c r="E22" s="190"/>
      <c r="F22" s="284">
        <v>5951</v>
      </c>
      <c r="G22" s="285"/>
      <c r="H22" s="284">
        <v>10039</v>
      </c>
      <c r="I22" s="285"/>
      <c r="J22" s="284">
        <v>11307</v>
      </c>
      <c r="K22" s="285"/>
      <c r="L22" s="267">
        <f aca="true" t="shared" si="4" ref="L22:L33">J22-H22</f>
        <v>1268</v>
      </c>
      <c r="M22" s="11">
        <v>332</v>
      </c>
      <c r="N22" s="3">
        <v>175</v>
      </c>
      <c r="O22" s="3">
        <f t="shared" si="3"/>
        <v>-1268</v>
      </c>
      <c r="P22" s="194" t="s">
        <v>150</v>
      </c>
    </row>
    <row r="23" spans="1:16" ht="15.75">
      <c r="A23" s="506" t="s">
        <v>47</v>
      </c>
      <c r="B23" s="353"/>
      <c r="C23" s="353"/>
      <c r="D23" s="507"/>
      <c r="E23" s="190"/>
      <c r="F23" s="284">
        <v>2405</v>
      </c>
      <c r="G23" s="285"/>
      <c r="H23" s="284">
        <v>2744</v>
      </c>
      <c r="I23" s="285"/>
      <c r="J23" s="284">
        <v>2998</v>
      </c>
      <c r="K23" s="285"/>
      <c r="L23" s="267">
        <f t="shared" si="4"/>
        <v>254</v>
      </c>
      <c r="M23" s="11"/>
      <c r="O23" s="3">
        <f t="shared" si="3"/>
        <v>-254</v>
      </c>
      <c r="P23" s="194" t="s">
        <v>150</v>
      </c>
    </row>
    <row r="24" spans="1:16" ht="15.75">
      <c r="A24" s="506" t="s">
        <v>48</v>
      </c>
      <c r="B24" s="353"/>
      <c r="C24" s="353"/>
      <c r="D24" s="507"/>
      <c r="E24" s="190"/>
      <c r="F24" s="284">
        <v>12073</v>
      </c>
      <c r="G24" s="285"/>
      <c r="H24" s="284">
        <v>12426</v>
      </c>
      <c r="I24" s="285"/>
      <c r="J24" s="284">
        <v>12531</v>
      </c>
      <c r="K24" s="285"/>
      <c r="L24" s="267">
        <f t="shared" si="4"/>
        <v>105</v>
      </c>
      <c r="M24" s="11"/>
      <c r="N24" s="3">
        <v>14918</v>
      </c>
      <c r="O24" s="3">
        <f t="shared" si="3"/>
        <v>-105</v>
      </c>
      <c r="P24" s="194" t="s">
        <v>150</v>
      </c>
    </row>
    <row r="25" spans="1:16" ht="15.75">
      <c r="A25" s="506" t="s">
        <v>49</v>
      </c>
      <c r="B25" s="353"/>
      <c r="C25" s="353"/>
      <c r="D25" s="507"/>
      <c r="E25" s="190"/>
      <c r="F25" s="284">
        <v>61356</v>
      </c>
      <c r="G25" s="285"/>
      <c r="H25" s="284">
        <v>70365</v>
      </c>
      <c r="I25" s="285"/>
      <c r="J25" s="284">
        <v>62289</v>
      </c>
      <c r="K25" s="285"/>
      <c r="L25" s="267">
        <f t="shared" si="4"/>
        <v>-8076</v>
      </c>
      <c r="M25" s="11">
        <v>276</v>
      </c>
      <c r="N25" s="3">
        <v>14853</v>
      </c>
      <c r="O25" s="3">
        <f t="shared" si="3"/>
        <v>8076</v>
      </c>
      <c r="P25" s="194" t="s">
        <v>150</v>
      </c>
    </row>
    <row r="26" spans="1:16" ht="15.75">
      <c r="A26" s="528" t="s">
        <v>146</v>
      </c>
      <c r="B26" s="353"/>
      <c r="C26" s="353"/>
      <c r="D26" s="507"/>
      <c r="E26" s="190"/>
      <c r="F26" s="284">
        <v>20079</v>
      </c>
      <c r="G26" s="285"/>
      <c r="H26" s="284">
        <v>29062</v>
      </c>
      <c r="I26" s="285"/>
      <c r="J26" s="284">
        <v>36748</v>
      </c>
      <c r="K26" s="285"/>
      <c r="L26" s="267">
        <f t="shared" si="4"/>
        <v>7686</v>
      </c>
      <c r="M26" s="11"/>
      <c r="N26" s="3">
        <v>135</v>
      </c>
      <c r="O26" s="3">
        <f t="shared" si="3"/>
        <v>-7686</v>
      </c>
      <c r="P26" s="194" t="s">
        <v>150</v>
      </c>
    </row>
    <row r="27" spans="1:16" ht="15.75">
      <c r="A27" s="506" t="s">
        <v>86</v>
      </c>
      <c r="B27" s="353"/>
      <c r="C27" s="353"/>
      <c r="D27" s="507"/>
      <c r="E27" s="190"/>
      <c r="F27" s="284">
        <v>296</v>
      </c>
      <c r="G27" s="285"/>
      <c r="H27" s="284">
        <v>147</v>
      </c>
      <c r="I27" s="285"/>
      <c r="J27" s="284">
        <v>148</v>
      </c>
      <c r="K27" s="285"/>
      <c r="L27" s="267">
        <f t="shared" si="4"/>
        <v>1</v>
      </c>
      <c r="M27" s="11"/>
      <c r="P27" s="194" t="s">
        <v>150</v>
      </c>
    </row>
    <row r="28" spans="1:16" ht="15.75">
      <c r="A28" s="506" t="s">
        <v>217</v>
      </c>
      <c r="B28" s="353"/>
      <c r="C28" s="353"/>
      <c r="D28" s="507"/>
      <c r="E28" s="190"/>
      <c r="F28" s="284">
        <v>287</v>
      </c>
      <c r="G28" s="285"/>
      <c r="H28" s="284">
        <v>222</v>
      </c>
      <c r="I28" s="285"/>
      <c r="J28" s="284">
        <v>222</v>
      </c>
      <c r="K28" s="285"/>
      <c r="L28" s="267">
        <f t="shared" si="4"/>
        <v>0</v>
      </c>
      <c r="M28" s="11"/>
      <c r="O28" s="3">
        <f aca="true" t="shared" si="5" ref="O28:O34">+H28-J28</f>
        <v>0</v>
      </c>
      <c r="P28" s="194" t="s">
        <v>150</v>
      </c>
    </row>
    <row r="29" spans="1:16" ht="15.75">
      <c r="A29" s="506" t="s">
        <v>104</v>
      </c>
      <c r="B29" s="353"/>
      <c r="C29" s="353"/>
      <c r="D29" s="507"/>
      <c r="E29" s="190"/>
      <c r="F29" s="284">
        <v>3759</v>
      </c>
      <c r="G29" s="285"/>
      <c r="H29" s="284">
        <v>3716</v>
      </c>
      <c r="I29" s="285"/>
      <c r="J29" s="284">
        <v>3762</v>
      </c>
      <c r="K29" s="285"/>
      <c r="L29" s="267">
        <f t="shared" si="4"/>
        <v>46</v>
      </c>
      <c r="M29" s="11"/>
      <c r="N29" s="3">
        <v>10</v>
      </c>
      <c r="O29" s="3">
        <f t="shared" si="5"/>
        <v>-46</v>
      </c>
      <c r="P29" s="194" t="s">
        <v>150</v>
      </c>
    </row>
    <row r="30" spans="1:16" ht="15.75">
      <c r="A30" s="506" t="s">
        <v>50</v>
      </c>
      <c r="B30" s="353"/>
      <c r="C30" s="353"/>
      <c r="D30" s="507"/>
      <c r="E30" s="190"/>
      <c r="F30" s="284">
        <v>4765</v>
      </c>
      <c r="G30" s="285"/>
      <c r="H30" s="284">
        <v>4628</v>
      </c>
      <c r="I30" s="285"/>
      <c r="J30" s="284">
        <v>4822</v>
      </c>
      <c r="K30" s="285"/>
      <c r="L30" s="267">
        <f t="shared" si="4"/>
        <v>194</v>
      </c>
      <c r="M30" s="11"/>
      <c r="N30" s="3">
        <v>85</v>
      </c>
      <c r="O30" s="3">
        <f t="shared" si="5"/>
        <v>-194</v>
      </c>
      <c r="P30" s="194" t="s">
        <v>150</v>
      </c>
    </row>
    <row r="31" spans="1:16" ht="15.75">
      <c r="A31" s="506" t="s">
        <v>51</v>
      </c>
      <c r="B31" s="353"/>
      <c r="C31" s="353"/>
      <c r="D31" s="507"/>
      <c r="E31" s="190"/>
      <c r="F31" s="284">
        <v>7667</v>
      </c>
      <c r="G31" s="285"/>
      <c r="H31" s="284">
        <v>7260</v>
      </c>
      <c r="I31" s="285"/>
      <c r="J31" s="284">
        <v>6317</v>
      </c>
      <c r="K31" s="285"/>
      <c r="L31" s="267">
        <f t="shared" si="4"/>
        <v>-943</v>
      </c>
      <c r="M31" s="11"/>
      <c r="N31" s="3">
        <v>37758</v>
      </c>
      <c r="O31" s="3">
        <f t="shared" si="5"/>
        <v>943</v>
      </c>
      <c r="P31" s="194" t="s">
        <v>150</v>
      </c>
    </row>
    <row r="32" spans="1:16" ht="15.75">
      <c r="A32" s="506" t="s">
        <v>218</v>
      </c>
      <c r="B32" s="353"/>
      <c r="C32" s="353"/>
      <c r="D32" s="507"/>
      <c r="E32" s="272"/>
      <c r="F32" s="284">
        <v>7233</v>
      </c>
      <c r="G32" s="285"/>
      <c r="H32" s="284">
        <v>12317</v>
      </c>
      <c r="I32" s="285"/>
      <c r="J32" s="284">
        <v>12792</v>
      </c>
      <c r="K32" s="285"/>
      <c r="L32" s="267">
        <f t="shared" si="4"/>
        <v>475</v>
      </c>
      <c r="M32" s="11"/>
      <c r="O32" s="3">
        <f t="shared" si="5"/>
        <v>-475</v>
      </c>
      <c r="P32" s="194"/>
    </row>
    <row r="33" spans="1:16" ht="15.75">
      <c r="A33" s="506" t="s">
        <v>219</v>
      </c>
      <c r="B33" s="510"/>
      <c r="C33" s="510"/>
      <c r="D33" s="511"/>
      <c r="E33" s="272"/>
      <c r="F33" s="284">
        <v>112</v>
      </c>
      <c r="G33" s="285"/>
      <c r="H33" s="284">
        <v>0</v>
      </c>
      <c r="I33" s="285"/>
      <c r="J33" s="284">
        <v>0</v>
      </c>
      <c r="K33" s="285"/>
      <c r="L33" s="267">
        <f t="shared" si="4"/>
        <v>0</v>
      </c>
      <c r="M33" s="11"/>
      <c r="O33" s="3">
        <f t="shared" si="5"/>
        <v>0</v>
      </c>
      <c r="P33" s="300"/>
    </row>
    <row r="34" spans="1:17" ht="15.75">
      <c r="A34" s="513" t="s">
        <v>52</v>
      </c>
      <c r="B34" s="514"/>
      <c r="C34" s="514"/>
      <c r="D34" s="444"/>
      <c r="E34" s="192"/>
      <c r="F34" s="100">
        <f>SUM(F14:F33)</f>
        <v>684515</v>
      </c>
      <c r="G34" s="192"/>
      <c r="H34" s="100">
        <f>SUM(H14:H33)</f>
        <v>753312</v>
      </c>
      <c r="I34" s="192"/>
      <c r="J34" s="100">
        <f>SUM(J14:J33)</f>
        <v>804007</v>
      </c>
      <c r="K34" s="192"/>
      <c r="L34" s="303">
        <f>SUM(L14:L33)</f>
        <v>50695</v>
      </c>
      <c r="M34" s="11">
        <f>SUM(M12:M31)</f>
        <v>9321</v>
      </c>
      <c r="N34" s="3">
        <f>SUM(N14:N31)</f>
        <v>71666</v>
      </c>
      <c r="O34" s="298">
        <f t="shared" si="5"/>
        <v>-50695</v>
      </c>
      <c r="P34" s="300" t="s">
        <v>150</v>
      </c>
      <c r="Q34" s="299"/>
    </row>
    <row r="35" spans="1:16" ht="16.5" customHeight="1">
      <c r="A35" s="512" t="s">
        <v>53</v>
      </c>
      <c r="B35" s="353"/>
      <c r="C35" s="353"/>
      <c r="D35" s="507"/>
      <c r="E35" s="191"/>
      <c r="F35" s="292">
        <v>-13148</v>
      </c>
      <c r="G35" s="293"/>
      <c r="H35" s="292">
        <v>-7763</v>
      </c>
      <c r="I35" s="293"/>
      <c r="J35" s="292" t="s">
        <v>128</v>
      </c>
      <c r="K35" s="293"/>
      <c r="L35" s="267" t="s">
        <v>128</v>
      </c>
      <c r="M35" s="11"/>
      <c r="P35" s="301" t="s">
        <v>150</v>
      </c>
    </row>
    <row r="36" spans="1:16" ht="16.5" customHeight="1">
      <c r="A36" s="512" t="s">
        <v>220</v>
      </c>
      <c r="B36" s="353"/>
      <c r="C36" s="353"/>
      <c r="D36" s="507"/>
      <c r="E36" s="191" t="s">
        <v>128</v>
      </c>
      <c r="F36" s="292">
        <v>-5556</v>
      </c>
      <c r="G36" s="293"/>
      <c r="H36" s="292"/>
      <c r="I36" s="293"/>
      <c r="J36" s="292"/>
      <c r="K36" s="293"/>
      <c r="L36" s="294"/>
      <c r="M36" s="11"/>
      <c r="P36" s="194"/>
    </row>
    <row r="37" spans="1:16" ht="16.5" customHeight="1">
      <c r="A37" s="512" t="s">
        <v>240</v>
      </c>
      <c r="B37" s="353"/>
      <c r="C37" s="353"/>
      <c r="D37" s="507"/>
      <c r="E37" s="191"/>
      <c r="F37" s="292">
        <v>5690</v>
      </c>
      <c r="G37" s="293"/>
      <c r="H37" s="292"/>
      <c r="I37" s="293"/>
      <c r="J37" s="292"/>
      <c r="K37" s="293"/>
      <c r="L37" s="294"/>
      <c r="M37" s="11"/>
      <c r="P37" s="194"/>
    </row>
    <row r="38" spans="1:16" ht="16.5" customHeight="1">
      <c r="A38" s="512" t="s">
        <v>54</v>
      </c>
      <c r="B38" s="353"/>
      <c r="C38" s="353"/>
      <c r="D38" s="507"/>
      <c r="E38" s="191"/>
      <c r="F38" s="292">
        <v>7763</v>
      </c>
      <c r="G38" s="293"/>
      <c r="H38" s="292"/>
      <c r="I38" s="293"/>
      <c r="J38" s="292"/>
      <c r="K38" s="293"/>
      <c r="L38" s="294"/>
      <c r="M38" s="11"/>
      <c r="P38" s="194"/>
    </row>
    <row r="39" spans="1:16" ht="15.75">
      <c r="A39" s="512" t="s">
        <v>55</v>
      </c>
      <c r="B39" s="353"/>
      <c r="C39" s="353"/>
      <c r="D39" s="507"/>
      <c r="E39" s="191"/>
      <c r="F39" s="292">
        <v>-462</v>
      </c>
      <c r="G39" s="293"/>
      <c r="H39" s="292" t="s">
        <v>128</v>
      </c>
      <c r="I39" s="293"/>
      <c r="J39" s="292" t="s">
        <v>128</v>
      </c>
      <c r="K39" s="293"/>
      <c r="L39" s="294"/>
      <c r="M39" s="11"/>
      <c r="P39" s="300" t="s">
        <v>150</v>
      </c>
    </row>
    <row r="40" spans="1:17" ht="16.5" thickBot="1">
      <c r="A40" s="546" t="s">
        <v>151</v>
      </c>
      <c r="B40" s="547"/>
      <c r="C40" s="547"/>
      <c r="D40" s="548"/>
      <c r="E40" s="204"/>
      <c r="F40" s="295">
        <f>SUM(F34:F39)</f>
        <v>678802</v>
      </c>
      <c r="G40" s="296"/>
      <c r="H40" s="295">
        <f>SUM(H34:H39)</f>
        <v>745549</v>
      </c>
      <c r="I40" s="296"/>
      <c r="J40" s="295">
        <f>SUM(J34:J39)</f>
        <v>804007</v>
      </c>
      <c r="K40" s="296"/>
      <c r="L40" s="295">
        <f>SUM(L34:L39)</f>
        <v>50695</v>
      </c>
      <c r="M40" s="296"/>
      <c r="O40" s="298"/>
      <c r="P40" s="302" t="s">
        <v>150</v>
      </c>
      <c r="Q40" s="299"/>
    </row>
    <row r="41" spans="1:17" ht="15.75">
      <c r="A41" s="537" t="s">
        <v>120</v>
      </c>
      <c r="B41" s="538"/>
      <c r="C41" s="538"/>
      <c r="D41" s="539"/>
      <c r="E41" s="190"/>
      <c r="F41" s="284"/>
      <c r="G41" s="285"/>
      <c r="H41" s="284"/>
      <c r="I41" s="285"/>
      <c r="J41" s="284"/>
      <c r="K41" s="285"/>
      <c r="L41" s="267"/>
      <c r="M41" s="11"/>
      <c r="P41" s="301" t="s">
        <v>150</v>
      </c>
      <c r="Q41" s="267"/>
    </row>
    <row r="42" spans="1:16" ht="15.75">
      <c r="A42" s="506" t="s">
        <v>42</v>
      </c>
      <c r="B42" s="353"/>
      <c r="C42" s="353"/>
      <c r="D42" s="507"/>
      <c r="E42" s="193" t="s">
        <v>128</v>
      </c>
      <c r="F42" s="284" t="s">
        <v>128</v>
      </c>
      <c r="G42" s="297" t="s">
        <v>128</v>
      </c>
      <c r="H42" s="284" t="s">
        <v>128</v>
      </c>
      <c r="I42" s="297" t="s">
        <v>128</v>
      </c>
      <c r="J42" s="284" t="s">
        <v>128</v>
      </c>
      <c r="K42" s="293" t="s">
        <v>128</v>
      </c>
      <c r="L42" s="267" t="s">
        <v>128</v>
      </c>
      <c r="M42" s="11"/>
      <c r="P42" s="301" t="s">
        <v>150</v>
      </c>
    </row>
    <row r="43" spans="1:16" ht="15.75">
      <c r="A43" s="515" t="s">
        <v>152</v>
      </c>
      <c r="B43" s="516"/>
      <c r="C43" s="516"/>
      <c r="D43" s="517"/>
      <c r="E43" s="190"/>
      <c r="F43" s="284">
        <v>7412</v>
      </c>
      <c r="G43" s="285"/>
      <c r="H43" s="284">
        <v>7877</v>
      </c>
      <c r="I43" s="285"/>
      <c r="J43" s="284">
        <v>8272</v>
      </c>
      <c r="K43" s="293"/>
      <c r="L43" s="267">
        <f>J43-H43</f>
        <v>395</v>
      </c>
      <c r="M43" s="11"/>
      <c r="P43" s="194" t="s">
        <v>150</v>
      </c>
    </row>
    <row r="44" spans="1:16" ht="15.75">
      <c r="A44" s="549" t="s">
        <v>153</v>
      </c>
      <c r="B44" s="516"/>
      <c r="C44" s="516"/>
      <c r="D44" s="517"/>
      <c r="E44" s="190"/>
      <c r="F44" s="284">
        <v>95</v>
      </c>
      <c r="G44" s="285"/>
      <c r="H44" s="284">
        <v>113</v>
      </c>
      <c r="I44" s="285"/>
      <c r="J44" s="284">
        <v>120</v>
      </c>
      <c r="K44" s="293"/>
      <c r="L44" s="267">
        <f>J44-H44</f>
        <v>7</v>
      </c>
      <c r="M44" s="11"/>
      <c r="P44" s="194" t="s">
        <v>150</v>
      </c>
    </row>
    <row r="45" spans="1:16" ht="18.75" customHeight="1">
      <c r="A45" s="163"/>
      <c r="B45" s="508" t="s">
        <v>251</v>
      </c>
      <c r="C45" s="509"/>
      <c r="D45" s="509"/>
      <c r="E45" s="509"/>
      <c r="F45" s="509"/>
      <c r="G45" s="509"/>
      <c r="H45" s="509"/>
      <c r="I45" s="155"/>
      <c r="J45" s="155"/>
      <c r="K45" s="155"/>
      <c r="L45" s="155"/>
      <c r="M45" s="11"/>
      <c r="P45" s="194" t="s">
        <v>196</v>
      </c>
    </row>
    <row r="46" spans="1:17" ht="15.75">
      <c r="A46" s="526" t="s">
        <v>250</v>
      </c>
      <c r="B46" s="495"/>
      <c r="C46" s="495"/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527"/>
      <c r="Q46" t="s">
        <v>128</v>
      </c>
    </row>
    <row r="47" spans="11:13" ht="15.75">
      <c r="K47" s="29"/>
      <c r="L47" s="29"/>
      <c r="M47" s="11"/>
    </row>
    <row r="48" spans="11:13" ht="15.75">
      <c r="K48" s="25"/>
      <c r="L48" s="25"/>
      <c r="M48" s="11"/>
    </row>
    <row r="49" spans="11:13" ht="15.75">
      <c r="K49" s="25"/>
      <c r="L49" s="25"/>
      <c r="M49" s="11"/>
    </row>
    <row r="50" spans="11:13" ht="15.75">
      <c r="K50" s="25"/>
      <c r="L50" s="25"/>
      <c r="M50" s="11"/>
    </row>
    <row r="51" spans="11:13" ht="15.75">
      <c r="K51" s="25"/>
      <c r="L51" s="25"/>
      <c r="M51" s="11"/>
    </row>
    <row r="52" spans="11:13" ht="15.75">
      <c r="K52" s="25"/>
      <c r="L52" s="25"/>
      <c r="M52" s="11"/>
    </row>
    <row r="53" spans="11:13" ht="15.75">
      <c r="K53" s="25"/>
      <c r="L53" s="25"/>
      <c r="M53" s="11"/>
    </row>
    <row r="54" spans="11:13" ht="15.75">
      <c r="K54" s="25"/>
      <c r="L54" s="25"/>
      <c r="M54" s="11"/>
    </row>
    <row r="55" spans="11:13" ht="15.75">
      <c r="K55" s="25"/>
      <c r="L55" s="25"/>
      <c r="M55" s="11"/>
    </row>
    <row r="56" spans="11:13" ht="15.75">
      <c r="K56" s="25"/>
      <c r="L56" s="25"/>
      <c r="M56" s="11"/>
    </row>
    <row r="57" spans="11:13" ht="15.75">
      <c r="K57" s="25"/>
      <c r="L57" s="25"/>
      <c r="M57" s="11"/>
    </row>
    <row r="58" spans="11:13" ht="15.75">
      <c r="K58" s="25"/>
      <c r="L58" s="26"/>
      <c r="M58" s="11"/>
    </row>
    <row r="59" spans="11:13" ht="15.75">
      <c r="K59" s="25"/>
      <c r="L59" s="26"/>
      <c r="M59" s="11"/>
    </row>
    <row r="60" spans="11:13" ht="15.75">
      <c r="K60" s="25"/>
      <c r="L60" s="25"/>
      <c r="M60" s="11"/>
    </row>
    <row r="61" spans="11:13" ht="15.75">
      <c r="K61" s="25"/>
      <c r="L61" s="25"/>
      <c r="M61" s="11"/>
    </row>
    <row r="62" spans="11:13" ht="15.75">
      <c r="K62" s="25"/>
      <c r="L62" s="25"/>
      <c r="M62" s="11"/>
    </row>
    <row r="63" spans="11:13" ht="15.75">
      <c r="K63" s="25"/>
      <c r="L63" s="25"/>
      <c r="M63" s="11"/>
    </row>
    <row r="64" spans="11:13" ht="15.75">
      <c r="K64" s="25"/>
      <c r="L64" s="25"/>
      <c r="M64" s="11"/>
    </row>
    <row r="65" spans="11:13" ht="15.75">
      <c r="K65" s="25"/>
      <c r="L65" s="25"/>
      <c r="M65" s="11"/>
    </row>
    <row r="66" spans="11:13" ht="15.75">
      <c r="K66" s="25"/>
      <c r="L66" s="25"/>
      <c r="M66" s="11"/>
    </row>
    <row r="67" spans="11:13" ht="15.75">
      <c r="K67" s="25"/>
      <c r="L67" s="25"/>
      <c r="M67" s="11"/>
    </row>
    <row r="68" spans="11:13" ht="15.75">
      <c r="K68" s="25"/>
      <c r="L68" s="25"/>
      <c r="M68" s="11"/>
    </row>
    <row r="69" spans="11:13" ht="15.75">
      <c r="K69" s="25"/>
      <c r="L69" s="25"/>
      <c r="M69" s="11"/>
    </row>
    <row r="70" spans="11:13" ht="15.75">
      <c r="K70" s="25"/>
      <c r="L70" s="25"/>
      <c r="M70" s="11"/>
    </row>
    <row r="71" spans="11:13" ht="15.75">
      <c r="K71" s="25"/>
      <c r="L71" s="25"/>
      <c r="M71" s="11"/>
    </row>
    <row r="72" spans="11:13" ht="15.75">
      <c r="K72" s="25"/>
      <c r="L72" s="25"/>
      <c r="M72" s="11"/>
    </row>
    <row r="73" spans="11:13" ht="15.75">
      <c r="K73" s="30"/>
      <c r="L73" s="25"/>
      <c r="M73" s="11"/>
    </row>
    <row r="74" spans="11:13" ht="15.75">
      <c r="K74" s="11"/>
      <c r="L74" s="11"/>
      <c r="M74" s="11"/>
    </row>
    <row r="75" spans="11:13" ht="15.75">
      <c r="K75" s="10"/>
      <c r="L75" s="10"/>
      <c r="M75" s="11"/>
    </row>
    <row r="76" spans="11:13" ht="15.75">
      <c r="K76" s="10"/>
      <c r="L76" s="10"/>
      <c r="M76" s="11"/>
    </row>
    <row r="77" spans="11:13" ht="15.75">
      <c r="K77" s="10"/>
      <c r="L77" s="10"/>
      <c r="M77" s="11"/>
    </row>
    <row r="78" spans="11:13" ht="15.75">
      <c r="K78" s="10"/>
      <c r="L78" s="10"/>
      <c r="M78" s="11"/>
    </row>
    <row r="79" ht="15.75">
      <c r="M79" s="11"/>
    </row>
    <row r="80" ht="15.75">
      <c r="M80" s="11"/>
    </row>
  </sheetData>
  <mergeCells count="48">
    <mergeCell ref="A38:D38"/>
    <mergeCell ref="A39:D39"/>
    <mergeCell ref="A40:D40"/>
    <mergeCell ref="A44:D44"/>
    <mergeCell ref="A41:D41"/>
    <mergeCell ref="A42:D42"/>
    <mergeCell ref="A43:D43"/>
    <mergeCell ref="A5:L5"/>
    <mergeCell ref="A8:D9"/>
    <mergeCell ref="A10:D10"/>
    <mergeCell ref="A11:D11"/>
    <mergeCell ref="A6:L6"/>
    <mergeCell ref="K8:L8"/>
    <mergeCell ref="I8:J8"/>
    <mergeCell ref="G8:H8"/>
    <mergeCell ref="A1:L1"/>
    <mergeCell ref="A2:L2"/>
    <mergeCell ref="A3:L3"/>
    <mergeCell ref="A4:L4"/>
    <mergeCell ref="A46:P46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15:D15"/>
    <mergeCell ref="A14:D14"/>
    <mergeCell ref="E8:F8"/>
    <mergeCell ref="A19:D19"/>
    <mergeCell ref="A12:D12"/>
    <mergeCell ref="A13:D13"/>
    <mergeCell ref="A16:D16"/>
    <mergeCell ref="A18:D18"/>
    <mergeCell ref="A17:D17"/>
    <mergeCell ref="A20:D20"/>
    <mergeCell ref="A21:D21"/>
    <mergeCell ref="A31:D31"/>
    <mergeCell ref="B45:H45"/>
    <mergeCell ref="A32:D32"/>
    <mergeCell ref="A33:D33"/>
    <mergeCell ref="A36:D36"/>
    <mergeCell ref="A34:D34"/>
    <mergeCell ref="A35:D35"/>
    <mergeCell ref="A37:D37"/>
  </mergeCells>
  <printOptions horizontalCentered="1"/>
  <pageMargins left="0.5" right="0.5" top="0.5" bottom="0.25" header="0.5" footer="0.5"/>
  <pageSetup horizontalDpi="600" verticalDpi="600" orientation="landscape" scale="70" r:id="rId1"/>
  <headerFooter alignWithMargins="0">
    <oddFooter>&amp;C&amp;"Times New Roman,Regular"Exhibit L - Summary of Requirements by Object Class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