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alltor" sheetId="1" r:id="rId1"/>
  </sheets>
  <definedNames/>
  <calcPr fullCalcOnLoad="1"/>
</workbook>
</file>

<file path=xl/sharedStrings.xml><?xml version="1.0" encoding="utf-8"?>
<sst xmlns="http://schemas.openxmlformats.org/spreadsheetml/2006/main" count="1354" uniqueCount="200">
  <si>
    <t>Middle Tennessee Tornadoes</t>
  </si>
  <si>
    <t>Time</t>
  </si>
  <si>
    <t>(CST)</t>
  </si>
  <si>
    <t>Dead</t>
  </si>
  <si>
    <t>Injured</t>
  </si>
  <si>
    <t>Path</t>
  </si>
  <si>
    <t>Length</t>
  </si>
  <si>
    <t>(miles)</t>
  </si>
  <si>
    <t>Rating</t>
  </si>
  <si>
    <t>Dickson</t>
  </si>
  <si>
    <t>Bedford</t>
  </si>
  <si>
    <t>F4</t>
  </si>
  <si>
    <t>F2</t>
  </si>
  <si>
    <t>Davidson</t>
  </si>
  <si>
    <t>Cumberland</t>
  </si>
  <si>
    <t>F3</t>
  </si>
  <si>
    <t>Rutherford</t>
  </si>
  <si>
    <t>Giles</t>
  </si>
  <si>
    <t>Maury</t>
  </si>
  <si>
    <t>Montgomery</t>
  </si>
  <si>
    <t>Lawrence</t>
  </si>
  <si>
    <t>Warren</t>
  </si>
  <si>
    <t>Trousdale</t>
  </si>
  <si>
    <t>Sumner</t>
  </si>
  <si>
    <t>Wilson</t>
  </si>
  <si>
    <t>Robertson</t>
  </si>
  <si>
    <t>F1</t>
  </si>
  <si>
    <t>De Kalb</t>
  </si>
  <si>
    <t>Marshall</t>
  </si>
  <si>
    <t>Stewart</t>
  </si>
  <si>
    <t>Lewis</t>
  </si>
  <si>
    <t>Cannon</t>
  </si>
  <si>
    <t>Coffee</t>
  </si>
  <si>
    <t>White</t>
  </si>
  <si>
    <t>Humphreys</t>
  </si>
  <si>
    <t>Benton</t>
  </si>
  <si>
    <t>Grundy</t>
  </si>
  <si>
    <t>Hickman</t>
  </si>
  <si>
    <t>Smith</t>
  </si>
  <si>
    <t>Fentress</t>
  </si>
  <si>
    <t>Overton</t>
  </si>
  <si>
    <t>Putnam</t>
  </si>
  <si>
    <t>Williamson</t>
  </si>
  <si>
    <t>Cheatham</t>
  </si>
  <si>
    <t>F0</t>
  </si>
  <si>
    <t>Macon</t>
  </si>
  <si>
    <t>Perry</t>
  </si>
  <si>
    <t>Jackson</t>
  </si>
  <si>
    <t>Pickett</t>
  </si>
  <si>
    <t>Wayne</t>
  </si>
  <si>
    <t>Van Buren</t>
  </si>
  <si>
    <t>F5</t>
  </si>
  <si>
    <t>Houston</t>
  </si>
  <si>
    <t>EF1</t>
  </si>
  <si>
    <t>EF2</t>
  </si>
  <si>
    <t>January</t>
  </si>
  <si>
    <t>May</t>
  </si>
  <si>
    <t>Month</t>
  </si>
  <si>
    <t>Day</t>
  </si>
  <si>
    <t>Year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</si>
  <si>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</si>
  <si>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</si>
  <si>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</si>
  <si>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</si>
  <si>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</si>
  <si>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</si>
  <si>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</si>
  <si>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</si>
  <si>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</si>
  <si>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</si>
  <si>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0000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</si>
  <si>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</si>
  <si>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</si>
  <si>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</si>
  <si>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</si>
  <si>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</si>
  <si>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</si>
  <si>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</si>
  <si>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</si>
  <si>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</si>
  <si>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</si>
  <si>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</si>
  <si>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</si>
  <si>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</si>
  <si>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</si>
  <si>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</si>
  <si>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</si>
  <si>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</si>
  <si>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</si>
  <si>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</si>
  <si>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</si>
  <si>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</si>
  <si>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</si>
  <si>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</si>
  <si>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 xml:space="preserve"> Davidson</t>
  </si>
  <si>
    <t xml:space="preserve"> Maury</t>
  </si>
  <si>
    <t xml:space="preserve"> Williamson</t>
  </si>
  <si>
    <t xml:space="preserve"> Rutherford</t>
  </si>
  <si>
    <t xml:space="preserve"> Trousdale</t>
  </si>
  <si>
    <t xml:space="preserve"> Macon</t>
  </si>
  <si>
    <t>Limestone AL</t>
  </si>
  <si>
    <t xml:space="preserve"> Giles</t>
  </si>
  <si>
    <t xml:space="preserve"> Lincoln</t>
  </si>
  <si>
    <t xml:space="preserve"> Wilson</t>
  </si>
  <si>
    <t>Decatur</t>
  </si>
  <si>
    <t xml:space="preserve"> Hardin</t>
  </si>
  <si>
    <t xml:space="preserve"> Wayne</t>
  </si>
  <si>
    <t>McNairy</t>
  </si>
  <si>
    <t xml:space="preserve"> Coffee</t>
  </si>
  <si>
    <t>Henderson</t>
  </si>
  <si>
    <t xml:space="preserve"> Carroll</t>
  </si>
  <si>
    <t xml:space="preserve"> Benton</t>
  </si>
  <si>
    <t xml:space="preserve"> Marshall</t>
  </si>
  <si>
    <t>Gibson</t>
  </si>
  <si>
    <t xml:space="preserve"> Henry</t>
  </si>
  <si>
    <t xml:space="preserve"> Stewart</t>
  </si>
  <si>
    <t xml:space="preserve"> Chester</t>
  </si>
  <si>
    <t xml:space="preserve"> Henderson</t>
  </si>
  <si>
    <t xml:space="preserve"> Decatur</t>
  </si>
  <si>
    <t xml:space="preserve"> Perry</t>
  </si>
  <si>
    <t xml:space="preserve"> Dickson</t>
  </si>
  <si>
    <t xml:space="preserve"> Bedford</t>
  </si>
  <si>
    <t xml:space="preserve"> Cannon</t>
  </si>
  <si>
    <t xml:space="preserve"> Smith</t>
  </si>
  <si>
    <t xml:space="preserve"> Sumner</t>
  </si>
  <si>
    <t xml:space="preserve"> Allen KY</t>
  </si>
  <si>
    <t xml:space="preserve"> Barren KY</t>
  </si>
  <si>
    <t xml:space="preserve"> Monroe KY</t>
  </si>
  <si>
    <t xml:space="preserve"> Metcalfe KY</t>
  </si>
  <si>
    <t xml:space="preserve"> De Kalb</t>
  </si>
  <si>
    <t xml:space="preserve"> Pickett</t>
  </si>
  <si>
    <t xml:space="preserve"> Robertson</t>
  </si>
  <si>
    <t>Hardin</t>
  </si>
  <si>
    <t xml:space="preserve"> Lewis</t>
  </si>
  <si>
    <t xml:space="preserve"> Houston</t>
  </si>
  <si>
    <t>Carroll</t>
  </si>
  <si>
    <t xml:space="preserve"> Overton</t>
  </si>
  <si>
    <t xml:space="preserve"> Warren</t>
  </si>
  <si>
    <t>Franklin</t>
  </si>
  <si>
    <t xml:space="preserve"> Grundy</t>
  </si>
  <si>
    <t xml:space="preserve"> Lawrence</t>
  </si>
  <si>
    <t xml:space="preserve"> Humphreys</t>
  </si>
  <si>
    <t xml:space="preserve"> Scott</t>
  </si>
  <si>
    <t xml:space="preserve"> McCreary KY</t>
  </si>
  <si>
    <t xml:space="preserve"> Putnam</t>
  </si>
  <si>
    <t xml:space="preserve"> Cumberland</t>
  </si>
  <si>
    <t xml:space="preserve"> Lauderdale AL</t>
  </si>
  <si>
    <t xml:space="preserve"> Cheatham</t>
  </si>
  <si>
    <t>County(ies)</t>
  </si>
  <si>
    <t>Clay</t>
  </si>
  <si>
    <t>F/EF0</t>
  </si>
  <si>
    <t>F/EF1</t>
  </si>
  <si>
    <t>F/EF2</t>
  </si>
  <si>
    <t>F/EF3</t>
  </si>
  <si>
    <t>F/EF4</t>
  </si>
  <si>
    <t>F/EF5</t>
  </si>
  <si>
    <t>#</t>
  </si>
  <si>
    <t>%</t>
  </si>
  <si>
    <t>Fatalities</t>
  </si>
  <si>
    <t>Scale</t>
  </si>
  <si>
    <t>Fat/Tor</t>
  </si>
  <si>
    <t>Path Length</t>
  </si>
  <si>
    <t>PL/Tor</t>
  </si>
  <si>
    <t>EF0</t>
  </si>
  <si>
    <t>EF3</t>
  </si>
  <si>
    <t>4</t>
  </si>
  <si>
    <t>26</t>
  </si>
  <si>
    <t>2007</t>
  </si>
  <si>
    <t xml:space="preserve"> Hickman</t>
  </si>
  <si>
    <t>31</t>
  </si>
  <si>
    <t>5</t>
  </si>
  <si>
    <t>1830</t>
  </si>
  <si>
    <t>8</t>
  </si>
  <si>
    <t>1857</t>
  </si>
  <si>
    <t>2</t>
  </si>
  <si>
    <t>9</t>
  </si>
  <si>
    <t>1871</t>
  </si>
  <si>
    <t>1877</t>
  </si>
  <si>
    <t>29</t>
  </si>
  <si>
    <t>1</t>
  </si>
  <si>
    <t>22</t>
  </si>
  <si>
    <t>1880</t>
  </si>
  <si>
    <t>12</t>
  </si>
  <si>
    <t>3</t>
  </si>
  <si>
    <t>25</t>
  </si>
  <si>
    <t>28</t>
  </si>
  <si>
    <t>1881</t>
  </si>
  <si>
    <t>7</t>
  </si>
  <si>
    <t>30</t>
  </si>
  <si>
    <t>1884</t>
  </si>
  <si>
    <t>11</t>
  </si>
  <si>
    <t>6</t>
  </si>
  <si>
    <t>1885</t>
  </si>
  <si>
    <t>13</t>
  </si>
  <si>
    <t>1887</t>
  </si>
  <si>
    <t>27</t>
  </si>
  <si>
    <t>24</t>
  </si>
  <si>
    <t>1888</t>
  </si>
  <si>
    <t>20</t>
  </si>
  <si>
    <t>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</si>
</sst>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\-mmm\-yy;@"/>
    <numFmt numFmtId="171" formatCode="mmm"/>
    <numFmt numFmtId="172" formatCode="[$-409]h:mm:ss\ AM/PM"/>
    <numFmt numFmtId="173" formatCode="0.0"/>
  </numFmts>
  <fonts count="47">
    <font>
      <sz val="10"/>
      <name val="Arial"/>
      <family val="0"/>
    </font>
    <font>
      <b/>
      <sz val="13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3" xfId="53" applyNumberFormat="1" applyFont="1" applyFill="1" applyBorder="1" applyAlignment="1" applyProtection="1">
      <alignment horizontal="center" wrapText="1"/>
      <protection/>
    </xf>
    <xf numFmtId="0" fontId="7" fillId="33" borderId="13" xfId="53" applyFont="1" applyFill="1" applyBorder="1" applyAlignment="1" applyProtection="1">
      <alignment horizontal="center" wrapText="1"/>
      <protection/>
    </xf>
    <xf numFmtId="0" fontId="7" fillId="33" borderId="13" xfId="0" applyFont="1" applyFill="1" applyBorder="1" applyAlignment="1">
      <alignment horizontal="center" wrapText="1"/>
    </xf>
    <xf numFmtId="0" fontId="3" fillId="33" borderId="13" xfId="53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quotePrefix="1">
      <alignment horizontal="center"/>
    </xf>
    <xf numFmtId="173" fontId="3" fillId="33" borderId="0" xfId="0" applyNumberFormat="1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3" xfId="53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2" fillId="33" borderId="11" xfId="53" applyFont="1" applyFill="1" applyBorder="1" applyAlignment="1" applyProtection="1">
      <alignment horizontal="center" vertical="center" wrapText="1"/>
      <protection/>
    </xf>
    <xf numFmtId="0" fontId="2" fillId="33" borderId="12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Tornado Occurrences by F/EF-Scale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"/>
          <c:w val="0.954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alltor!$P$6:$P$11</c:f>
              <c:strCache/>
            </c:strRef>
          </c:cat>
          <c:val>
            <c:numRef>
              <c:f>alltor!$R$6:$R$11</c:f>
              <c:numCache/>
            </c:numRef>
          </c:val>
        </c:ser>
        <c:axId val="57808289"/>
        <c:axId val="50512554"/>
      </c:bar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82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Tornado Occurrences by Month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495"/>
          <c:w val="0.954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alltor!$P$13:$P$24</c:f>
              <c:strCache/>
            </c:strRef>
          </c:cat>
          <c:val>
            <c:numRef>
              <c:f>alltor!$R$13:$R$24</c:f>
              <c:numCache/>
            </c:numRef>
          </c:val>
        </c:ser>
        <c:axId val="51959803"/>
        <c:axId val="64985044"/>
      </c:barChart>
      <c:catAx>
        <c:axId val="5195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5044"/>
        <c:crosses val="autoZero"/>
        <c:auto val="1"/>
        <c:lblOffset val="100"/>
        <c:tickLblSkip val="1"/>
        <c:noMultiLvlLbl val="0"/>
      </c:catAx>
      <c:valAx>
        <c:axId val="64985044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Tornado Occurrences by Hour of Day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3825"/>
          <c:w val="0.954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alltor!$P$26:$P$49</c:f>
              <c:strCache/>
            </c:strRef>
          </c:cat>
          <c:val>
            <c:numRef>
              <c:f>alltor!$R$26:$R$49</c:f>
              <c:numCache/>
            </c:numRef>
          </c:val>
        </c:ser>
        <c:gapWidth val="50"/>
        <c:axId val="47994485"/>
        <c:axId val="29297182"/>
      </c:barChart>
      <c:cat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of Day (CST)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7182"/>
        <c:crosses val="autoZero"/>
        <c:auto val="1"/>
        <c:lblOffset val="100"/>
        <c:tickLblSkip val="1"/>
        <c:noMultiLvlLbl val="0"/>
      </c:catAx>
      <c:valAx>
        <c:axId val="29297182"/>
        <c:scaling>
          <c:orientation val="minMax"/>
          <c:max val="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485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Tornado Occurrences by County (per 100 mi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"/>
          <c:y val="0.2585"/>
          <c:w val="0.62775"/>
          <c:h val="0.56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dist"/>
              <a:lstStyle/>
              <a:p>
                <a:pPr algn="dist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alltor!$P$51:$P$89</c:f>
              <c:strCache/>
            </c:strRef>
          </c:cat>
          <c:val>
            <c:numRef>
              <c:f>alltor!$S$51:$S$89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alltor!$P$51:$P$89</c:f>
              <c:strCache/>
            </c:strRef>
          </c:cat>
          <c:val>
            <c:numRef>
              <c:f>alltor!$R$51:$R$89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alltor!$P$51:$P$89</c:f>
              <c:strCache/>
            </c:strRef>
          </c:cat>
          <c:val>
            <c:numRef>
              <c:f>alltor!$S$51:$S$89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Tornado Fatalities by F/EF-Scale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55"/>
          <c:w val="0.955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alltor!$P$6:$P$11</c:f>
              <c:strCache/>
            </c:strRef>
          </c:cat>
          <c:val>
            <c:numRef>
              <c:f>alltor!$T$6:$T$11</c:f>
              <c:numCache/>
            </c:numRef>
          </c:val>
        </c:ser>
        <c:axId val="62348047"/>
        <c:axId val="24261512"/>
      </c:bar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8047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Fatalities per Tornado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5"/>
          <c:w val="0.955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alltor!$P$6:$P$11</c:f>
              <c:strCache/>
            </c:strRef>
          </c:cat>
          <c:val>
            <c:numRef>
              <c:f>alltor!$U$6:$U$11</c:f>
              <c:numCache/>
            </c:numRef>
          </c:val>
        </c:ser>
        <c:axId val="17027017"/>
        <c:axId val="19025426"/>
      </c:bar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426"/>
        <c:crosses val="autoZero"/>
        <c:auto val="1"/>
        <c:lblOffset val="100"/>
        <c:tickLblSkip val="1"/>
        <c:noMultiLvlLbl val="0"/>
      </c:catAx>
      <c:valAx>
        <c:axId val="19025426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17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Tornado Path Length (miles)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5"/>
          <c:w val="0.955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alltor!$P$6:$P$11</c:f>
              <c:strCache/>
            </c:strRef>
          </c:cat>
          <c:val>
            <c:numRef>
              <c:f>alltor!$V$6:$V$11</c:f>
              <c:numCache/>
            </c:numRef>
          </c:val>
        </c:ser>
        <c:axId val="37011107"/>
        <c:axId val="64664508"/>
      </c:barChart>
      <c:cat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At val="0"/>
        <c:auto val="1"/>
        <c:lblOffset val="100"/>
        <c:tickLblSkip val="1"/>
        <c:noMultiLvlLbl val="0"/>
      </c:catAx>
      <c:valAx>
        <c:axId val="6466450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110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19050</xdr:rowOff>
    </xdr:from>
    <xdr:to>
      <xdr:col>30</xdr:col>
      <xdr:colOff>9525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2763500" y="19050"/>
        <a:ext cx="42672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9525</xdr:colOff>
      <xdr:row>16</xdr:row>
      <xdr:rowOff>85725</xdr:rowOff>
    </xdr:from>
    <xdr:to>
      <xdr:col>30</xdr:col>
      <xdr:colOff>9525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12763500" y="2733675"/>
        <a:ext cx="42672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9525</xdr:colOff>
      <xdr:row>33</xdr:row>
      <xdr:rowOff>152400</xdr:rowOff>
    </xdr:from>
    <xdr:to>
      <xdr:col>30</xdr:col>
      <xdr:colOff>9525</xdr:colOff>
      <xdr:row>53</xdr:row>
      <xdr:rowOff>28575</xdr:rowOff>
    </xdr:to>
    <xdr:graphicFrame>
      <xdr:nvGraphicFramePr>
        <xdr:cNvPr id="3" name="Chart 6"/>
        <xdr:cNvGraphicFramePr/>
      </xdr:nvGraphicFramePr>
      <xdr:xfrm>
        <a:off x="12763500" y="5553075"/>
        <a:ext cx="426720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9525</xdr:colOff>
      <xdr:row>53</xdr:row>
      <xdr:rowOff>123825</xdr:rowOff>
    </xdr:from>
    <xdr:to>
      <xdr:col>31</xdr:col>
      <xdr:colOff>9525</xdr:colOff>
      <xdr:row>98</xdr:row>
      <xdr:rowOff>66675</xdr:rowOff>
    </xdr:to>
    <xdr:graphicFrame>
      <xdr:nvGraphicFramePr>
        <xdr:cNvPr id="4" name="Chart 7"/>
        <xdr:cNvGraphicFramePr/>
      </xdr:nvGraphicFramePr>
      <xdr:xfrm>
        <a:off x="11106150" y="8763000"/>
        <a:ext cx="6534150" cy="722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95250</xdr:colOff>
      <xdr:row>3</xdr:row>
      <xdr:rowOff>114300</xdr:rowOff>
    </xdr:from>
    <xdr:to>
      <xdr:col>52</xdr:col>
      <xdr:colOff>190500</xdr:colOff>
      <xdr:row>20</xdr:row>
      <xdr:rowOff>19050</xdr:rowOff>
    </xdr:to>
    <xdr:graphicFrame>
      <xdr:nvGraphicFramePr>
        <xdr:cNvPr id="5" name="Chart 8"/>
        <xdr:cNvGraphicFramePr/>
      </xdr:nvGraphicFramePr>
      <xdr:xfrm>
        <a:off x="24317325" y="657225"/>
        <a:ext cx="43624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76200</xdr:colOff>
      <xdr:row>20</xdr:row>
      <xdr:rowOff>95250</xdr:rowOff>
    </xdr:from>
    <xdr:to>
      <xdr:col>52</xdr:col>
      <xdr:colOff>171450</xdr:colOff>
      <xdr:row>37</xdr:row>
      <xdr:rowOff>9525</xdr:rowOff>
    </xdr:to>
    <xdr:graphicFrame>
      <xdr:nvGraphicFramePr>
        <xdr:cNvPr id="6" name="Chart 9"/>
        <xdr:cNvGraphicFramePr/>
      </xdr:nvGraphicFramePr>
      <xdr:xfrm>
        <a:off x="24298275" y="3390900"/>
        <a:ext cx="43624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66675</xdr:colOff>
      <xdr:row>38</xdr:row>
      <xdr:rowOff>0</xdr:rowOff>
    </xdr:from>
    <xdr:to>
      <xdr:col>52</xdr:col>
      <xdr:colOff>171450</xdr:colOff>
      <xdr:row>54</xdr:row>
      <xdr:rowOff>76200</xdr:rowOff>
    </xdr:to>
    <xdr:graphicFrame>
      <xdr:nvGraphicFramePr>
        <xdr:cNvPr id="7" name="Chart 10"/>
        <xdr:cNvGraphicFramePr/>
      </xdr:nvGraphicFramePr>
      <xdr:xfrm>
        <a:off x="24288750" y="6210300"/>
        <a:ext cx="437197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noaa.gov/faq/tornado/f-scale.html" TargetMode="External" /><Relationship Id="rId2" Type="http://schemas.openxmlformats.org/officeDocument/2006/relationships/hyperlink" Target="http://tiger.census.gov/cgi-bin/mapsurfer?infact=2&amp;outfact=2&amp;act=move&amp;tlevel=-&amp;tvar=-&amp;tmeth=i&amp;mlat=35.68&amp;mlon=-85.77&amp;msym=cross&amp;mlabel=Tornado&amp;murl=&amp;lat=35.6867638&amp;lon=-85.7760925&amp;wid=0.720&amp;ht=0.260&amp;conf=mapnew.con" TargetMode="External" /><Relationship Id="rId3" Type="http://schemas.openxmlformats.org/officeDocument/2006/relationships/hyperlink" Target="http://tiger.census.gov/cgi-bin/mapsurfer?infact=2&amp;outfact=2&amp;act=move&amp;tlevel=-&amp;tvar=-&amp;tmeth=i&amp;mlat=35.22&amp;mlon=-87.03&amp;msym=cross&amp;mlabel=Tornado_touchdown&amp;murl=&amp;lat=35.2153320&amp;lon=-87.0279388&amp;wid=0.720&amp;ht=0.260&amp;conf=mapnew.con" TargetMode="External" /><Relationship Id="rId4" Type="http://schemas.openxmlformats.org/officeDocument/2006/relationships/hyperlink" Target="http://tiger.census.gov/cgi-bin/mapsurfer?infact=2&amp;act=out&amp;outfact=2&amp;tlevel=-&amp;tvar=-&amp;tmeth=i&amp;mlat=36&amp;mlon=-88.12&amp;msym=cross&amp;mlabel=Tornado_touchdown&amp;murl=&amp;lat=36.09309&amp;lon=-88.07188&amp;wid=0.720&amp;ht=0.260&amp;conf=mapnew.con" TargetMode="External" /><Relationship Id="rId5" Type="http://schemas.openxmlformats.org/officeDocument/2006/relationships/hyperlink" Target="http://tiger.census.gov/cgi-bin/mapsurfer?infact=2&amp;outfact=2&amp;act=move&amp;tlevel=-&amp;tvar=-&amp;tmeth=i&amp;mlat=36.05&amp;mlon=-87.03&amp;msym=cross&amp;mlabel=Tornado&amp;murl=&amp;lat=36.1609612&amp;lon=-86.7793427&amp;wid=0.720&amp;ht=0.260&amp;conf=mapnew.con" TargetMode="External" /><Relationship Id="rId6" Type="http://schemas.openxmlformats.org/officeDocument/2006/relationships/hyperlink" Target="http://tiger.census.gov/cgi-bin/mapsurfer?infact=2&amp;outfact=2&amp;act=move&amp;tlevel=-&amp;tvar=-&amp;tmeth=i&amp;mlat=35.25&amp;mlon=-85.83&amp;msym=cross&amp;mlabel=Tornado+touchdown&amp;murl=&amp;lat=35.4285812&amp;lon=-85.7261810&amp;wid=0.720&amp;ht=0.260&amp;conf=mapnew.con" TargetMode="External" /><Relationship Id="rId7" Type="http://schemas.openxmlformats.org/officeDocument/2006/relationships/hyperlink" Target="http://tiger.census.gov/cgi-bin/mapsurfer?infact=2&amp;outfact=2&amp;act=move&amp;tlevel=-&amp;tvar=-&amp;tmeth=i&amp;mlat=35.42&amp;mlon=-86.7&amp;msym=cross&amp;mlabel=Tornado&amp;murl=&amp;lat=35.48233&amp;lon=-86.77518&amp;wid=0.720&amp;ht=0.260&amp;conf=mapnew.con" TargetMode="External" /><Relationship Id="rId8" Type="http://schemas.openxmlformats.org/officeDocument/2006/relationships/hyperlink" Target="http://tiger.census.gov/cgi-bin/mapsurfer?infact=2&amp;outfact=2&amp;act=move&amp;tlevel=-&amp;tvar=-&amp;tmeth=i&amp;mlat=35.53&amp;mlon=-85.85&amp;msym=cross&amp;mlabel=Tornado_touchdown&amp;murl=&amp;lat=35.68676&amp;lon=-85.77609&amp;wid=0.720&amp;ht=0.260&amp;conf=mapnew.con" TargetMode="External" /><Relationship Id="rId9" Type="http://schemas.openxmlformats.org/officeDocument/2006/relationships/hyperlink" Target="http://tiger.census.gov/cgi-bin/mapsurfer?infact=2&amp;outfact=2&amp;act=move&amp;tlevel=-&amp;tvar=-&amp;tmeth=i&amp;mlat=35.85&amp;mlon=-87.85&amp;msym=cross&amp;mlabel=Tornado&amp;murl=&amp;lat=36.03247&amp;lon=-87.77227&amp;wid=0.720&amp;ht=0.260&amp;conf=mapnew.con" TargetMode="External" /><Relationship Id="rId10" Type="http://schemas.openxmlformats.org/officeDocument/2006/relationships/hyperlink" Target="http://tiger.census.gov/cgi-bin/mapsurfer?infact=2&amp;outfact=2&amp;act=move&amp;tlevel=-&amp;tvar=-&amp;tmeth=i&amp;mlat=35.87&amp;mlon=-87.58&amp;msym=cross&amp;mlabel=Tornado+touchdown&amp;murl=&amp;lat=35.80119&amp;lon=-87.46241&amp;wid=0.720&amp;ht=0.260&amp;conf=mapnew.con" TargetMode="External" /><Relationship Id="rId11" Type="http://schemas.openxmlformats.org/officeDocument/2006/relationships/hyperlink" Target="http://tiger.census.gov/cgi-bin/mapsurfer?infact=2&amp;outfact=2&amp;act=move&amp;tlevel=-&amp;tvar=-&amp;tmeth=i&amp;mlat=36.25&amp;mlon=-85.93&amp;msym=cross&amp;mlabel=Tornado&amp;murl=&amp;lat=36.2538910&amp;lon=-85.9428864&amp;wid=0.720&amp;ht=0.260&amp;conf=mapnew.con" TargetMode="External" /><Relationship Id="rId12" Type="http://schemas.openxmlformats.org/officeDocument/2006/relationships/hyperlink" Target="http://tiger.census.gov/cgi-bin/mapsurfer?infact=2&amp;outfact=2&amp;act=move&amp;tlevel=-&amp;tvar=-&amp;tmeth=i&amp;mlat=36.03&amp;mlon=-86.77&amp;msym=cross&amp;mlabel=Tornado&amp;murl=&amp;lat=36.16096&amp;lon=-86.77934&amp;wid=0.720&amp;ht=0.260&amp;conf=mapnew.con" TargetMode="External" /><Relationship Id="rId13" Type="http://schemas.openxmlformats.org/officeDocument/2006/relationships/hyperlink" Target="http://tiger.census.gov/cgi-bin/mapsurfer?infact=2&amp;outfact=2&amp;act=move&amp;tlevel=-&amp;tvar=-&amp;tmeth=i&amp;mlat=35.7&amp;mlon=-85.85&amp;msym=cross&amp;mlabel=Tornado_touchdown&amp;murl=&amp;lat=35.68676&amp;lon=-85.77609&amp;wid=0.720&amp;ht=0.260&amp;conf=mapnew.con" TargetMode="External" /><Relationship Id="rId14" Type="http://schemas.openxmlformats.org/officeDocument/2006/relationships/hyperlink" Target="http://tiger.census.gov/cgi-bin/mapsurfer?infact=2&amp;outfact=2&amp;act=move&amp;tlevel=-&amp;tvar=-&amp;tmeth=i&amp;mlat=35.57&amp;mlon=-86.43&amp;msym=cross&amp;mlabel=Tornado+touchdown&amp;murl=&amp;lat=35.4892960&amp;lon=-86.4460907&amp;wid=0.720&amp;ht=0.260&amp;conf=mapnew.con" TargetMode="External" /><Relationship Id="rId15" Type="http://schemas.openxmlformats.org/officeDocument/2006/relationships/hyperlink" Target="http://tiger.census.gov/cgi-bin/mapsurfer?infact=2&amp;outfact=2&amp;act=move&amp;tlevel=-&amp;tvar=-&amp;tmeth=i&amp;mlat=35.43&amp;mlon=-85.72&amp;msym=cross&amp;mlabel=Tornado_touchdown&amp;murl=&amp;lat=35.42858&amp;lon=-85.72618&amp;wid=0.720&amp;ht=0.260&amp;conf=mapnew.con" TargetMode="External" /><Relationship Id="rId16" Type="http://schemas.openxmlformats.org/officeDocument/2006/relationships/hyperlink" Target="http://tiger.census.gov/cgi-bin/mapsurfer?infact=2&amp;outfact=2&amp;act=move&amp;tlevel=-&amp;tvar=-&amp;tmeth=i&amp;mlat=36.62&amp;mlon=-86.6&amp;msym=cross&amp;mlabel=Tornado_touchdown&amp;murl=&amp;lat=36.48773&amp;lon=-86.87621&amp;wid=0.720&amp;ht=0.260&amp;conf=mapnew.con" TargetMode="External" /><Relationship Id="rId17" Type="http://schemas.openxmlformats.org/officeDocument/2006/relationships/hyperlink" Target="http://tiger.census.gov/cgi-bin/mapsurfer?infact=2&amp;outfact=2&amp;act=move&amp;tlevel=-&amp;tvar=-&amp;tmeth=i&amp;mlat=36.25&amp;mlon=-85.95&amp;msym=cross&amp;mlabel=Tornado_touchdown&amp;murl=&amp;lat=36.25389&amp;lon=-85.94289&amp;wid=0.720&amp;ht=0.260&amp;conf=mapnew.con" TargetMode="External" /><Relationship Id="rId18" Type="http://schemas.openxmlformats.org/officeDocument/2006/relationships/hyperlink" Target="http://tiger.census.gov/cgi-bin/mapsurfer?infact=2&amp;outfact=2&amp;act=move&amp;tlevel=-&amp;tvar=-&amp;tmeth=i&amp;mlat=36&amp;mlon=-86.17&amp;msym=cross&amp;mlabel=Tornado+touchdown&amp;murl=&amp;lat=35.9550476&amp;lon=-85.8200378&amp;wid=0.720&amp;ht=0.260&amp;conf=mapnew.con" TargetMode="External" /><Relationship Id="rId19" Type="http://schemas.openxmlformats.org/officeDocument/2006/relationships/hyperlink" Target="http://tiger.census.gov/cgi-bin/mapsurfer?infact=2&amp;outfact=2&amp;act=move&amp;tlevel=-&amp;tvar=-&amp;tmeth=i&amp;mlat=35.17&amp;mlon=-87.32&amp;msym=cross&amp;mlabel=Tornado_touchdown&amp;murl=&amp;lat=35.23773&amp;lon=-87.32991&amp;wid=0.720&amp;ht=0.260&amp;conf=mapnew.con" TargetMode="External" /><Relationship Id="rId20" Type="http://schemas.openxmlformats.org/officeDocument/2006/relationships/hyperlink" Target="http://tiger.census.gov/cgi-bin/mapsurfer?infact=2&amp;outfact=2&amp;act=move&amp;tlevel=-&amp;tvar=-&amp;tmeth=i&amp;mlat=36.41&amp;mlon=-86.5&amp;msym=cross&amp;mlabel=Tornado_touchdown&amp;murl=&amp;lat=36.46049&amp;lon=-86.43027&amp;wid=0.720&amp;ht=0.260&amp;conf=mapnew.con" TargetMode="External" /><Relationship Id="rId21" Type="http://schemas.openxmlformats.org/officeDocument/2006/relationships/hyperlink" Target="http://tiger.census.gov/cgi-bin/mapsurfer?infact=2&amp;outfact=2&amp;act=move&amp;tlevel=-&amp;tvar=-&amp;tmeth=i&amp;mlat=36.33&amp;mlon=-85.48&amp;msym=cross&amp;mlabel=Tornado+lifted&amp;murl=&amp;lat=36.3546829&amp;lon=-85.2968903&amp;wid=0.720&amp;ht=0.260&amp;conf=mapnew.con" TargetMode="External" /><Relationship Id="rId22" Type="http://schemas.openxmlformats.org/officeDocument/2006/relationships/hyperlink" Target="http://tiger.census.gov/cgi-bin/mapsurfer?infact=2&amp;outfact=2&amp;act=move&amp;tlevel=-&amp;tvar=-&amp;tmeth=i&amp;mlat=35.83&amp;mlon=-86.38&amp;msym=cross&amp;mlabel=Tornado&amp;murl=&amp;lat=35.85303&amp;lon=-86.39472&amp;wid=0.720&amp;ht=0.260&amp;conf=mapnew.con" TargetMode="External" /><Relationship Id="rId23" Type="http://schemas.openxmlformats.org/officeDocument/2006/relationships/hyperlink" Target="http://tiger.census.gov/cgi-bin/mapsurfer?infact=2&amp;outfact=2&amp;act=move&amp;tlevel=-&amp;tvar=-&amp;tmeth=i&amp;mlat=35.15&amp;mlon=-87.12&amp;msym=cross&amp;mlabel=Tornado+lifted&amp;murl=&amp;lat=35.2153320&amp;lon=-87.0279388&amp;wid=0.720&amp;ht=0.260&amp;conf=mapnew.con" TargetMode="External" /><Relationship Id="rId24" Type="http://schemas.openxmlformats.org/officeDocument/2006/relationships/hyperlink" Target="http://tiger.census.gov/cgi-bin/mapsurfer?infact=2&amp;outfact=2&amp;act=move&amp;tlevel=-&amp;tvar=-&amp;tmeth=i&amp;mlat=36.4&amp;mlon=-84.9&amp;msym=cross&amp;mlabel=Tornado&amp;murl=&amp;lat=36.3680649&amp;lon=-84.9423218&amp;wid=0.720&amp;ht=0.260&amp;conf=mapnew.con" TargetMode="External" /><Relationship Id="rId25" Type="http://schemas.openxmlformats.org/officeDocument/2006/relationships/hyperlink" Target="http://tiger.census.gov/cgi-bin/mapsurfer?infact=2&amp;outfact=2&amp;act=move&amp;tlevel=-&amp;tvar=-&amp;tmeth=i&amp;mlat=36.47&amp;mlon=-86.65&amp;msym=cross&amp;mlabel=Tornado_touchdown&amp;murl=&amp;lat=36.46049&amp;lon=-86.43027&amp;wid=0.720&amp;ht=0.260&amp;conf=mapnew.con" TargetMode="External" /><Relationship Id="rId26" Type="http://schemas.openxmlformats.org/officeDocument/2006/relationships/hyperlink" Target="http://tiger.census.gov/cgi-bin/mapsurfer?infact=2&amp;outfact=2&amp;act=move&amp;tlevel=-&amp;tvar=-&amp;tmeth=i&amp;mlat=36.32&amp;mlon=-84.92&amp;msym=cross&amp;mlabel=Tornado&amp;murl=&amp;lat=36.36806&amp;lon=-84.94232&amp;wid=0.720&amp;ht=0.260&amp;conf=mapnew.con" TargetMode="External" /><Relationship Id="rId27" Type="http://schemas.openxmlformats.org/officeDocument/2006/relationships/hyperlink" Target="http://tiger.census.gov/cgi-bin/mapsurfer?infact=2&amp;outfact=2&amp;act=move&amp;tlevel=-&amp;tvar=-&amp;tmeth=i&amp;mlat=36.38&amp;mlon=-85.38&amp;msym=cross&amp;mlabel=Tornado_touchdown&amp;murl=&amp;lat=36.3546829&amp;lon=-85.2968903&amp;wid=0.720&amp;ht=0.260&amp;conf=mapnew.con" TargetMode="External" /><Relationship Id="rId28" Type="http://schemas.openxmlformats.org/officeDocument/2006/relationships/hyperlink" Target="http://tiger.census.gov/cgi-bin/mapsurfer?infact=2&amp;outfact=2&amp;act=move&amp;tlevel=-&amp;tvar=-&amp;tmeth=i&amp;mlat=36.53&amp;mlon=-86.45&amp;msym=cross&amp;mlabel=Tornado&amp;murl=&amp;lat=36.46049&amp;lon=-86.43027&amp;wid=0.720&amp;ht=0.260&amp;conf=mapnew.con" TargetMode="External" /><Relationship Id="rId29" Type="http://schemas.openxmlformats.org/officeDocument/2006/relationships/hyperlink" Target="http://tiger.census.gov/cgi-bin/mapsurfer?infact=2&amp;outfact=2&amp;act=move&amp;tlevel=-&amp;tvar=-&amp;tmeth=i&amp;mlat=36.15&amp;mlon=-85.27&amp;msym=cross&amp;mlabel=Tornado&amp;murl=&amp;lat=36.16106&amp;lon=-85.45283&amp;wid=0.720&amp;ht=0.260&amp;conf=mapnew.con" TargetMode="External" /><Relationship Id="rId30" Type="http://schemas.openxmlformats.org/officeDocument/2006/relationships/hyperlink" Target="http://tiger.census.gov/cgi-bin/mapsurfer?infact=2&amp;outfact=2&amp;act=move&amp;tlevel=-&amp;tvar=-&amp;tmeth=i&amp;mlat=36.1&amp;mlon=-86.87&amp;msym=cross&amp;mlabel=Tornado_touchdown&amp;murl=&amp;lat=36.16096&amp;lon=-86.77934&amp;wid=0.720&amp;ht=0.260&amp;conf=mapnew.con" TargetMode="External" /><Relationship Id="rId31" Type="http://schemas.openxmlformats.org/officeDocument/2006/relationships/hyperlink" Target="http://tiger.census.gov/cgi-bin/mapsurfer?infact=2&amp;outfact=2&amp;act=move&amp;tlevel=-&amp;tvar=-&amp;tmeth=i&amp;mlat=36.25&amp;mlon=-86.35&amp;msym=cross&amp;mlabel=Tornado&amp;murl=&amp;lat=36.16830&amp;lon=-86.31971&amp;wid=0.720&amp;ht=0.260&amp;conf=mapnew.con" TargetMode="External" /><Relationship Id="rId32" Type="http://schemas.openxmlformats.org/officeDocument/2006/relationships/hyperlink" Target="http://tiger.census.gov/cgi-bin/mapsurfer?infact=2&amp;outfact=2&amp;act=move&amp;tlevel=-&amp;tvar=-&amp;tmeth=i&amp;mlat=35.7&amp;mlon=-86.4&amp;msym=cross&amp;mlabel=Tornado&amp;murl=&amp;lat=35.85303&amp;lon=-86.39472&amp;wid=0.720&amp;ht=0.260&amp;conf=mapnew.con" TargetMode="External" /><Relationship Id="rId33" Type="http://schemas.openxmlformats.org/officeDocument/2006/relationships/hyperlink" Target="http://tiger.census.gov/cgi-bin/mapsurfer?infact=2&amp;outfact=2&amp;act=move&amp;tlevel=-&amp;tvar=-&amp;tmeth=i&amp;mlat=35.57&amp;mlon=-85.98&amp;msym=cross&amp;mlabel=Tornado_touchdown&amp;murl=&amp;lat=35.4664497&amp;lon=-86.0798035&amp;wid=0.720&amp;ht=0.260&amp;conf=mapnew.con" TargetMode="External" /><Relationship Id="rId34" Type="http://schemas.openxmlformats.org/officeDocument/2006/relationships/hyperlink" Target="http://tiger.census.gov/cgi-bin/mapsurfer?infact=2&amp;outfact=2&amp;act=move&amp;tlevel=-&amp;tvar=-&amp;tmeth=i&amp;mlat=36.1&amp;mlon=-85.1&amp;msym=cross&amp;mlabel=Tornado_touchdown&amp;murl=&amp;lat=35.9511986&amp;lon=-85.0377884&amp;wid=0.720&amp;ht=0.260&amp;conf=mapnew.con" TargetMode="External" /><Relationship Id="rId35" Type="http://schemas.openxmlformats.org/officeDocument/2006/relationships/hyperlink" Target="http://tiger.census.gov/cgi-bin/mapsurfer?infact=2&amp;outfact=2&amp;act=move&amp;tlevel=-&amp;tvar=-&amp;tmeth=i&amp;mlat=35.2&amp;mlon=-87.02&amp;msym=cross&amp;mlabel=Tornado_touchdown&amp;murl=&amp;lat=35.21533&amp;lon=-87.02794&amp;wid=0.720&amp;ht=0.260&amp;conf=mapnew.con" TargetMode="External" /><Relationship Id="rId36" Type="http://schemas.openxmlformats.org/officeDocument/2006/relationships/hyperlink" Target="http://tiger.census.gov/cgi-bin/mapsurfer?infact=2&amp;outfact=2&amp;act=move&amp;tlevel=-&amp;tvar=-&amp;tmeth=i&amp;mlat=36.47&amp;mlon=-87.58&amp;msym=cross&amp;mlabel=Tornado&amp;murl=&amp;lat=36.4771919&amp;lon=-87.3756790&amp;wid=0.720&amp;ht=0.260&amp;conf=mapnew.con" TargetMode="External" /><Relationship Id="rId37" Type="http://schemas.openxmlformats.org/officeDocument/2006/relationships/hyperlink" Target="http://tiger.census.gov/cgi-bin/mapsurfer?infact=2&amp;outfact=2&amp;act=move&amp;tlevel=-&amp;tvar=-&amp;tmeth=i&amp;mlat=36.27&amp;mlon=-84.87&amp;msym=cross&amp;mlabel=Tornado_touchdown&amp;murl=&amp;lat=36.36806&amp;lon=-84.94232&amp;wid=0.720&amp;ht=0.260&amp;conf=mapnew.con" TargetMode="External" /><Relationship Id="rId38" Type="http://schemas.openxmlformats.org/officeDocument/2006/relationships/hyperlink" Target="http://tiger.census.gov/cgi-bin/mapsurfer?infact=2&amp;outfact=2&amp;act=move&amp;tlevel=-&amp;tvar=-&amp;tmeth=i&amp;mlat=35.25&amp;mlon=-87.33&amp;msym=cross&amp;mlabel=Tornado_touchdown&amp;murl=&amp;lat=35.23773&amp;lon=-87.32991&amp;wid=0.720&amp;ht=0.260&amp;conf=mapnew.con" TargetMode="External" /><Relationship Id="rId39" Type="http://schemas.openxmlformats.org/officeDocument/2006/relationships/hyperlink" Target="http://tiger.census.gov/cgi-bin/mapsurfer?infact=2&amp;outfact=2&amp;act=move&amp;tlevel=-&amp;tvar=-&amp;tmeth=i&amp;mlat=35.25&amp;mlon=-85.98&amp;msym=cross&amp;mlabel=Tornado_touchdown&amp;murl=&amp;lat=35.46645&amp;lon=-86.07980&amp;wid=0.720&amp;ht=0.260&amp;conf=mapnew.con" TargetMode="External" /><Relationship Id="rId40" Type="http://schemas.openxmlformats.org/officeDocument/2006/relationships/hyperlink" Target="http://tiger.census.gov/cgi-bin/mapsurfer?infact=2&amp;outfact=2&amp;act=move&amp;tlevel=-&amp;tvar=-&amp;tmeth=i&amp;mlat=35.45&amp;mlon=-86.78&amp;msym=cross&amp;mlabel=Tornado_touchdown&amp;murl=&amp;lat=35.48233&amp;lon=-86.77518&amp;wid=0.720&amp;ht=0.260&amp;conf=mapnew.con" TargetMode="External" /><Relationship Id="rId41" Type="http://schemas.openxmlformats.org/officeDocument/2006/relationships/hyperlink" Target="http://tiger.census.gov/cgi-bin/mapsurfer?infact=2&amp;outfact=2&amp;act=move&amp;tlevel=-&amp;tvar=-&amp;tmeth=i&amp;mlat=36.5&amp;mlon=-86.67&amp;msym=cross&amp;mlabel=Tornado&amp;murl=&amp;lat=36.48773&amp;lon=-86.87621&amp;wid=0.720&amp;ht=0.260&amp;conf=mapnew.con" TargetMode="External" /><Relationship Id="rId42" Type="http://schemas.openxmlformats.org/officeDocument/2006/relationships/hyperlink" Target="http://tiger.census.gov/cgi-bin/mapsurfer?infact=2&amp;outfact=2&amp;act=move&amp;tlevel=-&amp;tvar=-&amp;tmeth=i&amp;mlat=35.6&amp;mlon=-85.92&amp;msym=cross&amp;mlabel=Tornado_touchdown&amp;murl=&amp;lat=35.6867638&amp;lon=-85.7760925&amp;wid=0.720&amp;ht=0.260&amp;conf=mapnew.con" TargetMode="External" /><Relationship Id="rId43" Type="http://schemas.openxmlformats.org/officeDocument/2006/relationships/hyperlink" Target="http://tiger.census.gov/cgi-bin/mapsurfer?infact=2&amp;outfact=2&amp;act=move&amp;tlevel=-&amp;tvar=-&amp;tmeth=i&amp;mlat=36.43&amp;mlon=-87.48&amp;msym=cross&amp;mlabel=Tornado_touchdown&amp;murl=&amp;lat=36.47719&amp;lon=-87.37568&amp;wid=0.720&amp;ht=0.260&amp;conf=mapnew.con" TargetMode="External" /><Relationship Id="rId44" Type="http://schemas.openxmlformats.org/officeDocument/2006/relationships/hyperlink" Target="http://tiger.census.gov/cgi-bin/mapsurfer?infact=2&amp;outfact=2&amp;act=move&amp;tlevel=-&amp;tvar=-&amp;tmeth=i&amp;mlat=35.75&amp;mlon=-86.93&amp;msym=cross&amp;mlabel=Tornado+touchdown&amp;murl=&amp;lat=35.6223640&amp;lon=-87.0504684&amp;wid=0.720&amp;ht=0.260&amp;conf=mapnew.con" TargetMode="External" /><Relationship Id="rId45" Type="http://schemas.openxmlformats.org/officeDocument/2006/relationships/hyperlink" Target="http://tiger.census.gov/cgi-bin/mapsurfer?infact=2&amp;outfact=2&amp;act=move&amp;tlevel=-&amp;tvar=-&amp;tmeth=i&amp;mlat=35.25&amp;mlon=-87.43&amp;msym=cross&amp;mlabel=Tornado_touchdown&amp;murl=&amp;lat=35.23773&amp;lon=-87.32991&amp;wid=0.720&amp;ht=0.260&amp;conf=mapnew.con" TargetMode="External" /><Relationship Id="rId46" Type="http://schemas.openxmlformats.org/officeDocument/2006/relationships/hyperlink" Target="http://tiger.census.gov/cgi-bin/mapsurfer?infact=2&amp;outfact=2&amp;act=move&amp;tlevel=-&amp;tvar=-&amp;tmeth=i&amp;mlat=35.73&amp;mlon=-86.53&amp;msym=cross&amp;mlabel=Tornado_touchdown&amp;murl=&amp;lat=35.85303&amp;lon=-86.39472&amp;wid=0.720&amp;ht=0.260&amp;conf=mapnew.con" TargetMode="External" /><Relationship Id="rId47" Type="http://schemas.openxmlformats.org/officeDocument/2006/relationships/hyperlink" Target="http://tiger.census.gov/cgi-bin/mapsurfer?infact=2&amp;outfact=2&amp;act=move&amp;tlevel=-&amp;tvar=-&amp;tmeth=i&amp;mlat=35.2&amp;mlon=-87.23&amp;msym=cross&amp;mlabel=Tornado+lifted&amp;murl=&amp;lat=35.2377319&amp;lon=-87.3299103&amp;wid=0.720&amp;ht=0.260&amp;conf=mapnew.con" TargetMode="External" /><Relationship Id="rId48" Type="http://schemas.openxmlformats.org/officeDocument/2006/relationships/hyperlink" Target="http://tiger.census.gov/cgi-bin/mapsurfer?infact=2&amp;outfact=2&amp;act=move&amp;tlevel=-&amp;tvar=-&amp;tmeth=i&amp;mlat=35.68&amp;mlon=-85.77&amp;msym=cross&amp;mlabel=Tornado_touchdown&amp;murl=&amp;lat=35.68676&amp;lon=-85.77609&amp;wid=0.720&amp;ht=0.260&amp;conf=mapnew.con" TargetMode="External" /><Relationship Id="rId49" Type="http://schemas.openxmlformats.org/officeDocument/2006/relationships/hyperlink" Target="http://tiger.census.gov/cgi-bin/mapsurfer?infact=2&amp;outfact=2&amp;act=move&amp;tlevel=-&amp;tvar=-&amp;tmeth=i&amp;mlat=36.6&amp;mlon=-86.63&amp;msym=cross&amp;mlabel=Tornado_touchdown&amp;murl=&amp;lat=36.48773&amp;lon=-86.87621&amp;wid=0.720&amp;ht=0.260&amp;conf=mapnew.con" TargetMode="External" /><Relationship Id="rId50" Type="http://schemas.openxmlformats.org/officeDocument/2006/relationships/hyperlink" Target="http://tiger.census.gov/cgi-bin/mapsurfer?infact=2&amp;outfact=2&amp;act=move&amp;tlevel=-&amp;tvar=-&amp;tmeth=i&amp;mlat=35.03&amp;mlon=-87.22&amp;msym=cross&amp;mlabel=Tornado+touchdown&amp;murl=&amp;lat=35.2153320&amp;lon=-87.0279388&amp;wid=0.720&amp;ht=0.260&amp;conf=mapnew.con" TargetMode="External" /><Relationship Id="rId51" Type="http://schemas.openxmlformats.org/officeDocument/2006/relationships/hyperlink" Target="http://tiger.census.gov/cgi-bin/mapsurfer?infact=2&amp;outfact=2&amp;act=move&amp;tlevel=-&amp;tvar=-&amp;tmeth=i&amp;mlat=35.38&amp;mlon=-88&amp;msym=cross&amp;mlabel=Tornado_lifted&amp;murl=&amp;lat=35.24583&amp;lon=-87.78912&amp;wid=0.720&amp;ht=0.260&amp;conf=mapnew.con" TargetMode="External" /><Relationship Id="rId52" Type="http://schemas.openxmlformats.org/officeDocument/2006/relationships/hyperlink" Target="http://tiger.census.gov/cgi-bin/mapsurfer?infact=2&amp;outfact=2&amp;act=move&amp;tlevel=-&amp;tvar=-&amp;tmeth=i&amp;mlat=36.07&amp;mlon=-86.77&amp;msym=cross&amp;mlabel=Tornado_touchdown&amp;murl=&amp;lat=36.16096&amp;lon=-86.77934&amp;wid=0.720&amp;ht=0.260&amp;conf=mapnew.con" TargetMode="External" /><Relationship Id="rId53" Type="http://schemas.openxmlformats.org/officeDocument/2006/relationships/hyperlink" Target="http://tiger.census.gov/cgi-bin/mapsurfer?infact=2&amp;outfact=2&amp;act=move&amp;tlevel=-&amp;tvar=-&amp;tmeth=i&amp;mlat=35.33&amp;mlon=-87.02&amp;msym=cross&amp;mlabel=Tornado&amp;murl=&amp;lat=35.21533&amp;lon=-87.02794&amp;wid=0.720&amp;ht=0.260&amp;conf=mapnew.con" TargetMode="External" /><Relationship Id="rId54" Type="http://schemas.openxmlformats.org/officeDocument/2006/relationships/hyperlink" Target="http://tiger.census.gov/cgi-bin/mapsurfer?infact=2&amp;outfact=2&amp;act=move&amp;tlevel=-&amp;tvar=-&amp;tmeth=i&amp;mlat=35.7&amp;mlon=-85.8&amp;msym=cross&amp;mlabel=Tornado_touchdown&amp;murl=&amp;lat=35.68676&amp;lon=-85.77609&amp;wid=0.720&amp;ht=0.260&amp;conf=mapnew.con" TargetMode="External" /><Relationship Id="rId55" Type="http://schemas.openxmlformats.org/officeDocument/2006/relationships/hyperlink" Target="http://tiger.census.gov/cgi-bin/mapsurfer?infact=2&amp;outfact=2&amp;act=move&amp;tlevel=-&amp;tvar=-&amp;tmeth=i&amp;mlat=35.23&amp;mlon=-87.33&amp;msym=cross&amp;mlabel=Tornado_touchdown&amp;murl=&amp;lat=35.23773&amp;lon=-87.32991&amp;wid=0.720&amp;ht=0.260&amp;conf=mapnew.con" TargetMode="External" /><Relationship Id="rId56" Type="http://schemas.openxmlformats.org/officeDocument/2006/relationships/hyperlink" Target="http://tiger.census.gov/cgi-bin/mapsurfer?infact=2&amp;outfact=2&amp;act=move&amp;tlevel=-&amp;tvar=-&amp;tmeth=i&amp;mlat=36.12&amp;mlon=-86.42&amp;msym=cross&amp;mlabel=Tornado&amp;murl=&amp;lat=36.16830&amp;lon=-86.31971&amp;wid=0.720&amp;ht=0.260&amp;conf=mapnew.con" TargetMode="External" /><Relationship Id="rId57" Type="http://schemas.openxmlformats.org/officeDocument/2006/relationships/hyperlink" Target="http://tiger.census.gov/cgi-bin/mapsurfer?infact=2&amp;outfact=2&amp;act=move&amp;tlevel=-&amp;tvar=-&amp;tmeth=i&amp;mlat=35.83&amp;mlon=-85.53&amp;msym=cross&amp;mlabel=Tornado_touchdown&amp;murl=&amp;lat=35.9320030&amp;lon=-85.4760208&amp;wid=0.720&amp;ht=0.260&amp;conf=mapnew.con" TargetMode="External" /><Relationship Id="rId58" Type="http://schemas.openxmlformats.org/officeDocument/2006/relationships/hyperlink" Target="http://tiger.census.gov/cgi-bin/mapsurfer?infact=2&amp;outfact=2&amp;act=move&amp;tlevel=-&amp;tvar=-&amp;tmeth=i&amp;mlat=36.35&amp;mlon=-84.92&amp;msym=cross&amp;mlabel=Tornado+touchdown&amp;murl=&amp;lat=36.3680649&amp;lon=-84.9423218&amp;wid=0.720&amp;ht=0.260&amp;conf=mapnew.con" TargetMode="External" /><Relationship Id="rId59" Type="http://schemas.openxmlformats.org/officeDocument/2006/relationships/hyperlink" Target="http://tiger.census.gov/cgi-bin/mapsurfer?infact=2&amp;outfact=2&amp;act=move&amp;tlevel=-&amp;tvar=-&amp;tmeth=i&amp;mlat=35.87&amp;mlon=-85.08&amp;msym=cross&amp;mlabel=Tornado_touchdown&amp;murl=&amp;lat=35.95120&amp;lon=-85.03779&amp;wid=0.720&amp;ht=0.260&amp;conf=mapnew.con" TargetMode="External" /><Relationship Id="rId60" Type="http://schemas.openxmlformats.org/officeDocument/2006/relationships/hyperlink" Target="http://tiger.census.gov/cgi-bin/mapsurfer?infact=2&amp;outfact=2&amp;act=move&amp;tlevel=-&amp;tvar=-&amp;tmeth=i&amp;mlat=35.93&amp;mlon=-86.17&amp;msym=cross&amp;mlabel=Tornado_touchdown&amp;murl=&amp;lat=35.85303&amp;lon=-86.39472&amp;wid=0.720&amp;ht=0.260&amp;conf=mapnew.con" TargetMode="External" /><Relationship Id="rId61" Type="http://schemas.openxmlformats.org/officeDocument/2006/relationships/hyperlink" Target="http://tiger.census.gov/cgi-bin/mapsurfer?infact=2&amp;outfact=2&amp;act=move&amp;tlevel=-&amp;tvar=-&amp;tmeth=i&amp;mlat=36.1&amp;mlon=-86.1&amp;msym=cross&amp;mlabel=Tornado&amp;murl=&amp;lat=36.16830&amp;lon=-86.31971&amp;wid=0.720&amp;ht=0.260&amp;conf=mapnew.con" TargetMode="External" /><Relationship Id="rId62" Type="http://schemas.openxmlformats.org/officeDocument/2006/relationships/hyperlink" Target="http://tiger.census.gov/cgi-bin/mapsurfer?infact=2&amp;outfact=2&amp;act=move&amp;tlevel=-&amp;tvar=-&amp;tmeth=i&amp;mlat=35.93&amp;mlon=-85.47&amp;msym=cross&amp;mlabel=Tornado&amp;murl=&amp;lat=35.93200&amp;lon=-85.47602&amp;wid=0.720&amp;ht=0.260&amp;conf=mapnew.con" TargetMode="External" /><Relationship Id="rId63" Type="http://schemas.openxmlformats.org/officeDocument/2006/relationships/hyperlink" Target="http://tiger.census.gov/cgi-bin/mapsurfer?infact=2&amp;outfact=2&amp;act=move&amp;tlevel=-&amp;tvar=-&amp;tmeth=i&amp;mlat=36.38&amp;mlon=-86.18&amp;msym=cross&amp;mlabel=Tornado&amp;murl=&amp;lat=36.3890839&amp;lon=-86.1579208&amp;wid=0.720&amp;ht=0.260&amp;conf=mapnew.con" TargetMode="External" /><Relationship Id="rId64" Type="http://schemas.openxmlformats.org/officeDocument/2006/relationships/hyperlink" Target="http://tiger.census.gov/cgi-bin/mapsurfer?infact=2&amp;outfact=2&amp;act=move&amp;tlevel=-&amp;tvar=-&amp;tmeth=i&amp;mlat=35.62&amp;mlon=-87.05&amp;msym=cross&amp;mlabel=Tornado_touchdown&amp;murl=&amp;lat=35.62236&amp;lon=-87.05047&amp;wid=0.720&amp;ht=0.260&amp;conf=mapnew.con" TargetMode="External" /><Relationship Id="rId65" Type="http://schemas.openxmlformats.org/officeDocument/2006/relationships/hyperlink" Target="http://tiger.census.gov/cgi-bin/mapsurfer?infact=2&amp;outfact=2&amp;act=move&amp;tlevel=-&amp;tvar=-&amp;tmeth=i&amp;mlat=36.37&amp;mlon=-86.2&amp;msym=cross&amp;mlabel=Tornado_touchdown&amp;murl=&amp;lat=36.38908&amp;lon=-86.15792&amp;wid=0.720&amp;ht=0.260&amp;conf=mapnew.con" TargetMode="External" /><Relationship Id="rId66" Type="http://schemas.openxmlformats.org/officeDocument/2006/relationships/hyperlink" Target="http://tiger.census.gov/cgi-bin/mapsurfer?infact=2&amp;outfact=2&amp;act=move&amp;tlevel=-&amp;tvar=-&amp;tmeth=i&amp;mlat=35.47&amp;mlon=-86.1&amp;msym=cross&amp;mlabel=Tornado&amp;murl=&amp;lat=35.46645&amp;lon=-86.07980&amp;wid=0.720&amp;ht=0.260&amp;conf=mapnew.con" TargetMode="External" /><Relationship Id="rId67" Type="http://schemas.openxmlformats.org/officeDocument/2006/relationships/hyperlink" Target="http://tiger.census.gov/cgi-bin/mapsurfer?infact=2&amp;outfact=2&amp;act=move&amp;tlevel=-&amp;tvar=-&amp;tmeth=i&amp;mlat=35.95&amp;mlon=-85.82&amp;msym=cross&amp;mlabel=Tornado&amp;murl=&amp;lat=35.9550476&amp;lon=-85.8200378&amp;wid=0.720&amp;ht=0.260&amp;conf=mapnew.con" TargetMode="External" /><Relationship Id="rId68" Type="http://schemas.openxmlformats.org/officeDocument/2006/relationships/hyperlink" Target="http://tiger.census.gov/cgi-bin/mapsurfer?infact=2&amp;outfact=2&amp;act=move&amp;tlevel=-&amp;tvar=-&amp;tmeth=i&amp;mlat=36.03&amp;mlon=-86.87&amp;msym=cross&amp;mlabel=Tornado&amp;murl=&amp;lat=35.9028816&amp;lon=-86.9114914&amp;wid=0.720&amp;ht=0.260&amp;conf=mapnew.con" TargetMode="External" /><Relationship Id="rId69" Type="http://schemas.openxmlformats.org/officeDocument/2006/relationships/hyperlink" Target="http://tiger.census.gov/cgi-bin/mapsurfer?infact=2&amp;outfact=2&amp;act=move&amp;tlevel=-&amp;tvar=-&amp;tmeth=i&amp;mlat=36.28&amp;mlon=-86.97&amp;msym=cross&amp;mlabel=Tornado&amp;murl=&amp;lat=36.2501526&amp;lon=-87.0586243&amp;wid=0.720&amp;ht=0.260&amp;conf=mapnew.con" TargetMode="External" /><Relationship Id="rId70" Type="http://schemas.openxmlformats.org/officeDocument/2006/relationships/hyperlink" Target="http://tiger.census.gov/cgi-bin/mapsurfer?infact=2&amp;outfact=2&amp;act=move&amp;tlevel=-&amp;tvar=-&amp;tmeth=i&amp;mlat=35.98&amp;mlon=-87.13&amp;msym=cross&amp;mlabel=Tornado&amp;murl=&amp;lat=35.90288&amp;lon=-86.91149&amp;wid=0.720&amp;ht=0.260&amp;conf=mapnew.con" TargetMode="External" /><Relationship Id="rId71" Type="http://schemas.openxmlformats.org/officeDocument/2006/relationships/hyperlink" Target="http://tiger.census.gov/cgi-bin/mapsurfer?infact=2&amp;outfact=2&amp;act=move&amp;tlevel=-&amp;tvar=-&amp;tmeth=i&amp;mlat=36.48&amp;mlon=-88.03&amp;msym=cross&amp;mlabel=Tornado&amp;murl=&amp;lat=36.4811134&amp;lon=-87.8385391&amp;wid=0.720&amp;ht=0.260&amp;conf=mapnew.con" TargetMode="External" /><Relationship Id="rId72" Type="http://schemas.openxmlformats.org/officeDocument/2006/relationships/hyperlink" Target="http://tiger.census.gov/cgi-bin/mapsurfer?infact=2&amp;outfact=2&amp;act=move&amp;tlevel=-&amp;tvar=-&amp;tmeth=i&amp;mlat=36.25&amp;mlon=-85.93&amp;msym=cross&amp;mlabel=Tornado_touchdown&amp;murl=&amp;lat=36.25389&amp;lon=-85.94289&amp;wid=0.720&amp;ht=0.260&amp;conf=mapnew.con" TargetMode="External" /><Relationship Id="rId73" Type="http://schemas.openxmlformats.org/officeDocument/2006/relationships/hyperlink" Target="http://tiger.census.gov/cgi-bin/mapsurfer?infact=2&amp;outfact=2&amp;act=move&amp;tlevel=-&amp;tvar=-&amp;tmeth=i&amp;mlat=36.45&amp;mlon=-87.13&amp;msym=cross&amp;mlabel=Tornado+touchdown&amp;murl=&amp;lat=36.4771919&amp;lon=-87.3756790&amp;wid=0.720&amp;ht=0.260&amp;conf=mapnew.con" TargetMode="External" /><Relationship Id="rId74" Type="http://schemas.openxmlformats.org/officeDocument/2006/relationships/hyperlink" Target="http://tiger.census.gov/cgi-bin/mapsurfer?infact=2&amp;outfact=2&amp;act=move&amp;tlevel=-&amp;tvar=-&amp;tmeth=i&amp;mlat=36.53&amp;mlon=-87.53&amp;msym=cross&amp;mlabel=Tornado&amp;murl=&amp;lat=36.47719&amp;lon=-87.37568&amp;wid=0.720&amp;ht=0.260&amp;conf=mapnew.con" TargetMode="External" /><Relationship Id="rId75" Type="http://schemas.openxmlformats.org/officeDocument/2006/relationships/hyperlink" Target="http://tiger.census.gov/cgi-bin/mapsurfer?infact=2&amp;outfact=2&amp;act=move&amp;tlevel=-&amp;tvar=-&amp;tmeth=i&amp;mlat=35.1&amp;mlon=-87.33&amp;msym=cross&amp;mlabel=Tornado_touchdown&amp;murl=&amp;lat=35.21533&amp;lon=-87.02794&amp;wid=0.720&amp;ht=0.260&amp;conf=mapnew.con" TargetMode="External" /><Relationship Id="rId76" Type="http://schemas.openxmlformats.org/officeDocument/2006/relationships/hyperlink" Target="http://tiger.census.gov/cgi-bin/mapsurfer?infact=2&amp;outfact=2&amp;act=move&amp;tlevel=-&amp;tvar=-&amp;tmeth=i&amp;mlat=36.02&amp;mlon=-85.97&amp;msym=cross&amp;mlabel=Tornado_lifted&amp;murl=&amp;lat=35.9550476&amp;lon=-85.8200378&amp;wid=0.720&amp;ht=0.260&amp;conf=mapnew.con" TargetMode="External" /><Relationship Id="rId77" Type="http://schemas.openxmlformats.org/officeDocument/2006/relationships/hyperlink" Target="http://tiger.census.gov/cgi-bin/mapsurfer?infact=2&amp;outfact=2&amp;act=move&amp;tlevel=-&amp;tvar=-&amp;tmeth=i&amp;mlat=35.18&amp;mlon=-87.47&amp;msym=cross&amp;mlabel=Tornado&amp;murl=&amp;lat=35.2377319&amp;lon=-87.3299103&amp;wid=0.720&amp;ht=0.260&amp;conf=mapnew.con" TargetMode="External" /><Relationship Id="rId78" Type="http://schemas.openxmlformats.org/officeDocument/2006/relationships/hyperlink" Target="http://tiger.census.gov/cgi-bin/mapsurfer?infact=2&amp;outfact=2&amp;act=move&amp;tlevel=-&amp;tvar=-&amp;tmeth=i&amp;mlat=35.88&amp;mlon=-87.9&amp;msym=cross&amp;mlabel=Tornado_lifted&amp;murl=&amp;lat=36.09309&amp;lon=-88.07188&amp;wid=0.720&amp;ht=0.260&amp;conf=mapnew.con" TargetMode="External" /><Relationship Id="rId79" Type="http://schemas.openxmlformats.org/officeDocument/2006/relationships/hyperlink" Target="http://tiger.census.gov/cgi-bin/mapsurfer?infact=2&amp;outfact=2&amp;act=move&amp;tlevel=-&amp;tvar=-&amp;tmeth=i&amp;mlat=36.38&amp;mlon=-87.35&amp;msym=cross&amp;mlabel=Tornado&amp;murl=&amp;lat=36.47719&amp;lon=-87.37568&amp;wid=0.720&amp;ht=0.260&amp;conf=mapnew.con" TargetMode="External" /><Relationship Id="rId80" Type="http://schemas.openxmlformats.org/officeDocument/2006/relationships/hyperlink" Target="http://tiger.census.gov/cgi-bin/mapsurfer?infact=2&amp;outfact=2&amp;act=move&amp;tlevel=-&amp;tvar=-&amp;tmeth=i&amp;mlat=36.3&amp;mlon=-86.62&amp;msym=cross&amp;mlabel=Tornado_touchdown&amp;murl=&amp;lat=36.4604874&amp;lon=-86.4302673&amp;wid=0.720&amp;ht=0.260&amp;conf=mapnew.con" TargetMode="External" /><Relationship Id="rId81" Type="http://schemas.openxmlformats.org/officeDocument/2006/relationships/hyperlink" Target="http://tiger.census.gov/cgi-bin/mapsurfer?infact=2&amp;outfact=2&amp;act=move&amp;tlevel=-&amp;tvar=-&amp;tmeth=i&amp;mlat=36.55&amp;mlon=-86.42&amp;msym=cross&amp;mlabel=Tornado&amp;murl=&amp;lat=36.46049&amp;lon=-86.43027&amp;wid=0.720&amp;ht=0.260&amp;conf=mapnew.con" TargetMode="External" /><Relationship Id="rId82" Type="http://schemas.openxmlformats.org/officeDocument/2006/relationships/hyperlink" Target="http://tiger.census.gov/cgi-bin/mapsurfer?infact=2&amp;outfact=2&amp;act=move&amp;tlevel=-&amp;tvar=-&amp;tmeth=i&amp;mlat=36.3&amp;mlon=-87.07&amp;msym=cross&amp;mlabel=Tornado_touchdown&amp;murl=&amp;lat=36.2501526&amp;lon=-87.0586243&amp;wid=0.720&amp;ht=0.260&amp;conf=mapnew.con" TargetMode="External" /><Relationship Id="rId83" Type="http://schemas.openxmlformats.org/officeDocument/2006/relationships/hyperlink" Target="http://tiger.census.gov/cgi-bin/mapsurfer?infact=2&amp;outfact=2&amp;act=move&amp;tlevel=-&amp;tvar=-&amp;tmeth=i&amp;mlat=35.93&amp;mlon=-86.87&amp;msym=cross&amp;mlabel=Tornado_touchdown&amp;murl=&amp;lat=35.90288&amp;lon=-86.91149&amp;wid=0.720&amp;ht=0.260&amp;conf=mapnew.con" TargetMode="External" /><Relationship Id="rId84" Type="http://schemas.openxmlformats.org/officeDocument/2006/relationships/hyperlink" Target="http://tiger.census.gov/cgi-bin/mapsurfer?infact=2&amp;outfact=2&amp;act=move&amp;tlevel=-&amp;tvar=-&amp;tmeth=i&amp;mlat=35.37&amp;mlon=-87.03&amp;msym=cross&amp;mlabel=Tornado_lifted&amp;murl=&amp;lat=35.21533&amp;lon=-87.02794&amp;wid=0.720&amp;ht=0.260&amp;conf=mapnew.con" TargetMode="External" /><Relationship Id="rId85" Type="http://schemas.openxmlformats.org/officeDocument/2006/relationships/hyperlink" Target="http://tiger.census.gov/cgi-bin/mapsurfer?infact=2&amp;outfact=2&amp;act=move&amp;tlevel=-&amp;tvar=-&amp;tmeth=i&amp;mlat=36&amp;mlon=-85.03&amp;msym=cross&amp;mlabel=Tornado_touchdown&amp;murl=&amp;lat=35.95120&amp;lon=-85.03779&amp;wid=0.720&amp;ht=0.260&amp;conf=mapnew.con" TargetMode="External" /><Relationship Id="rId86" Type="http://schemas.openxmlformats.org/officeDocument/2006/relationships/hyperlink" Target="http://tiger.census.gov/cgi-bin/mapsurfer?infact=2&amp;outfact=2&amp;act=move&amp;tlevel=-&amp;tvar=-&amp;tmeth=i&amp;mlat=35.92&amp;mlon=-85.5&amp;msym=cross&amp;mlabel=Tornado+touchdown&amp;murl=&amp;lat=35.9320030&amp;lon=-85.4760208&amp;wid=0.720&amp;ht=0.260&amp;conf=mapnew.con" TargetMode="External" /><Relationship Id="rId87" Type="http://schemas.openxmlformats.org/officeDocument/2006/relationships/hyperlink" Target="http://tiger.census.gov/cgi-bin/mapsurfer?infact=2&amp;outfact=2&amp;act=move&amp;tlevel=-&amp;tvar=-&amp;tmeth=i&amp;mlat=36.17&amp;mlon=-86.17&amp;msym=cross&amp;mlabel=Tornado&amp;murl=&amp;lat=36.16830&amp;lon=-86.31971&amp;wid=0.720&amp;ht=0.260&amp;conf=mapnew.con" TargetMode="External" /><Relationship Id="rId88" Type="http://schemas.openxmlformats.org/officeDocument/2006/relationships/hyperlink" Target="http://tiger.census.gov/cgi-bin/mapsurfer?infact=2&amp;outfact=2&amp;act=move&amp;tlevel=-&amp;tvar=-&amp;tmeth=i&amp;mlat=36.25&amp;mlon=-86.67&amp;msym=cross&amp;mlabel=Tornado&amp;murl=&amp;lat=36.16096&amp;lon=-86.77934&amp;wid=0.720&amp;ht=0.260&amp;conf=mapnew.con" TargetMode="External" /><Relationship Id="rId89" Type="http://schemas.openxmlformats.org/officeDocument/2006/relationships/hyperlink" Target="http://tiger.census.gov/cgi-bin/mapsurfer?infact=2&amp;outfact=2&amp;act=move&amp;tlevel=-&amp;tvar=-&amp;tmeth=i&amp;mlat=36.2&amp;mlon=-85.3&amp;msym=cross&amp;mlabel=Tornado&amp;murl=&amp;lat=36.16106&amp;lon=-85.45283&amp;wid=0.720&amp;ht=0.260&amp;conf=mapnew.con" TargetMode="External" /><Relationship Id="rId90" Type="http://schemas.openxmlformats.org/officeDocument/2006/relationships/hyperlink" Target="http://tiger.census.gov/cgi-bin/mapsurfer?infact=2&amp;outfact=2&amp;act=move&amp;tlevel=-&amp;tvar=-&amp;tmeth=i&amp;mlat=36.5&amp;mlon=-86&amp;msym=cross&amp;mlabel=Tornado&amp;murl=&amp;lat=36.5229492&amp;lon=-86.0219650&amp;wid=0.720&amp;ht=0.260&amp;conf=mapnew.con" TargetMode="External" /><Relationship Id="rId91" Type="http://schemas.openxmlformats.org/officeDocument/2006/relationships/hyperlink" Target="http://tiger.census.gov/cgi-bin/mapsurfer?infact=2&amp;outfact=2&amp;act=move&amp;tlevel=-&amp;tvar=-&amp;tmeth=i&amp;mlat=36.32&amp;mlon=-86.57&amp;msym=cross&amp;mlabel=Tornado&amp;murl=&amp;lat=36.46049&amp;lon=-86.43027&amp;wid=0.720&amp;ht=0.260&amp;conf=mapnew.con" TargetMode="External" /><Relationship Id="rId92" Type="http://schemas.openxmlformats.org/officeDocument/2006/relationships/hyperlink" Target="http://tiger.census.gov/cgi-bin/mapsurfer?infact=2&amp;outfact=2&amp;act=move&amp;tlevel=-&amp;tvar=-&amp;tmeth=i&amp;mlat=36.53&amp;mlon=-87.33&amp;msym=cross&amp;mlabel=Tornado&amp;murl=&amp;lat=36.47719&amp;lon=-87.37568&amp;wid=0.720&amp;ht=0.260&amp;conf=mapnew.con" TargetMode="External" /><Relationship Id="rId93" Type="http://schemas.openxmlformats.org/officeDocument/2006/relationships/hyperlink" Target="http://tiger.census.gov/cgi-bin/mapsurfer?infact=2&amp;outfact=2&amp;act=move&amp;tlevel=-&amp;tvar=-&amp;tmeth=i&amp;mlat=35.92&amp;mlon=-85.08&amp;msym=cross&amp;mlabel=Tornado_touchdown&amp;murl=&amp;lat=35.95120&amp;lon=-85.03779&amp;wid=0.720&amp;ht=0.260&amp;conf=mapnew.con" TargetMode="External" /><Relationship Id="rId94" Type="http://schemas.openxmlformats.org/officeDocument/2006/relationships/hyperlink" Target="http://tiger.census.gov/cgi-bin/mapsurfer?infact=2&amp;outfact=2&amp;act=move&amp;tlevel=-&amp;tvar=-&amp;tmeth=i&amp;mlat=36.43&amp;mlon=-85.33&amp;msym=cross&amp;mlabel=Tornado_touchdown&amp;murl=&amp;lat=36.35468&amp;lon=-85.29689&amp;wid=0.720&amp;ht=0.260&amp;conf=mapnew.con" TargetMode="External" /><Relationship Id="rId95" Type="http://schemas.openxmlformats.org/officeDocument/2006/relationships/hyperlink" Target="http://tiger.census.gov/cgi-bin/mapsurfer?infact=2&amp;outfact=2&amp;act=move&amp;tlevel=-&amp;tvar=-&amp;tmeth=i&amp;mlat=36.08&amp;mlon=-87.4&amp;msym=cross&amp;mlabel=Tornado_touchdown&amp;murl=&amp;lat=36.1779747&amp;lon=-87.3429337&amp;wid=0.720&amp;ht=0.260&amp;conf=mapnew.con" TargetMode="External" /><Relationship Id="rId96" Type="http://schemas.openxmlformats.org/officeDocument/2006/relationships/hyperlink" Target="http://tiger.census.gov/cgi-bin/mapsurfer?infact=2&amp;outfact=2&amp;act=move&amp;tlevel=-&amp;tvar=-&amp;tmeth=i&amp;mlat=36.12&amp;mlon=-86.85&amp;msym=cross&amp;mlabel=Tornado_touchdown&amp;murl=&amp;lat=36.16096&amp;lon=-86.77934&amp;wid=0.720&amp;ht=0.260&amp;conf=mapnew.con" TargetMode="External" /><Relationship Id="rId97" Type="http://schemas.openxmlformats.org/officeDocument/2006/relationships/hyperlink" Target="http://tiger.census.gov/cgi-bin/mapsurfer?infact=2&amp;outfact=2&amp;act=move&amp;tlevel=-&amp;tvar=-&amp;tmeth=i&amp;mlat=36.2&amp;mlon=-86.53&amp;msym=cross&amp;mlabel=Tornado_touchdown&amp;murl=&amp;lat=36.16830&amp;lon=-86.31971&amp;wid=0.720&amp;ht=0.260&amp;conf=mapnew.con" TargetMode="External" /><Relationship Id="rId98" Type="http://schemas.openxmlformats.org/officeDocument/2006/relationships/hyperlink" Target="http://tiger.census.gov/cgi-bin/mapsurfer?infact=2&amp;outfact=2&amp;act=move&amp;tlevel=-&amp;tvar=-&amp;tmeth=i&amp;mlat=36.48&amp;mlon=-86.97&amp;msym=cross&amp;mlabel=Tornado_touchdown&amp;murl=&amp;lat=36.48773&amp;lon=-86.87621&amp;wid=0.720&amp;ht=0.260&amp;conf=mapnew.con" TargetMode="External" /><Relationship Id="rId99" Type="http://schemas.openxmlformats.org/officeDocument/2006/relationships/hyperlink" Target="http://tiger.census.gov/cgi-bin/mapsurfer?infact=2&amp;outfact=2&amp;act=move&amp;tlevel=-&amp;tvar=-&amp;tmeth=i&amp;mlat=36.13&amp;mlon=-86.73&amp;msym=cross&amp;mlabel=Tornado_touchdown&amp;murl=&amp;lat=36.16096&amp;lon=-86.77934&amp;wid=0.720&amp;ht=0.260&amp;conf=mapnew.con" TargetMode="External" /><Relationship Id="rId100" Type="http://schemas.openxmlformats.org/officeDocument/2006/relationships/hyperlink" Target="http://tiger.census.gov/cgi-bin/mapsurfer?infact=2&amp;outfact=2&amp;act=move&amp;tlevel=-&amp;tvar=-&amp;tmeth=i&amp;mlat=35.6&amp;mlon=-86.93&amp;msym=cross&amp;mlabel=Tornado_touchdown&amp;murl=&amp;lat=35.62236&amp;lon=-87.05047&amp;wid=0.720&amp;ht=0.260&amp;conf=mapnew.con" TargetMode="External" /><Relationship Id="rId101" Type="http://schemas.openxmlformats.org/officeDocument/2006/relationships/hyperlink" Target="http://tiger.census.gov/cgi-bin/mapsurfer?infact=2&amp;outfact=2&amp;act=move&amp;tlevel=-&amp;tvar=-&amp;tmeth=i&amp;mlat=35.67&amp;mlon=-86.6&amp;msym=cross&amp;mlabel=Tornado_lifted&amp;murl=&amp;lat=35.48930&amp;lon=-86.44609&amp;wid=0.720&amp;ht=0.260&amp;conf=mapnew.con" TargetMode="External" /><Relationship Id="rId102" Type="http://schemas.openxmlformats.org/officeDocument/2006/relationships/hyperlink" Target="http://tiger.census.gov/cgi-bin/mapsurfer?infact=2&amp;outfact=2&amp;act=move&amp;tlevel=-&amp;tvar=-&amp;tmeth=i&amp;mlat=36.4&amp;mlon=-85.97&amp;msym=cross&amp;mlabel=Tornado_lifted&amp;murl=&amp;lat=36.25389&amp;lon=-85.94289&amp;wid=0.720&amp;ht=0.260&amp;conf=mapnew.con" TargetMode="External" /><Relationship Id="rId103" Type="http://schemas.openxmlformats.org/officeDocument/2006/relationships/hyperlink" Target="http://tiger.census.gov/cgi-bin/mapsurfer?infact=2&amp;outfact=2&amp;act=move&amp;tlevel=-&amp;tvar=-&amp;tmeth=i&amp;mlat=35.83&amp;mlon=-86.43&amp;msym=cross&amp;mlabel=Tornado_touchdown&amp;murl=&amp;lat=35.85303&amp;lon=-86.39472&amp;wid=0.720&amp;ht=0.260&amp;conf=mapnew.con" TargetMode="External" /><Relationship Id="rId104" Type="http://schemas.openxmlformats.org/officeDocument/2006/relationships/hyperlink" Target="http://tiger.census.gov/cgi-bin/mapsurfer?infact=2&amp;outfact=2&amp;act=move&amp;tlevel=-&amp;tvar=-&amp;tmeth=i&amp;mlat=35.45&amp;mlon=-86.85&amp;msym=cross&amp;mlabel=Tornado_touchdown&amp;murl=&amp;lat=35.48233&amp;lon=-86.77518&amp;wid=0.720&amp;ht=0.260&amp;conf=mapnew.con" TargetMode="External" /><Relationship Id="rId105" Type="http://schemas.openxmlformats.org/officeDocument/2006/relationships/hyperlink" Target="http://tiger.census.gov/cgi-bin/mapsurfer?infact=2&amp;outfact=2&amp;act=move&amp;tlevel=-&amp;tvar=-&amp;tmeth=i&amp;mlat=36.52&amp;mlon=-84.87&amp;msym=cross&amp;mlabel=Tornado_touchdown&amp;murl=&amp;lat=36.36806&amp;lon=-84.94232&amp;wid=0.720&amp;ht=0.260&amp;conf=mapnew.con" TargetMode="External" /><Relationship Id="rId106" Type="http://schemas.openxmlformats.org/officeDocument/2006/relationships/hyperlink" Target="http://tiger.census.gov/cgi-bin/mapsurfer?infact=2&amp;outfact=2&amp;act=move&amp;tlevel=-&amp;tvar=-&amp;tmeth=i&amp;mlat=35.92&amp;mlon=-86.05&amp;msym=cross&amp;mlabel=Tornado_touchdown&amp;murl=&amp;lat=35.82273&amp;lon=-86.07031&amp;wid=0.720&amp;ht=0.260&amp;conf=mapnew.con" TargetMode="External" /><Relationship Id="rId107" Type="http://schemas.openxmlformats.org/officeDocument/2006/relationships/hyperlink" Target="http://tiger.census.gov/cgi-bin/mapsurfer?infact=2&amp;outfact=2&amp;act=move&amp;tlevel=-&amp;tvar=-&amp;tmeth=i&amp;mlat=36.38&amp;mlon=-85.33&amp;msym=cross&amp;mlabel=Tornado_touchdown&amp;murl=&amp;lat=36.35468&amp;lon=-85.29689&amp;wid=0.720&amp;ht=0.260&amp;conf=mapnew.con" TargetMode="External" /><Relationship Id="rId108" Type="http://schemas.openxmlformats.org/officeDocument/2006/relationships/hyperlink" Target="http://tiger.census.gov/cgi-bin/mapsurfer?infact=2&amp;outfact=2&amp;act=move&amp;tlevel=-&amp;tvar=-&amp;tmeth=i&amp;mlat=36.25&amp;mlon=-85.6&amp;msym=cross&amp;mlabel=Tornado+touchdown&amp;murl=&amp;lat=36.3599777&amp;lon=-85.6526108&amp;wid=0.720&amp;ht=0.260&amp;conf=mapnew.con" TargetMode="External" /><Relationship Id="rId109" Type="http://schemas.openxmlformats.org/officeDocument/2006/relationships/hyperlink" Target="http://tiger.census.gov/cgi-bin/mapsurfer?infact=2&amp;outfact=2&amp;act=move&amp;tlevel=-&amp;tvar=-&amp;tmeth=i&amp;mlat=36.25&amp;mlon=-85.13&amp;msym=cross&amp;mlabel=Tornado_lifted&amp;murl=&amp;lat=36.35468&amp;lon=-85.29689&amp;wid=0.720&amp;ht=0.260&amp;conf=mapnew.con" TargetMode="External" /><Relationship Id="rId110" Type="http://schemas.openxmlformats.org/officeDocument/2006/relationships/hyperlink" Target="http://tiger.census.gov/cgi-bin/mapsurfer?infact=2&amp;outfact=2&amp;act=move&amp;tlevel=-&amp;tvar=-&amp;tmeth=i&amp;mlat=36.52&amp;mlon=-85.08&amp;msym=cross&amp;mlabel=Tornado_touchdown&amp;murl=&amp;lat=36.5319786&amp;lon=-85.0171661&amp;wid=0.720&amp;ht=0.260&amp;conf=mapnew.con" TargetMode="External" /><Relationship Id="rId111" Type="http://schemas.openxmlformats.org/officeDocument/2006/relationships/hyperlink" Target="http://tiger.census.gov/cgi-bin/mapsurfer?infact=2&amp;outfact=2&amp;act=move&amp;tlevel=-&amp;tvar=-&amp;tmeth=i&amp;mlat=36.25&amp;mlon=-85.08&amp;msym=cross&amp;mlabel=Tornado_touchdown&amp;murl=&amp;lat=36.36806&amp;lon=-84.94232&amp;wid=0.720&amp;ht=0.260&amp;conf=mapnew.con" TargetMode="External" /><Relationship Id="rId112" Type="http://schemas.openxmlformats.org/officeDocument/2006/relationships/hyperlink" Target="http://tiger.census.gov/cgi-bin/mapsurfer?infact=2&amp;outfact=2&amp;act=move&amp;tlevel=-&amp;tvar=-&amp;tmeth=i&amp;mlat=35.33&amp;mlon=-85.93&amp;msym=cross&amp;mlabel=Tornado+lifted&amp;murl=&amp;lat=35.4664497&amp;lon=-86.0798035&amp;wid=0.720&amp;ht=0.260&amp;conf=mapnew.con" TargetMode="External" /><Relationship Id="rId113" Type="http://schemas.openxmlformats.org/officeDocument/2006/relationships/hyperlink" Target="http://tiger.census.gov/cgi-bin/mapsurfer?infact=2&amp;outfact=2&amp;act=move&amp;tlevel=-&amp;tvar=-&amp;tmeth=i&amp;mlat=35.52&amp;mlon=-85.77&amp;msym=cross&amp;mlabel=Tornado_touchdown&amp;murl=&amp;lat=35.68676&amp;lon=-85.77609&amp;wid=0.720&amp;ht=0.260&amp;conf=mapnew.con" TargetMode="External" /><Relationship Id="rId114" Type="http://schemas.openxmlformats.org/officeDocument/2006/relationships/hyperlink" Target="http://tiger.census.gov/cgi-bin/mapsurfer?infact=2&amp;outfact=2&amp;act=move&amp;tlevel=-&amp;tvar=-&amp;tmeth=i&amp;mlat=35.47&amp;mlon=-86.48&amp;msym=cross&amp;mlabel=Tornado+lifted&amp;murl=&amp;lat=35.4892960&amp;lon=-86.4460907&amp;wid=0.720&amp;ht=0.260&amp;conf=mapnew.con" TargetMode="External" /><Relationship Id="rId115" Type="http://schemas.openxmlformats.org/officeDocument/2006/relationships/hyperlink" Target="http://tiger.census.gov/cgi-bin/mapsurfer?infact=2&amp;outfact=2&amp;act=move&amp;tlevel=-&amp;tvar=-&amp;tmeth=i&amp;mlat=36.35&amp;mlon=-85.38&amp;msym=cross&amp;mlabel=Tornado_touchdown&amp;murl=&amp;lat=36.35468&amp;lon=-85.29689&amp;wid=0.720&amp;ht=0.260&amp;conf=mapnew.con" TargetMode="External" /><Relationship Id="rId116" Type="http://schemas.openxmlformats.org/officeDocument/2006/relationships/hyperlink" Target="http://tiger.census.gov/cgi-bin/mapsurfer?infact=2&amp;outfact=2&amp;act=move&amp;tlevel=-&amp;tvar=-&amp;tmeth=i&amp;mlat=35.75&amp;mlon=-85.83&amp;msym=cross&amp;mlabel=Tornado_touchdown&amp;murl=&amp;lat=35.68676&amp;lon=-85.77609&amp;wid=0.720&amp;ht=0.260&amp;conf=mapnew.con" TargetMode="External" /><Relationship Id="rId117" Type="http://schemas.openxmlformats.org/officeDocument/2006/relationships/hyperlink" Target="http://tiger.census.gov/cgi-bin/mapsurfer?infact=2&amp;outfact=2&amp;act=move&amp;tlevel=-&amp;tvar=-&amp;tmeth=i&amp;mlat=36.05&amp;mlon=-85.35&amp;msym=cross&amp;mlabel=Tornado_lifted&amp;murl=&amp;lat=36.16106&amp;lon=-85.45283&amp;wid=0.720&amp;ht=0.260&amp;conf=mapnew.con" TargetMode="External" /><Relationship Id="rId118" Type="http://schemas.openxmlformats.org/officeDocument/2006/relationships/hyperlink" Target="http://tiger.census.gov/cgi-bin/mapsurfer?infact=2&amp;outfact=2&amp;act=move&amp;tlevel=-&amp;tvar=-&amp;tmeth=i&amp;mlat=36.02&amp;mlon=-85.07&amp;msym=cross&amp;mlabel=Tornado_lifted&amp;murl=&amp;lat=35.95120&amp;lon=-85.03779&amp;wid=0.720&amp;ht=0.260&amp;conf=mapnew.con" TargetMode="External" /><Relationship Id="rId119" Type="http://schemas.openxmlformats.org/officeDocument/2006/relationships/hyperlink" Target="http://tiger.census.gov/cgi-bin/mapsurfer?infact=2&amp;outfact=2&amp;act=move&amp;tlevel=-&amp;tvar=-&amp;tmeth=i&amp;mlat=35.13&amp;mlon=-87.53&amp;msym=cross&amp;mlabel=Tornado+touchdown&amp;murl=&amp;lat=35.2377319&amp;lon=-87.3299103&amp;wid=0.720&amp;ht=0.260&amp;conf=mapnew.con" TargetMode="External" /><Relationship Id="rId120" Type="http://schemas.openxmlformats.org/officeDocument/2006/relationships/hyperlink" Target="http://tiger.census.gov/cgi-bin/mapsurfer?infact=2&amp;outfact=2&amp;act=move&amp;tlevel=-&amp;tvar=-&amp;tmeth=i&amp;mlat=35.5&amp;mlon=-86.25&amp;msym=cross&amp;mlabel=Tornado_touchdown&amp;murl=&amp;lat=35.46645&amp;lon=-86.07980&amp;wid=0.720&amp;ht=0.260&amp;conf=mapnew.con" TargetMode="External" /><Relationship Id="rId121" Type="http://schemas.openxmlformats.org/officeDocument/2006/relationships/hyperlink" Target="http://tiger.census.gov/cgi-bin/mapsurfer?infact=2&amp;outfact=2&amp;act=move&amp;tlevel=-&amp;tvar=-&amp;tmeth=i&amp;mlat=36.05&amp;mlon=-85.2&amp;msym=cross&amp;mlabel=Tornado_touchdown&amp;murl=&amp;lat=35.95120&amp;lon=-85.03779&amp;wid=0.720&amp;ht=0.260&amp;conf=mapnew.con" TargetMode="External" /><Relationship Id="rId122" Type="http://schemas.openxmlformats.org/officeDocument/2006/relationships/hyperlink" Target="http://tiger.census.gov/cgi-bin/mapsurfer?infact=2&amp;outfact=2&amp;act=move&amp;tlevel=-&amp;tvar=-&amp;tmeth=i&amp;mlat=36.07&amp;mlon=-86.5&amp;msym=cross&amp;mlabel=Tornado_lifted&amp;murl=&amp;lat=35.85303&amp;lon=-86.39472&amp;wid=0.720&amp;ht=0.260&amp;conf=mapnew.con" TargetMode="External" /><Relationship Id="rId123" Type="http://schemas.openxmlformats.org/officeDocument/2006/relationships/hyperlink" Target="http://tiger.census.gov/cgi-bin/mapsurfer?infact=2&amp;outfact=2&amp;act=move&amp;tlevel=-&amp;tvar=-&amp;tmeth=i&amp;mlat=35.95&amp;mlon=-86.62&amp;msym=cross&amp;mlabel=Tornado_touchdown&amp;murl=&amp;lat=35.85303&amp;lon=-86.39472&amp;wid=0.720&amp;ht=0.260&amp;conf=mapnew.con" TargetMode="External" /><Relationship Id="rId124" Type="http://schemas.openxmlformats.org/officeDocument/2006/relationships/hyperlink" Target="http://tiger.census.gov/cgi-bin/mapsurfer?infact=2&amp;outfact=2&amp;act=move&amp;tlevel=-&amp;tvar=-&amp;tmeth=i&amp;mlat=36.07&amp;mlon=-86.5&amp;msym=cross&amp;mlabel=Tornado_touchdown&amp;murl=&amp;lat=35.8530273&amp;lon=-86.3947220&amp;wid=0.720&amp;ht=0.260&amp;conf=mapnew.con" TargetMode="External" /><Relationship Id="rId125" Type="http://schemas.openxmlformats.org/officeDocument/2006/relationships/hyperlink" Target="http://tiger.census.gov/cgi-bin/mapsurfer?infact=2&amp;outfact=2&amp;act=move&amp;tlevel=-&amp;tvar=-&amp;tmeth=i&amp;mlat=36.15&amp;mlon=-86.43&amp;msym=cross&amp;mlabel=Tornado_touchdown&amp;murl=&amp;lat=36.16830&amp;lon=-86.31971&amp;wid=0.720&amp;ht=0.260&amp;conf=mapnew.con" TargetMode="External" /><Relationship Id="rId126" Type="http://schemas.openxmlformats.org/officeDocument/2006/relationships/hyperlink" Target="http://tiger.census.gov/cgi-bin/mapsurfer?infact=2&amp;outfact=2&amp;act=move&amp;tlevel=-&amp;tvar=-&amp;tmeth=i&amp;mlat=36.52&amp;mlon=-86.03&amp;msym=cross&amp;mlabel=Tornado+touchdown&amp;murl=&amp;lat=36.5229492&amp;lon=-86.0219650&amp;wid=0.720&amp;ht=0.260&amp;conf=mapnew.con" TargetMode="External" /><Relationship Id="rId127" Type="http://schemas.openxmlformats.org/officeDocument/2006/relationships/hyperlink" Target="http://tiger.census.gov/cgi-bin/mapsurfer?infact=2&amp;outfact=2&amp;act=move&amp;tlevel=-&amp;tvar=-&amp;tmeth=i&amp;mlat=35.92&amp;mlon=-84.98&amp;msym=cross&amp;mlabel=Tornado_touchdown&amp;murl=&amp;lat=35.95120&amp;lon=-85.03779&amp;wid=0.720&amp;ht=0.260&amp;conf=mapnew.con" TargetMode="External" /><Relationship Id="rId128" Type="http://schemas.openxmlformats.org/officeDocument/2006/relationships/hyperlink" Target="http://tiger.census.gov/cgi-bin/mapsurfer?infact=2&amp;outfact=2&amp;act=move&amp;tlevel=-&amp;tvar=-&amp;tmeth=i&amp;mlat=36.42&amp;mlon=-85.45&amp;msym=cross&amp;mlabel=Tornado_touchdown&amp;murl=&amp;lat=36.35468&amp;lon=-85.29689&amp;wid=0.720&amp;ht=0.260&amp;conf=mapnew.con" TargetMode="External" /><Relationship Id="rId129" Type="http://schemas.openxmlformats.org/officeDocument/2006/relationships/hyperlink" Target="http://tiger.census.gov/cgi-bin/mapsurfer?infact=2&amp;outfact=2&amp;act=move&amp;tlevel=-&amp;tvar=-&amp;tmeth=i&amp;mlat=35.27&amp;mlon=-86.75&amp;msym=cross&amp;mlabel=Tornado_touchdown&amp;murl=&amp;lat=35.48233&amp;lon=-86.77518&amp;wid=0.720&amp;ht=0.260&amp;conf=mapnew.con" TargetMode="External" /><Relationship Id="rId130" Type="http://schemas.openxmlformats.org/officeDocument/2006/relationships/hyperlink" Target="http://tiger.census.gov/cgi-bin/mapsurfer?infact=2&amp;outfact=2&amp;act=move&amp;tlevel=-&amp;tvar=-&amp;tmeth=i&amp;mlat=35.2&amp;mlon=-87.3&amp;msym=cross&amp;mlabel=Tornado_touchdown&amp;murl=&amp;lat=35.23773&amp;lon=-87.32991&amp;wid=0.720&amp;ht=0.260&amp;conf=mapnew.con" TargetMode="External" /><Relationship Id="rId131" Type="http://schemas.openxmlformats.org/officeDocument/2006/relationships/hyperlink" Target="http://tiger.census.gov/cgi-bin/mapsurfer?infact=2&amp;outfact=2&amp;act=move&amp;tlevel=-&amp;tvar=-&amp;tmeth=i&amp;mlat=36.25&amp;mlon=-85.6&amp;msym=cross&amp;mlabel=Tornado+touchdown&amp;murl=&amp;lat=36.3599777&amp;lon=-85.6526108&amp;wid=0.720&amp;ht=0.260&amp;conf=mapnew.con" TargetMode="External" /><Relationship Id="rId132" Type="http://schemas.openxmlformats.org/officeDocument/2006/relationships/hyperlink" Target="http://tiger.census.gov/cgi-bin/mapsurfer?infact=2&amp;outfact=2&amp;act=move&amp;tlevel=-&amp;tvar=-&amp;tmeth=i&amp;mlat=35.85&amp;mlon=-86.38&amp;msym=cross&amp;mlabel=Tornado_touchdown&amp;murl=&amp;lat=35.85303&amp;lon=-86.39472&amp;wid=0.720&amp;ht=0.260&amp;conf=mapnew.con" TargetMode="External" /><Relationship Id="rId133" Type="http://schemas.openxmlformats.org/officeDocument/2006/relationships/hyperlink" Target="http://tiger.census.gov/cgi-bin/mapsurfer?infact=2&amp;outfact=2&amp;act=move&amp;tlevel=-&amp;tvar=-&amp;tmeth=i&amp;mlat=35.58&amp;mlon=-86.7&amp;msym=cross&amp;mlabel=Tornado_touchdown&amp;murl=&amp;lat=35.48233&amp;lon=-86.77518&amp;wid=0.720&amp;ht=0.260&amp;conf=mapnew.con" TargetMode="External" /><Relationship Id="rId134" Type="http://schemas.openxmlformats.org/officeDocument/2006/relationships/hyperlink" Target="http://tiger.census.gov/cgi-bin/mapsurfer?infact=2&amp;outfact=2&amp;act=move&amp;tlevel=-&amp;tvar=-&amp;tmeth=i&amp;mlat=35.8&amp;mlon=-86.52&amp;msym=cross&amp;mlabel=Tornado_touchdown&amp;murl=&amp;lat=35.85303&amp;lon=-86.39472&amp;wid=0.720&amp;ht=0.260&amp;conf=mapnew.con" TargetMode="External" /><Relationship Id="rId135" Type="http://schemas.openxmlformats.org/officeDocument/2006/relationships/hyperlink" Target="http://tiger.census.gov/cgi-bin/mapsurfer?infact=2&amp;outfact=2&amp;act=move&amp;tlevel=-&amp;tvar=-&amp;tmeth=i&amp;mlat=36.25&amp;mlon=-86.6&amp;msym=cross&amp;mlabel=Tornado_touchdown&amp;murl=&amp;lat=36.16830&amp;lon=-86.31971&amp;wid=0.720&amp;ht=0.260&amp;conf=mapnew.con" TargetMode="External" /><Relationship Id="rId136" Type="http://schemas.openxmlformats.org/officeDocument/2006/relationships/hyperlink" Target="http://tiger.census.gov/cgi-bin/mapsurfer?infact=2&amp;outfact=2&amp;act=move&amp;tlevel=-&amp;tvar=-&amp;tmeth=i&amp;mlat=36.33&amp;mlon=-86.45&amp;msym=cross&amp;mlabel=Tornado_touchdown&amp;murl=&amp;lat=36.16830&amp;lon=-86.31971&amp;wid=0.720&amp;ht=0.260&amp;conf=mapnew.con" TargetMode="External" /><Relationship Id="rId137" Type="http://schemas.openxmlformats.org/officeDocument/2006/relationships/hyperlink" Target="http://tiger.census.gov/cgi-bin/mapsurfer?infact=2&amp;outfact=2&amp;act=move&amp;tlevel=-&amp;tvar=-&amp;tmeth=i&amp;mlat=35.65&amp;mlon=-85.88&amp;msym=cross&amp;mlabel=Tornado&amp;murl=&amp;lat=35.68676&amp;lon=-85.77609&amp;wid=0.720&amp;ht=0.260&amp;conf=mapnew.con" TargetMode="External" /><Relationship Id="rId138" Type="http://schemas.openxmlformats.org/officeDocument/2006/relationships/hyperlink" Target="http://tiger.census.gov/cgi-bin/mapsurfer?infact=2&amp;outfact=2&amp;act=move&amp;tlevel=-&amp;tvar=-&amp;tmeth=i&amp;mlat=36.38&amp;mlon=-86.53&amp;msym=cross&amp;mlabel=Tornado_touchdown&amp;murl=&amp;lat=36.46049&amp;lon=-86.43027&amp;wid=0.720&amp;ht=0.260&amp;conf=mapnew.con" TargetMode="External" /><Relationship Id="rId139" Type="http://schemas.openxmlformats.org/officeDocument/2006/relationships/hyperlink" Target="http://tiger.census.gov/cgi-bin/mapsurfer?infact=2&amp;outfact=2&amp;act=move&amp;tlevel=-&amp;tvar=-&amp;tmeth=i&amp;mlat=36.08&amp;mlon=-86.03&amp;msym=cross&amp;mlabel=Tornado_touchdown&amp;murl=&amp;lat=35.95505&amp;lon=-85.82004&amp;wid=0.720&amp;ht=0.260&amp;conf=mapnew.con" TargetMode="External" /><Relationship Id="rId140" Type="http://schemas.openxmlformats.org/officeDocument/2006/relationships/hyperlink" Target="http://tiger.census.gov/cgi-bin/mapsurfer?infact=2&amp;outfact=2&amp;act=move&amp;tlevel=-&amp;tvar=-&amp;tmeth=i&amp;mlat=36.47&amp;mlon=-86.7&amp;msym=cross&amp;mlabel=Tornado&amp;murl=&amp;lat=36.48773&amp;lon=-86.87621&amp;wid=0.720&amp;ht=0.260&amp;conf=mapnew.con" TargetMode="External" /><Relationship Id="rId141" Type="http://schemas.openxmlformats.org/officeDocument/2006/relationships/hyperlink" Target="http://tiger.census.gov/cgi-bin/mapsurfer?infact=2&amp;outfact=2&amp;act=move&amp;tlevel=-&amp;tvar=-&amp;tmeth=i&amp;mlat=36&amp;mlon=-87.95&amp;msym=cross&amp;mlabel=Tornado_touchdown&amp;murl=&amp;lat=36.03247&amp;lon=-87.77227&amp;wid=0.720&amp;ht=0.260&amp;conf=mapnew.con" TargetMode="External" /><Relationship Id="rId142" Type="http://schemas.openxmlformats.org/officeDocument/2006/relationships/hyperlink" Target="http://tiger.census.gov/cgi-bin/mapsurfer?infact=2&amp;outfact=2&amp;act=move&amp;tlevel=-&amp;tvar=-&amp;tmeth=i&amp;mlat=36.15&amp;mlon=-87.65&amp;msym=cross&amp;mlabel=Tornado_touchdown&amp;murl=&amp;lat=36.03247&amp;lon=-87.77227&amp;wid=0.720&amp;ht=0.260&amp;conf=mapnew.con" TargetMode="External" /><Relationship Id="rId143" Type="http://schemas.openxmlformats.org/officeDocument/2006/relationships/hyperlink" Target="http://tiger.census.gov/cgi-bin/mapsurfer?infact=2&amp;outfact=2&amp;act=move&amp;tlevel=-&amp;tvar=-&amp;tmeth=i&amp;mlat=36.62&amp;mlon=-86.45&amp;msym=cross&amp;mlabel=Tornado&amp;murl=&amp;lat=36.46049&amp;lon=-86.43027&amp;wid=0.720&amp;ht=0.260&amp;conf=mapnew.con" TargetMode="External" /><Relationship Id="rId144" Type="http://schemas.openxmlformats.org/officeDocument/2006/relationships/hyperlink" Target="http://tiger.census.gov/cgi-bin/mapsurfer?infact=2&amp;outfact=2&amp;act=move&amp;tlevel=-&amp;tvar=-&amp;tmeth=i&amp;mlat=35.38&amp;mlon=-86.93&amp;msym=cross&amp;mlabel=Tornado_touchdown&amp;murl=&amp;lat=35.48233&amp;lon=-86.77518&amp;wid=0.720&amp;ht=0.260&amp;conf=mapnew.con" TargetMode="External" /><Relationship Id="rId145" Type="http://schemas.openxmlformats.org/officeDocument/2006/relationships/hyperlink" Target="http://tiger.census.gov/cgi-bin/mapsurfer?infact=2&amp;act=out&amp;outfact=2&amp;tlevel=-&amp;tvar=-&amp;tmeth=i&amp;mlat=35.82&amp;mlon=-85.65&amp;msym=cross&amp;mlabel=Tornado_touchdown&amp;murl=&amp;lat=35.93200&amp;lon=-85.47602&amp;wid=0.720&amp;ht=0.260&amp;conf=mapnew.con" TargetMode="External" /><Relationship Id="rId146" Type="http://schemas.openxmlformats.org/officeDocument/2006/relationships/hyperlink" Target="http://tiger.census.gov/cgi-bin/mapsurfer?infact=2&amp;outfact=2&amp;act=move&amp;tlevel=-&amp;tvar=-&amp;tmeth=i&amp;mlat=35.98&amp;mlon=-87.77&amp;msym=cross&amp;mlabel=Tornado_touchdown&amp;murl=&amp;lat=36.03247&amp;lon=-87.77227&amp;wid=0.720&amp;ht=0.260&amp;conf=mapnew.con" TargetMode="External" /><Relationship Id="rId147" Type="http://schemas.openxmlformats.org/officeDocument/2006/relationships/hyperlink" Target="http://tiger.census.gov/cgi-bin/mapsurfer?infact=2&amp;outfact=2&amp;act=move&amp;tlevel=-&amp;tvar=-&amp;tmeth=i&amp;mlat=36.18&amp;mlon=-87.33&amp;msym=cross&amp;mlabel=Tornado&amp;murl=&amp;lat=36.17797&amp;lon=-87.34293&amp;wid=0.720&amp;ht=0.260&amp;conf=mapnew.con" TargetMode="External" /><Relationship Id="rId148" Type="http://schemas.openxmlformats.org/officeDocument/2006/relationships/hyperlink" Target="http://tiger.census.gov/cgi-bin/mapsurfer?infact=2&amp;outfact=2&amp;act=move&amp;tlevel=-&amp;tvar=-&amp;tmeth=i&amp;mlat=36.58&amp;mlon=-86.52&amp;msym=cross&amp;mlabel=Tornado_touchdown&amp;murl=&amp;lat=36.46049&amp;lon=-86.43027&amp;wid=0.720&amp;ht=0.260&amp;conf=mapnew.con" TargetMode="External" /><Relationship Id="rId149" Type="http://schemas.openxmlformats.org/officeDocument/2006/relationships/hyperlink" Target="http://tiger.census.gov/cgi-bin/mapsurfer?infact=2&amp;outfact=2&amp;act=move&amp;tlevel=-&amp;tvar=-&amp;tmeth=i&amp;mlat=36.6&amp;mlon=-86.52&amp;msym=cross&amp;mlabel=Tornado_touchdown&amp;murl=&amp;lat=36.46049&amp;lon=-86.43027&amp;wid=0.720&amp;ht=0.260&amp;conf=mapnew.con" TargetMode="External" /><Relationship Id="rId150" Type="http://schemas.openxmlformats.org/officeDocument/2006/relationships/hyperlink" Target="http://tiger.census.gov/cgi-bin/mapsurfer?infact=2&amp;outfact=2&amp;act=move&amp;tlevel=-&amp;tvar=-&amp;tmeth=i&amp;mlat=35.5&amp;mlon=-86.08&amp;msym=cross&amp;mlabel=Tornado_touchdown&amp;murl=&amp;lat=35.46645&amp;lon=-86.07980&amp;wid=0.720&amp;ht=0.260&amp;conf=mapnew.con" TargetMode="External" /><Relationship Id="rId151" Type="http://schemas.openxmlformats.org/officeDocument/2006/relationships/hyperlink" Target="http://tiger.census.gov/cgi-bin/mapsurfer?infact=2&amp;outfact=2&amp;act=move&amp;tlevel=-&amp;tvar=-&amp;tmeth=i&amp;mlat=36.55&amp;mlon=-86.03&amp;msym=cross&amp;mlabel=Tornado_touchdown&amp;murl=&amp;lat=36.52295&amp;lon=-86.02196&amp;wid=0.720&amp;ht=0.260&amp;conf=mapnew.con" TargetMode="External" /><Relationship Id="rId152" Type="http://schemas.openxmlformats.org/officeDocument/2006/relationships/hyperlink" Target="http://tiger.census.gov/cgi-bin/mapsurfer?infact=2&amp;outfact=2&amp;act=move&amp;tlevel=-&amp;tvar=-&amp;tmeth=i&amp;mlat=36.47&amp;mlon=-86.95&amp;msym=cross&amp;mlabel=Tornado_touchdown&amp;murl=&amp;lat=36.48773&amp;lon=-86.87621&amp;wid=0.720&amp;ht=0.260&amp;conf=mapnew.con" TargetMode="External" /><Relationship Id="rId153" Type="http://schemas.openxmlformats.org/officeDocument/2006/relationships/hyperlink" Target="http://tiger.census.gov/cgi-bin/mapsurfer?infact=2&amp;outfact=2&amp;act=move&amp;tlevel=-&amp;tvar=-&amp;tmeth=i&amp;mlat=35.98&amp;mlon=-86.53&amp;msym=cross&amp;mlabel=Tornado&amp;murl=&amp;lat=35.85303&amp;lon=-86.39472&amp;wid=0.720&amp;ht=0.260&amp;conf=mapnew.con" TargetMode="External" /><Relationship Id="rId154" Type="http://schemas.openxmlformats.org/officeDocument/2006/relationships/hyperlink" Target="http://tiger.census.gov/cgi-bin/mapsurfer?infact=2&amp;outfact=2&amp;act=move&amp;tlevel=-&amp;tvar=-&amp;tmeth=i&amp;mlat=36.02&amp;mlon=-85.85&amp;msym=cross&amp;mlabel=Tornado_touchdown&amp;murl=&amp;lat=35.95505&amp;lon=-85.82004&amp;wid=0.720&amp;ht=0.260&amp;conf=mapnew.con" TargetMode="External" /><Relationship Id="rId155" Type="http://schemas.openxmlformats.org/officeDocument/2006/relationships/hyperlink" Target="http://tiger.census.gov/cgi-bin/mapsurfer?infact=2&amp;outfact=2&amp;act=move&amp;tlevel=-&amp;tvar=-&amp;tmeth=i&amp;mlat=35.63&amp;mlon=-86.7&amp;msym=cross&amp;mlabel=Tornado_touchdown&amp;murl=&amp;lat=35.48233&amp;lon=-86.77518&amp;wid=0.720&amp;ht=0.260&amp;conf=mapnew.con" TargetMode="External" /><Relationship Id="rId156" Type="http://schemas.openxmlformats.org/officeDocument/2006/relationships/hyperlink" Target="http://tiger.census.gov/cgi-bin/mapsurfer?infact=2&amp;outfact=2&amp;act=move&amp;tlevel=-&amp;tvar=-&amp;tmeth=i&amp;mlat=35.85&amp;mlon=-86.42&amp;msym=cross&amp;mlabel=Tornado&amp;murl=&amp;lat=35.85303&amp;lon=-86.39472&amp;wid=0.720&amp;ht=0.260&amp;conf=mapnew.con" TargetMode="External" /><Relationship Id="rId157" Type="http://schemas.openxmlformats.org/officeDocument/2006/relationships/hyperlink" Target="http://tiger.census.gov/cgi-bin/mapsurfer?infact=2&amp;outfact=2&amp;act=move&amp;tlevel=-&amp;tvar=-&amp;tmeth=i&amp;mlat=36.42&amp;mlon=-87.28&amp;msym=cross&amp;mlabel=Tornado&amp;murl=&amp;lat=36.47719&amp;lon=-87.37568&amp;wid=0.720&amp;ht=0.260&amp;conf=mapnew.con" TargetMode="External" /><Relationship Id="rId158" Type="http://schemas.openxmlformats.org/officeDocument/2006/relationships/hyperlink" Target="http://tiger.census.gov/cgi-bin/mapsurfer?infact=2&amp;outfact=2&amp;act=move&amp;tlevel=-&amp;tvar=-&amp;tmeth=i&amp;mlat=36.08&amp;mlon=-87.38&amp;msym=cross&amp;mlabel=Tornado&amp;murl=&amp;lat=36.17797&amp;lon=-87.34293&amp;wid=0.720&amp;ht=0.260&amp;conf=mapnew.con" TargetMode="External" /><Relationship Id="rId159" Type="http://schemas.openxmlformats.org/officeDocument/2006/relationships/hyperlink" Target="http://tiger.census.gov/cgi-bin/mapsurfer?infact=2&amp;outfact=2&amp;act=move&amp;tlevel=-&amp;tvar=-&amp;tmeth=i&amp;mlat=36.43&amp;mlon=-87.77&amp;msym=cross&amp;mlabel=Tornado&amp;murl=&amp;lat=36.48111&amp;lon=-87.83854&amp;wid=0.720&amp;ht=0.260&amp;conf=mapnew.con" TargetMode="External" /><Relationship Id="rId160" Type="http://schemas.openxmlformats.org/officeDocument/2006/relationships/hyperlink" Target="http://tiger.census.gov/cgi-bin/mapsurfer?infact=2&amp;outfact=2&amp;act=move&amp;tlevel=-&amp;tvar=-&amp;tmeth=i&amp;mlat=36.4&amp;mlon=-87.65&amp;msym=cross&amp;mlabel=Tornado&amp;murl=&amp;lat=36.48111&amp;lon=-87.83854&amp;wid=0.720&amp;ht=0.260&amp;conf=mapnew.con" TargetMode="External" /><Relationship Id="rId161" Type="http://schemas.openxmlformats.org/officeDocument/2006/relationships/hyperlink" Target="http://tiger.census.gov/cgi-bin/mapsurfer?infact=2&amp;outfact=2&amp;act=move&amp;tlevel=-&amp;tvar=-&amp;tmeth=i&amp;mlat=35.6&amp;mlon=-87.3&amp;msym=cross&amp;mlabel=Tornado_touchdown&amp;murl=&amp;lat=35.62236&amp;lon=-87.05047&amp;wid=0.720&amp;ht=0.260&amp;conf=mapnew.con" TargetMode="External" /><Relationship Id="rId162" Type="http://schemas.openxmlformats.org/officeDocument/2006/relationships/hyperlink" Target="http://tiger.census.gov/cgi-bin/mapsurfer?infact=2&amp;outfact=2&amp;act=move&amp;tlevel=-&amp;tvar=-&amp;tmeth=i&amp;mlat=35.45&amp;mlon=-86.8&amp;msym=cross&amp;mlabel=Tornado_touchdown&amp;murl=&amp;lat=35.48233&amp;lon=-86.77518&amp;wid=0.720&amp;ht=0.260&amp;conf=mapnew.con" TargetMode="External" /><Relationship Id="rId163" Type="http://schemas.openxmlformats.org/officeDocument/2006/relationships/hyperlink" Target="http://tiger.census.gov/cgi-bin/mapsurfer?infact=2&amp;outfact=2&amp;act=move&amp;tlevel=-&amp;tvar=-&amp;tmeth=i&amp;mlat=36.4&amp;mlon=-86.33&amp;msym=cross&amp;mlabel=Tornado_touchdown&amp;murl=&amp;lat=36.46049&amp;lon=-86.43027&amp;wid=0.720&amp;ht=0.260&amp;conf=mapnew.con" TargetMode="External" /><Relationship Id="rId164" Type="http://schemas.openxmlformats.org/officeDocument/2006/relationships/hyperlink" Target="http://tiger.census.gov/cgi-bin/mapsurfer?infact=2&amp;outfact=2&amp;act=move&amp;tlevel=-&amp;tvar=-&amp;tmeth=i&amp;mlat=36.18&amp;mlon=-85.32&amp;msym=cross&amp;mlabel=Tornado_touchdown&amp;murl=&amp;lat=36.16106&amp;lon=-85.45283&amp;wid=0.720&amp;ht=0.260&amp;conf=mapnew.con" TargetMode="External" /><Relationship Id="rId165" Type="http://schemas.openxmlformats.org/officeDocument/2006/relationships/hyperlink" Target="http://tiger.census.gov/cgi-bin/mapsurfer?infact=2&amp;outfact=2&amp;act=move&amp;tlevel=-&amp;tvar=-&amp;tmeth=i&amp;mlat=36.18&amp;mlon=-85.02&amp;msym=cross&amp;mlabel=Tornado_touchdown&amp;murl=&amp;lat=36.36806&amp;lon=-84.94232&amp;wid=0.720&amp;ht=0.260&amp;conf=mapnew.con" TargetMode="External" /><Relationship Id="rId166" Type="http://schemas.openxmlformats.org/officeDocument/2006/relationships/hyperlink" Target="http://tiger.census.gov/cgi-bin/mapsurfer?infact=2&amp;outfact=2&amp;act=move&amp;tlevel=-&amp;tvar=-&amp;tmeth=i&amp;mlat=36.4&amp;mlon=-86.45&amp;msym=cross&amp;mlabel=Tornado_touchdown&amp;murl=&amp;lat=36.46049&amp;lon=-86.43027&amp;wid=0.720&amp;ht=0.260&amp;conf=mapnew.con" TargetMode="External" /><Relationship Id="rId167" Type="http://schemas.openxmlformats.org/officeDocument/2006/relationships/hyperlink" Target="http://tiger.census.gov/cgi-bin/mapsurfer?infact=2&amp;outfact=2&amp;act=move&amp;tlevel=-&amp;tvar=-&amp;tmeth=i&amp;mlat=35.42&amp;mlon=-86.23&amp;msym=cross&amp;mlabel=Tornado_touchdown&amp;murl=&amp;lat=35.46645&amp;lon=-86.07980&amp;wid=0.720&amp;ht=0.260&amp;conf=mapnew.con" TargetMode="External" /><Relationship Id="rId168" Type="http://schemas.openxmlformats.org/officeDocument/2006/relationships/hyperlink" Target="http://tiger.census.gov/cgi-bin/mapsurfer?infact=2&amp;outfact=2&amp;act=move&amp;tlevel=-&amp;tvar=-&amp;tmeth=i&amp;mlat=36.27&amp;mlon=-86.45&amp;msym=cross&amp;mlabel=Tornado_touchdown&amp;murl=&amp;lat=36.16830&amp;lon=-86.31971&amp;wid=0.720&amp;ht=0.260&amp;conf=mapnew.con" TargetMode="External" /><Relationship Id="rId169" Type="http://schemas.openxmlformats.org/officeDocument/2006/relationships/hyperlink" Target="http://tiger.census.gov/cgi-bin/mapsurfer?infact=2&amp;outfact=2&amp;act=move&amp;tlevel=-&amp;tvar=-&amp;tmeth=i&amp;mlat=35.23&amp;mlon=-87.02&amp;msym=cross&amp;mlabel=Tornado_touchdown&amp;murl=&amp;lat=35.21533&amp;lon=-87.02794&amp;wid=0.720&amp;ht=0.260&amp;conf=mapnew.con" TargetMode="External" /><Relationship Id="rId170" Type="http://schemas.openxmlformats.org/officeDocument/2006/relationships/hyperlink" Target="http://tiger.census.gov/cgi-bin/mapsurfer?infact=2&amp;outfact=2&amp;act=move&amp;tlevel=-&amp;tvar=-&amp;tmeth=i&amp;mlat=35.33&amp;mlon=-87.05&amp;msym=cross&amp;mlabel=Tornado_touchdown&amp;murl=&amp;lat=35.21533&amp;lon=-87.02794&amp;wid=0.720&amp;ht=0.260&amp;conf=mapnew.con" TargetMode="External" /><Relationship Id="rId171" Type="http://schemas.openxmlformats.org/officeDocument/2006/relationships/hyperlink" Target="http://tiger.census.gov/cgi-bin/mapsurfer?infact=2&amp;outfact=2&amp;act=move&amp;tlevel=-&amp;tvar=-&amp;tmeth=i&amp;mlat=35.88&amp;mlon=-86.75&amp;msym=cross&amp;mlabel=Tornado_touchdown&amp;murl=&amp;lat=35.9028816&amp;lon=-86.9114914&amp;wid=0.720&amp;ht=0.260&amp;conf=mapnew.con" TargetMode="External" /><Relationship Id="rId172" Type="http://schemas.openxmlformats.org/officeDocument/2006/relationships/hyperlink" Target="http://tiger.census.gov/cgi-bin/mapsurfer?infact=2&amp;outfact=2&amp;act=move&amp;tlevel=-&amp;tvar=-&amp;tmeth=i&amp;mlat=36.43&amp;mlon=-87.2&amp;msym=cross&amp;mlabel=Tornado_touchdown&amp;murl=&amp;lat=36.47719&amp;lon=-87.37568&amp;wid=0.720&amp;ht=0.260&amp;conf=mapnew.con" TargetMode="External" /><Relationship Id="rId173" Type="http://schemas.openxmlformats.org/officeDocument/2006/relationships/hyperlink" Target="http://tiger.census.gov/cgi-bin/mapsurfer?infact=2&amp;outfact=2&amp;act=move&amp;tlevel=-&amp;tvar=-&amp;tmeth=i&amp;mlat=35.98&amp;mlon=-87.12&amp;msym=cross&amp;mlabel=Tornado_touchdown&amp;murl=&amp;lat=35.90288&amp;lon=-86.91149&amp;wid=0.720&amp;ht=0.260&amp;conf=mapnew.con" TargetMode="External" /><Relationship Id="rId174" Type="http://schemas.openxmlformats.org/officeDocument/2006/relationships/hyperlink" Target="http://tiger.census.gov/cgi-bin/mapsurfer?infact=2&amp;outfact=2&amp;act=move&amp;tlevel=-&amp;tvar=-&amp;tmeth=i&amp;mlat=36.62&amp;mlon=-85.2&amp;msym=cross&amp;mlabel=Tornado_touchdown&amp;murl=&amp;lat=36.53198&amp;lon=-85.01717&amp;wid=0.720&amp;ht=0.260&amp;conf=mapnew.con" TargetMode="External" /><Relationship Id="rId175" Type="http://schemas.openxmlformats.org/officeDocument/2006/relationships/hyperlink" Target="http://tiger.census.gov/cgi-bin/mapsurfer?infact=2&amp;outfact=2&amp;act=move&amp;tlevel=-&amp;tvar=-&amp;tmeth=i&amp;mlat=36.62&amp;mlon=-85.2&amp;msym=cross&amp;mlabel=Tornado_touchdown&amp;murl=&amp;lat=36.53198&amp;lon=-85.01717&amp;wid=0.720&amp;ht=0.260&amp;conf=mapnew.con" TargetMode="External" /><Relationship Id="rId176" Type="http://schemas.openxmlformats.org/officeDocument/2006/relationships/hyperlink" Target="http://tiger.census.gov/cgi-bin/mapsurfer?infact=2&amp;outfact=2&amp;act=move&amp;tlevel=-&amp;tvar=-&amp;tmeth=i&amp;mlat=35.25&amp;mlon=-87.83&amp;msym=cross&amp;mlabel=Tornado_touchdown&amp;murl=&amp;lat=35.24583&amp;lon=-87.78912&amp;wid=0.720&amp;ht=0.260&amp;conf=mapnew.con" TargetMode="External" /><Relationship Id="rId177" Type="http://schemas.openxmlformats.org/officeDocument/2006/relationships/hyperlink" Target="http://tiger.census.gov/cgi-bin/mapsurfer?infact=2&amp;outfact=2&amp;act=move&amp;tlevel=-&amp;tvar=-&amp;tmeth=i&amp;mlat=35.92&amp;mlon=-86.9&amp;msym=cross&amp;mlabel=Tornado_touchdown&amp;murl=&amp;lat=35.90288&amp;lon=-86.91149&amp;wid=0.720&amp;ht=0.260&amp;conf=mapnew.con" TargetMode="External" /><Relationship Id="rId178" Type="http://schemas.openxmlformats.org/officeDocument/2006/relationships/hyperlink" Target="http://tiger.census.gov/cgi-bin/mapsurfer?infact=2&amp;outfact=2&amp;act=move&amp;tlevel=-&amp;tvar=-&amp;tmeth=i&amp;mlat=35.05&amp;mlon=-87.15&amp;msym=cross&amp;mlabel=Tornado_touchdown&amp;murl=&amp;lat=35.21533&amp;lon=-87.02794&amp;wid=0.720&amp;ht=0.260&amp;conf=mapnew.con" TargetMode="External" /><Relationship Id="rId179" Type="http://schemas.openxmlformats.org/officeDocument/2006/relationships/hyperlink" Target="http://tiger.census.gov/cgi-bin/mapsurfer?infact=2&amp;outfact=2&amp;act=move&amp;tlevel=-&amp;tvar=-&amp;tmeth=i&amp;mlat=35.38&amp;mlon=-87.28&amp;msym=cross&amp;mlabel=Tornado_touchdown&amp;murl=&amp;lat=35.23773&amp;lon=-87.32991&amp;wid=0.720&amp;ht=0.260&amp;conf=mapnew.con" TargetMode="External" /><Relationship Id="rId180" Type="http://schemas.openxmlformats.org/officeDocument/2006/relationships/hyperlink" Target="http://tiger.census.gov/cgi-bin/mapsurfer?infact=2&amp;outfact=2&amp;act=move&amp;tlevel=-&amp;tvar=-&amp;tmeth=i&amp;mlat=36.23&amp;mlon=-88.08&amp;msym=cross&amp;mlabel=Tornado_touchdown&amp;murl=&amp;lat=36.09309&amp;lon=-88.07188&amp;wid=0.720&amp;ht=0.260&amp;conf=mapnew.con" TargetMode="External" /><Relationship Id="rId181" Type="http://schemas.openxmlformats.org/officeDocument/2006/relationships/hyperlink" Target="http://tiger.census.gov/cgi-bin/mapsurfer?infact=2&amp;outfact=2&amp;act=move&amp;tlevel=-&amp;tvar=-&amp;tmeth=i&amp;mlat=35.38&amp;mlon=-88.02&amp;msym=cross&amp;mlabel=Tornado_touchdown&amp;murl=&amp;lat=35.24583&amp;lon=-87.78912&amp;wid=0.720&amp;ht=0.260&amp;conf=mapnew.con" TargetMode="External" /><Relationship Id="rId182" Type="http://schemas.openxmlformats.org/officeDocument/2006/relationships/hyperlink" Target="http://tiger.census.gov/cgi-bin/mapsurfer?infact=2&amp;outfact=2&amp;act=move&amp;tlevel=-&amp;tvar=-&amp;tmeth=i&amp;mlat=35.48&amp;mlon=-87.63&amp;msym=cross&amp;mlabel=Tornado+touchdown&amp;murl=&amp;lat=35.5486221&amp;lon=-87.5595169&amp;wid=0.720&amp;ht=0.260&amp;conf=mapnew.con" TargetMode="External" /><Relationship Id="rId183" Type="http://schemas.openxmlformats.org/officeDocument/2006/relationships/hyperlink" Target="http://tiger.census.gov/cgi-bin/mapsurfer?infact=2&amp;outfact=2&amp;act=move&amp;tlevel=-&amp;tvar=-&amp;tmeth=i&amp;mlat=36.08&amp;mlon=-87.78&amp;msym=cross&amp;mlabel=Tornado_touchdown&amp;murl=&amp;lat=36.03247&amp;lon=-87.77227&amp;wid=0.720&amp;ht=0.260&amp;conf=mapnew.con" TargetMode="External" /><Relationship Id="rId184" Type="http://schemas.openxmlformats.org/officeDocument/2006/relationships/hyperlink" Target="http://tiger.census.gov/cgi-bin/mapsurfer?infact=2&amp;outfact=2&amp;act=move&amp;tlevel=-&amp;tvar=-&amp;tmeth=i&amp;mlat=35.55&amp;mlon=-87.63&amp;msym=cross&amp;mlabel=Tornado_touchdown&amp;murl=&amp;lat=35.54862&amp;lon=-87.55952&amp;wid=0.720&amp;ht=0.260&amp;conf=mapnew.con" TargetMode="External" /><Relationship Id="rId185" Type="http://schemas.openxmlformats.org/officeDocument/2006/relationships/hyperlink" Target="http://tiger.census.gov/cgi-bin/mapsurfer?infact=2&amp;outfact=2&amp;act=move&amp;tlevel=-&amp;tvar=-&amp;tmeth=i&amp;mlat=35.45&amp;mlon=-86.8&amp;msym=cross&amp;mlabel=Tornado_touchdown&amp;murl=&amp;lat=35.48233&amp;lon=-86.77518&amp;wid=0.720&amp;ht=0.260&amp;conf=mapnew.con" TargetMode="External" /><Relationship Id="rId186" Type="http://schemas.openxmlformats.org/officeDocument/2006/relationships/hyperlink" Target="http://tiger.census.gov/cgi-bin/mapsurfer?infact=2&amp;outfact=2&amp;act=move&amp;tlevel=-&amp;tvar=-&amp;tmeth=i&amp;mlat=36.12&amp;mlon=-86.42&amp;msym=cross&amp;mlabel=Tornado_touchdown&amp;murl=&amp;lat=36.16830&amp;lon=-86.31971&amp;wid=0.720&amp;ht=0.260&amp;conf=mapnew.con" TargetMode="External" /><Relationship Id="rId187" Type="http://schemas.openxmlformats.org/officeDocument/2006/relationships/hyperlink" Target="http://tiger.census.gov/cgi-bin/mapsurfer?infact=2&amp;outfact=2&amp;act=move&amp;tlevel=-&amp;tvar=-&amp;tmeth=i&amp;mlat=36.17&amp;mlon=-86.37&amp;msym=cross&amp;mlabel=Tornado&amp;murl=&amp;lat=36.16830&amp;lon=-86.31971&amp;wid=0.720&amp;ht=0.260&amp;conf=mapnew.con" TargetMode="External" /><Relationship Id="rId188" Type="http://schemas.openxmlformats.org/officeDocument/2006/relationships/hyperlink" Target="http://tiger.census.gov/cgi-bin/mapsurfer?infact=2&amp;outfact=2&amp;act=move&amp;tlevel=-&amp;tvar=-&amp;tmeth=i&amp;mlat=36.17&amp;mlon=-85.6&amp;msym=cross&amp;mlabel=Tornado_touchdown&amp;murl=&amp;lat=36.16106&amp;lon=-85.45283&amp;wid=0.720&amp;ht=0.260&amp;conf=mapnew.con" TargetMode="External" /><Relationship Id="rId189" Type="http://schemas.openxmlformats.org/officeDocument/2006/relationships/hyperlink" Target="http://tiger.census.gov/cgi-bin/mapsurfer?infact=2&amp;outfact=2&amp;act=move&amp;tlevel=-&amp;tvar=-&amp;tmeth=i&amp;mlat=35.95&amp;mlon=-84.97&amp;msym=cross&amp;mlabel=Tornado_touchdown&amp;murl=&amp;lat=35.95120&amp;lon=-85.03779&amp;wid=0.720&amp;ht=0.260&amp;conf=mapnew.con" TargetMode="External" /><Relationship Id="rId190" Type="http://schemas.openxmlformats.org/officeDocument/2006/relationships/hyperlink" Target="http://tiger.census.gov/cgi-bin/mapsurfer?infact=2&amp;outfact=2&amp;act=move&amp;tlevel=-&amp;tvar=-&amp;tmeth=i&amp;mlat=36.4&amp;mlon=-84.82&amp;msym=cross&amp;mlabel=Tornado&amp;murl=&amp;lat=36.36806&amp;lon=-84.94232&amp;wid=0.720&amp;ht=0.260&amp;conf=mapnew.con" TargetMode="External" /><Relationship Id="rId191" Type="http://schemas.openxmlformats.org/officeDocument/2006/relationships/hyperlink" Target="http://tiger.census.gov/cgi-bin/mapsurfer?infact=2&amp;outfact=2&amp;act=move&amp;tlevel=-&amp;tvar=-&amp;tmeth=i&amp;mlat=35.23&amp;mlon=-87.4&amp;msym=cross&amp;mlabel=Tornado_touchdown&amp;murl=&amp;lat=35.23773&amp;lon=-87.32991&amp;wid=0.720&amp;ht=0.260&amp;conf=mapnew.con" TargetMode="External" /><Relationship Id="rId192" Type="http://schemas.openxmlformats.org/officeDocument/2006/relationships/hyperlink" Target="http://tiger.census.gov/cgi-bin/mapsurfer?infact=2&amp;outfact=2&amp;act=move&amp;tlevel=-&amp;tvar=-&amp;tmeth=i&amp;mlat=36.6&amp;mlon=-87.82&amp;msym=cross&amp;mlabel=Tornado_touchdown&amp;murl=&amp;lat=36.48111&amp;lon=-87.83854&amp;wid=0.720&amp;ht=0.260&amp;conf=mapnew.con" TargetMode="External" /><Relationship Id="rId193" Type="http://schemas.openxmlformats.org/officeDocument/2006/relationships/hyperlink" Target="http://tiger.census.gov/cgi-bin/mapsurfer?infact=2&amp;outfact=2&amp;act=move&amp;tlevel=-&amp;tvar=-&amp;tmeth=i&amp;mlat=35.75&amp;mlon=-86.55&amp;msym=cross&amp;mlabel=Tornado_touchdown&amp;murl=&amp;lat=35.85303&amp;lon=-86.39472&amp;wid=0.720&amp;ht=0.260&amp;conf=mapnew.con" TargetMode="External" /><Relationship Id="rId194" Type="http://schemas.openxmlformats.org/officeDocument/2006/relationships/hyperlink" Target="http://tiger.census.gov/cgi-bin/mapsurfer?infact=2&amp;outfact=2&amp;act=move&amp;tlevel=-&amp;tvar=-&amp;tmeth=i&amp;mlat=36.48&amp;mlon=-86.32&amp;msym=cross&amp;mlabel=Tornado&amp;murl=&amp;lat=36.46049&amp;lon=-86.43027&amp;wid=0.720&amp;ht=0.260&amp;conf=mapnew.con" TargetMode="External" /><Relationship Id="rId195" Type="http://schemas.openxmlformats.org/officeDocument/2006/relationships/hyperlink" Target="http://tiger.census.gov/cgi-bin/mapsurfer?infact=2&amp;outfact=2&amp;act=move&amp;tlevel=-&amp;tvar=-&amp;tmeth=i&amp;mlat=36.12&amp;mlon=-87.22&amp;msym=cross&amp;mlabel=Tornado_touchdown&amp;murl=&amp;lat=36.17797&amp;lon=-87.34293&amp;wid=0.720&amp;ht=0.260&amp;conf=mapnew.con" TargetMode="External" /><Relationship Id="rId196" Type="http://schemas.openxmlformats.org/officeDocument/2006/relationships/hyperlink" Target="http://tiger.census.gov/cgi-bin/mapsurfer?infact=2&amp;outfact=2&amp;act=move&amp;tlevel=-&amp;tvar=-&amp;tmeth=i&amp;mlat=36.3&amp;mlon=-86.72&amp;msym=cross&amp;mlabel=Tornado_touchdown&amp;murl=&amp;lat=36.16096&amp;lon=-86.77934&amp;wid=0.720&amp;ht=0.260&amp;conf=mapnew.con" TargetMode="External" /><Relationship Id="rId197" Type="http://schemas.openxmlformats.org/officeDocument/2006/relationships/hyperlink" Target="http://tiger.census.gov/cgi-bin/mapsurfer?infact=2&amp;outfact=2&amp;act=move&amp;tlevel=-&amp;tvar=-&amp;tmeth=i&amp;mlat=36.47&amp;mlon=-86.18&amp;msym=cross&amp;mlabel=Tornado_touchdown&amp;murl=&amp;lat=36.52295&amp;lon=-86.02196&amp;wid=0.720&amp;ht=0.260&amp;conf=mapnew.con" TargetMode="External" /><Relationship Id="rId198" Type="http://schemas.openxmlformats.org/officeDocument/2006/relationships/hyperlink" Target="http://tiger.census.gov/cgi-bin/mapsurfer?infact=2&amp;outfact=2&amp;act=move&amp;tlevel=-&amp;tvar=-&amp;tmeth=i&amp;mlat=35.25&amp;mlon=-87.67&amp;msym=cross&amp;mlabel=Tornado_touchdown&amp;murl=&amp;lat=35.24583&amp;lon=-87.78912&amp;wid=0.720&amp;ht=0.260&amp;conf=mapnew.con" TargetMode="External" /><Relationship Id="rId199" Type="http://schemas.openxmlformats.org/officeDocument/2006/relationships/hyperlink" Target="http://tiger.census.gov/cgi-bin/mapsurfer?infact=2&amp;outfact=2&amp;act=move&amp;tlevel=-&amp;tvar=-&amp;tmeth=i&amp;mlat=35.33&amp;mlon=-87.13&amp;msym=cross&amp;mlabel=Tornado_lifted&amp;murl=&amp;lat=35.21533&amp;lon=-87.02794&amp;wid=0.720&amp;ht=0.260&amp;conf=mapnew.con" TargetMode="External" /><Relationship Id="rId200" Type="http://schemas.openxmlformats.org/officeDocument/2006/relationships/hyperlink" Target="http://tiger.census.gov/cgi-bin/mapsurfer?infact=2&amp;outfact=2&amp;act=move&amp;tlevel=-&amp;tvar=-&amp;tmeth=i&amp;mlat=35.75&amp;mlon=-86.65&amp;msym=cross&amp;mlabel=Tornado_touchdown&amp;murl=&amp;lat=35.85303&amp;lon=-86.39472&amp;wid=0.720&amp;ht=0.260&amp;conf=mapnew.con" TargetMode="External" /><Relationship Id="rId201" Type="http://schemas.openxmlformats.org/officeDocument/2006/relationships/hyperlink" Target="http://tiger.census.gov/cgi-bin/mapsurfer?infact=2&amp;outfact=2&amp;act=move&amp;tlevel=-&amp;tvar=-&amp;tmeth=i&amp;mlat=35.85&amp;mlon=-85.8&amp;msym=cross&amp;mlabel=Tornado_touchdown&amp;murl=&amp;lat=35.95505&amp;lon=-85.82004&amp;wid=0.720&amp;ht=0.260&amp;conf=mapnew.con" TargetMode="External" /><Relationship Id="rId202" Type="http://schemas.openxmlformats.org/officeDocument/2006/relationships/hyperlink" Target="http://www4.ncdc.noaa.gov/cgi-win/wwcgi.dll?wwevent~ShowEvent~239580" TargetMode="External" /><Relationship Id="rId203" Type="http://schemas.openxmlformats.org/officeDocument/2006/relationships/hyperlink" Target="http://tiger.census.gov/cgi-bin/mapsurfer?infact=2&amp;outfact=2&amp;act=move&amp;tlevel=-&amp;tvar=-&amp;tmeth=i&amp;mlat=36.37&amp;mlon=-86.7&amp;msym=cross&amp;mlabel=Tornado_touchdown&amp;murl=&amp;lat=36.46049&amp;lon=-86.43027&amp;wid=0.720&amp;ht=0.260&amp;conf=mapnew.con" TargetMode="External" /><Relationship Id="rId204" Type="http://schemas.openxmlformats.org/officeDocument/2006/relationships/hyperlink" Target="http://tiger.census.gov/cgi-bin/mapsurfer?infact=2&amp;outfact=2&amp;act=move&amp;tlevel=-&amp;tvar=-&amp;tmeth=i&amp;mlat=36.42&amp;mlon=-86.98&amp;msym=cross&amp;mlabel=Tornado_touchdown&amp;murl=&amp;lat=36.48773&amp;lon=-86.87621&amp;wid=0.720&amp;ht=0.260&amp;conf=mapnew.con" TargetMode="External" /><Relationship Id="rId205" Type="http://schemas.openxmlformats.org/officeDocument/2006/relationships/hyperlink" Target="http://tiger.census.gov/cgi-bin/mapsurfer?infact=2&amp;outfact=2&amp;act=move&amp;tlevel=-&amp;tvar=-&amp;tmeth=i&amp;mlat=35.8&amp;mlon=-85.2&amp;msym=cross&amp;mlabel=Tornado_touchdown&amp;murl=&amp;lat=35.95120&amp;lon=-85.03779&amp;wid=0.720&amp;ht=0.260&amp;conf=mapnew.con" TargetMode="External" /><Relationship Id="rId206" Type="http://schemas.openxmlformats.org/officeDocument/2006/relationships/hyperlink" Target="http://tiger.census.gov/cgi-bin/mapsurfer?infact=2&amp;outfact=2&amp;act=move&amp;tlevel=-&amp;tvar=-&amp;tmeth=i&amp;mlat=35.48&amp;mlon=-86.08&amp;msym=cross&amp;mlabel=Tornado_touchdown&amp;murl=&amp;lat=35.46645&amp;lon=-86.07980&amp;wid=0.720&amp;ht=0.260&amp;conf=mapnew.con" TargetMode="External" /><Relationship Id="rId207" Type="http://schemas.openxmlformats.org/officeDocument/2006/relationships/hyperlink" Target="http://tiger.census.gov/cgi-bin/mapsurfer?infact=2&amp;outfact=2&amp;act=move&amp;tlevel=-&amp;tvar=-&amp;tmeth=i&amp;mlat=35.67&amp;mlon=-85.37&amp;msym=cross&amp;mlabel=Tornado&amp;murl=&amp;lat=35.7020187&amp;lon=-85.4447021&amp;wid=0.720&amp;ht=0.260&amp;conf=mapnew.con" TargetMode="External" /><Relationship Id="rId208" Type="http://schemas.openxmlformats.org/officeDocument/2006/relationships/hyperlink" Target="http://tiger.census.gov/cgi-bin/mapsurfer?infact=2&amp;outfact=2&amp;act=move&amp;tlevel=-&amp;tvar=-&amp;tmeth=i&amp;mlat=35.97&amp;mlon=-84.98&amp;msym=cross&amp;mlabel=Tornado_touchdown&amp;murl=&amp;lat=35.95120&amp;lon=-85.03779&amp;wid=0.720&amp;ht=0.260&amp;conf=mapnew.con" TargetMode="External" /><Relationship Id="rId209" Type="http://schemas.openxmlformats.org/officeDocument/2006/relationships/hyperlink" Target="http://tiger.census.gov/cgi-bin/mapsurfer?infact=2&amp;outfact=2&amp;act=move&amp;tlevel=-&amp;tvar=-&amp;tmeth=i&amp;mlat=36.38&amp;mlon=-85.33&amp;msym=cross&amp;mlabel=Tornado_touchdown&amp;murl=&amp;lat=36.35468&amp;lon=-85.29689&amp;wid=0.720&amp;ht=0.260&amp;conf=mapnew.con" TargetMode="External" /><Relationship Id="rId210" Type="http://schemas.openxmlformats.org/officeDocument/2006/relationships/hyperlink" Target="http://tiger.census.gov/cgi-bin/mapsurfer?infact=2&amp;outfact=2&amp;act=move&amp;tlevel=-&amp;tvar=-&amp;tmeth=i&amp;mlat=36.47&amp;mlon=-84.87&amp;msym=cross&amp;mlabel=Tornado_touchdown&amp;murl=&amp;lat=36.36806&amp;lon=-84.94232&amp;wid=0.720&amp;ht=0.260&amp;conf=mapnew.con" TargetMode="External" /><Relationship Id="rId211" Type="http://schemas.openxmlformats.org/officeDocument/2006/relationships/hyperlink" Target="http://tiger.census.gov/cgi-bin/mapsurfer?infact=2&amp;outfact=2&amp;act=move&amp;tlevel=-&amp;tvar=-&amp;tmeth=i&amp;mlat=35.38&amp;mlon=-86.92&amp;msym=cross&amp;mlabel=Tornado_lifted&amp;murl=&amp;lat=35.21533&amp;lon=-87.02794&amp;wid=0.720&amp;ht=0.260&amp;conf=mapnew.con" TargetMode="External" /><Relationship Id="rId212" Type="http://schemas.openxmlformats.org/officeDocument/2006/relationships/hyperlink" Target="http://tiger.census.gov/cgi-bin/mapsurfer?infact=2&amp;outfact=2&amp;act=move&amp;tlevel=-&amp;tvar=-&amp;tmeth=i&amp;mlat=35.43&amp;mlon=-87.3&amp;msym=cross&amp;mlabel=Tornado_touchdown&amp;murl=&amp;lat=35.23773&amp;lon=-87.32991&amp;wid=0.720&amp;ht=0.260&amp;conf=mapnew.con" TargetMode="External" /><Relationship Id="rId213" Type="http://schemas.openxmlformats.org/officeDocument/2006/relationships/hyperlink" Target="http://tiger.census.gov/cgi-bin/mapsurfer?infact=2&amp;outfact=2&amp;act=move&amp;tlevel=-&amp;tvar=-&amp;tmeth=i&amp;mlat=36.2&amp;mlon=-86.27&amp;msym=cross&amp;mlabel=Tornado_touchdown&amp;murl=&amp;lat=36.16830&amp;lon=-86.31971&amp;wid=0.720&amp;ht=0.260&amp;conf=mapnew.con" TargetMode="External" /><Relationship Id="rId214" Type="http://schemas.openxmlformats.org/officeDocument/2006/relationships/hyperlink" Target="http://tiger.census.gov/cgi-bin/mapsurfer?infact=2&amp;outfact=2&amp;act=move&amp;tlevel=-&amp;tvar=-&amp;tmeth=i&amp;mlat=35.2&amp;mlon=-87.32&amp;msym=cross&amp;mlabel=Tornado_touchdown&amp;murl=&amp;lat=35.23773&amp;lon=-87.32991&amp;wid=0.720&amp;ht=0.260&amp;conf=mapnew.con" TargetMode="External" /><Relationship Id="rId215" Type="http://schemas.openxmlformats.org/officeDocument/2006/relationships/hyperlink" Target="http://tiger.census.gov/cgi-bin/mapsurfer?infact=2&amp;outfact=2&amp;act=move&amp;tlevel=-&amp;tvar=-&amp;tmeth=i&amp;mlat=35.98&amp;mlon=-86.53&amp;msym=cross&amp;mlabel=Tornado_touchdown&amp;murl=&amp;lat=35.85303&amp;lon=-86.39472&amp;wid=0.720&amp;ht=0.260&amp;conf=mapnew.con" TargetMode="External" /><Relationship Id="rId216" Type="http://schemas.openxmlformats.org/officeDocument/2006/relationships/hyperlink" Target="http://tiger.census.gov/cgi-bin/mapsurfer?infact=2&amp;outfact=2&amp;act=move&amp;tlevel=-&amp;tvar=-&amp;tmeth=i&amp;mlat=35.45&amp;mlon=-86.7&amp;msym=cross&amp;mlabel=Tornado_touchdown&amp;murl=&amp;lat=35.48233&amp;lon=-86.77518&amp;wid=0.720&amp;ht=0.260&amp;conf=mapnew.con" TargetMode="External" /><Relationship Id="rId217" Type="http://schemas.openxmlformats.org/officeDocument/2006/relationships/hyperlink" Target="http://tiger.census.gov/cgi-bin/mapsurfer?infact=2&amp;outfact=2&amp;act=move&amp;tlevel=-&amp;tvar=-&amp;tmeth=i&amp;mlat=35.48&amp;mlon=-86.63&amp;msym=cross&amp;mlabel=Tornado_touchdown&amp;murl=&amp;lat=35.48930&amp;lon=-86.44609&amp;wid=0.720&amp;ht=0.260&amp;conf=mapnew.con" TargetMode="External" /><Relationship Id="rId218" Type="http://schemas.openxmlformats.org/officeDocument/2006/relationships/hyperlink" Target="http://tiger.census.gov/cgi-bin/mapsurfer?infact=2&amp;outfact=2&amp;act=move&amp;tlevel=-&amp;tvar=-&amp;tmeth=i&amp;mlat=36.03&amp;mlon=-86.37&amp;msym=cross&amp;mlabel=Tornado_touchdown&amp;murl=&amp;lat=36.16830&amp;lon=-86.31971&amp;wid=0.720&amp;ht=0.260&amp;conf=mapnew.con" TargetMode="External" /><Relationship Id="rId219" Type="http://schemas.openxmlformats.org/officeDocument/2006/relationships/hyperlink" Target="http://tiger.census.gov/cgi-bin/mapsurfer?infact=2&amp;outfact=2&amp;act=move&amp;tlevel=-&amp;tvar=-&amp;tmeth=i&amp;mlat=35.78&amp;mlon=-86.5&amp;msym=cross&amp;mlabel=Tornado_touchdown&amp;murl=&amp;lat=35.85303&amp;lon=-86.39472&amp;wid=0.720&amp;ht=0.260&amp;conf=mapnew.con" TargetMode="External" /><Relationship Id="rId220" Type="http://schemas.openxmlformats.org/officeDocument/2006/relationships/hyperlink" Target="http://tiger.census.gov/cgi-bin/mapsurfer?infact=2&amp;outfact=2&amp;act=move&amp;tlevel=-&amp;tvar=-&amp;tmeth=i&amp;mlat=36.08&amp;mlon=-86.03&amp;msym=cross&amp;mlabel=Tornado_touchdown&amp;murl=&amp;lat=35.9550476&amp;lon=-85.8200378&amp;wid=0.720&amp;ht=0.260&amp;conf=mapnew.con" TargetMode="External" /><Relationship Id="rId221" Type="http://schemas.openxmlformats.org/officeDocument/2006/relationships/hyperlink" Target="http://tiger.census.gov/cgi-bin/mapsurfer?infact=2&amp;outfact=2&amp;act=move&amp;tlevel=-&amp;tvar=-&amp;tmeth=i&amp;mlat=36.12&amp;mlon=-86.03&amp;msym=cross&amp;mlabel=Tornado_touchdown&amp;murl=&amp;lat=36.25389&amp;lon=-85.94289&amp;wid=0.720&amp;ht=0.260&amp;conf=mapnew.con" TargetMode="External" /><Relationship Id="rId222" Type="http://schemas.openxmlformats.org/officeDocument/2006/relationships/hyperlink" Target="http://tiger.census.gov/cgi-bin/mapsurfer?infact=2&amp;outfact=2&amp;act=move&amp;tlevel=-&amp;tvar=-&amp;tmeth=i&amp;mlat=35.87&amp;mlon=-86.03&amp;msym=cross&amp;mlabel=Tornado_touchdown&amp;murl=&amp;lat=35.82273&amp;lon=-86.07031&amp;wid=0.720&amp;ht=0.260&amp;conf=mapnew.con" TargetMode="External" /><Relationship Id="rId223" Type="http://schemas.openxmlformats.org/officeDocument/2006/relationships/hyperlink" Target="http://tiger.census.gov/cgi-bin/mapsurfer?infact=2&amp;outfact=2&amp;act=move&amp;tlevel=-&amp;tvar=-&amp;tmeth=i&amp;mlat=36.58&amp;mlon=-86.55&amp;msym=cross&amp;mlabel=Tornado&amp;murl=&amp;lat=36.46049&amp;lon=-86.43027&amp;wid=0.720&amp;ht=0.260&amp;conf=mapnew.con" TargetMode="External" /><Relationship Id="rId224" Type="http://schemas.openxmlformats.org/officeDocument/2006/relationships/hyperlink" Target="http://tiger.census.gov/cgi-bin/mapsurfer?infact=2&amp;outfact=2&amp;act=move&amp;tlevel=-&amp;tvar=-&amp;tmeth=i&amp;mlat=36.13&amp;mlon=-85.78&amp;msym=cross&amp;mlabel=Tornado_touchdown&amp;murl=&amp;lat=36.16106&amp;lon=-85.45283&amp;wid=0.720&amp;ht=0.260&amp;conf=mapnew.con" TargetMode="External" /><Relationship Id="rId225" Type="http://schemas.openxmlformats.org/officeDocument/2006/relationships/hyperlink" Target="http://tiger.census.gov/cgi-bin/mapsurfer?infact=2&amp;outfact=2&amp;act=move&amp;tlevel=-&amp;tvar=-&amp;tmeth=i&amp;mlat=35.97&amp;mlon=-85.85&amp;msym=cross&amp;mlabel=Tornado_touchdown&amp;murl=&amp;lat=35.95505&amp;lon=-85.82004&amp;wid=0.720&amp;ht=0.260&amp;conf=mapnew.con" TargetMode="External" /><Relationship Id="rId226" Type="http://schemas.openxmlformats.org/officeDocument/2006/relationships/hyperlink" Target="http://tiger.census.gov/cgi-bin/mapsurfer?infact=2&amp;outfact=2&amp;act=move&amp;tlevel=-&amp;tvar=-&amp;tmeth=i&amp;mlat=36.25&amp;mlon=-85.53&amp;msym=cross&amp;mlabel=Tornado_touchdown&amp;murl=&amp;lat=36.35998&amp;lon=-85.65261&amp;wid=0.720&amp;ht=0.260&amp;conf=mapnew.con" TargetMode="External" /><Relationship Id="rId227" Type="http://schemas.openxmlformats.org/officeDocument/2006/relationships/hyperlink" Target="http://tiger.census.gov/cgi-bin/mapsurfer?infact=2&amp;outfact=2&amp;act=move&amp;tlevel=-&amp;tvar=-&amp;tmeth=i&amp;mlat=35.43&amp;mlon=-87.52&amp;msym=cross&amp;mlabel=Tornado_touchdown&amp;murl=&amp;lat=35.54862&amp;lon=-87.55952&amp;wid=0.720&amp;ht=0.260&amp;conf=mapnew.con" TargetMode="External" /><Relationship Id="rId228" Type="http://schemas.openxmlformats.org/officeDocument/2006/relationships/hyperlink" Target="http://tiger.census.gov/cgi-bin/mapsurfer?infact=2&amp;outfact=2&amp;act=move&amp;tlevel=-&amp;tvar=-&amp;tmeth=i&amp;mlat=35.4&amp;mlon=-87.67&amp;msym=cross&amp;mlabel=Tornado_touchdown&amp;murl=&amp;lat=35.24583&amp;lon=-87.78912&amp;wid=0.720&amp;ht=0.260&amp;conf=mapnew.con" TargetMode="External" /><Relationship Id="rId229" Type="http://schemas.openxmlformats.org/officeDocument/2006/relationships/hyperlink" Target="http://tiger.census.gov/cgi-bin/mapsurfer?infact=2&amp;outfact=2&amp;act=move&amp;tlevel=-&amp;tvar=-&amp;tmeth=i&amp;mlat=35.37&amp;mlon=-87.57&amp;msym=cross&amp;mlabel=Tornado+touchdown&amp;murl=&amp;lat=35.2377319&amp;lon=-87.3299103&amp;wid=0.720&amp;ht=0.260&amp;conf=mapnew.con" TargetMode="External" /><Relationship Id="rId230" Type="http://schemas.openxmlformats.org/officeDocument/2006/relationships/hyperlink" Target="http://tiger.census.gov/cgi-bin/mapsurfer?infact=2&amp;outfact=2&amp;act=move&amp;tlevel=-&amp;tvar=-&amp;tmeth=i&amp;mlat=36.38&amp;mlon=-86.7&amp;msym=cross&amp;mlabel=Tornado_lifted&amp;murl=&amp;lat=36.46049&amp;lon=-86.43027&amp;wid=0.720&amp;ht=0.260&amp;conf=mapnew.con" TargetMode="External" /><Relationship Id="rId231" Type="http://schemas.openxmlformats.org/officeDocument/2006/relationships/hyperlink" Target="http://tiger.census.gov/cgi-bin/mapsurfer?infact=2&amp;outfact=2&amp;act=move&amp;tlevel=-&amp;tvar=-&amp;tmeth=i&amp;mlat=36.25&amp;mlon=-85.98&amp;msym=cross&amp;mlabel=Tornado_touchdown&amp;murl=&amp;lat=36.25389&amp;lon=-85.94289&amp;wid=0.720&amp;ht=0.260&amp;conf=mapnew.con" TargetMode="External" /><Relationship Id="rId232" Type="http://schemas.openxmlformats.org/officeDocument/2006/relationships/hyperlink" Target="http://tiger.census.gov/cgi-bin/mapsurfer?infact=2&amp;outfact=2&amp;act=move&amp;tlevel=-&amp;tvar=-&amp;tmeth=i&amp;mlat=36.37&amp;mlon=-85.33&amp;msym=cross&amp;mlabel=Tornado_touchdown&amp;murl=&amp;lat=36.35468&amp;lon=-85.29689&amp;wid=0.720&amp;ht=0.260&amp;conf=mapnew.con" TargetMode="External" /><Relationship Id="rId233" Type="http://schemas.openxmlformats.org/officeDocument/2006/relationships/hyperlink" Target="http://tiger.census.gov/cgi-bin/mapsurfer?infact=2&amp;outfact=2&amp;act=move&amp;tlevel=-&amp;tvar=-&amp;tmeth=i&amp;mlat=35.42&amp;mlon=-85.98&amp;msym=cross&amp;mlabel=Tornado_touchdown&amp;murl=&amp;lat=35.46645&amp;lon=-86.07980&amp;wid=0.720&amp;ht=0.260&amp;conf=mapnew.con" TargetMode="External" /><Relationship Id="rId234" Type="http://schemas.openxmlformats.org/officeDocument/2006/relationships/hyperlink" Target="http://tiger.census.gov/cgi-bin/mapsurfer?infact=2&amp;outfact=2&amp;act=move&amp;tlevel=-&amp;tvar=-&amp;tmeth=i&amp;mlat=36.63&amp;mlon=-87.47&amp;msym=cross&amp;mlabel=Tornado_touchdown&amp;murl=&amp;lat=36.47719&amp;lon=-87.37568&amp;wid=0.720&amp;ht=0.260&amp;conf=mapnew.con" TargetMode="External" /><Relationship Id="rId235" Type="http://schemas.openxmlformats.org/officeDocument/2006/relationships/hyperlink" Target="http://tiger.census.gov/cgi-bin/mapsurfer?infact=2&amp;outfact=2&amp;act=move&amp;tlevel=-&amp;tvar=-&amp;tmeth=i&amp;mlat=35.48&amp;mlon=-85.95&amp;msym=cross&amp;mlabel=Tornado_touchdown&amp;murl=&amp;lat=35.46645&amp;lon=-86.07980&amp;wid=0.720&amp;ht=0.260&amp;conf=mapnew.con" TargetMode="External" /><Relationship Id="rId236" Type="http://schemas.openxmlformats.org/officeDocument/2006/relationships/hyperlink" Target="http://tiger.census.gov/cgi-bin/mapsurfer?infact=2&amp;outfact=2&amp;act=move&amp;tlevel=-&amp;tvar=-&amp;tmeth=i&amp;mlat=35.5&amp;mlon=-86.9&amp;msym=cross&amp;mlabel=Tornado_touchdown&amp;murl=&amp;lat=35.62236&amp;lon=-87.05047&amp;wid=0.720&amp;ht=0.260&amp;conf=mapnew.con" TargetMode="External" /><Relationship Id="rId237" Type="http://schemas.openxmlformats.org/officeDocument/2006/relationships/hyperlink" Target="http://tiger.census.gov/cgi-bin/mapsurfer?infact=2&amp;outfact=2&amp;act=move&amp;tlevel=-&amp;tvar=-&amp;tmeth=i&amp;mlat=36.47&amp;mlon=-87.4&amp;msym=cross&amp;mlabel=Tornado_touchdown&amp;murl=&amp;lat=36.47719&amp;lon=-87.37568&amp;wid=0.720&amp;ht=0.260&amp;conf=mapnew.con" TargetMode="External" /><Relationship Id="rId238" Type="http://schemas.openxmlformats.org/officeDocument/2006/relationships/hyperlink" Target="http://tiger.census.gov/cgi-bin/mapsurfer?infact=2&amp;outfact=2&amp;act=move&amp;tlevel=-&amp;tvar=-&amp;tmeth=i&amp;mlat=36.4&amp;mlon=-86.93&amp;msym=cross&amp;mlabel=Tornado_touchdown&amp;murl=&amp;lat=36.48773&amp;lon=-86.87621&amp;wid=0.720&amp;ht=0.260&amp;conf=mapnew.con" TargetMode="External" /><Relationship Id="rId239" Type="http://schemas.openxmlformats.org/officeDocument/2006/relationships/hyperlink" Target="http://tiger.census.gov/cgi-bin/mapsurfer?infact=2&amp;outfact=2&amp;act=move&amp;tlevel=-&amp;tvar=-&amp;tmeth=i&amp;mlat=36.45&amp;mlon=-86.48&amp;msym=cross&amp;mlabel=Tornado_touchdown&amp;murl=&amp;lat=36.46049&amp;lon=-86.43027&amp;wid=0.720&amp;ht=0.260&amp;conf=mapnew.con" TargetMode="External" /><Relationship Id="rId240" Type="http://schemas.openxmlformats.org/officeDocument/2006/relationships/hyperlink" Target="http://tiger.census.gov/cgi-bin/mapsurfer?infact=2&amp;outfact=2&amp;act=move&amp;tlevel=-&amp;tvar=-&amp;tmeth=i&amp;mlat=36.35&amp;mlon=-86.43&amp;msym=cross&amp;mlabel=Tornado_touchdown&amp;murl=&amp;lat=36.4604874&amp;lon=-86.4302673&amp;wid=0.720&amp;ht=0.260&amp;conf=mapnew.con" TargetMode="External" /><Relationship Id="rId241" Type="http://schemas.openxmlformats.org/officeDocument/2006/relationships/hyperlink" Target="http://tiger.census.gov/cgi-bin/mapsurfer?infact=2&amp;outfact=2&amp;act=move&amp;tlevel=-&amp;tvar=-&amp;tmeth=i&amp;mlat=36.47&amp;mlon=-85.77&amp;msym=cross&amp;mlabel=Tornado_touchdown&amp;murl=&amp;lat=36.35998&amp;lon=-85.65261&amp;wid=0.720&amp;ht=0.260&amp;conf=mapnew.con" TargetMode="External" /><Relationship Id="rId242" Type="http://schemas.openxmlformats.org/officeDocument/2006/relationships/hyperlink" Target="http://tiger.census.gov/cgi-bin/mapsurfer?infact=2&amp;outfact=2&amp;act=move&amp;tlevel=-&amp;tvar=-&amp;tmeth=i&amp;mlat=36.62&amp;mlon=-85.25&amp;msym=cross&amp;mlabel=Tornado_touchdown&amp;murl=&amp;lat=36.53198&amp;lon=-85.01717&amp;wid=0.720&amp;ht=0.260&amp;conf=mapnew.con" TargetMode="External" /><Relationship Id="rId243" Type="http://schemas.openxmlformats.org/officeDocument/2006/relationships/hyperlink" Target="http://tiger.census.gov/cgi-bin/mapsurfer?infact=2&amp;outfact=2&amp;act=move&amp;tlevel=-&amp;tvar=-&amp;tmeth=i&amp;mlat=35.12&amp;mlon=-87.35&amp;msym=cross&amp;mlabel=Tornado_touchdown&amp;murl=&amp;lat=35.23773&amp;lon=-87.32991&amp;wid=0.720&amp;ht=0.260&amp;conf=mapnew.con" TargetMode="External" /><Relationship Id="rId244" Type="http://schemas.openxmlformats.org/officeDocument/2006/relationships/hyperlink" Target="http://tiger.census.gov/cgi-bin/mapsurfer?infact=2&amp;outfact=2&amp;act=move&amp;tlevel=-&amp;tvar=-&amp;tmeth=i&amp;mlat=35.48&amp;mlon=-86.08&amp;msym=cross&amp;mlabel=Tornado_touchdown&amp;murl=&amp;lat=35.46645&amp;lon=-86.07980&amp;wid=0.720&amp;ht=0.260&amp;conf=mapnew.con" TargetMode="External" /><Relationship Id="rId245" Type="http://schemas.openxmlformats.org/officeDocument/2006/relationships/hyperlink" Target="http://tiger.census.gov/cgi-bin/mapsurfer?infact=2&amp;outfact=2&amp;act=move&amp;tlevel=-&amp;tvar=-&amp;tmeth=i&amp;mlat=36&amp;mlon=-87.33&amp;msym=cross&amp;mlabel=Tornado_touchdown&amp;murl=&amp;lat=36.17797&amp;lon=-87.34293&amp;wid=0.720&amp;ht=0.260&amp;conf=mapnew.con" TargetMode="External" /><Relationship Id="rId246" Type="http://schemas.openxmlformats.org/officeDocument/2006/relationships/hyperlink" Target="http://tiger.census.gov/cgi-bin/mapsurfer?infact=2&amp;outfact=2&amp;act=move&amp;tlevel=-&amp;tvar=-&amp;tmeth=i&amp;mlat=36.57&amp;mlon=-87.15&amp;msym=cross&amp;mlabel=Tornado_touchdown&amp;murl=&amp;lat=36.47719&amp;lon=-87.37568&amp;wid=0.720&amp;ht=0.260&amp;conf=mapnew.con" TargetMode="External" /><Relationship Id="rId247" Type="http://schemas.openxmlformats.org/officeDocument/2006/relationships/hyperlink" Target="http://tiger.census.gov/cgi-bin/mapsurfer?infact=2&amp;outfact=2&amp;act=move&amp;tlevel=-&amp;tvar=-&amp;tmeth=i&amp;mlat=35.88&amp;mlon=-87.82&amp;msym=cross&amp;mlabel=Tornado_touchdown&amp;murl=&amp;lat=36.03247&amp;lon=-87.77227&amp;wid=0.720&amp;ht=0.260&amp;conf=mapnew.con" TargetMode="External" /><Relationship Id="rId248" Type="http://schemas.openxmlformats.org/officeDocument/2006/relationships/hyperlink" Target="http://tiger.census.gov/cgi-bin/mapsurfer?infact=2&amp;outfact=2&amp;act=move&amp;tlevel=-&amp;tvar=-&amp;tmeth=i&amp;mlat=36.43&amp;mlon=-85.83&amp;msym=cross&amp;mlabel=Tornado_touchdown&amp;murl=&amp;lat=36.52295&amp;lon=-86.02196&amp;wid=0.720&amp;ht=0.260&amp;conf=mapnew.con" TargetMode="External" /><Relationship Id="rId249" Type="http://schemas.openxmlformats.org/officeDocument/2006/relationships/hyperlink" Target="http://tiger.census.gov/cgi-bin/mapsurfer?infact=2&amp;outfact=2&amp;act=move&amp;tlevel=-&amp;tvar=-&amp;tmeth=i&amp;mlat=36.13&amp;mlon=-87&amp;msym=cross&amp;mlabel=Tornado_touchdown&amp;murl=&amp;lat=36.25015&amp;lon=-87.05862&amp;wid=0.720&amp;ht=0.260&amp;conf=mapnew.con" TargetMode="External" /><Relationship Id="rId250" Type="http://schemas.openxmlformats.org/officeDocument/2006/relationships/hyperlink" Target="http://tiger.census.gov/cgi-bin/mapsurfer?infact=2&amp;outfact=2&amp;act=move&amp;tlevel=-&amp;tvar=-&amp;tmeth=i&amp;mlat=36.07&amp;mlon=-86.92&amp;msym=cross&amp;mlabel=Tornado_touchdown&amp;murl=&amp;lat=36.16096&amp;lon=-86.77934&amp;wid=0.720&amp;ht=0.260&amp;conf=mapnew.con" TargetMode="External" /><Relationship Id="rId251" Type="http://schemas.openxmlformats.org/officeDocument/2006/relationships/hyperlink" Target="http://tiger.census.gov/cgi-bin/mapsurfer?infact=2&amp;outfact=2&amp;act=move&amp;tlevel=-&amp;tvar=-&amp;tmeth=i&amp;mlat=36.18&amp;mlon=-86.68&amp;msym=cross&amp;mlabel=Tornado_touchdown&amp;murl=&amp;lat=36.16096&amp;lon=-86.77934&amp;wid=0.720&amp;ht=0.260&amp;conf=mapnew.con" TargetMode="External" /><Relationship Id="rId252" Type="http://schemas.openxmlformats.org/officeDocument/2006/relationships/hyperlink" Target="http://tiger.census.gov/cgi-bin/mapsurfer?infact=2&amp;outfact=2&amp;act=move&amp;tlevel=-&amp;tvar=-&amp;tmeth=i&amp;mlat=35.42&amp;mlon=-87.22&amp;msym=cross&amp;mlabel=Tornado_entered_county&amp;murl=&amp;lat=35.21533&amp;lon=-87.02794&amp;wid=0.720&amp;ht=0.260&amp;conf=mapnew.con" TargetMode="External" /><Relationship Id="rId253" Type="http://schemas.openxmlformats.org/officeDocument/2006/relationships/hyperlink" Target="http://www4.ncdc.noaa.gov/cgi-win/wwcgi.dll?wwevent~ShowEvent~351928" TargetMode="External" /><Relationship Id="rId254" Type="http://schemas.openxmlformats.org/officeDocument/2006/relationships/hyperlink" Target="http://tiger.census.gov/cgi-bin/mapsurfer?infact=2&amp;outfact=2&amp;act=move&amp;tlevel=-&amp;tvar=-&amp;tmeth=i&amp;mlat=36.53&amp;mlon=-85.18&amp;msym=cross&amp;mlabel=Tornado_touchdown&amp;murl=&amp;lat=36.53198&amp;lon=-85.01717&amp;wid=0.720&amp;ht=0.260&amp;conf=mapnew.con" TargetMode="External" /><Relationship Id="rId255" Type="http://schemas.openxmlformats.org/officeDocument/2006/relationships/hyperlink" Target="http://tiger.census.gov/cgi-bin/mapsurfer?infact=2&amp;outfact=2&amp;act=move&amp;tlevel=-&amp;tvar=-&amp;tmeth=i&amp;mlat=35.95&amp;mlon=-86.5&amp;msym=cross&amp;mlabel=Tornado_touchdown&amp;murl=&amp;lat=35.85303&amp;lon=-86.39472&amp;wid=0.720&amp;ht=0.260&amp;conf=mapnew.con" TargetMode="External" /><Relationship Id="rId256" Type="http://schemas.openxmlformats.org/officeDocument/2006/relationships/hyperlink" Target="http://tiger.census.gov/cgi-bin/mapsurfer?infact=2&amp;outfact=2&amp;act=move&amp;tlevel=-&amp;tvar=-&amp;tmeth=i&amp;mlat=36.23&amp;mlon=-88.08&amp;msym=cross&amp;mlabel=Tornado_touchdown&amp;murl=&amp;lat=36.09309&amp;lon=-88.07188&amp;wid=0.720&amp;ht=0.260&amp;conf=mapnew.con" TargetMode="External" /><Relationship Id="rId257" Type="http://schemas.openxmlformats.org/officeDocument/2006/relationships/hyperlink" Target="http://tiger.census.gov/cgi-bin/mapsurfer?infact=2&amp;outfact=2&amp;act=move&amp;tlevel=-&amp;tvar=-&amp;tmeth=i&amp;mlat=36.05&amp;mlon=-86.75&amp;msym=cross&amp;mlabel=Tornado_touchdown&amp;murl=&amp;lat=36.16096&amp;lon=-86.77934&amp;wid=0.720&amp;ht=0.260&amp;conf=mapnew.con" TargetMode="External" /><Relationship Id="rId258" Type="http://schemas.openxmlformats.org/officeDocument/2006/relationships/hyperlink" Target="http://tiger.census.gov/cgi-bin/mapsurfer?infact=2&amp;outfact=2&amp;act=move&amp;tlevel=-&amp;tvar=-&amp;tmeth=i&amp;mlat=36.48&amp;mlon=-87.88&amp;msym=cross&amp;mlabel=Tornado&amp;murl=&amp;lat=36.48111&amp;lon=-87.83854&amp;wid=0.720&amp;ht=0.260&amp;conf=mapnew.con" TargetMode="External" /><Relationship Id="rId259" Type="http://schemas.openxmlformats.org/officeDocument/2006/relationships/hyperlink" Target="http://tiger.census.gov/cgi-bin/mapsurfer?infact=2&amp;outfact=2&amp;act=move&amp;tlevel=-&amp;tvar=-&amp;tmeth=i&amp;mlat=36.55&amp;mlon=-87.43&amp;msym=cross&amp;mlabel=Tornado_touchdown&amp;murl=&amp;lat=36.47719&amp;lon=-87.37568&amp;wid=0.720&amp;ht=0.260&amp;conf=mapnew.con" TargetMode="External" /><Relationship Id="rId260" Type="http://schemas.openxmlformats.org/officeDocument/2006/relationships/hyperlink" Target="http://tiger.census.gov/cgi-bin/mapsurfer?infact=2&amp;outfact=2&amp;act=move&amp;tlevel=-&amp;tvar=-&amp;tmeth=i&amp;mlat=36.55&amp;mlon=-86.97&amp;msym=cross&amp;mlabel=Tornado_touchdown&amp;murl=&amp;lat=36.48773&amp;lon=-86.87621&amp;wid=0.720&amp;ht=0.260&amp;conf=mapnew.con" TargetMode="External" /><Relationship Id="rId261" Type="http://schemas.openxmlformats.org/officeDocument/2006/relationships/hyperlink" Target="http://tiger.census.gov/cgi-bin/mapsurfer?infact=2&amp;outfact=2&amp;act=move&amp;tlevel=-&amp;tvar=-&amp;tmeth=i&amp;mlat=36.05&amp;mlon=-88.17&amp;msym=cross&amp;mlabel=Tornado_touchdown&amp;murl=&amp;lat=36.09309&amp;lon=-88.07188&amp;wid=0.720&amp;ht=0.260&amp;conf=mapnew.con" TargetMode="External" /><Relationship Id="rId262" Type="http://schemas.openxmlformats.org/officeDocument/2006/relationships/hyperlink" Target="http://tiger.census.gov/cgi-bin/mapsurfer?infact=2&amp;outfact=2&amp;act=move&amp;tlevel=-&amp;tvar=-&amp;tmeth=i&amp;mlat=36.53&amp;mlon=-87.35&amp;msym=cross&amp;mlabel=Tornado_touchdown&amp;murl=&amp;lat=36.47719&amp;lon=-87.37568&amp;wid=0.720&amp;ht=0.260&amp;conf=mapnew.con" TargetMode="External" /><Relationship Id="rId263" Type="http://schemas.openxmlformats.org/officeDocument/2006/relationships/hyperlink" Target="http://tiger.census.gov/cgi-bin/mapsurfer?infact=2&amp;outfact=2&amp;act=move&amp;tlevel=-&amp;tvar=-&amp;tmeth=i&amp;mlat=36.1&amp;mlon=-87.7&amp;msym=cross&amp;mlabel=Tornado_touchdown&amp;murl=&amp;lat=36.03247&amp;lon=-87.77227&amp;wid=0.720&amp;ht=0.260&amp;conf=mapnew.con" TargetMode="External" /><Relationship Id="rId264" Type="http://schemas.openxmlformats.org/officeDocument/2006/relationships/hyperlink" Target="http://tiger.census.gov/cgi-bin/mapsurfer?infact=2&amp;outfact=2&amp;act=move&amp;tlevel=-&amp;tvar=-&amp;tmeth=i&amp;mlat=36.4&amp;mlon=-87.65&amp;msym=cross&amp;mlabel=Tornado&amp;murl=&amp;lat=36.48111&amp;lon=-87.83854&amp;wid=0.720&amp;ht=0.260&amp;conf=mapnew.con" TargetMode="External" /><Relationship Id="rId265" Type="http://schemas.openxmlformats.org/officeDocument/2006/relationships/hyperlink" Target="http://tiger.census.gov/cgi-bin/mapsurfer?infact=2&amp;outfact=2&amp;act=move&amp;tlevel=-&amp;tvar=-&amp;tmeth=i&amp;mlat=36.47&amp;mlon=-87.43&amp;msym=cross&amp;mlabel=Tornado&amp;murl=&amp;lat=36.47719&amp;lon=-87.37568&amp;wid=0.720&amp;ht=0.260&amp;conf=mapnew.con" TargetMode="External" /><Relationship Id="rId266" Type="http://schemas.openxmlformats.org/officeDocument/2006/relationships/hyperlink" Target="http://tiger.census.gov/cgi-bin/mapsurfer?infact=2&amp;outfact=2&amp;act=move&amp;tlevel=-&amp;tvar=-&amp;tmeth=i&amp;mlat=35.57&amp;mlon=-87.92&amp;msym=cross&amp;mlabel=Tornado_touchdown&amp;murl=&amp;lat=35.6372337&amp;lon=-87.8643570&amp;wid=0.720&amp;ht=0.260&amp;conf=mapnew.con" TargetMode="External" /><Relationship Id="rId267" Type="http://schemas.openxmlformats.org/officeDocument/2006/relationships/hyperlink" Target="http://tiger.census.gov/cgi-bin/mapsurfer?infact=2&amp;outfact=2&amp;act=move&amp;tlevel=-&amp;tvar=-&amp;tmeth=i&amp;mlat=36.23&amp;mlon=-86.68&amp;msym=cross&amp;mlabel=Tornado&amp;murl=&amp;lat=36.16096&amp;lon=-86.77934&amp;wid=0.720&amp;ht=0.260&amp;conf=mapnew.con" TargetMode="External" /><Relationship Id="rId268" Type="http://schemas.openxmlformats.org/officeDocument/2006/relationships/hyperlink" Target="http://tiger.census.gov/cgi-bin/mapsurfer?infact=2&amp;outfact=2&amp;act=move&amp;tlevel=-&amp;tvar=-&amp;tmeth=i&amp;mlat=36.3&amp;mlon=-86.8&amp;msym=cross&amp;mlabel=Tornado&amp;murl=&amp;lat=36.16096&amp;lon=-86.77934&amp;wid=0.720&amp;ht=0.260&amp;conf=mapnew.con" TargetMode="External" /><Relationship Id="rId269" Type="http://schemas.openxmlformats.org/officeDocument/2006/relationships/hyperlink" Target="http://tiger.census.gov/cgi-bin/mapsurfer?infact=2&amp;outfact=2&amp;act=move&amp;tlevel=-&amp;tvar=-&amp;tmeth=i&amp;mlat=36.38&amp;mlon=-86.47&amp;msym=cross&amp;mlabel=Tornado_touchdown&amp;murl=&amp;lat=36.46049&amp;lon=-86.43027&amp;wid=0.720&amp;ht=0.260&amp;conf=mapnew.con" TargetMode="External" /><Relationship Id="rId270" Type="http://schemas.openxmlformats.org/officeDocument/2006/relationships/hyperlink" Target="http://tiger.census.gov/cgi-bin/mapsurfer?infact=2&amp;outfact=2&amp;act=move&amp;tlevel=-&amp;tvar=-&amp;tmeth=i&amp;mlat=35.97&amp;mlon=-86.55&amp;msym=cross&amp;mlabel=Tornado&amp;murl=&amp;lat=35.85303&amp;lon=-86.39472&amp;wid=0.720&amp;ht=0.260&amp;conf=mapnew.con" TargetMode="External" /><Relationship Id="rId271" Type="http://schemas.openxmlformats.org/officeDocument/2006/relationships/hyperlink" Target="http://tiger.census.gov/cgi-bin/mapsurfer?infact=2&amp;outfact=2&amp;act=move&amp;tlevel=-&amp;tvar=-&amp;tmeth=i&amp;mlat=36.15&amp;mlon=-86.87&amp;msym=cross&amp;mlabel=Tornado_touchdown&amp;murl=&amp;lat=36.16096&amp;lon=-86.77934&amp;wid=0.720&amp;ht=0.260&amp;conf=mapnew.con" TargetMode="External" /><Relationship Id="rId272" Type="http://schemas.openxmlformats.org/officeDocument/2006/relationships/hyperlink" Target="http://tiger.census.gov/cgi-bin/mapsurfer?infact=2&amp;outfact=2&amp;act=move&amp;tlevel=-&amp;tvar=-&amp;tmeth=i&amp;mlat=35.75&amp;mlon=-86.65&amp;msym=cross&amp;mlabel=Tornado_touchdown&amp;murl=&amp;lat=35.85303&amp;lon=-86.39472&amp;wid=0.720&amp;ht=0.260&amp;conf=mapnew.con" TargetMode="External" /><Relationship Id="rId273" Type="http://schemas.openxmlformats.org/officeDocument/2006/relationships/hyperlink" Target="http://tiger.census.gov/cgi-bin/mapsurfer?infact=2&amp;outfact=2&amp;act=move&amp;tlevel=-&amp;tvar=-&amp;tmeth=i&amp;mlat=36.17&amp;mlon=-86.57&amp;msym=cross&amp;mlabel=Tornado_touchdown&amp;murl=&amp;lat=36.16830&amp;lon=-86.31971&amp;wid=0.720&amp;ht=0.260&amp;conf=mapnew.con" TargetMode="External" /><Relationship Id="rId274" Type="http://schemas.openxmlformats.org/officeDocument/2006/relationships/hyperlink" Target="http://tiger.census.gov/cgi-bin/mapsurfer?infact=2&amp;outfact=2&amp;act=move&amp;tlevel=-&amp;tvar=-&amp;tmeth=i&amp;mlat=35.53&amp;mlon=-86.4&amp;msym=cross&amp;mlabel=Tornado_touchdown&amp;murl=&amp;lat=35.48930&amp;lon=-86.44609&amp;wid=0.720&amp;ht=0.260&amp;conf=mapnew.con" TargetMode="External" /><Relationship Id="rId275" Type="http://schemas.openxmlformats.org/officeDocument/2006/relationships/hyperlink" Target="http://tiger.census.gov/cgi-bin/mapsurfer?infact=2&amp;outfact=2&amp;act=move&amp;tlevel=-&amp;tvar=-&amp;tmeth=i&amp;mlat=35.27&amp;mlon=-87.33&amp;msym=cross&amp;mlabel=Tornado_touchdown&amp;murl=&amp;lat=35.23773&amp;lon=-87.32991&amp;wid=0.720&amp;ht=0.260&amp;conf=mapnew.con" TargetMode="External" /><Relationship Id="rId276" Type="http://schemas.openxmlformats.org/officeDocument/2006/relationships/hyperlink" Target="http://tiger.census.gov/cgi-bin/mapsurfer?infact=2&amp;outfact=2&amp;act=move&amp;tlevel=-&amp;tvar=-&amp;tmeth=i&amp;mlat=36.53&amp;mlon=-88&amp;msym=cross&amp;mlabel=Tornado&amp;murl=&amp;lat=36.48111&amp;lon=-87.83854&amp;wid=0.720&amp;ht=0.260&amp;conf=mapnew.con" TargetMode="External" /><Relationship Id="rId277" Type="http://schemas.openxmlformats.org/officeDocument/2006/relationships/hyperlink" Target="http://tiger.census.gov/cgi-bin/mapsurfer?infact=2&amp;outfact=2&amp;act=move&amp;tlevel=-&amp;tvar=-&amp;tmeth=i&amp;mlat=36.45&amp;mlon=-86.18&amp;msym=cross&amp;mlabel=Tornado_touchdown&amp;murl=&amp;lat=36.38908&amp;lon=-86.15792&amp;wid=0.720&amp;ht=0.260&amp;conf=mapnew.con" TargetMode="External" /><Relationship Id="rId278" Type="http://schemas.openxmlformats.org/officeDocument/2006/relationships/hyperlink" Target="http://tiger.census.gov/cgi-bin/mapsurfer?infact=2&amp;outfact=2&amp;act=move&amp;tlevel=-&amp;tvar=-&amp;tmeth=i&amp;mlat=36.13&amp;mlon=-86.8&amp;msym=cross&amp;mlabel=Tornado_touchdown&amp;murl=&amp;lat=36.16096&amp;lon=-86.77934&amp;wid=0.720&amp;ht=0.260&amp;conf=mapnew.con" TargetMode="External" /><Relationship Id="rId279" Type="http://schemas.openxmlformats.org/officeDocument/2006/relationships/hyperlink" Target="http://tiger.census.gov/cgi-bin/mapsurfer?infact=2&amp;outfact=2&amp;act=move&amp;tlevel=-&amp;tvar=-&amp;tmeth=i&amp;mlat=36.13&amp;mlon=-86.8&amp;msym=cross&amp;mlabel=Tornado&amp;murl=&amp;lat=36.16096&amp;lon=-86.77934&amp;wid=0.720&amp;ht=0.260&amp;conf=mapnew.con" TargetMode="External" /><Relationship Id="rId280" Type="http://schemas.openxmlformats.org/officeDocument/2006/relationships/hyperlink" Target="http://tiger.census.gov/cgi-bin/mapsurfer?infact=2&amp;outfact=2&amp;act=move&amp;tlevel=-&amp;tvar=-&amp;tmeth=i&amp;mlat=35.98&amp;mlon=-86.53&amp;msym=cross&amp;mlabel=Tornado&amp;murl=&amp;lat=35.85303&amp;lon=-86.39472&amp;wid=0.720&amp;ht=0.260&amp;conf=mapnew.con" TargetMode="External" /><Relationship Id="rId281" Type="http://schemas.openxmlformats.org/officeDocument/2006/relationships/hyperlink" Target="http://tiger.census.gov/cgi-bin/mapsurfer?infact=2&amp;outfact=2&amp;act=move&amp;tlevel=-&amp;tvar=-&amp;tmeth=i&amp;mlat=35.92&amp;mlon=-88.17&amp;msym=cross&amp;mlabel=Tornado_touchdown&amp;murl=&amp;lat=36.09309&amp;lon=-88.07188&amp;wid=0.720&amp;ht=0.260&amp;conf=mapnew.con" TargetMode="External" /><Relationship Id="rId282" Type="http://schemas.openxmlformats.org/officeDocument/2006/relationships/hyperlink" Target="http://tiger.census.gov/cgi-bin/mapsurfer?infact=2&amp;outfact=2&amp;act=move&amp;tlevel=-&amp;tvar=-&amp;tmeth=i&amp;mlat=35.73&amp;mlon=-87.42&amp;msym=cross&amp;mlabel=Tornado_touchdown&amp;murl=&amp;lat=35.80119&amp;lon=-87.46241&amp;wid=0.720&amp;ht=0.260&amp;conf=mapnew.con" TargetMode="External" /><Relationship Id="rId283" Type="http://schemas.openxmlformats.org/officeDocument/2006/relationships/hyperlink" Target="http://tiger.census.gov/cgi-bin/mapsurfer?infact=2&amp;outfact=2&amp;act=move&amp;tlevel=-&amp;tvar=-&amp;tmeth=i&amp;mlat=35.68&amp;mlon=-87.27&amp;msym=cross&amp;mlabel=Tornado_touchdown&amp;murl=&amp;lat=35.62236&amp;lon=-87.05047&amp;wid=0.720&amp;ht=0.260&amp;conf=mapnew.con" TargetMode="External" /><Relationship Id="rId284" Type="http://schemas.openxmlformats.org/officeDocument/2006/relationships/hyperlink" Target="http://tiger.census.gov/cgi-bin/mapsurfer?infact=2&amp;outfact=2&amp;act=move&amp;tlevel=-&amp;tvar=-&amp;tmeth=i&amp;mlat=35.62&amp;mlon=-87.17&amp;msym=cross&amp;mlabel=Tornado_touchdown&amp;murl=&amp;lat=35.62236&amp;lon=-87.05047&amp;wid=0.720&amp;ht=0.260&amp;conf=mapnew.con" TargetMode="External" /><Relationship Id="rId285" Type="http://schemas.openxmlformats.org/officeDocument/2006/relationships/hyperlink" Target="http://tiger.census.gov/cgi-bin/mapsurfer?infact=2&amp;outfact=2&amp;act=move&amp;tlevel=-&amp;tvar=-&amp;tmeth=i&amp;mlat=35.55&amp;mlon=-86.97&amp;msym=cross&amp;mlabel=Tornado_touchdown&amp;murl=&amp;lat=35.62236&amp;lon=-87.05047&amp;wid=0.720&amp;ht=0.260&amp;conf=mapnew.con" TargetMode="External" /><Relationship Id="rId286" Type="http://schemas.openxmlformats.org/officeDocument/2006/relationships/hyperlink" Target="http://tiger.census.gov/cgi-bin/mapsurfer?infact=2&amp;outfact=2&amp;act=move&amp;tlevel=-&amp;tvar=-&amp;tmeth=i&amp;mlat=36.07&amp;mlon=-86.77&amp;msym=cross&amp;mlabel=Tornado_touchdown&amp;murl=&amp;lat=36.16096&amp;lon=-86.77934&amp;wid=0.720&amp;ht=0.260&amp;conf=mapnew.con" TargetMode="External" /><Relationship Id="rId287" Type="http://schemas.openxmlformats.org/officeDocument/2006/relationships/hyperlink" Target="http://tiger.census.gov/cgi-bin/mapsurfer?infact=2&amp;outfact=2&amp;act=move&amp;tlevel=-&amp;tvar=-&amp;tmeth=i&amp;mlat=36.27&amp;mlon=-88.08&amp;msym=cross&amp;mlabel=Tornado_touchdown&amp;murl=&amp;lat=36.09309&amp;lon=-88.07188&amp;wid=0.720&amp;ht=0.260&amp;conf=mapnew.con" TargetMode="External" /><Relationship Id="rId288" Type="http://schemas.openxmlformats.org/officeDocument/2006/relationships/hyperlink" Target="http://tiger.census.gov/cgi-bin/mapsurfer?infact=2&amp;outfact=2&amp;act=move&amp;tlevel=-&amp;tvar=-&amp;tmeth=i&amp;mlat=36.4&amp;mlon=-87.95&amp;msym=cross&amp;mlabel=Tornado_touchdown&amp;murl=&amp;lat=36.48111&amp;lon=-87.83854&amp;wid=0.720&amp;ht=0.260&amp;conf=mapnew.con" TargetMode="External" /><Relationship Id="rId289" Type="http://schemas.openxmlformats.org/officeDocument/2006/relationships/hyperlink" Target="http://tiger.census.gov/cgi-bin/mapsurfer?infact=2&amp;outfact=2&amp;act=move&amp;tlevel=-&amp;tvar=-&amp;tmeth=i&amp;mlat=36.43&amp;mlon=-87.9&amp;msym=cross&amp;mlabel=Tornado&amp;murl=&amp;lat=36.48111&amp;lon=-87.83854&amp;wid=0.720&amp;ht=0.260&amp;conf=mapnew.con" TargetMode="External" /><Relationship Id="rId290" Type="http://schemas.openxmlformats.org/officeDocument/2006/relationships/hyperlink" Target="http://tiger.census.gov/cgi-bin/mapsurfer?infact=2&amp;outfact=2&amp;act=move&amp;tlevel=-&amp;tvar=-&amp;tmeth=i&amp;mlat=36.3&amp;mlon=-88.05&amp;msym=cross&amp;mlabel=Tornado_touchdown&amp;murl=&amp;lat=36.09309&amp;lon=-88.07188&amp;wid=0.720&amp;ht=0.260&amp;conf=mapnew.con" TargetMode="External" /><Relationship Id="rId291" Type="http://schemas.openxmlformats.org/officeDocument/2006/relationships/hyperlink" Target="http://tiger.census.gov/cgi-bin/mapsurfer?infact=2&amp;outfact=2&amp;act=move&amp;tlevel=-&amp;tvar=-&amp;tmeth=i&amp;mlat=36.32&amp;mlon=-87.97&amp;msym=cross&amp;mlabel=Tornado+touchdown&amp;murl=&amp;lat=36.3175011&amp;lon=-87.6834717&amp;wid=0.720&amp;ht=0.260&amp;conf=mapnew.con" TargetMode="External" /><Relationship Id="rId292" Type="http://schemas.openxmlformats.org/officeDocument/2006/relationships/hyperlink" Target="http://tiger.census.gov/cgi-bin/mapsurfer?infact=2&amp;outfact=2&amp;act=move&amp;tlevel=-&amp;tvar=-&amp;tmeth=i&amp;mlat=36.48&amp;mlon=-87.42&amp;msym=cross&amp;mlabel=Tornado&amp;murl=&amp;lat=36.47719&amp;lon=-87.37568&amp;wid=0.720&amp;ht=0.260&amp;conf=mapnew.con" TargetMode="External" /><Relationship Id="rId293" Type="http://schemas.openxmlformats.org/officeDocument/2006/relationships/hyperlink" Target="http://tiger.census.gov/cgi-bin/mapsurfer?infact=2&amp;outfact=2&amp;act=move&amp;tlevel=-&amp;tvar=-&amp;tmeth=i&amp;mlat=35.28&amp;mlon=-87.32&amp;msym=cross&amp;mlabel=Tornado_touchdown&amp;murl=&amp;lat=35.23773&amp;lon=-87.32991&amp;wid=0.720&amp;ht=0.260&amp;conf=mapnew.con" TargetMode="External" /><Relationship Id="rId294" Type="http://schemas.openxmlformats.org/officeDocument/2006/relationships/hyperlink" Target="http://tiger.census.gov/cgi-bin/mapsurfer?infact=2&amp;outfact=2&amp;act=move&amp;tlevel=-&amp;tvar=-&amp;tmeth=i&amp;mlat=35.53&amp;mlon=-87.2&amp;msym=cross&amp;mlabel=Tornado&amp;murl=&amp;lat=35.62236&amp;lon=-87.05047&amp;wid=0.720&amp;ht=0.260&amp;conf=mapnew.con" TargetMode="External" /><Relationship Id="rId295" Type="http://schemas.openxmlformats.org/officeDocument/2006/relationships/hyperlink" Target="http://tiger.census.gov/cgi-bin/mapsurfer?infact=2&amp;outfact=2&amp;act=move&amp;tlevel=-&amp;tvar=-&amp;tmeth=i&amp;mlat=35.98&amp;mlon=-86.53&amp;msym=cross&amp;mlabel=Tornado&amp;murl=&amp;lat=35.85303&amp;lon=-86.39472&amp;wid=0.720&amp;ht=0.260&amp;conf=mapnew.con" TargetMode="External" /><Relationship Id="rId296" Type="http://schemas.openxmlformats.org/officeDocument/2006/relationships/hyperlink" Target="http://tiger.census.gov/cgi-bin/mapsurfer?infact=2&amp;outfact=2&amp;act=move&amp;tlevel=-&amp;tvar=-&amp;tmeth=i&amp;mlat=35.98&amp;mlon=-86.82&amp;msym=cross&amp;mlabel=Tornado&amp;murl=&amp;lat=35.9028816&amp;lon=-86.9114914&amp;wid=0.720&amp;ht=0.260&amp;conf=mapnew.con" TargetMode="External" /><Relationship Id="rId297" Type="http://schemas.openxmlformats.org/officeDocument/2006/relationships/hyperlink" Target="http://tiger.census.gov/cgi-bin/mapsurfer?infact=2&amp;outfact=2&amp;act=move&amp;tlevel=-&amp;tvar=-&amp;tmeth=i&amp;mlat=36.13&amp;mlon=-86.22&amp;msym=cross&amp;mlabel=Tornado&amp;murl=&amp;lat=36.16830&amp;lon=-86.31971&amp;wid=0.720&amp;ht=0.260&amp;conf=mapnew.con" TargetMode="External" /><Relationship Id="rId298" Type="http://schemas.openxmlformats.org/officeDocument/2006/relationships/hyperlink" Target="http://tiger.census.gov/cgi-bin/mapsurfer?infact=2&amp;outfact=2&amp;act=move&amp;tlevel=-&amp;tvar=-&amp;tmeth=i&amp;mlat=35.93&amp;mlon=-87.4&amp;msym=cross&amp;mlabel=Tornado_touchdown&amp;murl=&amp;lat=35.80119&amp;lon=-87.46241&amp;wid=0.720&amp;ht=0.260&amp;conf=mapnew.con" TargetMode="External" /><Relationship Id="rId299" Type="http://schemas.openxmlformats.org/officeDocument/2006/relationships/hyperlink" Target="http://tiger.census.gov/cgi-bin/mapsurfer?infact=2&amp;outfact=2&amp;act=move&amp;tlevel=-&amp;tvar=-&amp;tmeth=i&amp;mlat=35.92&amp;mlon=-86.2&amp;msym=cross&amp;mlabel=Tornado_touchdown&amp;murl=&amp;lat=35.85303&amp;lon=-86.39472&amp;wid=0.720&amp;ht=0.260&amp;conf=mapnew.con" TargetMode="External" /><Relationship Id="rId300" Type="http://schemas.openxmlformats.org/officeDocument/2006/relationships/hyperlink" Target="http://tiger.census.gov/cgi-bin/mapsurfer?infact=2&amp;outfact=2&amp;act=move&amp;tlevel=-&amp;tvar=-&amp;tmeth=i&amp;mlat=35.9&amp;mlon=-87&amp;msym=cross&amp;mlabel=Tornado&amp;murl=&amp;lat=35.90288&amp;lon=-86.91149&amp;wid=0.720&amp;ht=0.260&amp;conf=mapnew.con" TargetMode="External" /><Relationship Id="rId301" Type="http://schemas.openxmlformats.org/officeDocument/2006/relationships/hyperlink" Target="http://tiger.census.gov/cgi-bin/mapsurfer?infact=2&amp;outfact=2&amp;act=move&amp;tlevel=-&amp;tvar=-&amp;tmeth=i&amp;mlat=36.02&amp;mlon=-86.58&amp;msym=cross&amp;mlabel=Tornado_touchdown&amp;murl=&amp;lat=35.85303&amp;lon=-86.39472&amp;wid=0.720&amp;ht=0.260&amp;conf=mapnew.con" TargetMode="External" /><Relationship Id="rId302" Type="http://schemas.openxmlformats.org/officeDocument/2006/relationships/hyperlink" Target="http://tiger.census.gov/cgi-bin/mapsurfer?infact=2&amp;outfact=2&amp;act=move&amp;tlevel=-&amp;tvar=-&amp;tmeth=i&amp;mlat=35.5&amp;mlon=-86.07&amp;msym=cross&amp;mlabel=Tornado&amp;murl=&amp;lat=35.46645&amp;lon=-86.07980&amp;wid=0.720&amp;ht=0.260&amp;conf=mapnew.con" TargetMode="External" /><Relationship Id="rId303" Type="http://schemas.openxmlformats.org/officeDocument/2006/relationships/hyperlink" Target="http://tiger.census.gov/cgi-bin/mapsurfer?infact=2&amp;outfact=2&amp;act=move&amp;tlevel=-&amp;tvar=-&amp;tmeth=i&amp;mlat=35.75&amp;mlon=-86.37&amp;msym=cross&amp;mlabel=Tornado_touchdown&amp;murl=&amp;lat=35.85303&amp;lon=-86.39472&amp;wid=0.720&amp;ht=0.260&amp;conf=mapnew.con" TargetMode="External" /><Relationship Id="rId304" Type="http://schemas.openxmlformats.org/officeDocument/2006/relationships/hyperlink" Target="http://tiger.census.gov/cgi-bin/mapsurfer?infact=2&amp;outfact=2&amp;act=move&amp;tlevel=-&amp;tvar=-&amp;tmeth=i&amp;mlat=35.72&amp;mlon=-86.17&amp;msym=cross&amp;mlabel=Tornado_touchdown&amp;murl=&amp;lat=35.82273&amp;lon=-86.07031&amp;wid=0.720&amp;ht=0.260&amp;conf=mapnew.con" TargetMode="External" /><Relationship Id="rId305" Type="http://schemas.openxmlformats.org/officeDocument/2006/relationships/hyperlink" Target="http://tiger.census.gov/cgi-bin/mapsurfer?infact=2&amp;outfact=2&amp;act=move&amp;tlevel=-&amp;tvar=-&amp;tmeth=i&amp;mlat=35.53&amp;mlon=-87.2&amp;msym=cross&amp;mlabel=Tornado&amp;murl=&amp;lat=35.62236&amp;lon=-87.05047&amp;wid=0.720&amp;ht=0.260&amp;conf=mapnew.con" TargetMode="External" /><Relationship Id="rId306" Type="http://schemas.openxmlformats.org/officeDocument/2006/relationships/hyperlink" Target="http://tiger.census.gov/cgi-bin/mapsurfer?infact=2&amp;outfact=2&amp;act=move&amp;tlevel=-&amp;tvar=-&amp;tmeth=i&amp;mlat=36.12&amp;mlon=-87.63&amp;msym=cross&amp;mlabel=Tornado_touchdown&amp;murl=&amp;lat=36.03247&amp;lon=-87.77227&amp;wid=0.720&amp;ht=0.260&amp;conf=mapnew.con" TargetMode="External" /><Relationship Id="rId307" Type="http://schemas.openxmlformats.org/officeDocument/2006/relationships/hyperlink" Target="http://tiger.census.gov/cgi-bin/mapsurfer?infact=2&amp;outfact=2&amp;act=move&amp;tlevel=-&amp;tvar=-&amp;tmeth=i&amp;mlat=36.53&amp;mlon=-87.18&amp;msym=cross&amp;mlabel=Tornado&amp;murl=&amp;lat=36.47719&amp;lon=-87.37568&amp;wid=0.720&amp;ht=0.260&amp;conf=mapnew.con" TargetMode="External" /><Relationship Id="rId308" Type="http://schemas.openxmlformats.org/officeDocument/2006/relationships/hyperlink" Target="http://tiger.census.gov/cgi-bin/mapsurfer?infact=2&amp;outfact=2&amp;act=move&amp;tlevel=-&amp;tvar=-&amp;tmeth=i&amp;mlat=36.53&amp;mlon=-87.15&amp;msym=cross&amp;mlabel=Tornado_touchdown&amp;murl=&amp;lat=36.47719&amp;lon=-87.37568&amp;wid=0.720&amp;ht=0.260&amp;conf=mapnew.con" TargetMode="External" /><Relationship Id="rId309" Type="http://schemas.openxmlformats.org/officeDocument/2006/relationships/hyperlink" Target="http://tiger.census.gov/cgi-bin/mapsurfer?infact=2&amp;outfact=2&amp;act=move&amp;tlevel=-&amp;tvar=-&amp;tmeth=i&amp;mlat=36.55&amp;mlon=-87.1&amp;msym=cross&amp;mlabel=Tornado&amp;murl=&amp;lat=36.48773&amp;lon=-86.87621&amp;wid=0.720&amp;ht=0.260&amp;conf=mapnew.con" TargetMode="External" /><Relationship Id="rId310" Type="http://schemas.openxmlformats.org/officeDocument/2006/relationships/hyperlink" Target="http://tiger.census.gov/cgi-bin/mapsurfer?infact=2&amp;outfact=2&amp;act=move&amp;tlevel=-&amp;tvar=-&amp;tmeth=i&amp;mlat=36.58&amp;mlon=-86.58&amp;msym=cross&amp;mlabel=Tornado_touchdown&amp;murl=&amp;lat=36.46049&amp;lon=-86.43027&amp;wid=0.720&amp;ht=0.260&amp;conf=mapnew.con" TargetMode="External" /><Relationship Id="rId311" Type="http://schemas.openxmlformats.org/officeDocument/2006/relationships/hyperlink" Target="http://tiger.census.gov/cgi-bin/mapsurfer?infact=2&amp;outfact=2&amp;act=move&amp;tlevel=-&amp;tvar=-&amp;tmeth=i&amp;mlat=35.6&amp;mlon=-86.15&amp;msym=cross&amp;mlabel=Tornado_touchdown&amp;murl=&amp;lat=35.46645&amp;lon=-86.07980&amp;wid=0.720&amp;ht=0.260&amp;conf=mapnew.con" TargetMode="External" /><Relationship Id="rId312" Type="http://schemas.openxmlformats.org/officeDocument/2006/relationships/hyperlink" Target="http://tiger.census.gov/cgi-bin/mapsurfer?infact=2&amp;outfact=2&amp;act=move&amp;tlevel=-&amp;tvar=-&amp;tmeth=i&amp;mlat=35.48&amp;mlon=-86.32&amp;msym=cross&amp;mlabel=Tornado_touchdown&amp;murl=&amp;lat=35.48930&amp;lon=-86.44609&amp;wid=0.720&amp;ht=0.260&amp;conf=mapnew.con" TargetMode="External" /><Relationship Id="rId313" Type="http://schemas.openxmlformats.org/officeDocument/2006/relationships/hyperlink" Target="http://tiger.census.gov/cgi-bin/mapsurfer?infact=2&amp;outfact=2&amp;act=move&amp;tlevel=-&amp;tvar=-&amp;tmeth=i&amp;mlat=35.45&amp;mlon=-86.22&amp;msym=cross&amp;mlabel=Tornado_touchdown&amp;murl=&amp;lat=35.46645&amp;lon=-86.07980&amp;wid=0.720&amp;ht=0.260&amp;conf=mapnew.con" TargetMode="External" /><Relationship Id="rId314" Type="http://schemas.openxmlformats.org/officeDocument/2006/relationships/hyperlink" Target="http://tiger.census.gov/cgi-bin/mapsurfer?infact=2&amp;outfact=2&amp;act=move&amp;tlevel=-&amp;tvar=-&amp;tmeth=i&amp;mlat=35.5&amp;mlon=-86.22&amp;msym=cross&amp;mlabel=Tornado_touchdown&amp;murl=&amp;lat=35.46645&amp;lon=-86.07980&amp;wid=0.720&amp;ht=0.260&amp;conf=mapnew.con" TargetMode="External" /><Relationship Id="rId315" Type="http://schemas.openxmlformats.org/officeDocument/2006/relationships/hyperlink" Target="http://tiger.census.gov/cgi-bin/mapsurfer?infact=2&amp;outfact=2&amp;act=move&amp;tlevel=-&amp;tvar=-&amp;tmeth=i&amp;mlat=35.9&amp;mlon=-84.9&amp;msym=cross&amp;mlabel=Tornado_touchdown&amp;murl=&amp;lat=35.95120&amp;lon=-85.03779&amp;wid=0.720&amp;ht=0.260&amp;conf=mapnew.con" TargetMode="External" /><Relationship Id="rId316" Type="http://schemas.openxmlformats.org/officeDocument/2006/relationships/hyperlink" Target="http://tiger.census.gov/cgi-bin/mapsurfer?infact=2&amp;outfact=2&amp;act=move&amp;tlevel=-&amp;tvar=-&amp;tmeth=i&amp;mlat=35.75&amp;mlon=-85.47&amp;msym=cross&amp;mlabel=Tornado_touchdown&amp;murl=&amp;lat=35.70202&amp;lon=-85.44470&amp;wid=0.720&amp;ht=0.260&amp;conf=mapnew.con" TargetMode="External" /><Relationship Id="rId317" Type="http://schemas.openxmlformats.org/officeDocument/2006/relationships/hyperlink" Target="http://tiger.census.gov/cgi-bin/mapsurfer?infact=2&amp;outfact=2&amp;act=move&amp;tlevel=-&amp;tvar=-&amp;tmeth=i&amp;mlat=35.8&amp;mlon=-85.02&amp;msym=cross&amp;mlabel=Tornado&amp;murl=&amp;lat=35.95120&amp;lon=-85.03779&amp;wid=0.720&amp;ht=0.260&amp;conf=mapnew.con" TargetMode="External" /><Relationship Id="rId318" Type="http://schemas.openxmlformats.org/officeDocument/2006/relationships/hyperlink" Target="http://tiger.census.gov/cgi-bin/mapsurfer?infact=2&amp;outfact=2&amp;act=move&amp;tlevel=-&amp;tvar=-&amp;tmeth=i&amp;mlat=35.9&amp;mlon=-85.1&amp;msym=cross&amp;mlabel=Tornado_touchdown&amp;murl=&amp;lat=35.95120&amp;lon=-85.03779&amp;wid=0.720&amp;ht=0.260&amp;conf=mapnew.con" TargetMode="External" /><Relationship Id="rId319" Type="http://schemas.openxmlformats.org/officeDocument/2006/relationships/hyperlink" Target="http://tiger.census.gov/cgi-bin/mapsurfer?infact=2&amp;outfact=2&amp;act=move&amp;tlevel=-&amp;tvar=-&amp;tmeth=i&amp;mlat=36.1&amp;mlon=-85.58&amp;msym=cross&amp;mlabel=Tornado_touchdown&amp;murl=&amp;lat=36.16106&amp;lon=-85.45283&amp;wid=0.720&amp;ht=0.260&amp;conf=mapnew.con" TargetMode="External" /><Relationship Id="rId320" Type="http://schemas.openxmlformats.org/officeDocument/2006/relationships/hyperlink" Target="http://tiger.census.gov/cgi-bin/mapsurfer?infact=2&amp;outfact=2&amp;act=move&amp;tlevel=-&amp;tvar=-&amp;tmeth=i&amp;mlat=35.73&amp;mlon=-85.73&amp;msym=cross&amp;mlabel=Tornado_touchdown&amp;murl=&amp;lat=35.68676&amp;lon=-85.77609&amp;wid=0.720&amp;ht=0.260&amp;conf=mapnew.con" TargetMode="External" /><Relationship Id="rId321" Type="http://schemas.openxmlformats.org/officeDocument/2006/relationships/hyperlink" Target="http://tiger.census.gov/cgi-bin/mapsurfer?infact=2&amp;outfact=2&amp;act=move&amp;tlevel=-&amp;tvar=-&amp;tmeth=i&amp;mlat=35.88&amp;mlon=-85.53&amp;msym=cross&amp;mlabel=Tornado_touchdown&amp;murl=&amp;lat=35.93200&amp;lon=-85.47602&amp;wid=0.720&amp;ht=0.260&amp;conf=mapnew.con" TargetMode="External" /><Relationship Id="rId322" Type="http://schemas.openxmlformats.org/officeDocument/2006/relationships/hyperlink" Target="http://tiger.census.gov/cgi-bin/mapsurfer?infact=2&amp;outfact=2&amp;act=move&amp;tlevel=-&amp;tvar=-&amp;tmeth=i&amp;mlat=36.4&amp;mlon=-84.92&amp;msym=cross&amp;mlabel=Tornado_touchdown&amp;murl=&amp;lat=36.36806&amp;lon=-84.94232&amp;wid=0.720&amp;ht=0.260&amp;conf=mapnew.con" TargetMode="External" /><Relationship Id="rId323" Type="http://schemas.openxmlformats.org/officeDocument/2006/relationships/hyperlink" Target="http://tiger.census.gov/cgi-bin/mapsurfer?infact=2&amp;outfact=2&amp;act=move&amp;tlevel=-&amp;tvar=-&amp;tmeth=i&amp;mlat=36.5&amp;mlon=-87.68&amp;msym=cross&amp;mlabel=Tornado&amp;murl=&amp;lat=36.48111&amp;lon=-87.83854&amp;wid=0.720&amp;ht=0.260&amp;conf=mapnew.con" TargetMode="External" /><Relationship Id="rId324" Type="http://schemas.openxmlformats.org/officeDocument/2006/relationships/hyperlink" Target="http://tiger.census.gov/cgi-bin/mapsurfer?infact=2&amp;outfact=2&amp;act=move&amp;tlevel=-&amp;tvar=-&amp;tmeth=i&amp;mlat=36.42&amp;mlon=-87.35&amp;msym=cross&amp;mlabel=Tornado_touchdown&amp;murl=&amp;lat=36.47719&amp;lon=-87.37568&amp;wid=0.720&amp;ht=0.260&amp;conf=mapnew.con" TargetMode="External" /><Relationship Id="rId325" Type="http://schemas.openxmlformats.org/officeDocument/2006/relationships/hyperlink" Target="http://tiger.census.gov/cgi-bin/mapsurfer?infact=2&amp;outfact=2&amp;act=move&amp;tlevel=-&amp;tvar=-&amp;tmeth=i&amp;mlat=36.48&amp;mlon=-87.12&amp;msym=cross&amp;mlabel=Tornado_touchdown&amp;murl=&amp;lat=36.48773&amp;lon=-86.87621&amp;wid=0.720&amp;ht=0.260&amp;conf=mapnew.con" TargetMode="External" /><Relationship Id="rId326" Type="http://schemas.openxmlformats.org/officeDocument/2006/relationships/hyperlink" Target="http://tiger.census.gov/cgi-bin/mapsurfer?infact=2&amp;outfact=2&amp;act=move&amp;tlevel=-&amp;tvar=-&amp;tmeth=i&amp;mlat=35.93&amp;mlon=-87.28&amp;msym=cross&amp;mlabel=Tornado_touchdown&amp;murl=&amp;lat=35.80119&amp;lon=-87.46241&amp;wid=0.720&amp;ht=0.260&amp;conf=mapnew.con" TargetMode="External" /><Relationship Id="rId327" Type="http://schemas.openxmlformats.org/officeDocument/2006/relationships/hyperlink" Target="http://tiger.census.gov/cgi-bin/mapsurfer?infact=2&amp;outfact=2&amp;act=move&amp;tlevel=-&amp;tvar=-&amp;tmeth=i&amp;mlat=35.83&amp;mlon=-86.93&amp;msym=cross&amp;mlabel=Tornado_touchdown&amp;murl=&amp;lat=35.90288&amp;lon=-86.91149&amp;wid=0.720&amp;ht=0.260&amp;conf=mapnew.con" TargetMode="External" /><Relationship Id="rId328" Type="http://schemas.openxmlformats.org/officeDocument/2006/relationships/hyperlink" Target="http://tiger.census.gov/cgi-bin/mapsurfer?infact=2&amp;outfact=2&amp;act=move&amp;tlevel=-&amp;tvar=-&amp;tmeth=i&amp;mlat=36.22&amp;mlon=-86.78&amp;msym=cross&amp;mlabel=Tornado&amp;murl=&amp;lat=36.16096&amp;lon=-86.77934&amp;wid=0.720&amp;ht=0.260&amp;conf=mapnew.con" TargetMode="External" /><Relationship Id="rId329" Type="http://schemas.openxmlformats.org/officeDocument/2006/relationships/hyperlink" Target="http://tiger.census.gov/cgi-bin/mapsurfer?infact=2&amp;outfact=2&amp;act=move&amp;tlevel=-&amp;tvar=-&amp;tmeth=i&amp;mlat=36.02&amp;mlon=-86.58&amp;msym=cross&amp;mlabel=Tornado&amp;murl=&amp;lat=35.85303&amp;lon=-86.39472&amp;wid=0.720&amp;ht=0.260&amp;conf=mapnew.con" TargetMode="External" /><Relationship Id="rId330" Type="http://schemas.openxmlformats.org/officeDocument/2006/relationships/hyperlink" Target="http://tiger.census.gov/cgi-bin/mapsurfer?infact=2&amp;outfact=2&amp;act=move&amp;tlevel=-&amp;tvar=-&amp;tmeth=i&amp;mlat=35.88&amp;mlon=-86.1&amp;msym=cross&amp;mlabel=Tornado_touchdown&amp;murl=&amp;lat=35.82273&amp;lon=-86.07031&amp;wid=0.720&amp;ht=0.260&amp;conf=mapnew.con" TargetMode="External" /><Relationship Id="rId331" Type="http://schemas.openxmlformats.org/officeDocument/2006/relationships/hyperlink" Target="http://tiger.census.gov/cgi-bin/mapsurfer?infact=2&amp;outfact=2&amp;act=move&amp;tlevel=-&amp;tvar=-&amp;tmeth=i&amp;mlat=35.32&amp;mlon=-87.28&amp;msym=cross&amp;mlabel=Tornado_touchdown&amp;murl=&amp;lat=35.23773&amp;lon=-87.32991&amp;wid=0.720&amp;ht=0.260&amp;conf=mapnew.con" TargetMode="External" /><Relationship Id="rId332" Type="http://schemas.openxmlformats.org/officeDocument/2006/relationships/hyperlink" Target="http://tiger.census.gov/cgi-bin/mapsurfer?infact=2&amp;outfact=2&amp;act=move&amp;tlevel=-&amp;tvar=-&amp;tmeth=i&amp;mlat=36.08&amp;mlon=-87.12&amp;msym=cross&amp;mlabel=Tornado_touchdown&amp;murl=&amp;lat=36.25015&amp;lon=-87.05862&amp;wid=0.720&amp;ht=0.260&amp;conf=mapnew.con" TargetMode="External" /><Relationship Id="rId333" Type="http://schemas.openxmlformats.org/officeDocument/2006/relationships/hyperlink" Target="http://tiger.census.gov/cgi-bin/mapsurfer?infact=2&amp;outfact=2&amp;act=move&amp;tlevel=-&amp;tvar=-&amp;tmeth=i&amp;mlat=35.73&amp;mlon=-86.03&amp;msym=cross&amp;mlabel=Tornado_touchdown&amp;murl=&amp;lat=35.82273&amp;lon=-86.07031&amp;wid=0.720&amp;ht=0.260&amp;conf=mapnew.con" TargetMode="External" /><Relationship Id="rId334" Type="http://schemas.openxmlformats.org/officeDocument/2006/relationships/hyperlink" Target="http://tiger.census.gov/cgi-bin/mapsurfer?infact=2&amp;outfact=2&amp;act=move&amp;tlevel=-&amp;tvar=-&amp;tmeth=i&amp;mlat=36.18&amp;mlon=-86.77&amp;msym=cross&amp;mlabel=Tornado_touchdown&amp;murl=&amp;lat=36.16096&amp;lon=-86.77934&amp;wid=0.720&amp;ht=0.260&amp;conf=mapnew.con" TargetMode="External" /><Relationship Id="rId335" Type="http://schemas.openxmlformats.org/officeDocument/2006/relationships/hyperlink" Target="http://tiger.census.gov/cgi-bin/mapsurfer?infact=2&amp;outfact=2&amp;act=move&amp;tlevel=-&amp;tvar=-&amp;tmeth=i&amp;mlat=35.95&amp;mlon=-86.98&amp;msym=cross&amp;mlabel=Tornado_touchdown&amp;murl=&amp;lat=35.90288&amp;lon=-86.91149&amp;wid=0.720&amp;ht=0.260&amp;conf=mapnew.con" TargetMode="External" /><Relationship Id="rId336" Type="http://schemas.openxmlformats.org/officeDocument/2006/relationships/hyperlink" Target="http://tiger.census.gov/cgi-bin/mapsurfer?infact=2&amp;outfact=2&amp;act=move&amp;tlevel=-&amp;tvar=-&amp;tmeth=i&amp;mlat=36.22&amp;mlon=-86.55&amp;msym=cross&amp;mlabel=Tornado_touchdown&amp;murl=&amp;lat=36.16830&amp;lon=-86.31971&amp;wid=0.720&amp;ht=0.260&amp;conf=mapnew.con" TargetMode="External" /><Relationship Id="rId337" Type="http://schemas.openxmlformats.org/officeDocument/2006/relationships/hyperlink" Target="http://tiger.census.gov/cgi-bin/mapsurfer?infact=2&amp;outfact=2&amp;act=move&amp;tlevel=-&amp;tvar=-&amp;tmeth=i&amp;mlat=35.93&amp;mlon=-86.7&amp;msym=cross&amp;mlabel=Tornado_touchdown&amp;murl=&amp;lat=35.90288&amp;lon=-86.91149&amp;wid=0.720&amp;ht=0.260&amp;conf=mapnew.con" TargetMode="External" /><Relationship Id="rId338" Type="http://schemas.openxmlformats.org/officeDocument/2006/relationships/hyperlink" Target="http://tiger.census.gov/cgi-bin/mapsurfer?infact=2&amp;outfact=2&amp;act=move&amp;tlevel=-&amp;tvar=-&amp;tmeth=i&amp;mlat=36.37&amp;mlon=-86.5&amp;msym=cross&amp;mlabel=Tornado_touchdown&amp;murl=&amp;lat=36.46049&amp;lon=-86.43027&amp;wid=0.720&amp;ht=0.260&amp;conf=mapnew.con" TargetMode="External" /><Relationship Id="rId339" Type="http://schemas.openxmlformats.org/officeDocument/2006/relationships/hyperlink" Target="http://tiger.census.gov/cgi-bin/mapsurfer?infact=2&amp;outfact=2&amp;act=move&amp;tlevel=-&amp;tvar=-&amp;tmeth=i&amp;mlat=35.95&amp;mlon=-86.4&amp;msym=cross&amp;mlabel=Tornado_touchdown&amp;murl=&amp;lat=35.85303&amp;lon=-86.39472&amp;wid=0.720&amp;ht=0.260&amp;conf=mapnew.con" TargetMode="External" /><Relationship Id="rId340" Type="http://schemas.openxmlformats.org/officeDocument/2006/relationships/hyperlink" Target="http://tiger.census.gov/cgi-bin/mapsurfer?infact=2&amp;outfact=2&amp;act=move&amp;tlevel=-&amp;tvar=-&amp;tmeth=i&amp;mlat=35.27&amp;mlon=-85.75&amp;msym=cross&amp;mlabel=Tornado_touchdown&amp;murl=&amp;lat=35.42858&amp;lon=-85.72618&amp;wid=0.720&amp;ht=0.260&amp;conf=mapnew.con" TargetMode="External" /><Relationship Id="rId341" Type="http://schemas.openxmlformats.org/officeDocument/2006/relationships/hyperlink" Target="http://tiger.census.gov/cgi-bin/mapsurfer?infact=2&amp;outfact=2&amp;act=move&amp;tlevel=-&amp;tvar=-&amp;tmeth=i&amp;mlat=35.1&amp;mlon=-86.97&amp;msym=cross&amp;mlabel=Tornado&amp;murl=&amp;lat=35.21533&amp;lon=-87.02794&amp;wid=0.720&amp;ht=0.260&amp;conf=mapnew.con" TargetMode="External" /><Relationship Id="rId342" Type="http://schemas.openxmlformats.org/officeDocument/2006/relationships/hyperlink" Target="http://tiger.census.gov/cgi-bin/mapsurfer?infact=2&amp;outfact=2&amp;act=move&amp;tlevel=-&amp;tvar=-&amp;tmeth=i&amp;mlat=35.37&amp;mlon=-86.48&amp;msym=cross&amp;mlabel=Tornado_touchdown&amp;murl=&amp;lat=35.48930&amp;lon=-86.44609&amp;wid=0.720&amp;ht=0.260&amp;conf=mapnew.con" TargetMode="External" /><Relationship Id="rId343" Type="http://schemas.openxmlformats.org/officeDocument/2006/relationships/hyperlink" Target="http://tiger.census.gov/cgi-bin/mapsurfer?infact=2&amp;outfact=2&amp;act=move&amp;tlevel=-&amp;tvar=-&amp;tmeth=i&amp;mlat=35.97&amp;mlon=-88.05&amp;msym=cross&amp;mlabel=Tornado_touchdown&amp;murl=&amp;lat=36.09309&amp;lon=-88.07188&amp;wid=0.720&amp;ht=0.260&amp;conf=mapnew.con" TargetMode="External" /><Relationship Id="rId344" Type="http://schemas.openxmlformats.org/officeDocument/2006/relationships/hyperlink" Target="http://tiger.census.gov/cgi-bin/mapsurfer?infact=2&amp;outfact=2&amp;act=move&amp;tlevel=-&amp;tvar=-&amp;tmeth=i&amp;mlat=35.02&amp;mlon=-87.38&amp;msym=cross&amp;mlabel=Tornado_lifted&amp;murl=&amp;lat=35.23773&amp;lon=-87.32991&amp;wid=0.720&amp;ht=0.260&amp;conf=mapnew.con" TargetMode="External" /><Relationship Id="rId345" Type="http://schemas.openxmlformats.org/officeDocument/2006/relationships/hyperlink" Target="http://tiger.census.gov/cgi-bin/mapsurfer?infact=2&amp;outfact=2&amp;act=move&amp;tlevel=-&amp;tvar=-&amp;tmeth=i&amp;mlat=36.12&amp;mlon=-88.18&amp;msym=cross&amp;mlabel=Tornado_touchdown&amp;murl=&amp;lat=36.09309&amp;lon=-88.07188&amp;wid=0.720&amp;ht=0.260&amp;conf=mapnew.con" TargetMode="External" /><Relationship Id="rId346" Type="http://schemas.openxmlformats.org/officeDocument/2006/relationships/hyperlink" Target="http://tiger.census.gov/cgi-bin/mapsurfer?infact=2&amp;outfact=2&amp;act=move&amp;tlevel=-&amp;tvar=-&amp;tmeth=i&amp;mlat=36.13&amp;mlon=-88.1&amp;msym=cross&amp;mlabel=Tornado_touchdown&amp;murl=&amp;lat=36.09309&amp;lon=-88.07188&amp;wid=0.720&amp;ht=0.260&amp;conf=mapnew.con" TargetMode="External" /><Relationship Id="rId347" Type="http://schemas.openxmlformats.org/officeDocument/2006/relationships/hyperlink" Target="http://tiger.census.gov/cgi-bin/mapsurfer?infact=2&amp;outfact=2&amp;act=move&amp;tlevel=-&amp;tvar=-&amp;tmeth=i&amp;mlat=36.25&amp;mlon=-87.78&amp;msym=cross&amp;mlabel=Tornado_touchdown&amp;murl=&amp;lat=36.31750&amp;lon=-87.68347&amp;wid=0.720&amp;ht=0.260&amp;conf=mapnew.con" TargetMode="External" /><Relationship Id="rId348" Type="http://schemas.openxmlformats.org/officeDocument/2006/relationships/hyperlink" Target="http://tiger.census.gov/cgi-bin/mapsurfer?infact=2&amp;outfact=2&amp;act=move&amp;tlevel=-&amp;tvar=-&amp;tmeth=i&amp;mlat=36.3&amp;mlon=-87.68&amp;msym=cross&amp;mlabel=Tornado_touchdown&amp;murl=&amp;lat=36.31750&amp;lon=-87.68347&amp;wid=0.720&amp;ht=0.260&amp;conf=mapnew.con" TargetMode="External" /><Relationship Id="rId349" Type="http://schemas.openxmlformats.org/officeDocument/2006/relationships/hyperlink" Target="http://tiger.census.gov/cgi-bin/mapsurfer?infact=2&amp;outfact=2&amp;act=move&amp;tlevel=-&amp;tvar=-&amp;tmeth=i&amp;mlat=36.3&amp;mlon=-87.68&amp;msym=cross&amp;mlabel=Tornado_touchdown&amp;murl=&amp;lat=36.31750&amp;lon=-87.68347&amp;wid=0.720&amp;ht=0.260&amp;conf=mapnew.con" TargetMode="External" /><Relationship Id="rId350" Type="http://schemas.openxmlformats.org/officeDocument/2006/relationships/hyperlink" Target="http://tiger.census.gov/cgi-bin/mapsurfer?infact=2&amp;outfact=2&amp;act=move&amp;tlevel=-&amp;tvar=-&amp;tmeth=i&amp;mlat=36.35&amp;mlon=-87.52&amp;msym=cross&amp;mlabel=Tornado&amp;murl=&amp;lat=36.47719&amp;lon=-87.37568&amp;wid=0.720&amp;ht=0.260&amp;conf=mapnew.con" TargetMode="External" /><Relationship Id="rId351" Type="http://schemas.openxmlformats.org/officeDocument/2006/relationships/hyperlink" Target="http://tiger.census.gov/cgi-bin/mapsurfer?infact=2&amp;outfact=2&amp;act=move&amp;tlevel=-&amp;tvar=-&amp;tmeth=i&amp;mlat=36.38&amp;mlon=-87.42&amp;msym=cross&amp;mlabel=Tornado_touchdown&amp;murl=&amp;lat=36.47719&amp;lon=-87.37568&amp;wid=0.720&amp;ht=0.260&amp;conf=mapnew.con" TargetMode="External" /><Relationship Id="rId352" Type="http://schemas.openxmlformats.org/officeDocument/2006/relationships/hyperlink" Target="http://tiger.census.gov/cgi-bin/mapsurfer?infact=2&amp;outfact=2&amp;act=move&amp;tlevel=-&amp;tvar=-&amp;tmeth=i&amp;mlat=36.4&amp;mlon=-87.38&amp;msym=cross&amp;mlabel=Tornado_touchdown&amp;murl=&amp;lat=36.47719&amp;lon=-87.37568&amp;wid=0.720&amp;ht=0.260&amp;conf=mapnew.con" TargetMode="External" /><Relationship Id="rId353" Type="http://schemas.openxmlformats.org/officeDocument/2006/relationships/hyperlink" Target="http://tiger.census.gov/cgi-bin/mapsurfer?infact=2&amp;outfact=2&amp;act=move&amp;tlevel=-&amp;tvar=-&amp;tmeth=i&amp;mlat=36.48&amp;mlon=-87.32&amp;msym=cross&amp;mlabel=Tornado_touchdown&amp;murl=&amp;lat=36.47719&amp;lon=-87.37568&amp;wid=0.720&amp;ht=0.260&amp;conf=mapnew.con" TargetMode="External" /><Relationship Id="rId354" Type="http://schemas.openxmlformats.org/officeDocument/2006/relationships/hyperlink" Target="http://tiger.census.gov/cgi-bin/mapsurfer?infact=2&amp;outfact=2&amp;act=move&amp;tlevel=-&amp;tvar=-&amp;tmeth=i&amp;mlat=35.92&amp;mlon=-88.12&amp;msym=cross&amp;mlabel=Tornado_touchdown&amp;murl=&amp;lat=36.09309&amp;lon=-88.07188&amp;wid=0.720&amp;ht=0.260&amp;conf=mapnew.con" TargetMode="External" /><Relationship Id="rId355" Type="http://schemas.openxmlformats.org/officeDocument/2006/relationships/hyperlink" Target="http://tiger.census.gov/cgi-bin/mapsurfer?infact=2&amp;outfact=2&amp;act=move&amp;tlevel=-&amp;tvar=-&amp;tmeth=i&amp;mlat=35.98&amp;mlon=-88&amp;msym=cross&amp;mlabel=Tornado_touchdown&amp;murl=&amp;lat=36.03247&amp;lon=-87.77227&amp;wid=0.720&amp;ht=0.260&amp;conf=mapnew.con" TargetMode="External" /><Relationship Id="rId356" Type="http://schemas.openxmlformats.org/officeDocument/2006/relationships/hyperlink" Target="http://tiger.census.gov/cgi-bin/mapsurfer?infact=2&amp;outfact=2&amp;act=move&amp;tlevel=-&amp;tvar=-&amp;tmeth=i&amp;mlat=36.18&amp;mlon=-87.43&amp;msym=cross&amp;mlabel=Tornado_touchdown&amp;murl=&amp;lat=36.17797&amp;lon=-87.34293&amp;wid=0.720&amp;ht=0.260&amp;conf=mapnew.con" TargetMode="External" /><Relationship Id="rId357" Type="http://schemas.openxmlformats.org/officeDocument/2006/relationships/hyperlink" Target="http://tiger.census.gov/cgi-bin/mapsurfer?infact=2&amp;outfact=2&amp;act=move&amp;tlevel=-&amp;tvar=-&amp;tmeth=i&amp;mlat=36.22&amp;mlon=-87.37&amp;msym=cross&amp;mlabel=Tornado_touchdown&amp;murl=&amp;lat=36.17797&amp;lon=-87.34293&amp;wid=0.720&amp;ht=0.260&amp;conf=mapnew.con" TargetMode="External" /><Relationship Id="rId358" Type="http://schemas.openxmlformats.org/officeDocument/2006/relationships/hyperlink" Target="http://tiger.census.gov/cgi-bin/mapsurfer?infact=2&amp;outfact=2&amp;act=move&amp;tlevel=-&amp;tvar=-&amp;tmeth=i&amp;mlat=35.18&amp;mlon=-87.75&amp;msym=cross&amp;mlabel=Tornado_touchdown&amp;murl=&amp;lat=35.24583&amp;lon=-87.78912&amp;wid=0.720&amp;ht=0.260&amp;conf=mapnew.con" TargetMode="External" /><Relationship Id="rId359" Type="http://schemas.openxmlformats.org/officeDocument/2006/relationships/hyperlink" Target="http://tiger.census.gov/cgi-bin/mapsurfer?infact=2&amp;outfact=2&amp;act=move&amp;tlevel=-&amp;tvar=-&amp;tmeth=i&amp;mlat=36.4&amp;mlon=-87&amp;msym=cross&amp;mlabel=Tornado&amp;murl=&amp;lat=36.48773&amp;lon=-86.87621&amp;wid=0.720&amp;ht=0.260&amp;conf=mapnew.con" TargetMode="External" /><Relationship Id="rId360" Type="http://schemas.openxmlformats.org/officeDocument/2006/relationships/hyperlink" Target="http://tiger.census.gov/cgi-bin/mapsurfer?infact=2&amp;outfact=2&amp;act=move&amp;tlevel=-&amp;tvar=-&amp;tmeth=i&amp;mlat=36.2&amp;mlon=-86.87&amp;msym=cross&amp;mlabel=Tornado&amp;murl=&amp;lat=36.16096&amp;lon=-86.77934&amp;wid=0.720&amp;ht=0.260&amp;conf=mapnew.con" TargetMode="External" /><Relationship Id="rId361" Type="http://schemas.openxmlformats.org/officeDocument/2006/relationships/hyperlink" Target="http://tiger.census.gov/cgi-bin/mapsurfer?infact=2&amp;outfact=2&amp;act=move&amp;tlevel=-&amp;tvar=-&amp;tmeth=i&amp;mlat=35.78&amp;mlon=-87.02&amp;msym=cross&amp;mlabel=Tornado&amp;murl=&amp;lat=35.62236&amp;lon=-87.05047&amp;wid=0.720&amp;ht=0.260&amp;conf=mapnew.con" TargetMode="External" /><Relationship Id="rId362" Type="http://schemas.openxmlformats.org/officeDocument/2006/relationships/hyperlink" Target="http://tiger.census.gov/cgi-bin/mapsurfer?infact=2&amp;outfact=2&amp;act=move&amp;tlevel=-&amp;tvar=-&amp;tmeth=i&amp;mlat=35.8&amp;mlon=-87&amp;msym=cross&amp;mlabel=Tornado&amp;murl=&amp;lat=35.90288&amp;lon=-86.91149&amp;wid=0.720&amp;ht=0.260&amp;conf=mapnew.con" TargetMode="External" /><Relationship Id="rId363" Type="http://schemas.openxmlformats.org/officeDocument/2006/relationships/hyperlink" Target="http://tiger.census.gov/cgi-bin/mapsurfer?infact=2&amp;outfact=2&amp;act=move&amp;tlevel=-&amp;tvar=-&amp;tmeth=i&amp;mlat=36.28&amp;mlon=-86.58&amp;msym=cross&amp;mlabel=Tornado&amp;murl=&amp;lat=36.46049&amp;lon=-86.43027&amp;wid=0.720&amp;ht=0.260&amp;conf=mapnew.con" TargetMode="External" /><Relationship Id="rId364" Type="http://schemas.openxmlformats.org/officeDocument/2006/relationships/hyperlink" Target="http://tiger.census.gov/cgi-bin/mapsurfer?infact=2&amp;outfact=2&amp;act=move&amp;tlevel=-&amp;tvar=-&amp;tmeth=i&amp;mlat=36.03&amp;mlon=-88.13&amp;msym=cross&amp;mlabel=Tornado_touchdown&amp;murl=&amp;lat=36.09309&amp;lon=-88.07188&amp;wid=0.720&amp;ht=0.260&amp;conf=mapnew.con" TargetMode="External" /><Relationship Id="rId365" Type="http://schemas.openxmlformats.org/officeDocument/2006/relationships/hyperlink" Target="http://tiger.census.gov/cgi-bin/mapsurfer?infact=2&amp;outfact=2&amp;act=move&amp;tlevel=-&amp;tvar=-&amp;tmeth=i&amp;mlat=36.18&amp;mlon=-88.15&amp;msym=cross&amp;mlabel=Tornado_touchdown&amp;murl=&amp;lat=36.09309&amp;lon=-88.07188&amp;wid=0.720&amp;ht=0.260&amp;conf=mapnew.con" TargetMode="External" /><Relationship Id="rId366" Type="http://schemas.openxmlformats.org/officeDocument/2006/relationships/hyperlink" Target="http://tiger.census.gov/cgi-bin/mapsurfer?infact=2&amp;outfact=2&amp;act=move&amp;tlevel=-&amp;tvar=-&amp;tmeth=i&amp;mlat=36.17&amp;mlon=-87.83&amp;msym=cross&amp;mlabel=Tornado_touchdown&amp;murl=&amp;lat=36.03247&amp;lon=-87.77227&amp;wid=0.720&amp;ht=0.260&amp;conf=mapnew.con" TargetMode="External" /><Relationship Id="rId367" Type="http://schemas.openxmlformats.org/officeDocument/2006/relationships/hyperlink" Target="http://tiger.census.gov/cgi-bin/mapsurfer?infact=2&amp;outfact=2&amp;act=move&amp;tlevel=-&amp;tvar=-&amp;tmeth=i&amp;mlat=36.18&amp;mlon=-87.75&amp;msym=cross&amp;mlabel=Tornado_touchdown&amp;murl=&amp;lat=36.03247&amp;lon=-87.77227&amp;wid=0.720&amp;ht=0.260&amp;conf=mapnew.con" TargetMode="External" /><Relationship Id="rId368" Type="http://schemas.openxmlformats.org/officeDocument/2006/relationships/hyperlink" Target="http://tiger.census.gov/cgi-bin/mapsurfer?infact=2&amp;outfact=2&amp;act=move&amp;tlevel=-&amp;tvar=-&amp;tmeth=i&amp;mlat=36.28&amp;mlon=-87.28&amp;msym=cross&amp;mlabel=Tornado_touchdown&amp;murl=&amp;lat=36.17797&amp;lon=-87.34293&amp;wid=0.720&amp;ht=0.260&amp;conf=mapnew.con" TargetMode="External" /><Relationship Id="rId369" Type="http://schemas.openxmlformats.org/officeDocument/2006/relationships/hyperlink" Target="http://tiger.census.gov/cgi-bin/mapsurfer?infact=2&amp;outfact=2&amp;act=move&amp;tlevel=-&amp;tvar=-&amp;tmeth=i&amp;mlat=35.88&amp;mlon=-88.18&amp;msym=cross&amp;mlabel=Tornado_touchdown&amp;murl=&amp;lat=36.09309&amp;lon=-88.07188&amp;wid=0.720&amp;ht=0.260&amp;conf=mapnew.con" TargetMode="External" /><Relationship Id="rId370" Type="http://schemas.openxmlformats.org/officeDocument/2006/relationships/hyperlink" Target="http://tiger.census.gov/cgi-bin/mapsurfer?infact=2&amp;outfact=2&amp;act=move&amp;tlevel=-&amp;tvar=-&amp;tmeth=i&amp;mlat=35.92&amp;mlon=-87.92&amp;msym=cross&amp;mlabel=Tornado_touchdown&amp;murl=&amp;lat=36.03247&amp;lon=-87.77227&amp;wid=0.720&amp;ht=0.260&amp;conf=mapnew.con" TargetMode="External" /><Relationship Id="rId371" Type="http://schemas.openxmlformats.org/officeDocument/2006/relationships/hyperlink" Target="http://tiger.census.gov/cgi-bin/mapsurfer?infact=2&amp;outfact=2&amp;act=move&amp;tlevel=-&amp;tvar=-&amp;tmeth=i&amp;mlat=36.32&amp;mlon=-86.77&amp;msym=cross&amp;mlabel=Tornado&amp;murl=&amp;lat=36.16096&amp;lon=-86.77934&amp;wid=0.720&amp;ht=0.260&amp;conf=mapnew.con" TargetMode="External" /><Relationship Id="rId372" Type="http://schemas.openxmlformats.org/officeDocument/2006/relationships/hyperlink" Target="http://tiger.census.gov/cgi-bin/mapsurfer?infact=2&amp;outfact=2&amp;act=move&amp;tlevel=-&amp;tvar=-&amp;tmeth=i&amp;mlat=35.58&amp;mlon=-87.53&amp;msym=cross&amp;mlabel=Tornado_touchdown&amp;murl=&amp;lat=35.54862&amp;lon=-87.55952&amp;wid=0.720&amp;ht=0.260&amp;conf=mapnew.con" TargetMode="External" /><Relationship Id="rId373" Type="http://schemas.openxmlformats.org/officeDocument/2006/relationships/hyperlink" Target="http://tiger.census.gov/cgi-bin/mapsurfer?infact=2&amp;outfact=2&amp;act=move&amp;tlevel=-&amp;tvar=-&amp;tmeth=i&amp;mlat=35.83&amp;mlon=-85.97&amp;msym=cross&amp;mlabel=Tornado_touchdown&amp;murl=&amp;lat=35.68676&amp;lon=-85.77609&amp;wid=0.720&amp;ht=0.260&amp;conf=mapnew.con" TargetMode="External" /><Relationship Id="rId374" Type="http://schemas.openxmlformats.org/officeDocument/2006/relationships/hyperlink" Target="http://tiger.census.gov/cgi-bin/mapsurfer?infact=2&amp;outfact=2&amp;act=move&amp;tlevel=-&amp;tvar=-&amp;tmeth=i&amp;mlat=35.92&amp;mlon=-85.08&amp;msym=cross&amp;mlabel=Tornado_touchdown&amp;murl=&amp;lat=35.95120&amp;lon=-85.03779&amp;wid=0.720&amp;ht=0.260&amp;conf=mapnew.con" TargetMode="External" /><Relationship Id="rId375" Type="http://schemas.openxmlformats.org/officeDocument/2006/relationships/hyperlink" Target="http://tiger.census.gov/cgi-bin/mapsurfer?infact=2&amp;outfact=2&amp;act=move&amp;tlevel=-&amp;tvar=-&amp;tmeth=i&amp;mlat=35.58&amp;mlon=-85.92&amp;msym=cross&amp;mlabel=Tornado_touchdown&amp;murl=&amp;lat=35.68676&amp;lon=-85.77609&amp;wid=0.720&amp;ht=0.260&amp;conf=mapnew.con" TargetMode="External" /><Relationship Id="rId376" Type="http://schemas.openxmlformats.org/officeDocument/2006/relationships/hyperlink" Target="http://tiger.census.gov/cgi-bin/mapsurfer?infact=2&amp;outfact=2&amp;act=move&amp;tlevel=-&amp;tvar=-&amp;tmeth=i&amp;mlat=36.42&amp;mlon=-87.2&amp;msym=cross&amp;mlabel=Tornado&amp;murl=&amp;lat=36.47719&amp;lon=-87.37568&amp;wid=0.720&amp;ht=0.260&amp;conf=mapnew.con" TargetMode="External" /><Relationship Id="rId377" Type="http://schemas.openxmlformats.org/officeDocument/2006/relationships/hyperlink" Target="http://tiger.census.gov/cgi-bin/mapsurfer?infact=2&amp;outfact=2&amp;act=move&amp;tlevel=-&amp;tvar=-&amp;tmeth=i&amp;mlat=35.82&amp;mlon=-85.20&amp;msym=cross&amp;mlabel=Tornado_touchdown&amp;murl=&amp;lat=35.95120&amp;lon=-85.03779&amp;wid=0.720&amp;ht=0.260&amp;conf=mapnew.con" TargetMode="External" /><Relationship Id="rId378" Type="http://schemas.openxmlformats.org/officeDocument/2006/relationships/hyperlink" Target="http://www.srh.noaa.gov/ohx/surveys/images/marshall_tornado_1921.gif" TargetMode="External" /><Relationship Id="rId379" Type="http://schemas.openxmlformats.org/officeDocument/2006/relationships/hyperlink" Target="http://www.srh.noaa.gov/ohx/surveys/ss051223.htm" TargetMode="External" /><Relationship Id="rId380" Type="http://schemas.openxmlformats.org/officeDocument/2006/relationships/hyperlink" Target="http://www.srh.noaa.gov/ohx/research/tornado_1933.htm" TargetMode="External" /><Relationship Id="rId381" Type="http://schemas.openxmlformats.org/officeDocument/2006/relationships/hyperlink" Target="http://www.srh.noaa.gov/ohx/research/beatty_swamps.htm" TargetMode="External" /><Relationship Id="rId382" Type="http://schemas.openxmlformats.org/officeDocument/2006/relationships/hyperlink" Target="http://www.srh.noaa.gov/ohx/surveys/ss061734.htm" TargetMode="External" /><Relationship Id="rId383" Type="http://schemas.openxmlformats.org/officeDocument/2006/relationships/hyperlink" Target="http://www.srh.noaa.gov/ohx/surveys/ss042096.htm" TargetMode="External" /><Relationship Id="rId384" Type="http://schemas.openxmlformats.org/officeDocument/2006/relationships/hyperlink" Target="http://www.srh.noaa.gov/ohx/surveys/ss042096.htm" TargetMode="External" /><Relationship Id="rId385" Type="http://schemas.openxmlformats.org/officeDocument/2006/relationships/hyperlink" Target="http://www.srh.noaa.gov/ohx/surveys/sep.htm" TargetMode="External" /><Relationship Id="rId386" Type="http://schemas.openxmlformats.org/officeDocument/2006/relationships/hyperlink" Target="http://www.srh.noaa.gov/ohx/surveys/nash_tor.htm" TargetMode="External" /><Relationship Id="rId387" Type="http://schemas.openxmlformats.org/officeDocument/2006/relationships/hyperlink" Target="images/041698b.jpg" TargetMode="External" /><Relationship Id="rId388" Type="http://schemas.openxmlformats.org/officeDocument/2006/relationships/hyperlink" Target="images/041698a.jpg" TargetMode="External" /><Relationship Id="rId389" Type="http://schemas.openxmlformats.org/officeDocument/2006/relationships/hyperlink" Target="http://www.srh.noaa.gov/ohx/surveys/ss012299.htm" TargetMode="External" /><Relationship Id="rId390" Type="http://schemas.openxmlformats.org/officeDocument/2006/relationships/hyperlink" Target="http://www.srh.noaa.gov/ohx/surveys/linden.htm" TargetMode="External" /><Relationship Id="rId391" Type="http://schemas.openxmlformats.org/officeDocument/2006/relationships/hyperlink" Target="http://www.srh.noaa.gov/ohx/surveys/ss042000.htm" TargetMode="External" /><Relationship Id="rId392" Type="http://schemas.openxmlformats.org/officeDocument/2006/relationships/hyperlink" Target="http://www.srh.noaa.gov/ohx/surveys/ss052400.htm" TargetMode="External" /><Relationship Id="rId393" Type="http://schemas.openxmlformats.org/officeDocument/2006/relationships/hyperlink" Target="http://www.srh.noaa.gov/ohx/surveys/ss052400.htm" TargetMode="External" /><Relationship Id="rId394" Type="http://schemas.openxmlformats.org/officeDocument/2006/relationships/hyperlink" Target="http://www.srh.noaa.gov/ohx/surveys/ss052400.htm" TargetMode="External" /><Relationship Id="rId395" Type="http://schemas.openxmlformats.org/officeDocument/2006/relationships/hyperlink" Target="http://www.srh.noaa.gov/ohx/surveys/ss052400.htm" TargetMode="External" /><Relationship Id="rId396" Type="http://schemas.openxmlformats.org/officeDocument/2006/relationships/hyperlink" Target="http://www.srh.noaa.gov/ohx/surveys/ss052400.htm" TargetMode="External" /><Relationship Id="rId397" Type="http://schemas.openxmlformats.org/officeDocument/2006/relationships/hyperlink" Target="http://www.srh.noaa.gov/ohx/surveys/ss052400.htm" TargetMode="External" /><Relationship Id="rId398" Type="http://schemas.openxmlformats.org/officeDocument/2006/relationships/hyperlink" Target="http://www.srh.noaa.gov/ohx/surveys/ss052400.htm" TargetMode="External" /><Relationship Id="rId399" Type="http://schemas.openxmlformats.org/officeDocument/2006/relationships/hyperlink" Target="http://www.srh.noaa.gov/ohx/surveys/ss052400.htm" TargetMode="External" /><Relationship Id="rId400" Type="http://schemas.openxmlformats.org/officeDocument/2006/relationships/hyperlink" Target="http://www.srh.noaa.gov/ohx/surveys/ss052400.htm" TargetMode="External" /><Relationship Id="rId401" Type="http://schemas.openxmlformats.org/officeDocument/2006/relationships/hyperlink" Target="http://www.srh.noaa.gov/ohx/surveys/ss052400.htm" TargetMode="External" /><Relationship Id="rId402" Type="http://schemas.openxmlformats.org/officeDocument/2006/relationships/hyperlink" Target="http://www.srh.noaa.gov/ohx/surveys/ss052400.htm" TargetMode="External" /><Relationship Id="rId403" Type="http://schemas.openxmlformats.org/officeDocument/2006/relationships/hyperlink" Target="http://www.srh.noaa.gov/ohx/surveys/ss052400.htm" TargetMode="External" /><Relationship Id="rId404" Type="http://schemas.openxmlformats.org/officeDocument/2006/relationships/hyperlink" Target="http://www.srh.noaa.gov/ohx/surveys/ss053101.htm" TargetMode="External" /><Relationship Id="rId405" Type="http://schemas.openxmlformats.org/officeDocument/2006/relationships/hyperlink" Target="http://www.srh.noaa.gov/ohx/surveys/ss053101.htm" TargetMode="External" /><Relationship Id="rId406" Type="http://schemas.openxmlformats.org/officeDocument/2006/relationships/hyperlink" Target="http://www.srh.noaa.gov/ohx/surveys/ss102401.htm" TargetMode="External" /><Relationship Id="rId407" Type="http://schemas.openxmlformats.org/officeDocument/2006/relationships/hyperlink" Target="http://www.srh.noaa.gov/ohx/surveys/ss042802.htm" TargetMode="External" /><Relationship Id="rId408" Type="http://schemas.openxmlformats.org/officeDocument/2006/relationships/hyperlink" Target="http://www.srh.noaa.gov/ohx/surveys/ss111002.htm" TargetMode="External" /><Relationship Id="rId409" Type="http://schemas.openxmlformats.org/officeDocument/2006/relationships/hyperlink" Target="http://www.srh.noaa.gov/ohx/surveys/ss111002.htm" TargetMode="External" /><Relationship Id="rId410" Type="http://schemas.openxmlformats.org/officeDocument/2006/relationships/hyperlink" Target="http://www.srh.noaa.gov/ohx/surveys/ss111002.htm" TargetMode="External" /><Relationship Id="rId411" Type="http://schemas.openxmlformats.org/officeDocument/2006/relationships/hyperlink" Target="http://www.srh.noaa.gov/ohx/surveys/ss111002.htm" TargetMode="External" /><Relationship Id="rId412" Type="http://schemas.openxmlformats.org/officeDocument/2006/relationships/hyperlink" Target="http://www.srh.noaa.gov/ohx/surveys/ss111002.htm" TargetMode="External" /><Relationship Id="rId413" Type="http://schemas.openxmlformats.org/officeDocument/2006/relationships/hyperlink" Target="http://www.srh.noaa.gov/ohx/surveys/ss111002.htm" TargetMode="External" /><Relationship Id="rId414" Type="http://schemas.openxmlformats.org/officeDocument/2006/relationships/hyperlink" Target="http://www.srh.noaa.gov/ohx/surveys/ss111002.htm" TargetMode="External" /><Relationship Id="rId415" Type="http://schemas.openxmlformats.org/officeDocument/2006/relationships/hyperlink" Target="http://www.srh.noaa.gov/ohx/surveys/ss111002.htm" TargetMode="External" /><Relationship Id="rId416" Type="http://schemas.openxmlformats.org/officeDocument/2006/relationships/hyperlink" Target="http://www.srh.noaa.gov/ohx/surveys/ss111002.htm" TargetMode="External" /><Relationship Id="rId417" Type="http://schemas.openxmlformats.org/officeDocument/2006/relationships/hyperlink" Target="http://www.srh.noaa.gov/ohx/surveys/ss031903.htm" TargetMode="External" /><Relationship Id="rId418" Type="http://schemas.openxmlformats.org/officeDocument/2006/relationships/hyperlink" Target="http://www.srh.noaa.gov/ohx/surveys/ss050503.htm" TargetMode="External" /><Relationship Id="rId419" Type="http://schemas.openxmlformats.org/officeDocument/2006/relationships/hyperlink" Target="http://www.srh.noaa.gov/ohx/surveys/ss050503.htm" TargetMode="External" /><Relationship Id="rId420" Type="http://schemas.openxmlformats.org/officeDocument/2006/relationships/hyperlink" Target="http://www.srh.noaa.gov/ohx/surveys/ss050503.htm" TargetMode="External" /><Relationship Id="rId421" Type="http://schemas.openxmlformats.org/officeDocument/2006/relationships/hyperlink" Target="http://www.srh.noaa.gov/ohx/surveys/ss050503.htm" TargetMode="External" /><Relationship Id="rId422" Type="http://schemas.openxmlformats.org/officeDocument/2006/relationships/hyperlink" Target="http://www.srh.noaa.gov/ohx/surveys/ss050503.htm" TargetMode="External" /><Relationship Id="rId423" Type="http://schemas.openxmlformats.org/officeDocument/2006/relationships/hyperlink" Target="http://www.srh.noaa.gov/ohx/surveys/ss050503.htm" TargetMode="External" /><Relationship Id="rId424" Type="http://schemas.openxmlformats.org/officeDocument/2006/relationships/hyperlink" Target="http://www.srh.noaa.gov/ohx/surveys/ss050503.htm" TargetMode="External" /><Relationship Id="rId425" Type="http://schemas.openxmlformats.org/officeDocument/2006/relationships/hyperlink" Target="http://www.srh.noaa.gov/ohx/surveys/ss050503.htm" TargetMode="External" /><Relationship Id="rId426" Type="http://schemas.openxmlformats.org/officeDocument/2006/relationships/hyperlink" Target="http://www.srh.noaa.gov/ohx/surveys/ss051103.htm" TargetMode="External" /><Relationship Id="rId427" Type="http://schemas.openxmlformats.org/officeDocument/2006/relationships/hyperlink" Target="http://www.srh.noaa.gov/ohx/surveys/ss051103.htm" TargetMode="External" /><Relationship Id="rId428" Type="http://schemas.openxmlformats.org/officeDocument/2006/relationships/hyperlink" Target="http://www.srh.noaa.gov/ohx/surveys/ss051103.htm" TargetMode="External" /><Relationship Id="rId429" Type="http://schemas.openxmlformats.org/officeDocument/2006/relationships/hyperlink" Target="http://www.srh.noaa.gov/ohx/surveys/ss051103.htm" TargetMode="External" /><Relationship Id="rId430" Type="http://schemas.openxmlformats.org/officeDocument/2006/relationships/hyperlink" Target="http://www.srh.noaa.gov/ohx/surveys/memorial_day_2004.htm" TargetMode="External" /><Relationship Id="rId431" Type="http://schemas.openxmlformats.org/officeDocument/2006/relationships/drawing" Target="../drawings/drawing1.xml" /><Relationship Id="rId4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8"/>
  <sheetViews>
    <sheetView showGridLines="0" tabSelected="1" zoomScalePageLayoutView="0" workbookViewId="0" topLeftCell="N52">
      <selection activeCell="U14" sqref="U14"/>
    </sheetView>
  </sheetViews>
  <sheetFormatPr defaultColWidth="9.140625" defaultRowHeight="12.75"/>
  <cols>
    <col min="1" max="1" width="6.57421875" style="1" customWidth="1"/>
    <col min="2" max="2" width="4.57421875" style="1" customWidth="1"/>
    <col min="3" max="3" width="5.28125" style="1" customWidth="1"/>
    <col min="4" max="4" width="6.140625" style="1" customWidth="1"/>
    <col min="5" max="5" width="5.7109375" style="1" customWidth="1"/>
    <col min="6" max="6" width="8.00390625" style="1" customWidth="1"/>
    <col min="7" max="7" width="7.7109375" style="1" customWidth="1"/>
    <col min="8" max="8" width="6.8515625" style="1" customWidth="1"/>
    <col min="9" max="9" width="11.8515625" style="1" customWidth="1"/>
    <col min="10" max="10" width="11.57421875" style="1" customWidth="1"/>
    <col min="11" max="11" width="13.28125" style="1" customWidth="1"/>
    <col min="12" max="12" width="12.140625" style="1" customWidth="1"/>
    <col min="13" max="13" width="11.00390625" style="1" customWidth="1"/>
    <col min="14" max="14" width="10.28125" style="1" bestFit="1" customWidth="1"/>
    <col min="15" max="16" width="11.140625" style="1" customWidth="1"/>
    <col min="17" max="17" width="4.00390625" style="1" customWidth="1"/>
    <col min="18" max="18" width="4.7109375" style="1" customWidth="1"/>
    <col min="19" max="19" width="9.7109375" style="1" customWidth="1"/>
    <col min="20" max="20" width="4.7109375" style="1" customWidth="1"/>
    <col min="21" max="21" width="8.28125" style="1" customWidth="1"/>
    <col min="22" max="22" width="7.421875" style="1" customWidth="1"/>
    <col min="23" max="31" width="9.140625" style="1" customWidth="1"/>
    <col min="32" max="37" width="6.7109375" style="1" customWidth="1"/>
    <col min="38" max="38" width="9.140625" style="1" customWidth="1"/>
    <col min="39" max="44" width="6.7109375" style="1" customWidth="1"/>
    <col min="45" max="16384" width="9.140625" style="1" customWidth="1"/>
  </cols>
  <sheetData>
    <row r="1" spans="1:9" ht="17.25" customHeight="1">
      <c r="A1" s="39" t="s">
        <v>0</v>
      </c>
      <c r="B1" s="39"/>
      <c r="C1" s="39"/>
      <c r="D1" s="40"/>
      <c r="E1" s="40"/>
      <c r="F1" s="40"/>
      <c r="G1" s="40"/>
      <c r="H1" s="40"/>
      <c r="I1" s="40"/>
    </row>
    <row r="2" spans="1:3" ht="12.75">
      <c r="A2" s="2"/>
      <c r="B2" s="2"/>
      <c r="C2" s="2"/>
    </row>
    <row r="3" spans="1:14" ht="12.75">
      <c r="A3" s="41" t="s">
        <v>57</v>
      </c>
      <c r="B3" s="41" t="s">
        <v>58</v>
      </c>
      <c r="C3" s="41" t="s">
        <v>59</v>
      </c>
      <c r="D3" s="3" t="s">
        <v>1</v>
      </c>
      <c r="E3" s="41" t="s">
        <v>3</v>
      </c>
      <c r="F3" s="41" t="s">
        <v>4</v>
      </c>
      <c r="G3" s="3" t="s">
        <v>5</v>
      </c>
      <c r="H3" s="46" t="s">
        <v>8</v>
      </c>
      <c r="I3" s="25" t="s">
        <v>148</v>
      </c>
      <c r="J3" s="26"/>
      <c r="K3" s="26"/>
      <c r="L3" s="26"/>
      <c r="M3" s="26"/>
      <c r="N3" s="27"/>
    </row>
    <row r="4" spans="1:45" ht="12.75">
      <c r="A4" s="44"/>
      <c r="B4" s="42"/>
      <c r="C4" s="42"/>
      <c r="D4" s="4" t="s">
        <v>2</v>
      </c>
      <c r="E4" s="44"/>
      <c r="F4" s="44"/>
      <c r="G4" s="4" t="s">
        <v>6</v>
      </c>
      <c r="H4" s="47"/>
      <c r="I4" s="28"/>
      <c r="J4" s="29"/>
      <c r="K4" s="29"/>
      <c r="L4" s="29"/>
      <c r="M4" s="29"/>
      <c r="N4" s="30"/>
      <c r="AF4" s="24"/>
      <c r="AG4" s="34" t="s">
        <v>158</v>
      </c>
      <c r="AH4" s="35"/>
      <c r="AI4" s="35"/>
      <c r="AJ4" s="35"/>
      <c r="AK4" s="35"/>
      <c r="AL4" s="36"/>
      <c r="AM4" s="24"/>
      <c r="AN4" s="34" t="s">
        <v>161</v>
      </c>
      <c r="AO4" s="37"/>
      <c r="AP4" s="37"/>
      <c r="AQ4" s="37"/>
      <c r="AR4" s="37"/>
      <c r="AS4" s="38"/>
    </row>
    <row r="5" spans="1:45" ht="12.75">
      <c r="A5" s="45"/>
      <c r="B5" s="43"/>
      <c r="C5" s="43"/>
      <c r="D5" s="5"/>
      <c r="E5" s="45"/>
      <c r="F5" s="45"/>
      <c r="G5" s="5" t="s">
        <v>7</v>
      </c>
      <c r="H5" s="48"/>
      <c r="I5" s="31"/>
      <c r="J5" s="32"/>
      <c r="K5" s="32"/>
      <c r="L5" s="32"/>
      <c r="M5" s="32"/>
      <c r="N5" s="33"/>
      <c r="O5" s="14"/>
      <c r="P5" s="14" t="s">
        <v>159</v>
      </c>
      <c r="Q5" s="14" t="s">
        <v>156</v>
      </c>
      <c r="R5" s="14" t="s">
        <v>157</v>
      </c>
      <c r="S5" s="14" t="s">
        <v>158</v>
      </c>
      <c r="T5" s="14" t="s">
        <v>157</v>
      </c>
      <c r="U5" s="14" t="s">
        <v>160</v>
      </c>
      <c r="V5" s="14" t="s">
        <v>162</v>
      </c>
      <c r="AF5" s="24"/>
      <c r="AG5" s="19" t="s">
        <v>150</v>
      </c>
      <c r="AH5" s="19" t="s">
        <v>151</v>
      </c>
      <c r="AI5" s="19" t="s">
        <v>152</v>
      </c>
      <c r="AJ5" s="19" t="s">
        <v>153</v>
      </c>
      <c r="AK5" s="19" t="s">
        <v>154</v>
      </c>
      <c r="AL5" s="19" t="s">
        <v>155</v>
      </c>
      <c r="AN5" s="19" t="s">
        <v>150</v>
      </c>
      <c r="AO5" s="19" t="s">
        <v>151</v>
      </c>
      <c r="AP5" s="19" t="s">
        <v>152</v>
      </c>
      <c r="AQ5" s="19" t="s">
        <v>153</v>
      </c>
      <c r="AR5" s="19" t="s">
        <v>154</v>
      </c>
      <c r="AS5" s="19" t="s">
        <v>155</v>
      </c>
    </row>
    <row r="6" spans="1:45" ht="12.75">
      <c r="A6" s="8">
        <v>5</v>
      </c>
      <c r="B6" s="8" t="s">
        <v>169</v>
      </c>
      <c r="C6" s="8">
        <v>1830</v>
      </c>
      <c r="D6" s="6"/>
      <c r="E6" s="6"/>
      <c r="F6" s="6"/>
      <c r="G6" s="6"/>
      <c r="H6" s="6"/>
      <c r="I6" s="7" t="s">
        <v>9</v>
      </c>
      <c r="J6" s="7"/>
      <c r="K6" s="7"/>
      <c r="L6" s="7"/>
      <c r="M6" s="7"/>
      <c r="N6" s="7"/>
      <c r="P6" s="13" t="s">
        <v>150</v>
      </c>
      <c r="Q6" s="13">
        <f>COUNTIF(H6:H506,"F0")+COUNTIF(H507:H535,"EF0")</f>
        <v>90</v>
      </c>
      <c r="R6" s="15">
        <f>Q6/SUM(Q6:Q11)</f>
        <v>0.17647058823529413</v>
      </c>
      <c r="S6" s="13">
        <f>AG536</f>
        <v>0</v>
      </c>
      <c r="T6" s="15">
        <f>S6/SUM(S6:S11)</f>
        <v>0</v>
      </c>
      <c r="U6" s="18">
        <f aca="true" t="shared" si="0" ref="U6:U11">S6/Q6</f>
        <v>0</v>
      </c>
      <c r="V6" s="18">
        <f>AN536</f>
        <v>0.8488888888888889</v>
      </c>
      <c r="AG6" s="20">
        <f>IF(H6="F0",E6,"")</f>
      </c>
      <c r="AH6" s="20">
        <f>IF(H6="F1",E6,"")</f>
      </c>
      <c r="AI6" s="20">
        <f>IF(H6="F2",E6,"")</f>
      </c>
      <c r="AJ6" s="20">
        <f>IF(H6="F3",E6,"")</f>
      </c>
      <c r="AK6" s="20">
        <f>IF(H6="F4",E6,"")</f>
      </c>
      <c r="AL6" s="20">
        <f>IF(H6="F5",E6,"")</f>
      </c>
      <c r="AN6" s="20">
        <f>IF(H6="F0",G6,"")</f>
      </c>
      <c r="AO6" s="20">
        <f>IF(H6="F1",G6,"")</f>
      </c>
      <c r="AP6" s="20">
        <f>IF(H6="F2",G6,"")</f>
      </c>
      <c r="AQ6" s="20">
        <f>IF(H6="F3",G6,"")</f>
      </c>
      <c r="AR6" s="20">
        <f>IF(H6="F4",G6,"")</f>
      </c>
      <c r="AS6" s="20">
        <f>IF(H6="F5",G6,"")</f>
      </c>
    </row>
    <row r="7" spans="1:45" ht="12.75">
      <c r="A7" s="8" t="s">
        <v>170</v>
      </c>
      <c r="B7" s="8" t="s">
        <v>169</v>
      </c>
      <c r="C7" s="8" t="s">
        <v>171</v>
      </c>
      <c r="D7" s="6"/>
      <c r="E7" s="6"/>
      <c r="F7" s="6"/>
      <c r="G7" s="6"/>
      <c r="H7" s="6"/>
      <c r="I7" s="7" t="s">
        <v>18</v>
      </c>
      <c r="J7" s="7"/>
      <c r="K7" s="7"/>
      <c r="L7" s="7"/>
      <c r="M7" s="7"/>
      <c r="N7" s="7"/>
      <c r="P7" s="13" t="s">
        <v>151</v>
      </c>
      <c r="Q7" s="13">
        <f>COUNTIF(H6:H506,"F1")+COUNTIF(H507:H535,"EF1")</f>
        <v>178</v>
      </c>
      <c r="R7" s="15">
        <f>Q7/SUM(Q6:Q11)</f>
        <v>0.34901960784313724</v>
      </c>
      <c r="S7" s="13">
        <f>AH536</f>
        <v>16</v>
      </c>
      <c r="T7" s="15">
        <f>S7/SUM(S6:S11)</f>
        <v>0.03940886699507389</v>
      </c>
      <c r="U7" s="18">
        <f t="shared" si="0"/>
        <v>0.0898876404494382</v>
      </c>
      <c r="V7" s="18">
        <f>AO536</f>
        <v>3.2230337078651687</v>
      </c>
      <c r="AG7" s="20">
        <f aca="true" t="shared" si="1" ref="AG7:AG70">IF(H7="F0",E7,"")</f>
      </c>
      <c r="AH7" s="20">
        <f aca="true" t="shared" si="2" ref="AH7:AH70">IF(H7="F1",E7,"")</f>
      </c>
      <c r="AI7" s="20">
        <f aca="true" t="shared" si="3" ref="AI7:AI70">IF(H7="F2",E7,"")</f>
      </c>
      <c r="AJ7" s="20">
        <f aca="true" t="shared" si="4" ref="AJ7:AJ70">IF(H7="F3",E7,"")</f>
      </c>
      <c r="AK7" s="20">
        <f aca="true" t="shared" si="5" ref="AK7:AK70">IF(H7="F4",E7,"")</f>
      </c>
      <c r="AL7" s="20">
        <f aca="true" t="shared" si="6" ref="AL7:AL70">IF(H7="F5",E7,"")</f>
      </c>
      <c r="AN7" s="20">
        <f aca="true" t="shared" si="7" ref="AN7:AN70">IF(H7="F0",G7,"")</f>
      </c>
      <c r="AO7" s="20">
        <f aca="true" t="shared" si="8" ref="AO7:AO70">IF(H7="F1",G7,"")</f>
      </c>
      <c r="AP7" s="20">
        <f aca="true" t="shared" si="9" ref="AP7:AP70">IF(H7="F2",G7,"")</f>
      </c>
      <c r="AQ7" s="20">
        <f aca="true" t="shared" si="10" ref="AQ7:AQ70">IF(H7="F3",G7,"")</f>
      </c>
      <c r="AR7" s="20">
        <f aca="true" t="shared" si="11" ref="AR7:AR70">IF(H7="F4",G7,"")</f>
      </c>
      <c r="AS7" s="20">
        <f aca="true" t="shared" si="12" ref="AS7:AS70">IF(H7="F5",G7,"")</f>
      </c>
    </row>
    <row r="8" spans="1:45" ht="12.75">
      <c r="A8" s="8">
        <v>5</v>
      </c>
      <c r="B8" s="8">
        <v>31</v>
      </c>
      <c r="C8" s="8">
        <v>1830</v>
      </c>
      <c r="D8" s="6">
        <v>2030</v>
      </c>
      <c r="E8" s="6">
        <v>5</v>
      </c>
      <c r="F8" s="6">
        <v>40</v>
      </c>
      <c r="G8" s="6"/>
      <c r="H8" s="6"/>
      <c r="I8" s="7" t="s">
        <v>10</v>
      </c>
      <c r="J8" s="7"/>
      <c r="K8" s="7"/>
      <c r="L8" s="7"/>
      <c r="M8" s="7"/>
      <c r="N8" s="7"/>
      <c r="P8" s="13" t="s">
        <v>152</v>
      </c>
      <c r="Q8" s="13">
        <f>COUNTIF(H6:H506,"F2")+COUNTIF(H507:H535,"EF2")</f>
        <v>163</v>
      </c>
      <c r="R8" s="15">
        <f>Q8/SUM(Q6:Q11)</f>
        <v>0.3196078431372549</v>
      </c>
      <c r="S8" s="13">
        <f>AI536</f>
        <v>38</v>
      </c>
      <c r="T8" s="15">
        <f>S8/SUM(S6:S11)</f>
        <v>0.09359605911330049</v>
      </c>
      <c r="U8" s="18">
        <f t="shared" si="0"/>
        <v>0.2331288343558282</v>
      </c>
      <c r="V8" s="18">
        <f>AP536</f>
        <v>7.2539877300613504</v>
      </c>
      <c r="AG8" s="20">
        <f t="shared" si="1"/>
      </c>
      <c r="AH8" s="20">
        <f t="shared" si="2"/>
      </c>
      <c r="AI8" s="20">
        <f t="shared" si="3"/>
      </c>
      <c r="AJ8" s="20">
        <f t="shared" si="4"/>
      </c>
      <c r="AK8" s="20">
        <f t="shared" si="5"/>
      </c>
      <c r="AL8" s="20">
        <f t="shared" si="6"/>
      </c>
      <c r="AN8" s="20">
        <f t="shared" si="7"/>
      </c>
      <c r="AO8" s="20">
        <f t="shared" si="8"/>
      </c>
      <c r="AP8" s="20">
        <f t="shared" si="9"/>
      </c>
      <c r="AQ8" s="20">
        <f t="shared" si="10"/>
      </c>
      <c r="AR8" s="20">
        <f t="shared" si="11"/>
      </c>
      <c r="AS8" s="20">
        <f t="shared" si="12"/>
      </c>
    </row>
    <row r="9" spans="1:45" ht="12.75">
      <c r="A9" s="8" t="s">
        <v>172</v>
      </c>
      <c r="B9" s="8" t="s">
        <v>172</v>
      </c>
      <c r="C9" s="8" t="s">
        <v>173</v>
      </c>
      <c r="D9" s="6">
        <v>1400</v>
      </c>
      <c r="E9" s="6"/>
      <c r="F9" s="6"/>
      <c r="G9" s="6"/>
      <c r="H9" s="6"/>
      <c r="I9" s="7" t="s">
        <v>25</v>
      </c>
      <c r="J9" s="7"/>
      <c r="K9" s="7"/>
      <c r="L9" s="7"/>
      <c r="M9" s="7"/>
      <c r="N9" s="7"/>
      <c r="P9" s="13" t="s">
        <v>153</v>
      </c>
      <c r="Q9" s="13">
        <f>COUNTIF(H6:H506,"F3")+COUNTIF(H507:H535,"EF3")</f>
        <v>60</v>
      </c>
      <c r="R9" s="15">
        <f>Q9/SUM(Q6:Q11)</f>
        <v>0.11764705882352941</v>
      </c>
      <c r="S9" s="13">
        <f>AJ536</f>
        <v>151</v>
      </c>
      <c r="T9" s="15">
        <f>S9/SUM(S6:S11)</f>
        <v>0.37192118226600984</v>
      </c>
      <c r="U9" s="18">
        <f t="shared" si="0"/>
        <v>2.5166666666666666</v>
      </c>
      <c r="V9" s="18">
        <f>AQ536</f>
        <v>17.326666666666664</v>
      </c>
      <c r="AG9" s="20">
        <f t="shared" si="1"/>
      </c>
      <c r="AH9" s="20">
        <f t="shared" si="2"/>
      </c>
      <c r="AI9" s="20">
        <f t="shared" si="3"/>
      </c>
      <c r="AJ9" s="20">
        <f t="shared" si="4"/>
      </c>
      <c r="AK9" s="20">
        <f t="shared" si="5"/>
      </c>
      <c r="AL9" s="20">
        <f t="shared" si="6"/>
      </c>
      <c r="AN9" s="20">
        <f t="shared" si="7"/>
      </c>
      <c r="AO9" s="20">
        <f t="shared" si="8"/>
      </c>
      <c r="AP9" s="20">
        <f t="shared" si="9"/>
      </c>
      <c r="AQ9" s="20">
        <f t="shared" si="10"/>
      </c>
      <c r="AR9" s="20">
        <f t="shared" si="11"/>
      </c>
      <c r="AS9" s="20">
        <f t="shared" si="12"/>
      </c>
    </row>
    <row r="10" spans="1:45" ht="12.75">
      <c r="A10" s="8">
        <v>5</v>
      </c>
      <c r="B10" s="8">
        <v>6</v>
      </c>
      <c r="C10" s="8">
        <v>1868</v>
      </c>
      <c r="D10" s="6">
        <v>1600</v>
      </c>
      <c r="E10" s="6">
        <v>5</v>
      </c>
      <c r="F10" s="6">
        <v>15</v>
      </c>
      <c r="G10" s="6">
        <v>10</v>
      </c>
      <c r="H10" s="6"/>
      <c r="I10" s="7" t="s">
        <v>42</v>
      </c>
      <c r="J10" s="7" t="s">
        <v>94</v>
      </c>
      <c r="K10" s="7"/>
      <c r="L10" s="7"/>
      <c r="M10" s="7"/>
      <c r="N10" s="7"/>
      <c r="P10" s="13" t="s">
        <v>154</v>
      </c>
      <c r="Q10" s="13">
        <f>COUNTIF(H6:H506,"F4")+COUNTIF(H507:H535,"EF4")</f>
        <v>18</v>
      </c>
      <c r="R10" s="15">
        <f>Q10/SUM(Q6:Q11)</f>
        <v>0.03529411764705882</v>
      </c>
      <c r="S10" s="13">
        <f>AK536</f>
        <v>198</v>
      </c>
      <c r="T10" s="15">
        <f>S10/SUM(S6:S11)</f>
        <v>0.4876847290640394</v>
      </c>
      <c r="U10" s="18">
        <f t="shared" si="0"/>
        <v>11</v>
      </c>
      <c r="V10" s="18">
        <f>AR536</f>
        <v>26.63888888888889</v>
      </c>
      <c r="AG10" s="20">
        <f t="shared" si="1"/>
      </c>
      <c r="AH10" s="20">
        <f t="shared" si="2"/>
      </c>
      <c r="AI10" s="20">
        <f t="shared" si="3"/>
      </c>
      <c r="AJ10" s="20">
        <f t="shared" si="4"/>
      </c>
      <c r="AK10" s="20">
        <f t="shared" si="5"/>
      </c>
      <c r="AL10" s="20">
        <f t="shared" si="6"/>
      </c>
      <c r="AN10" s="20">
        <f t="shared" si="7"/>
      </c>
      <c r="AO10" s="20">
        <f t="shared" si="8"/>
      </c>
      <c r="AP10" s="20">
        <f t="shared" si="9"/>
      </c>
      <c r="AQ10" s="20">
        <f t="shared" si="10"/>
      </c>
      <c r="AR10" s="20">
        <f t="shared" si="11"/>
      </c>
      <c r="AS10" s="20">
        <f t="shared" si="12"/>
      </c>
    </row>
    <row r="11" spans="1:45" ht="12.75">
      <c r="A11" s="8" t="s">
        <v>174</v>
      </c>
      <c r="B11" s="8" t="s">
        <v>175</v>
      </c>
      <c r="C11" s="8" t="s">
        <v>176</v>
      </c>
      <c r="D11" s="6"/>
      <c r="E11" s="6"/>
      <c r="F11" s="6"/>
      <c r="G11" s="6"/>
      <c r="H11" s="6"/>
      <c r="I11" s="7" t="s">
        <v>35</v>
      </c>
      <c r="J11" s="7"/>
      <c r="K11" s="7"/>
      <c r="L11" s="7"/>
      <c r="M11" s="7"/>
      <c r="N11" s="7"/>
      <c r="P11" s="13" t="s">
        <v>155</v>
      </c>
      <c r="Q11" s="13">
        <f>COUNTIF(H6:H506,"F5")+COUNTIF(H507:H535,"EF5")</f>
        <v>1</v>
      </c>
      <c r="R11" s="15">
        <f>Q11/SUM(Q6:Q11)</f>
        <v>0.00196078431372549</v>
      </c>
      <c r="S11" s="13">
        <f>AL536</f>
        <v>3</v>
      </c>
      <c r="T11" s="15">
        <f>S11/SUM(S6:S11)</f>
        <v>0.007389162561576354</v>
      </c>
      <c r="U11" s="18">
        <f t="shared" si="0"/>
        <v>3</v>
      </c>
      <c r="V11" s="18">
        <f>AS536</f>
        <v>62.5</v>
      </c>
      <c r="AG11" s="20">
        <f t="shared" si="1"/>
      </c>
      <c r="AH11" s="20">
        <f t="shared" si="2"/>
      </c>
      <c r="AI11" s="20">
        <f t="shared" si="3"/>
      </c>
      <c r="AJ11" s="20">
        <f t="shared" si="4"/>
      </c>
      <c r="AK11" s="20">
        <f t="shared" si="5"/>
      </c>
      <c r="AL11" s="20">
        <f t="shared" si="6"/>
      </c>
      <c r="AN11" s="20">
        <f t="shared" si="7"/>
      </c>
      <c r="AO11" s="20">
        <f t="shared" si="8"/>
      </c>
      <c r="AP11" s="20">
        <f t="shared" si="9"/>
      </c>
      <c r="AQ11" s="20">
        <f t="shared" si="10"/>
      </c>
      <c r="AR11" s="20">
        <f t="shared" si="11"/>
      </c>
      <c r="AS11" s="20">
        <f t="shared" si="12"/>
      </c>
    </row>
    <row r="12" spans="1:45" ht="12.75">
      <c r="A12" s="8">
        <v>4</v>
      </c>
      <c r="B12" s="8">
        <v>18</v>
      </c>
      <c r="C12" s="8">
        <v>1877</v>
      </c>
      <c r="D12" s="6">
        <v>2200</v>
      </c>
      <c r="E12" s="6">
        <v>10</v>
      </c>
      <c r="F12" s="6">
        <v>50</v>
      </c>
      <c r="G12" s="6">
        <v>40</v>
      </c>
      <c r="H12" s="6" t="s">
        <v>11</v>
      </c>
      <c r="I12" s="7" t="s">
        <v>20</v>
      </c>
      <c r="J12" s="7" t="s">
        <v>133</v>
      </c>
      <c r="K12" s="7" t="s">
        <v>95</v>
      </c>
      <c r="L12" s="7" t="s">
        <v>96</v>
      </c>
      <c r="M12" s="7" t="s">
        <v>94</v>
      </c>
      <c r="N12" s="7" t="s">
        <v>97</v>
      </c>
      <c r="P12" s="13"/>
      <c r="Q12" s="13"/>
      <c r="R12" s="13"/>
      <c r="S12" s="13"/>
      <c r="T12" s="13"/>
      <c r="AG12" s="20">
        <f t="shared" si="1"/>
      </c>
      <c r="AH12" s="20">
        <f t="shared" si="2"/>
      </c>
      <c r="AI12" s="20">
        <f t="shared" si="3"/>
      </c>
      <c r="AJ12" s="20">
        <f t="shared" si="4"/>
      </c>
      <c r="AK12" s="20">
        <f t="shared" si="5"/>
        <v>10</v>
      </c>
      <c r="AL12" s="20">
        <f t="shared" si="6"/>
      </c>
      <c r="AN12" s="20">
        <f t="shared" si="7"/>
      </c>
      <c r="AO12" s="20">
        <f t="shared" si="8"/>
      </c>
      <c r="AP12" s="20">
        <f t="shared" si="9"/>
      </c>
      <c r="AQ12" s="20">
        <f t="shared" si="10"/>
      </c>
      <c r="AR12" s="20">
        <f t="shared" si="11"/>
        <v>40</v>
      </c>
      <c r="AS12" s="20">
        <f t="shared" si="12"/>
      </c>
    </row>
    <row r="13" spans="1:45" ht="12.75">
      <c r="A13" s="8">
        <v>4</v>
      </c>
      <c r="B13" s="8">
        <v>18</v>
      </c>
      <c r="C13" s="8">
        <v>1877</v>
      </c>
      <c r="D13" s="6">
        <v>2300</v>
      </c>
      <c r="E13" s="6"/>
      <c r="F13" s="6"/>
      <c r="G13" s="6">
        <v>15</v>
      </c>
      <c r="H13" s="6" t="s">
        <v>12</v>
      </c>
      <c r="I13" s="7" t="s">
        <v>24</v>
      </c>
      <c r="J13" s="7" t="s">
        <v>124</v>
      </c>
      <c r="K13" s="7" t="s">
        <v>98</v>
      </c>
      <c r="L13" s="7"/>
      <c r="M13" s="7"/>
      <c r="N13" s="7"/>
      <c r="P13" s="16" t="s">
        <v>55</v>
      </c>
      <c r="Q13" s="13">
        <f>COUNTIF(A6:A535,1)</f>
        <v>35</v>
      </c>
      <c r="R13" s="15">
        <f>Q13/SUM(Q13:Q24)</f>
        <v>0.0660377358490566</v>
      </c>
      <c r="S13" s="13"/>
      <c r="T13" s="13"/>
      <c r="AG13" s="20">
        <f t="shared" si="1"/>
      </c>
      <c r="AH13" s="20">
        <f t="shared" si="2"/>
      </c>
      <c r="AI13" s="20">
        <f t="shared" si="3"/>
        <v>0</v>
      </c>
      <c r="AJ13" s="20">
        <f t="shared" si="4"/>
      </c>
      <c r="AK13" s="20">
        <f t="shared" si="5"/>
      </c>
      <c r="AL13" s="20">
        <f t="shared" si="6"/>
      </c>
      <c r="AN13" s="20">
        <f t="shared" si="7"/>
      </c>
      <c r="AO13" s="20">
        <f t="shared" si="8"/>
      </c>
      <c r="AP13" s="20">
        <f t="shared" si="9"/>
        <v>15</v>
      </c>
      <c r="AQ13" s="20">
        <f t="shared" si="10"/>
      </c>
      <c r="AR13" s="20">
        <f t="shared" si="11"/>
      </c>
      <c r="AS13" s="20">
        <f t="shared" si="12"/>
      </c>
    </row>
    <row r="14" spans="1:45" ht="12.75">
      <c r="A14" s="8" t="s">
        <v>172</v>
      </c>
      <c r="B14" s="8" t="s">
        <v>178</v>
      </c>
      <c r="C14" s="8" t="s">
        <v>177</v>
      </c>
      <c r="D14" s="6">
        <v>1530</v>
      </c>
      <c r="E14" s="6"/>
      <c r="F14" s="6"/>
      <c r="G14" s="6"/>
      <c r="H14" s="6"/>
      <c r="I14" s="7" t="s">
        <v>24</v>
      </c>
      <c r="J14" s="7"/>
      <c r="K14" s="7"/>
      <c r="L14" s="7"/>
      <c r="M14" s="7"/>
      <c r="N14" s="7"/>
      <c r="P14" s="16" t="s">
        <v>60</v>
      </c>
      <c r="Q14" s="13">
        <f>COUNTIF(A6:A535,2)</f>
        <v>44</v>
      </c>
      <c r="R14" s="15">
        <f>Q14/SUM(Q13:Q24)</f>
        <v>0.0830188679245283</v>
      </c>
      <c r="S14" s="13"/>
      <c r="T14" s="13"/>
      <c r="AG14" s="20">
        <f t="shared" si="1"/>
      </c>
      <c r="AH14" s="20">
        <f t="shared" si="2"/>
      </c>
      <c r="AI14" s="20">
        <f t="shared" si="3"/>
      </c>
      <c r="AJ14" s="20">
        <f t="shared" si="4"/>
      </c>
      <c r="AK14" s="20">
        <f t="shared" si="5"/>
      </c>
      <c r="AL14" s="20">
        <f t="shared" si="6"/>
      </c>
      <c r="AN14" s="20">
        <f t="shared" si="7"/>
      </c>
      <c r="AO14" s="20">
        <f t="shared" si="8"/>
      </c>
      <c r="AP14" s="20">
        <f t="shared" si="9"/>
      </c>
      <c r="AQ14" s="20">
        <f t="shared" si="10"/>
      </c>
      <c r="AR14" s="20">
        <f t="shared" si="11"/>
      </c>
      <c r="AS14" s="20">
        <f t="shared" si="12"/>
      </c>
    </row>
    <row r="15" spans="1:45" ht="12.75">
      <c r="A15" s="8" t="s">
        <v>179</v>
      </c>
      <c r="B15" s="8" t="s">
        <v>180</v>
      </c>
      <c r="C15" s="8" t="s">
        <v>181</v>
      </c>
      <c r="D15" s="6"/>
      <c r="E15" s="6"/>
      <c r="F15" s="6"/>
      <c r="G15" s="6"/>
      <c r="H15" s="6"/>
      <c r="I15" s="7" t="s">
        <v>42</v>
      </c>
      <c r="J15" s="7"/>
      <c r="K15" s="7"/>
      <c r="L15" s="7"/>
      <c r="M15" s="7"/>
      <c r="N15" s="7"/>
      <c r="P15" s="16" t="s">
        <v>61</v>
      </c>
      <c r="Q15" s="13">
        <f>COUNTIF(A6:A535,3)</f>
        <v>87</v>
      </c>
      <c r="R15" s="15">
        <f>Q15/SUM(Q13:Q24)</f>
        <v>0.1641509433962264</v>
      </c>
      <c r="S15" s="13"/>
      <c r="T15" s="13"/>
      <c r="AG15" s="20">
        <f t="shared" si="1"/>
      </c>
      <c r="AH15" s="20">
        <f t="shared" si="2"/>
      </c>
      <c r="AI15" s="20">
        <f t="shared" si="3"/>
      </c>
      <c r="AJ15" s="20">
        <f t="shared" si="4"/>
      </c>
      <c r="AK15" s="20">
        <f t="shared" si="5"/>
      </c>
      <c r="AL15" s="20">
        <f t="shared" si="6"/>
      </c>
      <c r="AN15" s="20">
        <f t="shared" si="7"/>
      </c>
      <c r="AO15" s="20">
        <f t="shared" si="8"/>
      </c>
      <c r="AP15" s="20">
        <f t="shared" si="9"/>
      </c>
      <c r="AQ15" s="20">
        <f t="shared" si="10"/>
      </c>
      <c r="AR15" s="20">
        <f t="shared" si="11"/>
      </c>
      <c r="AS15" s="20">
        <f t="shared" si="12"/>
      </c>
    </row>
    <row r="16" spans="1:45" ht="12.75">
      <c r="A16" s="8">
        <v>2</v>
      </c>
      <c r="B16" s="8">
        <v>12</v>
      </c>
      <c r="C16" s="8">
        <v>1880</v>
      </c>
      <c r="D16" s="6">
        <v>2200</v>
      </c>
      <c r="E16" s="6"/>
      <c r="F16" s="6"/>
      <c r="G16" s="6">
        <v>4</v>
      </c>
      <c r="H16" s="6" t="s">
        <v>12</v>
      </c>
      <c r="I16" s="7" t="s">
        <v>13</v>
      </c>
      <c r="J16" s="7"/>
      <c r="K16" s="7"/>
      <c r="L16" s="7"/>
      <c r="M16" s="7"/>
      <c r="N16" s="7"/>
      <c r="P16" s="16" t="s">
        <v>62</v>
      </c>
      <c r="Q16" s="13">
        <f>COUNTIF(A6:A535,4)</f>
        <v>126</v>
      </c>
      <c r="R16" s="15">
        <f>Q16/SUM(Q13:Q24)</f>
        <v>0.23773584905660378</v>
      </c>
      <c r="S16" s="13"/>
      <c r="T16" s="13"/>
      <c r="AG16" s="20">
        <f t="shared" si="1"/>
      </c>
      <c r="AH16" s="20">
        <f t="shared" si="2"/>
      </c>
      <c r="AI16" s="20">
        <f t="shared" si="3"/>
        <v>0</v>
      </c>
      <c r="AJ16" s="20">
        <f t="shared" si="4"/>
      </c>
      <c r="AK16" s="20">
        <f t="shared" si="5"/>
      </c>
      <c r="AL16" s="20">
        <f t="shared" si="6"/>
      </c>
      <c r="AN16" s="20">
        <f t="shared" si="7"/>
      </c>
      <c r="AO16" s="20">
        <f t="shared" si="8"/>
      </c>
      <c r="AP16" s="20">
        <f t="shared" si="9"/>
        <v>4</v>
      </c>
      <c r="AQ16" s="20">
        <f t="shared" si="10"/>
      </c>
      <c r="AR16" s="20">
        <f t="shared" si="11"/>
      </c>
      <c r="AS16" s="20">
        <f t="shared" si="12"/>
      </c>
    </row>
    <row r="17" spans="1:45" ht="12.75">
      <c r="A17" s="8" t="s">
        <v>174</v>
      </c>
      <c r="B17" s="8" t="s">
        <v>182</v>
      </c>
      <c r="C17" s="8" t="s">
        <v>181</v>
      </c>
      <c r="D17" s="6"/>
      <c r="E17" s="6"/>
      <c r="F17" s="6"/>
      <c r="G17" s="6"/>
      <c r="H17" s="6"/>
      <c r="I17" s="7" t="s">
        <v>32</v>
      </c>
      <c r="J17" s="7"/>
      <c r="K17" s="7"/>
      <c r="L17" s="7"/>
      <c r="M17" s="7"/>
      <c r="N17" s="7"/>
      <c r="P17" s="16" t="s">
        <v>56</v>
      </c>
      <c r="Q17" s="13">
        <f>COUNTIF(A6:A535,5)</f>
        <v>119</v>
      </c>
      <c r="R17" s="15">
        <f>Q17/SUM(Q13:Q24)</f>
        <v>0.22452830188679246</v>
      </c>
      <c r="S17" s="13"/>
      <c r="T17" s="13"/>
      <c r="AG17" s="20">
        <f t="shared" si="1"/>
      </c>
      <c r="AH17" s="20">
        <f t="shared" si="2"/>
      </c>
      <c r="AI17" s="20">
        <f t="shared" si="3"/>
      </c>
      <c r="AJ17" s="20">
        <f t="shared" si="4"/>
      </c>
      <c r="AK17" s="20">
        <f t="shared" si="5"/>
      </c>
      <c r="AL17" s="20">
        <f t="shared" si="6"/>
      </c>
      <c r="AN17" s="20">
        <f t="shared" si="7"/>
      </c>
      <c r="AO17" s="20">
        <f t="shared" si="8"/>
      </c>
      <c r="AP17" s="20">
        <f t="shared" si="9"/>
      </c>
      <c r="AQ17" s="20">
        <f t="shared" si="10"/>
      </c>
      <c r="AR17" s="20">
        <f t="shared" si="11"/>
      </c>
      <c r="AS17" s="20">
        <f t="shared" si="12"/>
      </c>
    </row>
    <row r="18" spans="1:45" ht="12.75">
      <c r="A18" s="8" t="s">
        <v>165</v>
      </c>
      <c r="B18" s="8" t="s">
        <v>183</v>
      </c>
      <c r="C18" s="8" t="s">
        <v>181</v>
      </c>
      <c r="D18" s="6"/>
      <c r="E18" s="6"/>
      <c r="F18" s="6"/>
      <c r="G18" s="6"/>
      <c r="H18" s="6"/>
      <c r="I18" s="7" t="s">
        <v>40</v>
      </c>
      <c r="J18" s="7"/>
      <c r="K18" s="7"/>
      <c r="L18" s="7"/>
      <c r="M18" s="7"/>
      <c r="N18" s="7"/>
      <c r="P18" s="16" t="s">
        <v>63</v>
      </c>
      <c r="Q18" s="13">
        <f>COUNTIF(A6:A535,6)</f>
        <v>27</v>
      </c>
      <c r="R18" s="15">
        <f>Q18/SUM(Q13:Q24)</f>
        <v>0.0509433962264151</v>
      </c>
      <c r="S18" s="13"/>
      <c r="T18" s="13"/>
      <c r="AG18" s="20">
        <f t="shared" si="1"/>
      </c>
      <c r="AH18" s="20">
        <f t="shared" si="2"/>
      </c>
      <c r="AI18" s="20">
        <f t="shared" si="3"/>
      </c>
      <c r="AJ18" s="20">
        <f t="shared" si="4"/>
      </c>
      <c r="AK18" s="20">
        <f t="shared" si="5"/>
      </c>
      <c r="AL18" s="20">
        <f t="shared" si="6"/>
      </c>
      <c r="AN18" s="20">
        <f t="shared" si="7"/>
      </c>
      <c r="AO18" s="20">
        <f t="shared" si="8"/>
      </c>
      <c r="AP18" s="20">
        <f t="shared" si="9"/>
      </c>
      <c r="AQ18" s="20">
        <f t="shared" si="10"/>
      </c>
      <c r="AR18" s="20">
        <f t="shared" si="11"/>
      </c>
      <c r="AS18" s="20">
        <f t="shared" si="12"/>
      </c>
    </row>
    <row r="19" spans="1:45" ht="12.75">
      <c r="A19" s="8" t="s">
        <v>165</v>
      </c>
      <c r="B19" s="8" t="s">
        <v>184</v>
      </c>
      <c r="C19" s="8" t="s">
        <v>181</v>
      </c>
      <c r="D19" s="6"/>
      <c r="E19" s="6"/>
      <c r="F19" s="6"/>
      <c r="G19" s="6"/>
      <c r="H19" s="6"/>
      <c r="I19" s="7" t="s">
        <v>17</v>
      </c>
      <c r="J19" s="7"/>
      <c r="K19" s="7"/>
      <c r="L19" s="7"/>
      <c r="M19" s="7"/>
      <c r="N19" s="7"/>
      <c r="P19" s="16" t="s">
        <v>64</v>
      </c>
      <c r="Q19" s="13">
        <f>COUNTIF(A6:A535,7)</f>
        <v>6</v>
      </c>
      <c r="R19" s="15">
        <f>Q19/SUM(Q13:Q24)</f>
        <v>0.011320754716981131</v>
      </c>
      <c r="S19" s="13"/>
      <c r="T19" s="13"/>
      <c r="AG19" s="20">
        <f t="shared" si="1"/>
      </c>
      <c r="AH19" s="20">
        <f t="shared" si="2"/>
      </c>
      <c r="AI19" s="20">
        <f t="shared" si="3"/>
      </c>
      <c r="AJ19" s="20">
        <f t="shared" si="4"/>
      </c>
      <c r="AK19" s="20">
        <f t="shared" si="5"/>
      </c>
      <c r="AL19" s="20">
        <f t="shared" si="6"/>
      </c>
      <c r="AN19" s="20">
        <f t="shared" si="7"/>
      </c>
      <c r="AO19" s="20">
        <f t="shared" si="8"/>
      </c>
      <c r="AP19" s="20">
        <f t="shared" si="9"/>
      </c>
      <c r="AQ19" s="20">
        <f t="shared" si="10"/>
      </c>
      <c r="AR19" s="20">
        <f t="shared" si="11"/>
      </c>
      <c r="AS19" s="20">
        <f t="shared" si="12"/>
      </c>
    </row>
    <row r="20" spans="1:45" ht="12.75">
      <c r="A20" s="8">
        <v>4</v>
      </c>
      <c r="B20" s="8">
        <v>25</v>
      </c>
      <c r="C20" s="8">
        <v>1880</v>
      </c>
      <c r="D20" s="6">
        <v>1930</v>
      </c>
      <c r="E20" s="6"/>
      <c r="F20" s="6"/>
      <c r="G20" s="6"/>
      <c r="H20" s="6" t="s">
        <v>12</v>
      </c>
      <c r="I20" s="7" t="s">
        <v>14</v>
      </c>
      <c r="J20" s="7"/>
      <c r="K20" s="7"/>
      <c r="L20" s="7"/>
      <c r="M20" s="7"/>
      <c r="N20" s="7"/>
      <c r="P20" s="16" t="s">
        <v>65</v>
      </c>
      <c r="Q20" s="13">
        <f>COUNTIF(A6:A535,8)</f>
        <v>15</v>
      </c>
      <c r="R20" s="15">
        <f>Q20/SUM(Q13:Q24)</f>
        <v>0.02830188679245283</v>
      </c>
      <c r="S20" s="13"/>
      <c r="T20" s="13"/>
      <c r="AG20" s="20">
        <f t="shared" si="1"/>
      </c>
      <c r="AH20" s="20">
        <f t="shared" si="2"/>
      </c>
      <c r="AI20" s="20">
        <f t="shared" si="3"/>
        <v>0</v>
      </c>
      <c r="AJ20" s="20">
        <f t="shared" si="4"/>
      </c>
      <c r="AK20" s="20">
        <f t="shared" si="5"/>
      </c>
      <c r="AL20" s="20">
        <f t="shared" si="6"/>
      </c>
      <c r="AN20" s="20">
        <f t="shared" si="7"/>
      </c>
      <c r="AO20" s="20">
        <f t="shared" si="8"/>
      </c>
      <c r="AP20" s="20">
        <f t="shared" si="9"/>
        <v>0</v>
      </c>
      <c r="AQ20" s="20">
        <f t="shared" si="10"/>
      </c>
      <c r="AR20" s="20">
        <f t="shared" si="11"/>
      </c>
      <c r="AS20" s="20">
        <f t="shared" si="12"/>
      </c>
    </row>
    <row r="21" spans="1:45" ht="12.75">
      <c r="A21" s="8" t="s">
        <v>165</v>
      </c>
      <c r="B21" s="8" t="s">
        <v>185</v>
      </c>
      <c r="C21" s="8" t="s">
        <v>186</v>
      </c>
      <c r="D21" s="6"/>
      <c r="E21" s="6"/>
      <c r="F21" s="6"/>
      <c r="G21" s="6"/>
      <c r="H21" s="6"/>
      <c r="I21" s="7" t="s">
        <v>19</v>
      </c>
      <c r="J21" s="7"/>
      <c r="K21" s="7"/>
      <c r="L21" s="7"/>
      <c r="M21" s="7"/>
      <c r="N21" s="7"/>
      <c r="P21" s="16" t="s">
        <v>66</v>
      </c>
      <c r="Q21" s="13">
        <f>COUNTIF(A6:A535,9)</f>
        <v>5</v>
      </c>
      <c r="R21" s="15">
        <f>Q21/SUM(Q13:Q24)</f>
        <v>0.009433962264150943</v>
      </c>
      <c r="S21" s="13"/>
      <c r="T21" s="13"/>
      <c r="AG21" s="20">
        <f t="shared" si="1"/>
      </c>
      <c r="AH21" s="20">
        <f t="shared" si="2"/>
      </c>
      <c r="AI21" s="20">
        <f t="shared" si="3"/>
      </c>
      <c r="AJ21" s="20">
        <f t="shared" si="4"/>
      </c>
      <c r="AK21" s="20">
        <f t="shared" si="5"/>
      </c>
      <c r="AL21" s="20">
        <f t="shared" si="6"/>
      </c>
      <c r="AN21" s="20">
        <f t="shared" si="7"/>
      </c>
      <c r="AO21" s="20">
        <f t="shared" si="8"/>
      </c>
      <c r="AP21" s="20">
        <f t="shared" si="9"/>
      </c>
      <c r="AQ21" s="20">
        <f t="shared" si="10"/>
      </c>
      <c r="AR21" s="20">
        <f t="shared" si="11"/>
      </c>
      <c r="AS21" s="20">
        <f t="shared" si="12"/>
      </c>
    </row>
    <row r="22" spans="1:45" ht="12.75">
      <c r="A22" s="8">
        <v>4</v>
      </c>
      <c r="B22" s="8">
        <v>22</v>
      </c>
      <c r="C22" s="8">
        <v>1883</v>
      </c>
      <c r="D22" s="6">
        <v>1200</v>
      </c>
      <c r="E22" s="6">
        <v>1</v>
      </c>
      <c r="F22" s="6">
        <v>2</v>
      </c>
      <c r="G22" s="6"/>
      <c r="H22" s="6" t="s">
        <v>15</v>
      </c>
      <c r="I22" s="7" t="s">
        <v>16</v>
      </c>
      <c r="J22" s="7"/>
      <c r="K22" s="7"/>
      <c r="L22" s="7"/>
      <c r="M22" s="7"/>
      <c r="N22" s="7"/>
      <c r="P22" s="16" t="s">
        <v>67</v>
      </c>
      <c r="Q22" s="13">
        <f>COUNTIF(A6:A535,10)</f>
        <v>12</v>
      </c>
      <c r="R22" s="15">
        <f>Q22/SUM(Q13:Q24)</f>
        <v>0.022641509433962263</v>
      </c>
      <c r="S22" s="13"/>
      <c r="T22" s="13"/>
      <c r="AG22" s="20">
        <f t="shared" si="1"/>
      </c>
      <c r="AH22" s="20">
        <f t="shared" si="2"/>
      </c>
      <c r="AI22" s="20">
        <f t="shared" si="3"/>
      </c>
      <c r="AJ22" s="20">
        <f t="shared" si="4"/>
        <v>1</v>
      </c>
      <c r="AK22" s="20">
        <f t="shared" si="5"/>
      </c>
      <c r="AL22" s="20">
        <f t="shared" si="6"/>
      </c>
      <c r="AN22" s="20">
        <f t="shared" si="7"/>
      </c>
      <c r="AO22" s="20">
        <f t="shared" si="8"/>
      </c>
      <c r="AP22" s="20">
        <f t="shared" si="9"/>
      </c>
      <c r="AQ22" s="20">
        <f t="shared" si="10"/>
        <v>0</v>
      </c>
      <c r="AR22" s="20">
        <f t="shared" si="11"/>
      </c>
      <c r="AS22" s="20">
        <f t="shared" si="12"/>
      </c>
    </row>
    <row r="23" spans="1:45" ht="12.75">
      <c r="A23" s="8">
        <v>3</v>
      </c>
      <c r="B23" s="8">
        <v>25</v>
      </c>
      <c r="C23" s="8">
        <v>1884</v>
      </c>
      <c r="D23" s="6">
        <v>1930</v>
      </c>
      <c r="E23" s="6"/>
      <c r="F23" s="6"/>
      <c r="G23" s="6"/>
      <c r="H23" s="6" t="s">
        <v>12</v>
      </c>
      <c r="I23" s="7" t="s">
        <v>13</v>
      </c>
      <c r="J23" s="7"/>
      <c r="K23" s="7"/>
      <c r="L23" s="7"/>
      <c r="M23" s="7"/>
      <c r="N23" s="7"/>
      <c r="P23" s="16" t="s">
        <v>68</v>
      </c>
      <c r="Q23" s="13">
        <f>COUNTIF(A6:A535,11)</f>
        <v>49</v>
      </c>
      <c r="R23" s="15">
        <f>Q23/SUM(Q13:Q24)</f>
        <v>0.09245283018867924</v>
      </c>
      <c r="S23" s="13"/>
      <c r="T23" s="13"/>
      <c r="AG23" s="20">
        <f t="shared" si="1"/>
      </c>
      <c r="AH23" s="20">
        <f t="shared" si="2"/>
      </c>
      <c r="AI23" s="20">
        <f t="shared" si="3"/>
        <v>0</v>
      </c>
      <c r="AJ23" s="20">
        <f t="shared" si="4"/>
      </c>
      <c r="AK23" s="20">
        <f t="shared" si="5"/>
      </c>
      <c r="AL23" s="20">
        <f t="shared" si="6"/>
      </c>
      <c r="AN23" s="20">
        <f t="shared" si="7"/>
      </c>
      <c r="AO23" s="20">
        <f t="shared" si="8"/>
      </c>
      <c r="AP23" s="20">
        <f t="shared" si="9"/>
        <v>0</v>
      </c>
      <c r="AQ23" s="20">
        <f t="shared" si="10"/>
      </c>
      <c r="AR23" s="20">
        <f t="shared" si="11"/>
      </c>
      <c r="AS23" s="20">
        <f t="shared" si="12"/>
      </c>
    </row>
    <row r="24" spans="1:45" ht="12.75">
      <c r="A24" s="8" t="s">
        <v>187</v>
      </c>
      <c r="B24" s="8" t="s">
        <v>188</v>
      </c>
      <c r="C24" s="8" t="s">
        <v>189</v>
      </c>
      <c r="D24" s="6">
        <v>1730</v>
      </c>
      <c r="E24" s="6"/>
      <c r="F24" s="6"/>
      <c r="G24" s="6"/>
      <c r="H24" s="6"/>
      <c r="I24" s="7" t="s">
        <v>18</v>
      </c>
      <c r="J24" s="7"/>
      <c r="K24" s="7"/>
      <c r="L24" s="7"/>
      <c r="M24" s="7"/>
      <c r="N24" s="7"/>
      <c r="P24" s="16" t="s">
        <v>69</v>
      </c>
      <c r="Q24" s="13">
        <f>COUNTIF(A6:A535,12)</f>
        <v>5</v>
      </c>
      <c r="R24" s="15">
        <f>Q24/SUM(Q13:Q24)</f>
        <v>0.009433962264150943</v>
      </c>
      <c r="S24" s="13"/>
      <c r="T24" s="13"/>
      <c r="AG24" s="20">
        <f t="shared" si="1"/>
      </c>
      <c r="AH24" s="20">
        <f t="shared" si="2"/>
      </c>
      <c r="AI24" s="20">
        <f t="shared" si="3"/>
      </c>
      <c r="AJ24" s="20">
        <f t="shared" si="4"/>
      </c>
      <c r="AK24" s="20">
        <f t="shared" si="5"/>
      </c>
      <c r="AL24" s="20">
        <f t="shared" si="6"/>
      </c>
      <c r="AN24" s="20">
        <f t="shared" si="7"/>
      </c>
      <c r="AO24" s="20">
        <f t="shared" si="8"/>
      </c>
      <c r="AP24" s="20">
        <f t="shared" si="9"/>
      </c>
      <c r="AQ24" s="20">
        <f t="shared" si="10"/>
      </c>
      <c r="AR24" s="20">
        <f t="shared" si="11"/>
      </c>
      <c r="AS24" s="20">
        <f t="shared" si="12"/>
      </c>
    </row>
    <row r="25" spans="1:45" ht="12.75">
      <c r="A25" s="8">
        <v>3</v>
      </c>
      <c r="B25" s="8">
        <v>12</v>
      </c>
      <c r="C25" s="8">
        <v>1885</v>
      </c>
      <c r="D25" s="6">
        <v>1620</v>
      </c>
      <c r="E25" s="6"/>
      <c r="F25" s="6"/>
      <c r="G25" s="6">
        <v>0.5</v>
      </c>
      <c r="H25" s="6" t="s">
        <v>12</v>
      </c>
      <c r="I25" s="7" t="s">
        <v>17</v>
      </c>
      <c r="J25" s="7"/>
      <c r="K25" s="7"/>
      <c r="L25" s="7"/>
      <c r="M25" s="7"/>
      <c r="N25" s="7"/>
      <c r="P25" s="13"/>
      <c r="Q25" s="13"/>
      <c r="R25" s="13"/>
      <c r="S25" s="13"/>
      <c r="T25" s="13"/>
      <c r="AG25" s="20">
        <f t="shared" si="1"/>
      </c>
      <c r="AH25" s="20">
        <f t="shared" si="2"/>
      </c>
      <c r="AI25" s="20">
        <f t="shared" si="3"/>
        <v>0</v>
      </c>
      <c r="AJ25" s="20">
        <f t="shared" si="4"/>
      </c>
      <c r="AK25" s="20">
        <f t="shared" si="5"/>
      </c>
      <c r="AL25" s="20">
        <f t="shared" si="6"/>
      </c>
      <c r="AN25" s="20">
        <f t="shared" si="7"/>
      </c>
      <c r="AO25" s="20">
        <f t="shared" si="8"/>
      </c>
      <c r="AP25" s="20">
        <f t="shared" si="9"/>
        <v>0.5</v>
      </c>
      <c r="AQ25" s="20">
        <f t="shared" si="10"/>
      </c>
      <c r="AR25" s="20">
        <f t="shared" si="11"/>
      </c>
      <c r="AS25" s="20">
        <f t="shared" si="12"/>
      </c>
    </row>
    <row r="26" spans="1:45" ht="12.75">
      <c r="A26" s="8" t="s">
        <v>190</v>
      </c>
      <c r="B26" s="8" t="s">
        <v>191</v>
      </c>
      <c r="C26" s="8" t="s">
        <v>192</v>
      </c>
      <c r="D26" s="6">
        <v>1400</v>
      </c>
      <c r="E26" s="6"/>
      <c r="F26" s="6"/>
      <c r="G26" s="6"/>
      <c r="H26" s="6"/>
      <c r="I26" s="7" t="s">
        <v>32</v>
      </c>
      <c r="J26" s="7" t="s">
        <v>137</v>
      </c>
      <c r="K26" s="7"/>
      <c r="L26" s="7"/>
      <c r="M26" s="7"/>
      <c r="N26" s="7"/>
      <c r="P26" s="17" t="s">
        <v>70</v>
      </c>
      <c r="Q26" s="13">
        <f>COUNTIF(D6:D535,"&lt;100")</f>
        <v>12</v>
      </c>
      <c r="R26" s="15">
        <f>Q26/SUM(Q26:Q49)</f>
        <v>0.023255813953488372</v>
      </c>
      <c r="S26" s="13"/>
      <c r="T26" s="13"/>
      <c r="AG26" s="20">
        <f t="shared" si="1"/>
      </c>
      <c r="AH26" s="20">
        <f t="shared" si="2"/>
      </c>
      <c r="AI26" s="20">
        <f t="shared" si="3"/>
      </c>
      <c r="AJ26" s="20">
        <f t="shared" si="4"/>
      </c>
      <c r="AK26" s="20">
        <f t="shared" si="5"/>
      </c>
      <c r="AL26" s="20">
        <f t="shared" si="6"/>
      </c>
      <c r="AN26" s="20">
        <f t="shared" si="7"/>
      </c>
      <c r="AO26" s="20">
        <f t="shared" si="8"/>
      </c>
      <c r="AP26" s="20">
        <f t="shared" si="9"/>
      </c>
      <c r="AQ26" s="20">
        <f t="shared" si="10"/>
      </c>
      <c r="AR26" s="20">
        <f t="shared" si="11"/>
      </c>
      <c r="AS26" s="20">
        <f t="shared" si="12"/>
      </c>
    </row>
    <row r="27" spans="1:45" ht="12.75">
      <c r="A27" s="8" t="s">
        <v>179</v>
      </c>
      <c r="B27" s="8" t="s">
        <v>193</v>
      </c>
      <c r="C27" s="8" t="s">
        <v>194</v>
      </c>
      <c r="D27" s="6">
        <v>1800</v>
      </c>
      <c r="E27" s="6"/>
      <c r="F27" s="6"/>
      <c r="G27" s="6"/>
      <c r="H27" s="6"/>
      <c r="I27" s="7" t="s">
        <v>28</v>
      </c>
      <c r="J27" s="7"/>
      <c r="K27" s="7"/>
      <c r="L27" s="7"/>
      <c r="M27" s="7"/>
      <c r="N27" s="7"/>
      <c r="P27" s="17" t="s">
        <v>71</v>
      </c>
      <c r="Q27" s="13">
        <f>COUNTIF(D6:D535,"&lt;200")-Q26</f>
        <v>18</v>
      </c>
      <c r="R27" s="15">
        <f>Q27/SUM(Q26:Q49)</f>
        <v>0.03488372093023256</v>
      </c>
      <c r="S27" s="13"/>
      <c r="T27" s="13"/>
      <c r="AG27" s="20">
        <f t="shared" si="1"/>
      </c>
      <c r="AH27" s="20">
        <f t="shared" si="2"/>
      </c>
      <c r="AI27" s="20">
        <f t="shared" si="3"/>
      </c>
      <c r="AJ27" s="20">
        <f t="shared" si="4"/>
      </c>
      <c r="AK27" s="20">
        <f t="shared" si="5"/>
      </c>
      <c r="AL27" s="20">
        <f t="shared" si="6"/>
      </c>
      <c r="AN27" s="20">
        <f t="shared" si="7"/>
      </c>
      <c r="AO27" s="20">
        <f t="shared" si="8"/>
      </c>
      <c r="AP27" s="20">
        <f t="shared" si="9"/>
      </c>
      <c r="AQ27" s="20">
        <f t="shared" si="10"/>
      </c>
      <c r="AR27" s="20">
        <f t="shared" si="11"/>
      </c>
      <c r="AS27" s="20">
        <f t="shared" si="12"/>
      </c>
    </row>
    <row r="28" spans="1:45" ht="12.75">
      <c r="A28" s="8" t="s">
        <v>179</v>
      </c>
      <c r="B28" s="8" t="s">
        <v>193</v>
      </c>
      <c r="C28" s="8" t="s">
        <v>194</v>
      </c>
      <c r="D28" s="6">
        <v>1800</v>
      </c>
      <c r="E28" s="6"/>
      <c r="F28" s="6"/>
      <c r="G28" s="6"/>
      <c r="H28" s="6"/>
      <c r="I28" s="7" t="s">
        <v>25</v>
      </c>
      <c r="J28" s="7"/>
      <c r="K28" s="7"/>
      <c r="L28" s="7"/>
      <c r="M28" s="7"/>
      <c r="N28" s="7"/>
      <c r="P28" s="17" t="s">
        <v>72</v>
      </c>
      <c r="Q28" s="13">
        <f>COUNTIF(D6:D535,"&lt;300")-SUM(Q26:Q27)</f>
        <v>19</v>
      </c>
      <c r="R28" s="15">
        <f>Q28/SUM(Q26:Q49)</f>
        <v>0.03682170542635659</v>
      </c>
      <c r="S28" s="13"/>
      <c r="T28" s="13"/>
      <c r="AG28" s="20">
        <f t="shared" si="1"/>
      </c>
      <c r="AH28" s="20">
        <f t="shared" si="2"/>
      </c>
      <c r="AI28" s="20">
        <f t="shared" si="3"/>
      </c>
      <c r="AJ28" s="20">
        <f t="shared" si="4"/>
      </c>
      <c r="AK28" s="20">
        <f t="shared" si="5"/>
      </c>
      <c r="AL28" s="20">
        <f t="shared" si="6"/>
      </c>
      <c r="AN28" s="20">
        <f t="shared" si="7"/>
      </c>
      <c r="AO28" s="20">
        <f t="shared" si="8"/>
      </c>
      <c r="AP28" s="20">
        <f t="shared" si="9"/>
      </c>
      <c r="AQ28" s="20">
        <f t="shared" si="10"/>
      </c>
      <c r="AR28" s="20">
        <f t="shared" si="11"/>
      </c>
      <c r="AS28" s="20">
        <f t="shared" si="12"/>
      </c>
    </row>
    <row r="29" spans="1:45" ht="12.75">
      <c r="A29" s="8" t="s">
        <v>183</v>
      </c>
      <c r="B29" s="8" t="s">
        <v>195</v>
      </c>
      <c r="C29" s="8" t="s">
        <v>194</v>
      </c>
      <c r="D29" s="6">
        <v>1630</v>
      </c>
      <c r="E29" s="6"/>
      <c r="F29" s="6"/>
      <c r="G29" s="6"/>
      <c r="H29" s="6"/>
      <c r="I29" s="7" t="s">
        <v>18</v>
      </c>
      <c r="J29" s="7"/>
      <c r="K29" s="7"/>
      <c r="L29" s="7"/>
      <c r="M29" s="7"/>
      <c r="N29" s="7"/>
      <c r="P29" s="17" t="s">
        <v>73</v>
      </c>
      <c r="Q29" s="13">
        <f>COUNTIF(D6:D535,"&lt;400")-SUM(Q26:Q28)</f>
        <v>9</v>
      </c>
      <c r="R29" s="15">
        <f>Q29/SUM(Q26:Q49)</f>
        <v>0.01744186046511628</v>
      </c>
      <c r="S29" s="13"/>
      <c r="T29" s="13"/>
      <c r="AG29" s="20">
        <f t="shared" si="1"/>
      </c>
      <c r="AH29" s="20">
        <f t="shared" si="2"/>
      </c>
      <c r="AI29" s="20">
        <f t="shared" si="3"/>
      </c>
      <c r="AJ29" s="20">
        <f t="shared" si="4"/>
      </c>
      <c r="AK29" s="20">
        <f t="shared" si="5"/>
      </c>
      <c r="AL29" s="20">
        <f t="shared" si="6"/>
      </c>
      <c r="AN29" s="20">
        <f t="shared" si="7"/>
      </c>
      <c r="AO29" s="20">
        <f t="shared" si="8"/>
      </c>
      <c r="AP29" s="20">
        <f t="shared" si="9"/>
      </c>
      <c r="AQ29" s="20">
        <f t="shared" si="10"/>
      </c>
      <c r="AR29" s="20">
        <f t="shared" si="11"/>
      </c>
      <c r="AS29" s="20">
        <f t="shared" si="12"/>
      </c>
    </row>
    <row r="30" spans="1:45" ht="12.75">
      <c r="A30" s="8" t="s">
        <v>174</v>
      </c>
      <c r="B30" s="8" t="s">
        <v>196</v>
      </c>
      <c r="C30" s="8" t="s">
        <v>197</v>
      </c>
      <c r="D30" s="6"/>
      <c r="E30" s="6"/>
      <c r="F30" s="6"/>
      <c r="G30" s="6"/>
      <c r="H30" s="6"/>
      <c r="I30" s="7" t="s">
        <v>25</v>
      </c>
      <c r="J30" s="7"/>
      <c r="K30" s="7"/>
      <c r="L30" s="7"/>
      <c r="M30" s="7"/>
      <c r="N30" s="7"/>
      <c r="P30" s="17" t="s">
        <v>74</v>
      </c>
      <c r="Q30" s="13">
        <f>COUNTIF(D6:D535,"&lt;500")-SUM(Q26:Q29)</f>
        <v>7</v>
      </c>
      <c r="R30" s="15">
        <f>Q30/SUM(Q26:Q49)</f>
        <v>0.013565891472868217</v>
      </c>
      <c r="S30" s="13"/>
      <c r="T30" s="13"/>
      <c r="AG30" s="20">
        <f t="shared" si="1"/>
      </c>
      <c r="AH30" s="20">
        <f t="shared" si="2"/>
      </c>
      <c r="AI30" s="20">
        <f t="shared" si="3"/>
      </c>
      <c r="AJ30" s="20">
        <f t="shared" si="4"/>
      </c>
      <c r="AK30" s="20">
        <f t="shared" si="5"/>
      </c>
      <c r="AL30" s="20">
        <f t="shared" si="6"/>
      </c>
      <c r="AN30" s="20">
        <f t="shared" si="7"/>
      </c>
      <c r="AO30" s="20">
        <f t="shared" si="8"/>
      </c>
      <c r="AP30" s="20">
        <f t="shared" si="9"/>
      </c>
      <c r="AQ30" s="20">
        <f t="shared" si="10"/>
      </c>
      <c r="AR30" s="20">
        <f t="shared" si="11"/>
      </c>
      <c r="AS30" s="20">
        <f t="shared" si="12"/>
      </c>
    </row>
    <row r="31" spans="1:45" ht="12.75">
      <c r="A31" s="8" t="s">
        <v>172</v>
      </c>
      <c r="B31" s="8" t="s">
        <v>198</v>
      </c>
      <c r="C31" s="8" t="s">
        <v>197</v>
      </c>
      <c r="D31" s="6"/>
      <c r="E31" s="6"/>
      <c r="F31" s="6"/>
      <c r="G31" s="6"/>
      <c r="H31" s="6"/>
      <c r="I31" s="7" t="s">
        <v>9</v>
      </c>
      <c r="J31" s="7"/>
      <c r="K31" s="7"/>
      <c r="L31" s="7"/>
      <c r="M31" s="7"/>
      <c r="N31" s="7"/>
      <c r="P31" s="17" t="s">
        <v>75</v>
      </c>
      <c r="Q31" s="13">
        <f>COUNTIF(D6:D535,"&lt;600")-SUM(Q26:Q30)</f>
        <v>11</v>
      </c>
      <c r="R31" s="15">
        <f>Q31/SUM(Q26:Q49)</f>
        <v>0.02131782945736434</v>
      </c>
      <c r="S31" s="13"/>
      <c r="T31" s="13"/>
      <c r="AG31" s="20">
        <f t="shared" si="1"/>
      </c>
      <c r="AH31" s="20">
        <f t="shared" si="2"/>
      </c>
      <c r="AI31" s="20">
        <f t="shared" si="3"/>
      </c>
      <c r="AJ31" s="20">
        <f t="shared" si="4"/>
      </c>
      <c r="AK31" s="20">
        <f t="shared" si="5"/>
      </c>
      <c r="AL31" s="20">
        <f t="shared" si="6"/>
      </c>
      <c r="AN31" s="20">
        <f t="shared" si="7"/>
      </c>
      <c r="AO31" s="20">
        <f t="shared" si="8"/>
      </c>
      <c r="AP31" s="20">
        <f t="shared" si="9"/>
      </c>
      <c r="AQ31" s="20">
        <f t="shared" si="10"/>
      </c>
      <c r="AR31" s="20">
        <f t="shared" si="11"/>
      </c>
      <c r="AS31" s="20">
        <f t="shared" si="12"/>
      </c>
    </row>
    <row r="32" spans="1:45" ht="12.75">
      <c r="A32" s="8" t="s">
        <v>182</v>
      </c>
      <c r="B32" s="8" t="s">
        <v>199</v>
      </c>
      <c r="C32" s="8" t="s">
        <v>197</v>
      </c>
      <c r="D32" s="6">
        <v>1900</v>
      </c>
      <c r="E32" s="6"/>
      <c r="F32" s="6"/>
      <c r="G32" s="6"/>
      <c r="H32" s="6"/>
      <c r="I32" s="7" t="s">
        <v>19</v>
      </c>
      <c r="J32" s="7"/>
      <c r="K32" s="7"/>
      <c r="L32" s="7"/>
      <c r="M32" s="7"/>
      <c r="N32" s="7"/>
      <c r="P32" s="17" t="s">
        <v>76</v>
      </c>
      <c r="Q32" s="13">
        <f>COUNTIF(D6:D535,"&lt;700")-SUM(Q26:Q31)</f>
        <v>7</v>
      </c>
      <c r="R32" s="15">
        <f>Q32/SUM(Q26:Q49)</f>
        <v>0.013565891472868217</v>
      </c>
      <c r="S32" s="13"/>
      <c r="T32" s="13"/>
      <c r="AG32" s="20">
        <f t="shared" si="1"/>
      </c>
      <c r="AH32" s="20">
        <f t="shared" si="2"/>
      </c>
      <c r="AI32" s="20">
        <f t="shared" si="3"/>
      </c>
      <c r="AJ32" s="20">
        <f t="shared" si="4"/>
      </c>
      <c r="AK32" s="20">
        <f t="shared" si="5"/>
      </c>
      <c r="AL32" s="20">
        <f t="shared" si="6"/>
      </c>
      <c r="AN32" s="20">
        <f t="shared" si="7"/>
      </c>
      <c r="AO32" s="20">
        <f t="shared" si="8"/>
      </c>
      <c r="AP32" s="20">
        <f t="shared" si="9"/>
      </c>
      <c r="AQ32" s="20">
        <f t="shared" si="10"/>
      </c>
      <c r="AR32" s="20">
        <f t="shared" si="11"/>
      </c>
      <c r="AS32" s="20">
        <f t="shared" si="12"/>
      </c>
    </row>
    <row r="33" spans="1:45" ht="12.75">
      <c r="A33" s="8">
        <v>3</v>
      </c>
      <c r="B33" s="8">
        <v>27</v>
      </c>
      <c r="C33" s="8">
        <v>1890</v>
      </c>
      <c r="D33" s="6">
        <v>2045</v>
      </c>
      <c r="E33" s="6">
        <v>5</v>
      </c>
      <c r="F33" s="6">
        <v>50</v>
      </c>
      <c r="G33" s="6">
        <v>25</v>
      </c>
      <c r="H33" s="6" t="s">
        <v>15</v>
      </c>
      <c r="I33" s="7" t="s">
        <v>23</v>
      </c>
      <c r="J33" s="7" t="s">
        <v>99</v>
      </c>
      <c r="K33" s="7"/>
      <c r="L33" s="7"/>
      <c r="M33" s="7"/>
      <c r="N33" s="7"/>
      <c r="P33" s="17" t="s">
        <v>77</v>
      </c>
      <c r="Q33" s="13">
        <f>COUNTIF(D6:D535,"&lt;800")-SUM(Q26:Q32)</f>
        <v>4</v>
      </c>
      <c r="R33" s="15">
        <f>Q33/SUM(Q26:Q49)</f>
        <v>0.007751937984496124</v>
      </c>
      <c r="S33" s="13"/>
      <c r="T33" s="13"/>
      <c r="AG33" s="20">
        <f t="shared" si="1"/>
      </c>
      <c r="AH33" s="20">
        <f t="shared" si="2"/>
      </c>
      <c r="AI33" s="20">
        <f t="shared" si="3"/>
      </c>
      <c r="AJ33" s="20">
        <f t="shared" si="4"/>
        <v>5</v>
      </c>
      <c r="AK33" s="20">
        <f t="shared" si="5"/>
      </c>
      <c r="AL33" s="20">
        <f t="shared" si="6"/>
      </c>
      <c r="AN33" s="20">
        <f t="shared" si="7"/>
      </c>
      <c r="AO33" s="20">
        <f t="shared" si="8"/>
      </c>
      <c r="AP33" s="20">
        <f t="shared" si="9"/>
      </c>
      <c r="AQ33" s="20">
        <f t="shared" si="10"/>
        <v>25</v>
      </c>
      <c r="AR33" s="20">
        <f t="shared" si="11"/>
      </c>
      <c r="AS33" s="20">
        <f t="shared" si="12"/>
      </c>
    </row>
    <row r="34" spans="1:45" ht="12.75">
      <c r="A34" s="8">
        <v>3</v>
      </c>
      <c r="B34" s="8">
        <v>27</v>
      </c>
      <c r="C34" s="8">
        <v>1890</v>
      </c>
      <c r="D34" s="6">
        <v>2130</v>
      </c>
      <c r="E34" s="6">
        <v>0</v>
      </c>
      <c r="F34" s="6"/>
      <c r="G34" s="6">
        <v>10</v>
      </c>
      <c r="H34" s="6" t="s">
        <v>12</v>
      </c>
      <c r="I34" s="7" t="s">
        <v>16</v>
      </c>
      <c r="J34" s="7"/>
      <c r="K34" s="7"/>
      <c r="L34" s="7"/>
      <c r="M34" s="7"/>
      <c r="N34" s="7"/>
      <c r="P34" s="17" t="s">
        <v>78</v>
      </c>
      <c r="Q34" s="13">
        <f>COUNTIF(D6:D535,"&lt;900")-SUM(Q26:Q33)</f>
        <v>6</v>
      </c>
      <c r="R34" s="15">
        <f>Q34/SUM(Q26:Q49)</f>
        <v>0.011627906976744186</v>
      </c>
      <c r="S34" s="13"/>
      <c r="T34" s="13"/>
      <c r="AG34" s="20">
        <f t="shared" si="1"/>
      </c>
      <c r="AH34" s="20">
        <f t="shared" si="2"/>
      </c>
      <c r="AI34" s="20">
        <f t="shared" si="3"/>
        <v>0</v>
      </c>
      <c r="AJ34" s="20">
        <f t="shared" si="4"/>
      </c>
      <c r="AK34" s="20">
        <f t="shared" si="5"/>
      </c>
      <c r="AL34" s="20">
        <f t="shared" si="6"/>
      </c>
      <c r="AN34" s="20">
        <f t="shared" si="7"/>
      </c>
      <c r="AO34" s="20">
        <f t="shared" si="8"/>
      </c>
      <c r="AP34" s="20">
        <f t="shared" si="9"/>
        <v>10</v>
      </c>
      <c r="AQ34" s="20">
        <f t="shared" si="10"/>
      </c>
      <c r="AR34" s="20">
        <f t="shared" si="11"/>
      </c>
      <c r="AS34" s="20">
        <f t="shared" si="12"/>
      </c>
    </row>
    <row r="35" spans="1:45" ht="12.75">
      <c r="A35" s="8">
        <v>3</v>
      </c>
      <c r="B35" s="8">
        <v>23</v>
      </c>
      <c r="C35" s="8">
        <v>1893</v>
      </c>
      <c r="D35" s="6">
        <v>2015</v>
      </c>
      <c r="E35" s="6">
        <v>0</v>
      </c>
      <c r="F35" s="6">
        <v>17</v>
      </c>
      <c r="G35" s="6">
        <v>2</v>
      </c>
      <c r="H35" s="6" t="s">
        <v>12</v>
      </c>
      <c r="I35" s="7" t="s">
        <v>13</v>
      </c>
      <c r="J35" s="7"/>
      <c r="K35" s="7"/>
      <c r="L35" s="7"/>
      <c r="M35" s="7"/>
      <c r="N35" s="7"/>
      <c r="P35" s="17" t="s">
        <v>79</v>
      </c>
      <c r="Q35" s="13">
        <f>COUNTIF(D6:D535,"&lt;1000")-SUM(Q26:Q34)</f>
        <v>6</v>
      </c>
      <c r="R35" s="15">
        <f>Q35/SUM(Q26:Q49)</f>
        <v>0.011627906976744186</v>
      </c>
      <c r="S35" s="13"/>
      <c r="T35" s="13"/>
      <c r="AG35" s="20">
        <f t="shared" si="1"/>
      </c>
      <c r="AH35" s="20">
        <f t="shared" si="2"/>
      </c>
      <c r="AI35" s="20">
        <f t="shared" si="3"/>
        <v>0</v>
      </c>
      <c r="AJ35" s="20">
        <f t="shared" si="4"/>
      </c>
      <c r="AK35" s="20">
        <f t="shared" si="5"/>
      </c>
      <c r="AL35" s="20">
        <f t="shared" si="6"/>
      </c>
      <c r="AN35" s="20">
        <f t="shared" si="7"/>
      </c>
      <c r="AO35" s="20">
        <f t="shared" si="8"/>
      </c>
      <c r="AP35" s="20">
        <f t="shared" si="9"/>
        <v>2</v>
      </c>
      <c r="AQ35" s="20">
        <f t="shared" si="10"/>
      </c>
      <c r="AR35" s="20">
        <f t="shared" si="11"/>
      </c>
      <c r="AS35" s="20">
        <f t="shared" si="12"/>
      </c>
    </row>
    <row r="36" spans="1:45" ht="12.75">
      <c r="A36" s="8">
        <v>11</v>
      </c>
      <c r="B36" s="8">
        <v>20</v>
      </c>
      <c r="C36" s="8">
        <v>1900</v>
      </c>
      <c r="D36" s="6">
        <v>1800</v>
      </c>
      <c r="E36" s="6">
        <v>9</v>
      </c>
      <c r="F36" s="6">
        <v>40</v>
      </c>
      <c r="G36" s="6">
        <v>25</v>
      </c>
      <c r="H36" s="6" t="s">
        <v>15</v>
      </c>
      <c r="I36" s="7" t="s">
        <v>42</v>
      </c>
      <c r="J36" s="7" t="s">
        <v>94</v>
      </c>
      <c r="K36" s="7" t="s">
        <v>97</v>
      </c>
      <c r="L36" s="7"/>
      <c r="M36" s="7"/>
      <c r="N36" s="7"/>
      <c r="P36" s="17" t="s">
        <v>80</v>
      </c>
      <c r="Q36" s="13">
        <f>COUNTIF(D6:D535,"&lt;1100")-SUM(Q26:Q35)</f>
        <v>7</v>
      </c>
      <c r="R36" s="15">
        <f>Q36/SUM(Q26:Q49)</f>
        <v>0.013565891472868217</v>
      </c>
      <c r="S36" s="13"/>
      <c r="T36" s="13"/>
      <c r="AG36" s="20">
        <f t="shared" si="1"/>
      </c>
      <c r="AH36" s="20">
        <f t="shared" si="2"/>
      </c>
      <c r="AI36" s="20">
        <f t="shared" si="3"/>
      </c>
      <c r="AJ36" s="20">
        <f t="shared" si="4"/>
        <v>9</v>
      </c>
      <c r="AK36" s="20">
        <f t="shared" si="5"/>
      </c>
      <c r="AL36" s="20">
        <f t="shared" si="6"/>
      </c>
      <c r="AN36" s="20">
        <f t="shared" si="7"/>
      </c>
      <c r="AO36" s="20">
        <f t="shared" si="8"/>
      </c>
      <c r="AP36" s="20">
        <f t="shared" si="9"/>
      </c>
      <c r="AQ36" s="20">
        <f t="shared" si="10"/>
        <v>25</v>
      </c>
      <c r="AR36" s="20">
        <f t="shared" si="11"/>
      </c>
      <c r="AS36" s="20">
        <f t="shared" si="12"/>
      </c>
    </row>
    <row r="37" spans="1:45" ht="12.75">
      <c r="A37" s="8">
        <v>11</v>
      </c>
      <c r="B37" s="8">
        <v>20</v>
      </c>
      <c r="C37" s="8">
        <v>1900</v>
      </c>
      <c r="D37" s="6">
        <v>2130</v>
      </c>
      <c r="E37" s="6">
        <v>27</v>
      </c>
      <c r="F37" s="6">
        <v>75</v>
      </c>
      <c r="G37" s="6">
        <v>8</v>
      </c>
      <c r="H37" s="6" t="s">
        <v>11</v>
      </c>
      <c r="I37" s="7" t="s">
        <v>18</v>
      </c>
      <c r="J37" s="7"/>
      <c r="K37" s="7"/>
      <c r="L37" s="7"/>
      <c r="M37" s="7"/>
      <c r="N37" s="7"/>
      <c r="P37" s="17" t="s">
        <v>81</v>
      </c>
      <c r="Q37" s="13">
        <f>COUNTIF(D6:D535,"&lt;1200")-SUM(Q26:Q36)</f>
        <v>12</v>
      </c>
      <c r="R37" s="15">
        <f>Q37/SUM(Q26:Q49)</f>
        <v>0.023255813953488372</v>
      </c>
      <c r="S37" s="13"/>
      <c r="T37" s="13"/>
      <c r="AG37" s="20">
        <f t="shared" si="1"/>
      </c>
      <c r="AH37" s="20">
        <f t="shared" si="2"/>
      </c>
      <c r="AI37" s="20">
        <f t="shared" si="3"/>
      </c>
      <c r="AJ37" s="20">
        <f t="shared" si="4"/>
      </c>
      <c r="AK37" s="20">
        <f t="shared" si="5"/>
        <v>27</v>
      </c>
      <c r="AL37" s="20">
        <f t="shared" si="6"/>
      </c>
      <c r="AN37" s="20">
        <f t="shared" si="7"/>
      </c>
      <c r="AO37" s="20">
        <f t="shared" si="8"/>
      </c>
      <c r="AP37" s="20">
        <f t="shared" si="9"/>
      </c>
      <c r="AQ37" s="20">
        <f t="shared" si="10"/>
      </c>
      <c r="AR37" s="20">
        <f t="shared" si="11"/>
        <v>8</v>
      </c>
      <c r="AS37" s="20">
        <f t="shared" si="12"/>
      </c>
    </row>
    <row r="38" spans="1:45" ht="12.75">
      <c r="A38" s="8">
        <v>6</v>
      </c>
      <c r="B38" s="8">
        <v>6</v>
      </c>
      <c r="C38" s="8">
        <v>1901</v>
      </c>
      <c r="D38" s="6"/>
      <c r="E38" s="6"/>
      <c r="F38" s="6"/>
      <c r="G38" s="6"/>
      <c r="H38" s="6" t="s">
        <v>12</v>
      </c>
      <c r="I38" s="7" t="s">
        <v>19</v>
      </c>
      <c r="J38" s="7"/>
      <c r="K38" s="7"/>
      <c r="L38" s="7"/>
      <c r="M38" s="7"/>
      <c r="N38" s="7"/>
      <c r="P38" s="17" t="s">
        <v>82</v>
      </c>
      <c r="Q38" s="13">
        <f>COUNTIF(D6:D535,"&lt;1300")-SUM(Q26:Q37)</f>
        <v>22</v>
      </c>
      <c r="R38" s="15">
        <f>Q38/SUM(Q26:Q49)</f>
        <v>0.04263565891472868</v>
      </c>
      <c r="S38" s="13"/>
      <c r="T38" s="13"/>
      <c r="AG38" s="20">
        <f t="shared" si="1"/>
      </c>
      <c r="AH38" s="20">
        <f t="shared" si="2"/>
      </c>
      <c r="AI38" s="20">
        <f t="shared" si="3"/>
        <v>0</v>
      </c>
      <c r="AJ38" s="20">
        <f t="shared" si="4"/>
      </c>
      <c r="AK38" s="20">
        <f t="shared" si="5"/>
      </c>
      <c r="AL38" s="20">
        <f t="shared" si="6"/>
      </c>
      <c r="AN38" s="20">
        <f t="shared" si="7"/>
      </c>
      <c r="AO38" s="20">
        <f t="shared" si="8"/>
      </c>
      <c r="AP38" s="20">
        <f t="shared" si="9"/>
        <v>0</v>
      </c>
      <c r="AQ38" s="20">
        <f t="shared" si="10"/>
      </c>
      <c r="AR38" s="20">
        <f t="shared" si="11"/>
      </c>
      <c r="AS38" s="20">
        <f t="shared" si="12"/>
      </c>
    </row>
    <row r="39" spans="1:45" ht="12.75">
      <c r="A39" s="8">
        <v>4</v>
      </c>
      <c r="B39" s="8">
        <v>29</v>
      </c>
      <c r="C39" s="8">
        <v>1909</v>
      </c>
      <c r="D39" s="6">
        <v>2030</v>
      </c>
      <c r="E39" s="6">
        <v>2</v>
      </c>
      <c r="F39" s="6">
        <v>10</v>
      </c>
      <c r="G39" s="6">
        <v>15</v>
      </c>
      <c r="H39" s="6" t="s">
        <v>15</v>
      </c>
      <c r="I39" s="7" t="s">
        <v>19</v>
      </c>
      <c r="J39" s="7"/>
      <c r="K39" s="7"/>
      <c r="L39" s="7"/>
      <c r="M39" s="7"/>
      <c r="N39" s="7"/>
      <c r="P39" s="17" t="s">
        <v>83</v>
      </c>
      <c r="Q39" s="13">
        <f>COUNTIF(D6:D535,"&lt;1400")-SUM(Q26:Q38)</f>
        <v>24</v>
      </c>
      <c r="R39" s="15">
        <f>Q39/SUM(Q26:Q49)</f>
        <v>0.046511627906976744</v>
      </c>
      <c r="S39" s="13"/>
      <c r="T39" s="13"/>
      <c r="AG39" s="20">
        <f t="shared" si="1"/>
      </c>
      <c r="AH39" s="20">
        <f t="shared" si="2"/>
      </c>
      <c r="AI39" s="20">
        <f t="shared" si="3"/>
      </c>
      <c r="AJ39" s="20">
        <f t="shared" si="4"/>
        <v>2</v>
      </c>
      <c r="AK39" s="20">
        <f t="shared" si="5"/>
      </c>
      <c r="AL39" s="20">
        <f t="shared" si="6"/>
      </c>
      <c r="AN39" s="20">
        <f t="shared" si="7"/>
      </c>
      <c r="AO39" s="20">
        <f t="shared" si="8"/>
      </c>
      <c r="AP39" s="20">
        <f t="shared" si="9"/>
      </c>
      <c r="AQ39" s="20">
        <f t="shared" si="10"/>
        <v>15</v>
      </c>
      <c r="AR39" s="20">
        <f t="shared" si="11"/>
      </c>
      <c r="AS39" s="20">
        <f t="shared" si="12"/>
      </c>
    </row>
    <row r="40" spans="1:45" ht="12.75">
      <c r="A40" s="8">
        <v>4</v>
      </c>
      <c r="B40" s="8">
        <v>29</v>
      </c>
      <c r="C40" s="8">
        <v>1909</v>
      </c>
      <c r="D40" s="6">
        <v>2100</v>
      </c>
      <c r="E40" s="6">
        <v>0</v>
      </c>
      <c r="F40" s="6">
        <v>5</v>
      </c>
      <c r="G40" s="6">
        <v>20</v>
      </c>
      <c r="H40" s="6" t="s">
        <v>12</v>
      </c>
      <c r="I40" s="7" t="s">
        <v>9</v>
      </c>
      <c r="J40" s="7"/>
      <c r="K40" s="7"/>
      <c r="L40" s="7"/>
      <c r="M40" s="7"/>
      <c r="N40" s="7"/>
      <c r="P40" s="17" t="s">
        <v>84</v>
      </c>
      <c r="Q40" s="13">
        <f>COUNTIF(D6:D535,"&lt;1500")-SUM(Q26:Q39)</f>
        <v>38</v>
      </c>
      <c r="R40" s="15">
        <f>Q40/SUM(Q26:Q49)</f>
        <v>0.07364341085271318</v>
      </c>
      <c r="S40" s="13"/>
      <c r="T40" s="13"/>
      <c r="AG40" s="20">
        <f t="shared" si="1"/>
      </c>
      <c r="AH40" s="20">
        <f t="shared" si="2"/>
      </c>
      <c r="AI40" s="20">
        <f t="shared" si="3"/>
        <v>0</v>
      </c>
      <c r="AJ40" s="20">
        <f t="shared" si="4"/>
      </c>
      <c r="AK40" s="20">
        <f t="shared" si="5"/>
      </c>
      <c r="AL40" s="20">
        <f t="shared" si="6"/>
      </c>
      <c r="AN40" s="20">
        <f t="shared" si="7"/>
      </c>
      <c r="AO40" s="20">
        <f t="shared" si="8"/>
      </c>
      <c r="AP40" s="20">
        <f t="shared" si="9"/>
        <v>20</v>
      </c>
      <c r="AQ40" s="20">
        <f t="shared" si="10"/>
      </c>
      <c r="AR40" s="20">
        <f t="shared" si="11"/>
      </c>
      <c r="AS40" s="20">
        <f t="shared" si="12"/>
      </c>
    </row>
    <row r="41" spans="1:45" ht="12.75">
      <c r="A41" s="8">
        <v>4</v>
      </c>
      <c r="B41" s="8">
        <v>29</v>
      </c>
      <c r="C41" s="8">
        <v>1909</v>
      </c>
      <c r="D41" s="6">
        <v>2215</v>
      </c>
      <c r="E41" s="6">
        <v>10</v>
      </c>
      <c r="F41" s="6">
        <v>40</v>
      </c>
      <c r="G41" s="6">
        <v>45</v>
      </c>
      <c r="H41" s="6" t="s">
        <v>15</v>
      </c>
      <c r="I41" s="7" t="s">
        <v>37</v>
      </c>
      <c r="J41" s="7" t="s">
        <v>95</v>
      </c>
      <c r="K41" s="7" t="s">
        <v>96</v>
      </c>
      <c r="L41" s="7"/>
      <c r="M41" s="7"/>
      <c r="N41" s="7"/>
      <c r="P41" s="17" t="s">
        <v>85</v>
      </c>
      <c r="Q41" s="13">
        <f>COUNTIF(D6:D535,"&lt;1600")-SUM(Q26:Q40)</f>
        <v>32</v>
      </c>
      <c r="R41" s="15">
        <f>Q41/SUM(Q26:Q49)</f>
        <v>0.06201550387596899</v>
      </c>
      <c r="S41" s="13"/>
      <c r="T41" s="13"/>
      <c r="AG41" s="20">
        <f t="shared" si="1"/>
      </c>
      <c r="AH41" s="20">
        <f t="shared" si="2"/>
      </c>
      <c r="AI41" s="20">
        <f t="shared" si="3"/>
      </c>
      <c r="AJ41" s="20">
        <f t="shared" si="4"/>
        <v>10</v>
      </c>
      <c r="AK41" s="20">
        <f t="shared" si="5"/>
      </c>
      <c r="AL41" s="20">
        <f t="shared" si="6"/>
      </c>
      <c r="AN41" s="20">
        <f t="shared" si="7"/>
      </c>
      <c r="AO41" s="20">
        <f t="shared" si="8"/>
      </c>
      <c r="AP41" s="20">
        <f t="shared" si="9"/>
      </c>
      <c r="AQ41" s="20">
        <f t="shared" si="10"/>
        <v>45</v>
      </c>
      <c r="AR41" s="20">
        <f t="shared" si="11"/>
      </c>
      <c r="AS41" s="20">
        <f t="shared" si="12"/>
      </c>
    </row>
    <row r="42" spans="1:45" ht="12.75">
      <c r="A42" s="8">
        <v>4</v>
      </c>
      <c r="B42" s="8">
        <v>29</v>
      </c>
      <c r="C42" s="8">
        <v>1909</v>
      </c>
      <c r="D42" s="6">
        <v>2300</v>
      </c>
      <c r="E42" s="6">
        <v>29</v>
      </c>
      <c r="F42" s="6">
        <v>70</v>
      </c>
      <c r="G42" s="6">
        <v>25</v>
      </c>
      <c r="H42" s="6" t="s">
        <v>11</v>
      </c>
      <c r="I42" s="7" t="s">
        <v>100</v>
      </c>
      <c r="J42" s="7" t="s">
        <v>101</v>
      </c>
      <c r="K42" s="7" t="s">
        <v>102</v>
      </c>
      <c r="L42" s="7"/>
      <c r="M42" s="7"/>
      <c r="N42" s="7"/>
      <c r="P42" s="17" t="s">
        <v>86</v>
      </c>
      <c r="Q42" s="13">
        <f>COUNTIF(D6:D535,"&lt;1700")-SUM(Q26:Q41)</f>
        <v>59</v>
      </c>
      <c r="R42" s="15">
        <f>Q42/SUM(Q26:Q49)</f>
        <v>0.11434108527131782</v>
      </c>
      <c r="S42" s="13"/>
      <c r="T42" s="13"/>
      <c r="AG42" s="20">
        <f t="shared" si="1"/>
      </c>
      <c r="AH42" s="20">
        <f t="shared" si="2"/>
      </c>
      <c r="AI42" s="20">
        <f t="shared" si="3"/>
      </c>
      <c r="AJ42" s="20">
        <f t="shared" si="4"/>
      </c>
      <c r="AK42" s="20">
        <f t="shared" si="5"/>
        <v>29</v>
      </c>
      <c r="AL42" s="20">
        <f t="shared" si="6"/>
      </c>
      <c r="AN42" s="20">
        <f t="shared" si="7"/>
      </c>
      <c r="AO42" s="20">
        <f t="shared" si="8"/>
      </c>
      <c r="AP42" s="20">
        <f t="shared" si="9"/>
      </c>
      <c r="AQ42" s="20">
        <f t="shared" si="10"/>
      </c>
      <c r="AR42" s="20">
        <f t="shared" si="11"/>
        <v>25</v>
      </c>
      <c r="AS42" s="20">
        <f t="shared" si="12"/>
      </c>
    </row>
    <row r="43" spans="1:45" ht="12.75">
      <c r="A43" s="8">
        <v>4</v>
      </c>
      <c r="B43" s="8">
        <v>29</v>
      </c>
      <c r="C43" s="8">
        <v>1909</v>
      </c>
      <c r="D43" s="6">
        <v>2315</v>
      </c>
      <c r="E43" s="6">
        <v>2</v>
      </c>
      <c r="F43" s="6">
        <v>20</v>
      </c>
      <c r="G43" s="6">
        <v>40</v>
      </c>
      <c r="H43" s="6" t="s">
        <v>12</v>
      </c>
      <c r="I43" s="7" t="s">
        <v>42</v>
      </c>
      <c r="J43" s="7" t="s">
        <v>97</v>
      </c>
      <c r="K43" s="7" t="s">
        <v>103</v>
      </c>
      <c r="L43" s="7"/>
      <c r="M43" s="7"/>
      <c r="N43" s="7"/>
      <c r="P43" s="17" t="s">
        <v>87</v>
      </c>
      <c r="Q43" s="13">
        <f>COUNTIF(D6:D535,"&lt;1800")-SUM(Q26:Q42)</f>
        <v>56</v>
      </c>
      <c r="R43" s="15">
        <f>Q43/SUM(Q26:Q49)</f>
        <v>0.10852713178294573</v>
      </c>
      <c r="S43" s="13"/>
      <c r="T43" s="13"/>
      <c r="AG43" s="20">
        <f t="shared" si="1"/>
      </c>
      <c r="AH43" s="20">
        <f t="shared" si="2"/>
      </c>
      <c r="AI43" s="20">
        <f t="shared" si="3"/>
        <v>2</v>
      </c>
      <c r="AJ43" s="20">
        <f t="shared" si="4"/>
      </c>
      <c r="AK43" s="20">
        <f t="shared" si="5"/>
      </c>
      <c r="AL43" s="20">
        <f t="shared" si="6"/>
      </c>
      <c r="AN43" s="20">
        <f t="shared" si="7"/>
      </c>
      <c r="AO43" s="20">
        <f t="shared" si="8"/>
      </c>
      <c r="AP43" s="20">
        <f t="shared" si="9"/>
        <v>40</v>
      </c>
      <c r="AQ43" s="20">
        <f t="shared" si="10"/>
      </c>
      <c r="AR43" s="20">
        <f t="shared" si="11"/>
      </c>
      <c r="AS43" s="20">
        <f t="shared" si="12"/>
      </c>
    </row>
    <row r="44" spans="1:45" ht="12.75">
      <c r="A44" s="8">
        <v>10</v>
      </c>
      <c r="B44" s="8">
        <v>14</v>
      </c>
      <c r="C44" s="8">
        <v>1909</v>
      </c>
      <c r="D44" s="6">
        <v>1730</v>
      </c>
      <c r="E44" s="6">
        <v>1</v>
      </c>
      <c r="F44" s="6">
        <v>7</v>
      </c>
      <c r="G44" s="6">
        <v>20</v>
      </c>
      <c r="H44" s="6" t="s">
        <v>12</v>
      </c>
      <c r="I44" s="7" t="s">
        <v>104</v>
      </c>
      <c r="J44" s="7" t="s">
        <v>105</v>
      </c>
      <c r="K44" s="7" t="s">
        <v>106</v>
      </c>
      <c r="L44" s="7"/>
      <c r="M44" s="7"/>
      <c r="N44" s="7"/>
      <c r="P44" s="17" t="s">
        <v>88</v>
      </c>
      <c r="Q44" s="13">
        <f>COUNTIF(D6:D535,"&lt;1900")-SUM(Q26:Q43)</f>
        <v>45</v>
      </c>
      <c r="R44" s="15">
        <f>Q44/SUM(Q26:Q49)</f>
        <v>0.0872093023255814</v>
      </c>
      <c r="S44" s="13"/>
      <c r="T44" s="13"/>
      <c r="AG44" s="20">
        <f t="shared" si="1"/>
      </c>
      <c r="AH44" s="20">
        <f t="shared" si="2"/>
      </c>
      <c r="AI44" s="20">
        <f t="shared" si="3"/>
        <v>1</v>
      </c>
      <c r="AJ44" s="20">
        <f t="shared" si="4"/>
      </c>
      <c r="AK44" s="20">
        <f t="shared" si="5"/>
      </c>
      <c r="AL44" s="20">
        <f t="shared" si="6"/>
      </c>
      <c r="AN44" s="20">
        <f t="shared" si="7"/>
      </c>
      <c r="AO44" s="20">
        <f t="shared" si="8"/>
      </c>
      <c r="AP44" s="20">
        <f t="shared" si="9"/>
        <v>20</v>
      </c>
      <c r="AQ44" s="20">
        <f t="shared" si="10"/>
      </c>
      <c r="AR44" s="20">
        <f t="shared" si="11"/>
      </c>
      <c r="AS44" s="20">
        <f t="shared" si="12"/>
      </c>
    </row>
    <row r="45" spans="1:45" ht="12.75">
      <c r="A45" s="8">
        <v>10</v>
      </c>
      <c r="B45" s="8">
        <v>14</v>
      </c>
      <c r="C45" s="8">
        <v>1909</v>
      </c>
      <c r="D45" s="6">
        <v>1730</v>
      </c>
      <c r="E45" s="6">
        <v>24</v>
      </c>
      <c r="F45" s="6">
        <v>80</v>
      </c>
      <c r="G45" s="6">
        <v>40</v>
      </c>
      <c r="H45" s="6" t="s">
        <v>15</v>
      </c>
      <c r="I45" s="7" t="s">
        <v>107</v>
      </c>
      <c r="J45" s="7" t="s">
        <v>105</v>
      </c>
      <c r="K45" s="7" t="s">
        <v>106</v>
      </c>
      <c r="L45" s="7"/>
      <c r="M45" s="7"/>
      <c r="N45" s="7"/>
      <c r="P45" s="17" t="s">
        <v>89</v>
      </c>
      <c r="Q45" s="13">
        <f>COUNTIF(D6:D535,"&lt;2000")-SUM(Q26:Q44)</f>
        <v>36</v>
      </c>
      <c r="R45" s="15">
        <f>Q45/SUM(Q26:Q49)</f>
        <v>0.06976744186046512</v>
      </c>
      <c r="S45" s="13"/>
      <c r="T45" s="13"/>
      <c r="AG45" s="20">
        <f t="shared" si="1"/>
      </c>
      <c r="AH45" s="20">
        <f t="shared" si="2"/>
      </c>
      <c r="AI45" s="20">
        <f t="shared" si="3"/>
      </c>
      <c r="AJ45" s="20">
        <f t="shared" si="4"/>
        <v>24</v>
      </c>
      <c r="AK45" s="20">
        <f t="shared" si="5"/>
      </c>
      <c r="AL45" s="20">
        <f t="shared" si="6"/>
      </c>
      <c r="AN45" s="20">
        <f t="shared" si="7"/>
      </c>
      <c r="AO45" s="20">
        <f t="shared" si="8"/>
      </c>
      <c r="AP45" s="20">
        <f t="shared" si="9"/>
      </c>
      <c r="AQ45" s="20">
        <f t="shared" si="10"/>
        <v>40</v>
      </c>
      <c r="AR45" s="20">
        <f t="shared" si="11"/>
      </c>
      <c r="AS45" s="20">
        <f t="shared" si="12"/>
      </c>
    </row>
    <row r="46" spans="1:45" ht="12.75">
      <c r="A46" s="8">
        <v>10</v>
      </c>
      <c r="B46" s="8">
        <v>14</v>
      </c>
      <c r="C46" s="8">
        <v>1909</v>
      </c>
      <c r="D46" s="6">
        <v>1900</v>
      </c>
      <c r="E46" s="6">
        <v>0</v>
      </c>
      <c r="F46" s="6">
        <v>5</v>
      </c>
      <c r="G46" s="6"/>
      <c r="H46" s="6" t="s">
        <v>12</v>
      </c>
      <c r="I46" s="7" t="s">
        <v>17</v>
      </c>
      <c r="J46" s="7"/>
      <c r="K46" s="7"/>
      <c r="L46" s="7"/>
      <c r="M46" s="7"/>
      <c r="N46" s="7"/>
      <c r="P46" s="17" t="s">
        <v>90</v>
      </c>
      <c r="Q46" s="13">
        <f>COUNTIF(D6:D535,"&lt;2100")-SUM(Q26:Q45)</f>
        <v>34</v>
      </c>
      <c r="R46" s="15">
        <f>Q46/SUM(Q26:Q49)</f>
        <v>0.06589147286821706</v>
      </c>
      <c r="S46" s="13"/>
      <c r="T46" s="13"/>
      <c r="AG46" s="20">
        <f t="shared" si="1"/>
      </c>
      <c r="AH46" s="20">
        <f t="shared" si="2"/>
      </c>
      <c r="AI46" s="20">
        <f t="shared" si="3"/>
        <v>0</v>
      </c>
      <c r="AJ46" s="20">
        <f t="shared" si="4"/>
      </c>
      <c r="AK46" s="20">
        <f t="shared" si="5"/>
      </c>
      <c r="AL46" s="20">
        <f t="shared" si="6"/>
      </c>
      <c r="AN46" s="20">
        <f t="shared" si="7"/>
      </c>
      <c r="AO46" s="20">
        <f t="shared" si="8"/>
      </c>
      <c r="AP46" s="20">
        <f t="shared" si="9"/>
        <v>0</v>
      </c>
      <c r="AQ46" s="20">
        <f t="shared" si="10"/>
      </c>
      <c r="AR46" s="20">
        <f t="shared" si="11"/>
      </c>
      <c r="AS46" s="20">
        <f t="shared" si="12"/>
      </c>
    </row>
    <row r="47" spans="1:45" ht="12.75">
      <c r="A47" s="8">
        <v>10</v>
      </c>
      <c r="B47" s="8">
        <v>14</v>
      </c>
      <c r="C47" s="8">
        <v>1909</v>
      </c>
      <c r="D47" s="6"/>
      <c r="E47" s="6">
        <v>0</v>
      </c>
      <c r="F47" s="6">
        <v>6</v>
      </c>
      <c r="G47" s="6">
        <v>25</v>
      </c>
      <c r="H47" s="6" t="s">
        <v>12</v>
      </c>
      <c r="I47" s="7" t="s">
        <v>10</v>
      </c>
      <c r="J47" s="7" t="s">
        <v>108</v>
      </c>
      <c r="K47" s="7"/>
      <c r="L47" s="7"/>
      <c r="M47" s="7"/>
      <c r="N47" s="7"/>
      <c r="P47" s="17" t="s">
        <v>91</v>
      </c>
      <c r="Q47" s="13">
        <f>COUNTIF(D6:D535,"&lt;2200")-SUM(Q26:Q46)</f>
        <v>10</v>
      </c>
      <c r="R47" s="15">
        <f>Q47/SUM(Q26:Q49)</f>
        <v>0.01937984496124031</v>
      </c>
      <c r="S47" s="13"/>
      <c r="T47" s="13"/>
      <c r="AG47" s="20">
        <f t="shared" si="1"/>
      </c>
      <c r="AH47" s="20">
        <f t="shared" si="2"/>
      </c>
      <c r="AI47" s="20">
        <f t="shared" si="3"/>
        <v>0</v>
      </c>
      <c r="AJ47" s="20">
        <f t="shared" si="4"/>
      </c>
      <c r="AK47" s="20">
        <f t="shared" si="5"/>
      </c>
      <c r="AL47" s="20">
        <f t="shared" si="6"/>
      </c>
      <c r="AN47" s="20">
        <f t="shared" si="7"/>
      </c>
      <c r="AO47" s="20">
        <f t="shared" si="8"/>
      </c>
      <c r="AP47" s="20">
        <f t="shared" si="9"/>
        <v>25</v>
      </c>
      <c r="AQ47" s="20">
        <f t="shared" si="10"/>
      </c>
      <c r="AR47" s="20">
        <f t="shared" si="11"/>
      </c>
      <c r="AS47" s="20">
        <f t="shared" si="12"/>
      </c>
    </row>
    <row r="48" spans="1:45" ht="12.75">
      <c r="A48" s="8">
        <v>4</v>
      </c>
      <c r="B48" s="8">
        <v>15</v>
      </c>
      <c r="C48" s="8">
        <v>1910</v>
      </c>
      <c r="D48" s="6">
        <v>440</v>
      </c>
      <c r="E48" s="6">
        <v>0</v>
      </c>
      <c r="F48" s="6">
        <v>1</v>
      </c>
      <c r="G48" s="6">
        <v>1</v>
      </c>
      <c r="H48" s="6" t="s">
        <v>12</v>
      </c>
      <c r="I48" s="7" t="s">
        <v>18</v>
      </c>
      <c r="J48" s="7"/>
      <c r="K48" s="7"/>
      <c r="L48" s="7"/>
      <c r="M48" s="7"/>
      <c r="N48" s="7"/>
      <c r="P48" s="17" t="s">
        <v>92</v>
      </c>
      <c r="Q48" s="13">
        <f>COUNTIF(D6:D535,"&lt;2300")-SUM(Q26:Q47)</f>
        <v>20</v>
      </c>
      <c r="R48" s="15">
        <f>Q48/SUM(Q26:Q49)</f>
        <v>0.03875968992248062</v>
      </c>
      <c r="S48" s="13"/>
      <c r="T48" s="13"/>
      <c r="AG48" s="20">
        <f t="shared" si="1"/>
      </c>
      <c r="AH48" s="20">
        <f t="shared" si="2"/>
      </c>
      <c r="AI48" s="20">
        <f t="shared" si="3"/>
        <v>0</v>
      </c>
      <c r="AJ48" s="20">
        <f t="shared" si="4"/>
      </c>
      <c r="AK48" s="20">
        <f t="shared" si="5"/>
      </c>
      <c r="AL48" s="20">
        <f t="shared" si="6"/>
      </c>
      <c r="AN48" s="20">
        <f t="shared" si="7"/>
      </c>
      <c r="AO48" s="20">
        <f t="shared" si="8"/>
      </c>
      <c r="AP48" s="20">
        <f t="shared" si="9"/>
        <v>1</v>
      </c>
      <c r="AQ48" s="20">
        <f t="shared" si="10"/>
      </c>
      <c r="AR48" s="20">
        <f t="shared" si="11"/>
      </c>
      <c r="AS48" s="20">
        <f t="shared" si="12"/>
      </c>
    </row>
    <row r="49" spans="1:45" ht="12.75">
      <c r="A49" s="8">
        <v>4</v>
      </c>
      <c r="B49" s="8">
        <v>1</v>
      </c>
      <c r="C49" s="8">
        <v>1912</v>
      </c>
      <c r="D49" s="6">
        <v>2200</v>
      </c>
      <c r="E49" s="6"/>
      <c r="F49" s="6">
        <v>5</v>
      </c>
      <c r="G49" s="6"/>
      <c r="H49" s="6" t="s">
        <v>12</v>
      </c>
      <c r="I49" s="7" t="s">
        <v>9</v>
      </c>
      <c r="J49" s="7"/>
      <c r="K49" s="7"/>
      <c r="L49" s="7"/>
      <c r="M49" s="7"/>
      <c r="N49" s="7"/>
      <c r="P49" s="17" t="s">
        <v>93</v>
      </c>
      <c r="Q49" s="13">
        <f>COUNTIF(D6:D535,"&lt;2400")-SUM(Q26:Q48)</f>
        <v>22</v>
      </c>
      <c r="R49" s="15">
        <f>Q49/SUM(Q26:Q49)</f>
        <v>0.04263565891472868</v>
      </c>
      <c r="S49" s="13"/>
      <c r="T49" s="13"/>
      <c r="AG49" s="20">
        <f t="shared" si="1"/>
      </c>
      <c r="AH49" s="20">
        <f t="shared" si="2"/>
      </c>
      <c r="AI49" s="20">
        <f t="shared" si="3"/>
        <v>0</v>
      </c>
      <c r="AJ49" s="20">
        <f t="shared" si="4"/>
      </c>
      <c r="AK49" s="20">
        <f t="shared" si="5"/>
      </c>
      <c r="AL49" s="20">
        <f t="shared" si="6"/>
      </c>
      <c r="AN49" s="20">
        <f t="shared" si="7"/>
      </c>
      <c r="AO49" s="20">
        <f t="shared" si="8"/>
      </c>
      <c r="AP49" s="20">
        <f t="shared" si="9"/>
        <v>0</v>
      </c>
      <c r="AQ49" s="20">
        <f t="shared" si="10"/>
      </c>
      <c r="AR49" s="20">
        <f t="shared" si="11"/>
      </c>
      <c r="AS49" s="20">
        <f t="shared" si="12"/>
      </c>
    </row>
    <row r="50" spans="1:45" ht="12.75">
      <c r="A50" s="8">
        <v>3</v>
      </c>
      <c r="B50" s="8">
        <v>13</v>
      </c>
      <c r="C50" s="8">
        <v>1913</v>
      </c>
      <c r="D50" s="6">
        <v>1345</v>
      </c>
      <c r="E50" s="6">
        <v>1</v>
      </c>
      <c r="F50" s="6">
        <v>6</v>
      </c>
      <c r="G50" s="6">
        <v>25</v>
      </c>
      <c r="H50" s="6" t="s">
        <v>12</v>
      </c>
      <c r="I50" s="7" t="s">
        <v>20</v>
      </c>
      <c r="J50" s="7"/>
      <c r="K50" s="7"/>
      <c r="L50" s="7"/>
      <c r="M50" s="7"/>
      <c r="N50" s="7"/>
      <c r="P50" s="13"/>
      <c r="Q50" s="13"/>
      <c r="R50" s="13"/>
      <c r="S50" s="13"/>
      <c r="T50" s="13"/>
      <c r="AG50" s="20">
        <f t="shared" si="1"/>
      </c>
      <c r="AH50" s="20">
        <f t="shared" si="2"/>
      </c>
      <c r="AI50" s="20">
        <f t="shared" si="3"/>
        <v>1</v>
      </c>
      <c r="AJ50" s="20">
        <f t="shared" si="4"/>
      </c>
      <c r="AK50" s="20">
        <f t="shared" si="5"/>
      </c>
      <c r="AL50" s="20">
        <f t="shared" si="6"/>
      </c>
      <c r="AN50" s="20">
        <f t="shared" si="7"/>
      </c>
      <c r="AO50" s="20">
        <f t="shared" si="8"/>
      </c>
      <c r="AP50" s="20">
        <f t="shared" si="9"/>
        <v>25</v>
      </c>
      <c r="AQ50" s="20">
        <f t="shared" si="10"/>
      </c>
      <c r="AR50" s="20">
        <f t="shared" si="11"/>
      </c>
      <c r="AS50" s="20">
        <f t="shared" si="12"/>
      </c>
    </row>
    <row r="51" spans="1:45" ht="12.75">
      <c r="A51" s="8">
        <v>3</v>
      </c>
      <c r="B51" s="8">
        <v>13</v>
      </c>
      <c r="C51" s="8">
        <v>1913</v>
      </c>
      <c r="D51" s="6">
        <v>1400</v>
      </c>
      <c r="E51" s="6">
        <v>6</v>
      </c>
      <c r="F51" s="6">
        <v>45</v>
      </c>
      <c r="G51" s="6">
        <v>40</v>
      </c>
      <c r="H51" s="6" t="s">
        <v>11</v>
      </c>
      <c r="I51" s="7" t="s">
        <v>109</v>
      </c>
      <c r="J51" s="7" t="s">
        <v>110</v>
      </c>
      <c r="K51" s="7" t="s">
        <v>111</v>
      </c>
      <c r="L51" s="7"/>
      <c r="M51" s="7"/>
      <c r="N51" s="7"/>
      <c r="P51" s="16" t="s">
        <v>10</v>
      </c>
      <c r="Q51" s="13">
        <f>COUNTIF(I6:N535,"Bedford")</f>
        <v>12</v>
      </c>
      <c r="R51" s="13">
        <v>474</v>
      </c>
      <c r="S51" s="18">
        <f>(Q51/R51)*100</f>
        <v>2.5316455696202533</v>
      </c>
      <c r="T51" s="13"/>
      <c r="AG51" s="20">
        <f t="shared" si="1"/>
      </c>
      <c r="AH51" s="20">
        <f t="shared" si="2"/>
      </c>
      <c r="AI51" s="20">
        <f t="shared" si="3"/>
      </c>
      <c r="AJ51" s="20">
        <f t="shared" si="4"/>
      </c>
      <c r="AK51" s="20">
        <f t="shared" si="5"/>
        <v>6</v>
      </c>
      <c r="AL51" s="20">
        <f t="shared" si="6"/>
      </c>
      <c r="AN51" s="20">
        <f t="shared" si="7"/>
      </c>
      <c r="AO51" s="20">
        <f t="shared" si="8"/>
      </c>
      <c r="AP51" s="20">
        <f t="shared" si="9"/>
      </c>
      <c r="AQ51" s="20">
        <f t="shared" si="10"/>
      </c>
      <c r="AR51" s="20">
        <f t="shared" si="11"/>
        <v>40</v>
      </c>
      <c r="AS51" s="20">
        <f t="shared" si="12"/>
      </c>
    </row>
    <row r="52" spans="1:45" ht="12.75">
      <c r="A52" s="8">
        <v>3</v>
      </c>
      <c r="B52" s="8">
        <v>13</v>
      </c>
      <c r="C52" s="8">
        <v>1913</v>
      </c>
      <c r="D52" s="6">
        <v>1415</v>
      </c>
      <c r="E52" s="6">
        <v>3</v>
      </c>
      <c r="F52" s="6">
        <v>12</v>
      </c>
      <c r="G52" s="6">
        <v>20</v>
      </c>
      <c r="H52" s="6" t="s">
        <v>12</v>
      </c>
      <c r="I52" s="7" t="s">
        <v>17</v>
      </c>
      <c r="J52" s="7" t="s">
        <v>95</v>
      </c>
      <c r="K52" s="7"/>
      <c r="L52" s="7"/>
      <c r="M52" s="7"/>
      <c r="N52" s="7"/>
      <c r="P52" s="16" t="s">
        <v>35</v>
      </c>
      <c r="Q52" s="13">
        <f>COUNTIF(I6:N535,"Benton")</f>
        <v>17</v>
      </c>
      <c r="R52" s="13">
        <v>395</v>
      </c>
      <c r="S52" s="18">
        <f aca="true" t="shared" si="13" ref="S52:S89">(Q52/R52)*100</f>
        <v>4.30379746835443</v>
      </c>
      <c r="T52" s="13"/>
      <c r="AG52" s="20">
        <f t="shared" si="1"/>
      </c>
      <c r="AH52" s="20">
        <f t="shared" si="2"/>
      </c>
      <c r="AI52" s="20">
        <f t="shared" si="3"/>
        <v>3</v>
      </c>
      <c r="AJ52" s="20">
        <f t="shared" si="4"/>
      </c>
      <c r="AK52" s="20">
        <f t="shared" si="5"/>
      </c>
      <c r="AL52" s="20">
        <f t="shared" si="6"/>
      </c>
      <c r="AN52" s="20">
        <f t="shared" si="7"/>
      </c>
      <c r="AO52" s="20">
        <f t="shared" si="8"/>
      </c>
      <c r="AP52" s="20">
        <f t="shared" si="9"/>
        <v>20</v>
      </c>
      <c r="AQ52" s="20">
        <f t="shared" si="10"/>
      </c>
      <c r="AR52" s="20">
        <f t="shared" si="11"/>
      </c>
      <c r="AS52" s="20">
        <f t="shared" si="12"/>
      </c>
    </row>
    <row r="53" spans="1:45" ht="12.75">
      <c r="A53" s="8">
        <v>3</v>
      </c>
      <c r="B53" s="8">
        <v>13</v>
      </c>
      <c r="C53" s="8">
        <v>1913</v>
      </c>
      <c r="D53" s="6">
        <v>1430</v>
      </c>
      <c r="E53" s="6">
        <v>7</v>
      </c>
      <c r="F53" s="6">
        <v>15</v>
      </c>
      <c r="G53" s="6">
        <v>50</v>
      </c>
      <c r="H53" s="6" t="s">
        <v>15</v>
      </c>
      <c r="I53" s="7" t="s">
        <v>17</v>
      </c>
      <c r="J53" s="7" t="s">
        <v>112</v>
      </c>
      <c r="K53" s="7" t="s">
        <v>97</v>
      </c>
      <c r="L53" s="7"/>
      <c r="M53" s="7"/>
      <c r="N53" s="7"/>
      <c r="P53" s="16" t="s">
        <v>31</v>
      </c>
      <c r="Q53" s="13">
        <f>COUNTIF(I6:N535,"Cannon")</f>
        <v>6</v>
      </c>
      <c r="R53" s="13">
        <v>266</v>
      </c>
      <c r="S53" s="18">
        <f t="shared" si="13"/>
        <v>2.2556390977443606</v>
      </c>
      <c r="T53" s="13"/>
      <c r="AG53" s="20">
        <f t="shared" si="1"/>
      </c>
      <c r="AH53" s="20">
        <f t="shared" si="2"/>
      </c>
      <c r="AI53" s="20">
        <f t="shared" si="3"/>
      </c>
      <c r="AJ53" s="20">
        <f t="shared" si="4"/>
        <v>7</v>
      </c>
      <c r="AK53" s="20">
        <f t="shared" si="5"/>
      </c>
      <c r="AL53" s="20">
        <f t="shared" si="6"/>
      </c>
      <c r="AN53" s="20">
        <f t="shared" si="7"/>
      </c>
      <c r="AO53" s="20">
        <f t="shared" si="8"/>
      </c>
      <c r="AP53" s="20">
        <f t="shared" si="9"/>
      </c>
      <c r="AQ53" s="20">
        <f t="shared" si="10"/>
        <v>50</v>
      </c>
      <c r="AR53" s="20">
        <f t="shared" si="11"/>
      </c>
      <c r="AS53" s="20">
        <f t="shared" si="12"/>
      </c>
    </row>
    <row r="54" spans="1:45" ht="12.75">
      <c r="A54" s="8">
        <v>1</v>
      </c>
      <c r="B54" s="8">
        <v>12</v>
      </c>
      <c r="C54" s="8">
        <v>1916</v>
      </c>
      <c r="D54" s="6">
        <v>1455</v>
      </c>
      <c r="E54" s="6">
        <v>0</v>
      </c>
      <c r="F54" s="6">
        <v>7</v>
      </c>
      <c r="G54" s="6">
        <v>5</v>
      </c>
      <c r="H54" s="6" t="s">
        <v>12</v>
      </c>
      <c r="I54" s="7" t="s">
        <v>13</v>
      </c>
      <c r="J54" s="7"/>
      <c r="K54" s="7"/>
      <c r="L54" s="7"/>
      <c r="M54" s="7"/>
      <c r="N54" s="7"/>
      <c r="P54" s="16" t="s">
        <v>43</v>
      </c>
      <c r="Q54" s="13">
        <f>COUNTIF(I6:N535,"Cheatham")</f>
        <v>6</v>
      </c>
      <c r="R54" s="13">
        <v>303</v>
      </c>
      <c r="S54" s="18">
        <f t="shared" si="13"/>
        <v>1.9801980198019802</v>
      </c>
      <c r="T54" s="13"/>
      <c r="AG54" s="20">
        <f t="shared" si="1"/>
      </c>
      <c r="AH54" s="20">
        <f t="shared" si="2"/>
      </c>
      <c r="AI54" s="20">
        <f t="shared" si="3"/>
        <v>0</v>
      </c>
      <c r="AJ54" s="20">
        <f t="shared" si="4"/>
      </c>
      <c r="AK54" s="20">
        <f t="shared" si="5"/>
      </c>
      <c r="AL54" s="20">
        <f t="shared" si="6"/>
      </c>
      <c r="AN54" s="20">
        <f t="shared" si="7"/>
      </c>
      <c r="AO54" s="20">
        <f t="shared" si="8"/>
      </c>
      <c r="AP54" s="20">
        <f t="shared" si="9"/>
        <v>5</v>
      </c>
      <c r="AQ54" s="20">
        <f t="shared" si="10"/>
      </c>
      <c r="AR54" s="20">
        <f t="shared" si="11"/>
      </c>
      <c r="AS54" s="20">
        <f t="shared" si="12"/>
      </c>
    </row>
    <row r="55" spans="1:45" ht="12.75">
      <c r="A55" s="8">
        <v>1</v>
      </c>
      <c r="B55" s="8">
        <v>21</v>
      </c>
      <c r="C55" s="8">
        <v>1916</v>
      </c>
      <c r="D55" s="6"/>
      <c r="E55" s="6">
        <v>0</v>
      </c>
      <c r="F55" s="6"/>
      <c r="G55" s="6">
        <v>1</v>
      </c>
      <c r="H55" s="6" t="s">
        <v>12</v>
      </c>
      <c r="I55" s="7" t="s">
        <v>21</v>
      </c>
      <c r="J55" s="7"/>
      <c r="K55" s="7"/>
      <c r="L55" s="7"/>
      <c r="M55" s="7"/>
      <c r="N55" s="7"/>
      <c r="P55" s="16" t="s">
        <v>149</v>
      </c>
      <c r="Q55" s="13">
        <f>COUNTIF(I6:N535,"Clay")</f>
        <v>0</v>
      </c>
      <c r="R55" s="13">
        <v>236</v>
      </c>
      <c r="S55" s="18">
        <f t="shared" si="13"/>
        <v>0</v>
      </c>
      <c r="T55" s="13"/>
      <c r="AG55" s="20">
        <f t="shared" si="1"/>
      </c>
      <c r="AH55" s="20">
        <f t="shared" si="2"/>
      </c>
      <c r="AI55" s="20">
        <f t="shared" si="3"/>
        <v>0</v>
      </c>
      <c r="AJ55" s="20">
        <f t="shared" si="4"/>
      </c>
      <c r="AK55" s="20">
        <f t="shared" si="5"/>
      </c>
      <c r="AL55" s="20">
        <f t="shared" si="6"/>
      </c>
      <c r="AN55" s="20">
        <f t="shared" si="7"/>
      </c>
      <c r="AO55" s="20">
        <f t="shared" si="8"/>
      </c>
      <c r="AP55" s="20">
        <f t="shared" si="9"/>
        <v>1</v>
      </c>
      <c r="AQ55" s="20">
        <f t="shared" si="10"/>
      </c>
      <c r="AR55" s="20">
        <f t="shared" si="11"/>
      </c>
      <c r="AS55" s="20">
        <f t="shared" si="12"/>
      </c>
    </row>
    <row r="56" spans="1:45" ht="12.75">
      <c r="A56" s="8">
        <v>3</v>
      </c>
      <c r="B56" s="8">
        <v>16</v>
      </c>
      <c r="C56" s="8">
        <v>1917</v>
      </c>
      <c r="D56" s="6">
        <v>1600</v>
      </c>
      <c r="E56" s="6">
        <v>1</v>
      </c>
      <c r="F56" s="6">
        <v>8</v>
      </c>
      <c r="G56" s="6">
        <v>6</v>
      </c>
      <c r="H56" s="6" t="s">
        <v>12</v>
      </c>
      <c r="I56" s="7" t="s">
        <v>20</v>
      </c>
      <c r="J56" s="7"/>
      <c r="K56" s="7"/>
      <c r="L56" s="7"/>
      <c r="M56" s="7"/>
      <c r="N56" s="7"/>
      <c r="P56" s="16" t="s">
        <v>32</v>
      </c>
      <c r="Q56" s="13">
        <f>COUNTIF(I6:N535,"Coffee")</f>
        <v>17</v>
      </c>
      <c r="R56" s="13">
        <v>429</v>
      </c>
      <c r="S56" s="18">
        <f t="shared" si="13"/>
        <v>3.9627039627039626</v>
      </c>
      <c r="T56" s="13"/>
      <c r="AG56" s="20">
        <f t="shared" si="1"/>
      </c>
      <c r="AH56" s="20">
        <f t="shared" si="2"/>
      </c>
      <c r="AI56" s="20">
        <f t="shared" si="3"/>
        <v>1</v>
      </c>
      <c r="AJ56" s="20">
        <f t="shared" si="4"/>
      </c>
      <c r="AK56" s="20">
        <f t="shared" si="5"/>
      </c>
      <c r="AL56" s="20">
        <f t="shared" si="6"/>
      </c>
      <c r="AN56" s="20">
        <f t="shared" si="7"/>
      </c>
      <c r="AO56" s="20">
        <f t="shared" si="8"/>
      </c>
      <c r="AP56" s="20">
        <f t="shared" si="9"/>
        <v>6</v>
      </c>
      <c r="AQ56" s="20">
        <f t="shared" si="10"/>
      </c>
      <c r="AR56" s="20">
        <f t="shared" si="11"/>
      </c>
      <c r="AS56" s="20">
        <f t="shared" si="12"/>
      </c>
    </row>
    <row r="57" spans="1:45" ht="12.75">
      <c r="A57" s="8">
        <v>3</v>
      </c>
      <c r="B57" s="8">
        <v>23</v>
      </c>
      <c r="C57" s="8">
        <v>1917</v>
      </c>
      <c r="D57" s="6">
        <v>1700</v>
      </c>
      <c r="E57" s="6">
        <v>0</v>
      </c>
      <c r="F57" s="6">
        <v>8</v>
      </c>
      <c r="G57" s="6">
        <v>5</v>
      </c>
      <c r="H57" s="6" t="s">
        <v>12</v>
      </c>
      <c r="I57" s="7" t="s">
        <v>22</v>
      </c>
      <c r="J57" s="7"/>
      <c r="K57" s="7"/>
      <c r="L57" s="7"/>
      <c r="M57" s="7"/>
      <c r="N57" s="7"/>
      <c r="P57" s="16" t="s">
        <v>14</v>
      </c>
      <c r="Q57" s="13">
        <f>COUNTIF(I6:N535,"Cumberland")</f>
        <v>17</v>
      </c>
      <c r="R57" s="13">
        <v>682</v>
      </c>
      <c r="S57" s="18">
        <f t="shared" si="13"/>
        <v>2.4926686217008798</v>
      </c>
      <c r="T57" s="13"/>
      <c r="AG57" s="20">
        <f t="shared" si="1"/>
      </c>
      <c r="AH57" s="20">
        <f t="shared" si="2"/>
      </c>
      <c r="AI57" s="20">
        <f t="shared" si="3"/>
        <v>0</v>
      </c>
      <c r="AJ57" s="20">
        <f t="shared" si="4"/>
      </c>
      <c r="AK57" s="20">
        <f t="shared" si="5"/>
      </c>
      <c r="AL57" s="20">
        <f t="shared" si="6"/>
      </c>
      <c r="AN57" s="20">
        <f t="shared" si="7"/>
      </c>
      <c r="AO57" s="20">
        <f t="shared" si="8"/>
      </c>
      <c r="AP57" s="20">
        <f t="shared" si="9"/>
        <v>5</v>
      </c>
      <c r="AQ57" s="20">
        <f t="shared" si="10"/>
      </c>
      <c r="AR57" s="20">
        <f t="shared" si="11"/>
      </c>
      <c r="AS57" s="20">
        <f t="shared" si="12"/>
      </c>
    </row>
    <row r="58" spans="1:45" ht="12.75">
      <c r="A58" s="8">
        <v>5</v>
      </c>
      <c r="B58" s="8">
        <v>27</v>
      </c>
      <c r="C58" s="8">
        <v>1917</v>
      </c>
      <c r="D58" s="6">
        <v>1630</v>
      </c>
      <c r="E58" s="6">
        <v>6</v>
      </c>
      <c r="F58" s="6">
        <v>21</v>
      </c>
      <c r="G58" s="6">
        <v>80</v>
      </c>
      <c r="H58" s="6" t="s">
        <v>15</v>
      </c>
      <c r="I58" s="7" t="s">
        <v>113</v>
      </c>
      <c r="J58" s="7" t="s">
        <v>110</v>
      </c>
      <c r="K58" s="7" t="s">
        <v>114</v>
      </c>
      <c r="L58" s="7" t="s">
        <v>111</v>
      </c>
      <c r="M58" s="7" t="s">
        <v>115</v>
      </c>
      <c r="N58" s="7"/>
      <c r="P58" s="16" t="s">
        <v>13</v>
      </c>
      <c r="Q58" s="13">
        <f>COUNTIF(I6:N535,"Davidson")</f>
        <v>33</v>
      </c>
      <c r="R58" s="13">
        <v>502</v>
      </c>
      <c r="S58" s="18">
        <f t="shared" si="13"/>
        <v>6.573705179282868</v>
      </c>
      <c r="T58" s="13"/>
      <c r="AG58" s="20">
        <f t="shared" si="1"/>
      </c>
      <c r="AH58" s="20">
        <f t="shared" si="2"/>
      </c>
      <c r="AI58" s="20">
        <f t="shared" si="3"/>
      </c>
      <c r="AJ58" s="20">
        <f t="shared" si="4"/>
        <v>6</v>
      </c>
      <c r="AK58" s="20">
        <f t="shared" si="5"/>
      </c>
      <c r="AL58" s="20">
        <f t="shared" si="6"/>
      </c>
      <c r="AN58" s="20">
        <f t="shared" si="7"/>
      </c>
      <c r="AO58" s="20">
        <f t="shared" si="8"/>
      </c>
      <c r="AP58" s="20">
        <f t="shared" si="9"/>
      </c>
      <c r="AQ58" s="20">
        <f t="shared" si="10"/>
        <v>80</v>
      </c>
      <c r="AR58" s="20">
        <f t="shared" si="11"/>
      </c>
      <c r="AS58" s="20">
        <f t="shared" si="12"/>
      </c>
    </row>
    <row r="59" spans="1:45" ht="12.75">
      <c r="A59" s="8">
        <v>5</v>
      </c>
      <c r="B59" s="8">
        <v>27</v>
      </c>
      <c r="C59" s="8">
        <v>1917</v>
      </c>
      <c r="D59" s="6">
        <v>1800</v>
      </c>
      <c r="E59" s="6">
        <v>5</v>
      </c>
      <c r="F59" s="6">
        <v>67</v>
      </c>
      <c r="G59" s="6">
        <v>50</v>
      </c>
      <c r="H59" s="6" t="s">
        <v>11</v>
      </c>
      <c r="I59" s="7" t="s">
        <v>107</v>
      </c>
      <c r="J59" s="7" t="s">
        <v>116</v>
      </c>
      <c r="K59" s="7" t="s">
        <v>117</v>
      </c>
      <c r="L59" s="7" t="s">
        <v>118</v>
      </c>
      <c r="M59" s="7" t="s">
        <v>119</v>
      </c>
      <c r="N59" s="7"/>
      <c r="P59" s="16" t="s">
        <v>27</v>
      </c>
      <c r="Q59" s="13">
        <f>COUNTIF(I6:N535,"De Kalb")</f>
        <v>7</v>
      </c>
      <c r="R59" s="13">
        <v>305</v>
      </c>
      <c r="S59" s="18">
        <f t="shared" si="13"/>
        <v>2.2950819672131146</v>
      </c>
      <c r="T59" s="13"/>
      <c r="AG59" s="20">
        <f t="shared" si="1"/>
      </c>
      <c r="AH59" s="20">
        <f t="shared" si="2"/>
      </c>
      <c r="AI59" s="20">
        <f t="shared" si="3"/>
      </c>
      <c r="AJ59" s="20">
        <f t="shared" si="4"/>
      </c>
      <c r="AK59" s="20">
        <f t="shared" si="5"/>
        <v>5</v>
      </c>
      <c r="AL59" s="20">
        <f t="shared" si="6"/>
      </c>
      <c r="AN59" s="20">
        <f t="shared" si="7"/>
      </c>
      <c r="AO59" s="20">
        <f t="shared" si="8"/>
      </c>
      <c r="AP59" s="20">
        <f t="shared" si="9"/>
      </c>
      <c r="AQ59" s="20">
        <f t="shared" si="10"/>
      </c>
      <c r="AR59" s="20">
        <f t="shared" si="11"/>
        <v>50</v>
      </c>
      <c r="AS59" s="20">
        <f t="shared" si="12"/>
      </c>
    </row>
    <row r="60" spans="1:45" ht="12.75">
      <c r="A60" s="8">
        <v>5</v>
      </c>
      <c r="B60" s="8">
        <v>27</v>
      </c>
      <c r="C60" s="8">
        <v>1917</v>
      </c>
      <c r="D60" s="6">
        <v>1900</v>
      </c>
      <c r="E60" s="6">
        <v>2</v>
      </c>
      <c r="F60" s="6">
        <v>30</v>
      </c>
      <c r="G60" s="6">
        <v>35</v>
      </c>
      <c r="H60" s="6" t="s">
        <v>12</v>
      </c>
      <c r="I60" s="7" t="s">
        <v>13</v>
      </c>
      <c r="J60" s="7" t="s">
        <v>103</v>
      </c>
      <c r="K60" s="7"/>
      <c r="L60" s="7"/>
      <c r="M60" s="7"/>
      <c r="N60" s="7"/>
      <c r="P60" s="16" t="s">
        <v>9</v>
      </c>
      <c r="Q60" s="13">
        <f>COUNTIF(I6:N535,"Dickson")</f>
        <v>15</v>
      </c>
      <c r="R60" s="13">
        <v>490</v>
      </c>
      <c r="S60" s="18">
        <f t="shared" si="13"/>
        <v>3.061224489795918</v>
      </c>
      <c r="T60" s="13"/>
      <c r="AG60" s="20">
        <f t="shared" si="1"/>
      </c>
      <c r="AH60" s="20">
        <f t="shared" si="2"/>
      </c>
      <c r="AI60" s="20">
        <f t="shared" si="3"/>
        <v>2</v>
      </c>
      <c r="AJ60" s="20">
        <f t="shared" si="4"/>
      </c>
      <c r="AK60" s="20">
        <f t="shared" si="5"/>
      </c>
      <c r="AL60" s="20">
        <f t="shared" si="6"/>
      </c>
      <c r="AN60" s="20">
        <f t="shared" si="7"/>
      </c>
      <c r="AO60" s="20">
        <f t="shared" si="8"/>
      </c>
      <c r="AP60" s="20">
        <f t="shared" si="9"/>
        <v>35</v>
      </c>
      <c r="AQ60" s="20">
        <f t="shared" si="10"/>
      </c>
      <c r="AR60" s="20">
        <f t="shared" si="11"/>
      </c>
      <c r="AS60" s="20">
        <f t="shared" si="12"/>
      </c>
    </row>
    <row r="61" spans="1:45" ht="12.75">
      <c r="A61" s="8">
        <v>10</v>
      </c>
      <c r="B61" s="8">
        <v>29</v>
      </c>
      <c r="C61" s="8">
        <v>1917</v>
      </c>
      <c r="D61" s="6">
        <v>1230</v>
      </c>
      <c r="E61" s="6">
        <v>1</v>
      </c>
      <c r="F61" s="6">
        <v>1</v>
      </c>
      <c r="G61" s="6">
        <v>5</v>
      </c>
      <c r="H61" s="6" t="s">
        <v>12</v>
      </c>
      <c r="I61" s="7" t="s">
        <v>37</v>
      </c>
      <c r="J61" s="7" t="s">
        <v>120</v>
      </c>
      <c r="K61" s="7"/>
      <c r="L61" s="7"/>
      <c r="M61" s="7"/>
      <c r="N61" s="7"/>
      <c r="P61" s="16" t="s">
        <v>39</v>
      </c>
      <c r="Q61" s="13">
        <f>COUNTIF(I6:N535,"Fentress")</f>
        <v>11</v>
      </c>
      <c r="R61" s="13">
        <v>499</v>
      </c>
      <c r="S61" s="18">
        <f t="shared" si="13"/>
        <v>2.2044088176352705</v>
      </c>
      <c r="T61" s="13"/>
      <c r="AG61" s="20">
        <f t="shared" si="1"/>
      </c>
      <c r="AH61" s="20">
        <f t="shared" si="2"/>
      </c>
      <c r="AI61" s="20">
        <f t="shared" si="3"/>
        <v>1</v>
      </c>
      <c r="AJ61" s="20">
        <f t="shared" si="4"/>
      </c>
      <c r="AK61" s="20">
        <f t="shared" si="5"/>
      </c>
      <c r="AL61" s="20">
        <f t="shared" si="6"/>
      </c>
      <c r="AN61" s="20">
        <f t="shared" si="7"/>
      </c>
      <c r="AO61" s="20">
        <f t="shared" si="8"/>
      </c>
      <c r="AP61" s="20">
        <f t="shared" si="9"/>
        <v>5</v>
      </c>
      <c r="AQ61" s="20">
        <f t="shared" si="10"/>
      </c>
      <c r="AR61" s="20">
        <f t="shared" si="11"/>
      </c>
      <c r="AS61" s="20">
        <f t="shared" si="12"/>
      </c>
    </row>
    <row r="62" spans="1:45" ht="12.75">
      <c r="A62" s="8">
        <v>10</v>
      </c>
      <c r="B62" s="8">
        <v>29</v>
      </c>
      <c r="C62" s="8">
        <v>1917</v>
      </c>
      <c r="D62" s="6">
        <v>1400</v>
      </c>
      <c r="E62" s="6">
        <v>0</v>
      </c>
      <c r="F62" s="6">
        <v>0</v>
      </c>
      <c r="G62" s="6"/>
      <c r="H62" s="6" t="s">
        <v>12</v>
      </c>
      <c r="I62" s="7" t="s">
        <v>19</v>
      </c>
      <c r="J62" s="7"/>
      <c r="K62" s="7"/>
      <c r="L62" s="7"/>
      <c r="M62" s="7"/>
      <c r="N62" s="7"/>
      <c r="P62" s="16" t="s">
        <v>17</v>
      </c>
      <c r="Q62" s="13">
        <f>COUNTIF(I6:N535,"Giles")</f>
        <v>24</v>
      </c>
      <c r="R62" s="13">
        <v>611</v>
      </c>
      <c r="S62" s="18">
        <f t="shared" si="13"/>
        <v>3.927986906710311</v>
      </c>
      <c r="T62" s="13"/>
      <c r="AG62" s="20">
        <f t="shared" si="1"/>
      </c>
      <c r="AH62" s="20">
        <f t="shared" si="2"/>
      </c>
      <c r="AI62" s="20">
        <f t="shared" si="3"/>
        <v>0</v>
      </c>
      <c r="AJ62" s="20">
        <f t="shared" si="4"/>
      </c>
      <c r="AK62" s="20">
        <f t="shared" si="5"/>
      </c>
      <c r="AL62" s="20">
        <f t="shared" si="6"/>
      </c>
      <c r="AN62" s="20">
        <f t="shared" si="7"/>
      </c>
      <c r="AO62" s="20">
        <f t="shared" si="8"/>
      </c>
      <c r="AP62" s="20">
        <f t="shared" si="9"/>
        <v>0</v>
      </c>
      <c r="AQ62" s="20">
        <f t="shared" si="10"/>
      </c>
      <c r="AR62" s="20">
        <f t="shared" si="11"/>
      </c>
      <c r="AS62" s="20">
        <f t="shared" si="12"/>
      </c>
    </row>
    <row r="63" spans="1:45" ht="12.75">
      <c r="A63" s="8">
        <v>9</v>
      </c>
      <c r="B63" s="8">
        <v>21</v>
      </c>
      <c r="C63" s="8">
        <v>1919</v>
      </c>
      <c r="D63" s="6">
        <v>1700</v>
      </c>
      <c r="E63" s="6">
        <v>0</v>
      </c>
      <c r="F63" s="6">
        <v>0</v>
      </c>
      <c r="G63" s="6">
        <v>5</v>
      </c>
      <c r="H63" s="6" t="s">
        <v>12</v>
      </c>
      <c r="I63" s="7" t="s">
        <v>19</v>
      </c>
      <c r="J63" s="7"/>
      <c r="K63" s="7"/>
      <c r="L63" s="7"/>
      <c r="M63" s="7"/>
      <c r="N63" s="7"/>
      <c r="P63" s="16" t="s">
        <v>36</v>
      </c>
      <c r="Q63" s="13">
        <f>COUNTIF(I6:N535,"Grundy")</f>
        <v>4</v>
      </c>
      <c r="R63" s="13">
        <v>361</v>
      </c>
      <c r="S63" s="18">
        <f t="shared" si="13"/>
        <v>1.10803324099723</v>
      </c>
      <c r="T63" s="13"/>
      <c r="AG63" s="20">
        <f t="shared" si="1"/>
      </c>
      <c r="AH63" s="20">
        <f t="shared" si="2"/>
      </c>
      <c r="AI63" s="20">
        <f t="shared" si="3"/>
        <v>0</v>
      </c>
      <c r="AJ63" s="20">
        <f t="shared" si="4"/>
      </c>
      <c r="AK63" s="20">
        <f t="shared" si="5"/>
      </c>
      <c r="AL63" s="20">
        <f t="shared" si="6"/>
      </c>
      <c r="AN63" s="20">
        <f t="shared" si="7"/>
      </c>
      <c r="AO63" s="20">
        <f t="shared" si="8"/>
      </c>
      <c r="AP63" s="20">
        <f t="shared" si="9"/>
        <v>5</v>
      </c>
      <c r="AQ63" s="20">
        <f t="shared" si="10"/>
      </c>
      <c r="AR63" s="20">
        <f t="shared" si="11"/>
      </c>
      <c r="AS63" s="20">
        <f t="shared" si="12"/>
      </c>
    </row>
    <row r="64" spans="1:45" ht="12.75">
      <c r="A64" s="8">
        <v>4</v>
      </c>
      <c r="B64" s="8">
        <v>20</v>
      </c>
      <c r="C64" s="8">
        <v>1920</v>
      </c>
      <c r="D64" s="6">
        <v>1030</v>
      </c>
      <c r="E64" s="6">
        <v>1</v>
      </c>
      <c r="F64" s="6">
        <v>10</v>
      </c>
      <c r="G64" s="6">
        <v>15</v>
      </c>
      <c r="H64" s="6" t="s">
        <v>12</v>
      </c>
      <c r="I64" s="7" t="s">
        <v>18</v>
      </c>
      <c r="J64" s="7" t="s">
        <v>96</v>
      </c>
      <c r="K64" s="7"/>
      <c r="L64" s="7"/>
      <c r="M64" s="7"/>
      <c r="N64" s="7"/>
      <c r="P64" s="16" t="s">
        <v>37</v>
      </c>
      <c r="Q64" s="13">
        <f>COUNTIF(I6:N535,"Hickman")</f>
        <v>8</v>
      </c>
      <c r="R64" s="13">
        <v>613</v>
      </c>
      <c r="S64" s="18">
        <f t="shared" si="13"/>
        <v>1.3050570962479608</v>
      </c>
      <c r="T64" s="13"/>
      <c r="AG64" s="20">
        <f t="shared" si="1"/>
      </c>
      <c r="AH64" s="20">
        <f t="shared" si="2"/>
      </c>
      <c r="AI64" s="20">
        <f t="shared" si="3"/>
        <v>1</v>
      </c>
      <c r="AJ64" s="20">
        <f t="shared" si="4"/>
      </c>
      <c r="AK64" s="20">
        <f t="shared" si="5"/>
      </c>
      <c r="AL64" s="20">
        <f t="shared" si="6"/>
      </c>
      <c r="AN64" s="20">
        <f t="shared" si="7"/>
      </c>
      <c r="AO64" s="20">
        <f t="shared" si="8"/>
      </c>
      <c r="AP64" s="20">
        <f t="shared" si="9"/>
        <v>15</v>
      </c>
      <c r="AQ64" s="20">
        <f t="shared" si="10"/>
      </c>
      <c r="AR64" s="20">
        <f t="shared" si="11"/>
      </c>
      <c r="AS64" s="20">
        <f t="shared" si="12"/>
      </c>
    </row>
    <row r="65" spans="1:45" ht="12.75">
      <c r="A65" s="8">
        <v>3</v>
      </c>
      <c r="B65" s="8">
        <v>24</v>
      </c>
      <c r="C65" s="8">
        <v>1921</v>
      </c>
      <c r="D65" s="6">
        <v>1550</v>
      </c>
      <c r="E65" s="6">
        <v>4</v>
      </c>
      <c r="F65" s="6">
        <v>10</v>
      </c>
      <c r="G65" s="6">
        <v>18</v>
      </c>
      <c r="H65" s="6" t="s">
        <v>15</v>
      </c>
      <c r="I65" s="7" t="s">
        <v>18</v>
      </c>
      <c r="J65" s="7" t="s">
        <v>112</v>
      </c>
      <c r="K65" s="7" t="s">
        <v>121</v>
      </c>
      <c r="L65" s="7"/>
      <c r="M65" s="7"/>
      <c r="N65" s="7"/>
      <c r="P65" s="16" t="s">
        <v>52</v>
      </c>
      <c r="Q65" s="13">
        <f>COUNTIF(I6:N535,"Houston")</f>
        <v>4</v>
      </c>
      <c r="R65" s="13">
        <v>200</v>
      </c>
      <c r="S65" s="18">
        <f t="shared" si="13"/>
        <v>2</v>
      </c>
      <c r="T65" s="13"/>
      <c r="AG65" s="20">
        <f t="shared" si="1"/>
      </c>
      <c r="AH65" s="20">
        <f t="shared" si="2"/>
      </c>
      <c r="AI65" s="20">
        <f t="shared" si="3"/>
      </c>
      <c r="AJ65" s="20">
        <f t="shared" si="4"/>
        <v>4</v>
      </c>
      <c r="AK65" s="20">
        <f t="shared" si="5"/>
      </c>
      <c r="AL65" s="20">
        <f t="shared" si="6"/>
      </c>
      <c r="AN65" s="20">
        <f t="shared" si="7"/>
      </c>
      <c r="AO65" s="20">
        <f t="shared" si="8"/>
      </c>
      <c r="AP65" s="20">
        <f t="shared" si="9"/>
      </c>
      <c r="AQ65" s="20">
        <f t="shared" si="10"/>
        <v>18</v>
      </c>
      <c r="AR65" s="20">
        <f t="shared" si="11"/>
      </c>
      <c r="AS65" s="20">
        <f t="shared" si="12"/>
      </c>
    </row>
    <row r="66" spans="1:45" ht="12.75">
      <c r="A66" s="8">
        <v>3</v>
      </c>
      <c r="B66" s="8">
        <v>24</v>
      </c>
      <c r="C66" s="8">
        <v>1921</v>
      </c>
      <c r="D66" s="6">
        <v>1600</v>
      </c>
      <c r="E66" s="6">
        <v>0</v>
      </c>
      <c r="F66" s="6">
        <v>3</v>
      </c>
      <c r="G66" s="6"/>
      <c r="H66" s="6" t="s">
        <v>12</v>
      </c>
      <c r="I66" s="7" t="s">
        <v>16</v>
      </c>
      <c r="J66" s="7"/>
      <c r="K66" s="7"/>
      <c r="L66" s="7"/>
      <c r="M66" s="7"/>
      <c r="N66" s="7"/>
      <c r="P66" s="16" t="s">
        <v>34</v>
      </c>
      <c r="Q66" s="13">
        <f>COUNTIF(I6:N535,"Humphreys")</f>
        <v>14</v>
      </c>
      <c r="R66" s="13">
        <v>532</v>
      </c>
      <c r="S66" s="18">
        <f t="shared" si="13"/>
        <v>2.631578947368421</v>
      </c>
      <c r="T66" s="13"/>
      <c r="AG66" s="20">
        <f t="shared" si="1"/>
      </c>
      <c r="AH66" s="20">
        <f t="shared" si="2"/>
      </c>
      <c r="AI66" s="20">
        <f t="shared" si="3"/>
        <v>0</v>
      </c>
      <c r="AJ66" s="20">
        <f t="shared" si="4"/>
      </c>
      <c r="AK66" s="20">
        <f t="shared" si="5"/>
      </c>
      <c r="AL66" s="20">
        <f t="shared" si="6"/>
      </c>
      <c r="AN66" s="20">
        <f t="shared" si="7"/>
      </c>
      <c r="AO66" s="20">
        <f t="shared" si="8"/>
      </c>
      <c r="AP66" s="20">
        <f t="shared" si="9"/>
        <v>0</v>
      </c>
      <c r="AQ66" s="20">
        <f t="shared" si="10"/>
      </c>
      <c r="AR66" s="20">
        <f t="shared" si="11"/>
      </c>
      <c r="AS66" s="20">
        <f t="shared" si="12"/>
      </c>
    </row>
    <row r="67" spans="1:45" ht="12.75">
      <c r="A67" s="8">
        <v>4</v>
      </c>
      <c r="B67" s="8">
        <v>16</v>
      </c>
      <c r="C67" s="8">
        <v>1921</v>
      </c>
      <c r="D67" s="6">
        <v>300</v>
      </c>
      <c r="E67" s="6">
        <v>2</v>
      </c>
      <c r="F67" s="6">
        <v>14</v>
      </c>
      <c r="G67" s="6">
        <v>8</v>
      </c>
      <c r="H67" s="6" t="s">
        <v>12</v>
      </c>
      <c r="I67" s="7" t="s">
        <v>17</v>
      </c>
      <c r="J67" s="7" t="s">
        <v>112</v>
      </c>
      <c r="K67" s="7"/>
      <c r="L67" s="7"/>
      <c r="M67" s="7"/>
      <c r="N67" s="7"/>
      <c r="P67" s="16" t="s">
        <v>47</v>
      </c>
      <c r="Q67" s="13">
        <f>COUNTIF(I6:N535,"Jackson")</f>
        <v>5</v>
      </c>
      <c r="R67" s="13">
        <v>309</v>
      </c>
      <c r="S67" s="18">
        <f t="shared" si="13"/>
        <v>1.6181229773462782</v>
      </c>
      <c r="T67" s="13"/>
      <c r="AG67" s="20">
        <f t="shared" si="1"/>
      </c>
      <c r="AH67" s="20">
        <f t="shared" si="2"/>
      </c>
      <c r="AI67" s="20">
        <f t="shared" si="3"/>
        <v>2</v>
      </c>
      <c r="AJ67" s="20">
        <f t="shared" si="4"/>
      </c>
      <c r="AK67" s="20">
        <f t="shared" si="5"/>
      </c>
      <c r="AL67" s="20">
        <f t="shared" si="6"/>
      </c>
      <c r="AN67" s="20">
        <f t="shared" si="7"/>
      </c>
      <c r="AO67" s="20">
        <f t="shared" si="8"/>
      </c>
      <c r="AP67" s="20">
        <f t="shared" si="9"/>
        <v>8</v>
      </c>
      <c r="AQ67" s="20">
        <f t="shared" si="10"/>
      </c>
      <c r="AR67" s="20">
        <f t="shared" si="11"/>
      </c>
      <c r="AS67" s="20">
        <f t="shared" si="12"/>
      </c>
    </row>
    <row r="68" spans="1:45" ht="12.75">
      <c r="A68" s="8">
        <v>4</v>
      </c>
      <c r="B68" s="8">
        <v>16</v>
      </c>
      <c r="C68" s="8">
        <v>1921</v>
      </c>
      <c r="D68" s="6">
        <v>415</v>
      </c>
      <c r="E68" s="6">
        <v>1</v>
      </c>
      <c r="F68" s="6">
        <v>11</v>
      </c>
      <c r="G68" s="6">
        <v>14</v>
      </c>
      <c r="H68" s="6" t="s">
        <v>12</v>
      </c>
      <c r="I68" s="7" t="s">
        <v>28</v>
      </c>
      <c r="J68" s="7" t="s">
        <v>121</v>
      </c>
      <c r="K68" s="7"/>
      <c r="L68" s="7"/>
      <c r="M68" s="7"/>
      <c r="N68" s="7"/>
      <c r="P68" s="16" t="s">
        <v>20</v>
      </c>
      <c r="Q68" s="13">
        <f>COUNTIF(I6:N535,"Lawrence")</f>
        <v>27</v>
      </c>
      <c r="R68" s="13">
        <v>617</v>
      </c>
      <c r="S68" s="18">
        <f t="shared" si="13"/>
        <v>4.376012965964344</v>
      </c>
      <c r="T68" s="13"/>
      <c r="AG68" s="20">
        <f t="shared" si="1"/>
      </c>
      <c r="AH68" s="20">
        <f t="shared" si="2"/>
      </c>
      <c r="AI68" s="20">
        <f t="shared" si="3"/>
        <v>1</v>
      </c>
      <c r="AJ68" s="20">
        <f t="shared" si="4"/>
      </c>
      <c r="AK68" s="20">
        <f t="shared" si="5"/>
      </c>
      <c r="AL68" s="20">
        <f t="shared" si="6"/>
      </c>
      <c r="AN68" s="20">
        <f t="shared" si="7"/>
      </c>
      <c r="AO68" s="20">
        <f t="shared" si="8"/>
      </c>
      <c r="AP68" s="20">
        <f t="shared" si="9"/>
        <v>14</v>
      </c>
      <c r="AQ68" s="20">
        <f t="shared" si="10"/>
      </c>
      <c r="AR68" s="20">
        <f t="shared" si="11"/>
      </c>
      <c r="AS68" s="20">
        <f t="shared" si="12"/>
      </c>
    </row>
    <row r="69" spans="1:45" ht="12.75">
      <c r="A69" s="8">
        <v>4</v>
      </c>
      <c r="B69" s="8">
        <v>16</v>
      </c>
      <c r="C69" s="8">
        <v>1921</v>
      </c>
      <c r="D69" s="6">
        <v>500</v>
      </c>
      <c r="E69" s="6">
        <v>1</v>
      </c>
      <c r="F69" s="6">
        <v>8</v>
      </c>
      <c r="G69" s="6">
        <v>7</v>
      </c>
      <c r="H69" s="6" t="s">
        <v>12</v>
      </c>
      <c r="I69" s="7" t="s">
        <v>17</v>
      </c>
      <c r="J69" s="7" t="s">
        <v>102</v>
      </c>
      <c r="K69" s="7"/>
      <c r="L69" s="7"/>
      <c r="M69" s="7"/>
      <c r="N69" s="7"/>
      <c r="P69" s="16" t="s">
        <v>30</v>
      </c>
      <c r="Q69" s="13">
        <f>COUNTIF(I6:N535,"Lewis")</f>
        <v>5</v>
      </c>
      <c r="R69" s="13">
        <v>282</v>
      </c>
      <c r="S69" s="18">
        <f t="shared" si="13"/>
        <v>1.773049645390071</v>
      </c>
      <c r="T69" s="13"/>
      <c r="AG69" s="20">
        <f t="shared" si="1"/>
      </c>
      <c r="AH69" s="20">
        <f t="shared" si="2"/>
      </c>
      <c r="AI69" s="20">
        <f t="shared" si="3"/>
        <v>1</v>
      </c>
      <c r="AJ69" s="20">
        <f t="shared" si="4"/>
      </c>
      <c r="AK69" s="20">
        <f t="shared" si="5"/>
      </c>
      <c r="AL69" s="20">
        <f t="shared" si="6"/>
      </c>
      <c r="AN69" s="20">
        <f t="shared" si="7"/>
      </c>
      <c r="AO69" s="20">
        <f t="shared" si="8"/>
      </c>
      <c r="AP69" s="20">
        <f t="shared" si="9"/>
        <v>7</v>
      </c>
      <c r="AQ69" s="20">
        <f t="shared" si="10"/>
      </c>
      <c r="AR69" s="20">
        <f t="shared" si="11"/>
      </c>
      <c r="AS69" s="20">
        <f t="shared" si="12"/>
      </c>
    </row>
    <row r="70" spans="1:45" ht="12.75">
      <c r="A70" s="8">
        <v>4</v>
      </c>
      <c r="B70" s="8">
        <v>16</v>
      </c>
      <c r="C70" s="8">
        <v>1921</v>
      </c>
      <c r="D70" s="6">
        <v>500</v>
      </c>
      <c r="E70" s="6">
        <v>0</v>
      </c>
      <c r="F70" s="6">
        <v>3</v>
      </c>
      <c r="G70" s="6"/>
      <c r="H70" s="6" t="s">
        <v>12</v>
      </c>
      <c r="I70" s="7" t="s">
        <v>16</v>
      </c>
      <c r="J70" s="7" t="s">
        <v>122</v>
      </c>
      <c r="K70" s="7"/>
      <c r="L70" s="7"/>
      <c r="M70" s="7"/>
      <c r="N70" s="7"/>
      <c r="P70" s="16" t="s">
        <v>45</v>
      </c>
      <c r="Q70" s="13">
        <f>COUNTIF(I6:N535,"Macon")</f>
        <v>5</v>
      </c>
      <c r="R70" s="13">
        <v>307</v>
      </c>
      <c r="S70" s="18">
        <f t="shared" si="13"/>
        <v>1.6286644951140066</v>
      </c>
      <c r="T70" s="13"/>
      <c r="AG70" s="20">
        <f t="shared" si="1"/>
      </c>
      <c r="AH70" s="20">
        <f t="shared" si="2"/>
      </c>
      <c r="AI70" s="20">
        <f t="shared" si="3"/>
        <v>0</v>
      </c>
      <c r="AJ70" s="20">
        <f t="shared" si="4"/>
      </c>
      <c r="AK70" s="20">
        <f t="shared" si="5"/>
      </c>
      <c r="AL70" s="20">
        <f t="shared" si="6"/>
      </c>
      <c r="AN70" s="20">
        <f t="shared" si="7"/>
      </c>
      <c r="AO70" s="20">
        <f t="shared" si="8"/>
      </c>
      <c r="AP70" s="20">
        <f t="shared" si="9"/>
        <v>0</v>
      </c>
      <c r="AQ70" s="20">
        <f t="shared" si="10"/>
      </c>
      <c r="AR70" s="20">
        <f t="shared" si="11"/>
      </c>
      <c r="AS70" s="20">
        <f t="shared" si="12"/>
      </c>
    </row>
    <row r="71" spans="1:45" ht="12.75">
      <c r="A71" s="9">
        <v>5</v>
      </c>
      <c r="B71" s="9">
        <v>10</v>
      </c>
      <c r="C71" s="9">
        <v>1921</v>
      </c>
      <c r="D71" s="6">
        <v>1600</v>
      </c>
      <c r="E71" s="6">
        <v>0</v>
      </c>
      <c r="F71" s="6">
        <v>6</v>
      </c>
      <c r="G71" s="6">
        <v>10</v>
      </c>
      <c r="H71" s="6" t="s">
        <v>12</v>
      </c>
      <c r="I71" s="7" t="s">
        <v>28</v>
      </c>
      <c r="J71" s="7" t="s">
        <v>121</v>
      </c>
      <c r="K71" s="7"/>
      <c r="L71" s="7"/>
      <c r="M71" s="7"/>
      <c r="N71" s="7"/>
      <c r="P71" s="16" t="s">
        <v>28</v>
      </c>
      <c r="Q71" s="13">
        <f>COUNTIF(I6:N535,"Marshall")</f>
        <v>17</v>
      </c>
      <c r="R71" s="13">
        <v>375</v>
      </c>
      <c r="S71" s="18">
        <f t="shared" si="13"/>
        <v>4.533333333333333</v>
      </c>
      <c r="T71" s="13"/>
      <c r="AG71" s="20">
        <f aca="true" t="shared" si="14" ref="AG71:AG134">IF(H71="F0",E71,"")</f>
      </c>
      <c r="AH71" s="20">
        <f aca="true" t="shared" si="15" ref="AH71:AH134">IF(H71="F1",E71,"")</f>
      </c>
      <c r="AI71" s="20">
        <f aca="true" t="shared" si="16" ref="AI71:AI134">IF(H71="F2",E71,"")</f>
        <v>0</v>
      </c>
      <c r="AJ71" s="20">
        <f aca="true" t="shared" si="17" ref="AJ71:AJ134">IF(H71="F3",E71,"")</f>
      </c>
      <c r="AK71" s="20">
        <f aca="true" t="shared" si="18" ref="AK71:AK134">IF(H71="F4",E71,"")</f>
      </c>
      <c r="AL71" s="20">
        <f aca="true" t="shared" si="19" ref="AL71:AL134">IF(H71="F5",E71,"")</f>
      </c>
      <c r="AN71" s="20">
        <f aca="true" t="shared" si="20" ref="AN71:AN134">IF(H71="F0",G71,"")</f>
      </c>
      <c r="AO71" s="20">
        <f aca="true" t="shared" si="21" ref="AO71:AO134">IF(H71="F1",G71,"")</f>
      </c>
      <c r="AP71" s="20">
        <f aca="true" t="shared" si="22" ref="AP71:AP134">IF(H71="F2",G71,"")</f>
        <v>10</v>
      </c>
      <c r="AQ71" s="20">
        <f aca="true" t="shared" si="23" ref="AQ71:AQ134">IF(H71="F3",G71,"")</f>
      </c>
      <c r="AR71" s="20">
        <f aca="true" t="shared" si="24" ref="AR71:AR134">IF(H71="F4",G71,"")</f>
      </c>
      <c r="AS71" s="20">
        <f aca="true" t="shared" si="25" ref="AS71:AS134">IF(H71="F5",G71,"")</f>
      </c>
    </row>
    <row r="72" spans="1:45" ht="12.75">
      <c r="A72" s="8">
        <v>3</v>
      </c>
      <c r="B72" s="8">
        <v>14</v>
      </c>
      <c r="C72" s="8">
        <v>1922</v>
      </c>
      <c r="D72" s="6">
        <v>1600</v>
      </c>
      <c r="E72" s="6">
        <v>0</v>
      </c>
      <c r="F72" s="6">
        <v>13</v>
      </c>
      <c r="G72" s="6">
        <v>8</v>
      </c>
      <c r="H72" s="6" t="s">
        <v>12</v>
      </c>
      <c r="I72" s="7" t="s">
        <v>100</v>
      </c>
      <c r="J72" s="7" t="s">
        <v>101</v>
      </c>
      <c r="K72" s="7"/>
      <c r="L72" s="7"/>
      <c r="M72" s="7"/>
      <c r="N72" s="7"/>
      <c r="P72" s="16" t="s">
        <v>18</v>
      </c>
      <c r="Q72" s="13">
        <f>COUNTIF(I6:N535,"Maury")</f>
        <v>22</v>
      </c>
      <c r="R72" s="13">
        <v>613</v>
      </c>
      <c r="S72" s="18">
        <f t="shared" si="13"/>
        <v>3.588907014681892</v>
      </c>
      <c r="T72" s="13"/>
      <c r="AG72" s="20">
        <f t="shared" si="14"/>
      </c>
      <c r="AH72" s="20">
        <f t="shared" si="15"/>
      </c>
      <c r="AI72" s="20">
        <f t="shared" si="16"/>
        <v>0</v>
      </c>
      <c r="AJ72" s="20">
        <f t="shared" si="17"/>
      </c>
      <c r="AK72" s="20">
        <f t="shared" si="18"/>
      </c>
      <c r="AL72" s="20">
        <f t="shared" si="19"/>
      </c>
      <c r="AN72" s="20">
        <f t="shared" si="20"/>
      </c>
      <c r="AO72" s="20">
        <f t="shared" si="21"/>
      </c>
      <c r="AP72" s="20">
        <f t="shared" si="22"/>
        <v>8</v>
      </c>
      <c r="AQ72" s="20">
        <f t="shared" si="23"/>
      </c>
      <c r="AR72" s="20">
        <f t="shared" si="24"/>
      </c>
      <c r="AS72" s="20">
        <f t="shared" si="25"/>
      </c>
    </row>
    <row r="73" spans="1:45" ht="12.75">
      <c r="A73" s="8">
        <v>4</v>
      </c>
      <c r="B73" s="8">
        <v>14</v>
      </c>
      <c r="C73" s="8">
        <v>1922</v>
      </c>
      <c r="D73" s="6">
        <v>1900</v>
      </c>
      <c r="E73" s="6">
        <v>0</v>
      </c>
      <c r="F73" s="6">
        <v>8</v>
      </c>
      <c r="G73" s="6">
        <v>20</v>
      </c>
      <c r="H73" s="6" t="s">
        <v>12</v>
      </c>
      <c r="I73" s="7" t="s">
        <v>24</v>
      </c>
      <c r="J73" s="7" t="s">
        <v>123</v>
      </c>
      <c r="K73" s="7"/>
      <c r="L73" s="7"/>
      <c r="M73" s="7"/>
      <c r="N73" s="7"/>
      <c r="P73" s="16" t="s">
        <v>19</v>
      </c>
      <c r="Q73" s="13">
        <f>COUNTIF(I6:N535,"Montgomery")</f>
        <v>32</v>
      </c>
      <c r="R73" s="13">
        <v>539</v>
      </c>
      <c r="S73" s="18">
        <f t="shared" si="13"/>
        <v>5.936920222634509</v>
      </c>
      <c r="T73" s="13"/>
      <c r="AG73" s="20">
        <f t="shared" si="14"/>
      </c>
      <c r="AH73" s="20">
        <f t="shared" si="15"/>
      </c>
      <c r="AI73" s="20">
        <f t="shared" si="16"/>
        <v>0</v>
      </c>
      <c r="AJ73" s="20">
        <f t="shared" si="17"/>
      </c>
      <c r="AK73" s="20">
        <f t="shared" si="18"/>
      </c>
      <c r="AL73" s="20">
        <f t="shared" si="19"/>
      </c>
      <c r="AN73" s="20">
        <f t="shared" si="20"/>
      </c>
      <c r="AO73" s="20">
        <f t="shared" si="21"/>
      </c>
      <c r="AP73" s="20">
        <f t="shared" si="22"/>
        <v>20</v>
      </c>
      <c r="AQ73" s="20">
        <f t="shared" si="23"/>
      </c>
      <c r="AR73" s="20">
        <f t="shared" si="24"/>
      </c>
      <c r="AS73" s="20">
        <f t="shared" si="25"/>
      </c>
    </row>
    <row r="74" spans="1:45" ht="12.75">
      <c r="A74" s="9">
        <v>5</v>
      </c>
      <c r="B74" s="9">
        <v>12</v>
      </c>
      <c r="C74" s="9">
        <v>1923</v>
      </c>
      <c r="D74" s="6">
        <v>1415</v>
      </c>
      <c r="E74" s="6">
        <v>0</v>
      </c>
      <c r="F74" s="6">
        <v>6</v>
      </c>
      <c r="G74" s="6">
        <v>10</v>
      </c>
      <c r="H74" s="6" t="s">
        <v>12</v>
      </c>
      <c r="I74" s="7" t="s">
        <v>13</v>
      </c>
      <c r="J74" s="7" t="s">
        <v>124</v>
      </c>
      <c r="K74" s="7"/>
      <c r="L74" s="7"/>
      <c r="M74" s="7"/>
      <c r="N74" s="7"/>
      <c r="P74" s="16" t="s">
        <v>40</v>
      </c>
      <c r="Q74" s="13">
        <f>COUNTIF(I6:N535,"Overton")</f>
        <v>10</v>
      </c>
      <c r="R74" s="13">
        <v>433</v>
      </c>
      <c r="S74" s="18">
        <f t="shared" si="13"/>
        <v>2.3094688221709005</v>
      </c>
      <c r="T74" s="13"/>
      <c r="AG74" s="20">
        <f t="shared" si="14"/>
      </c>
      <c r="AH74" s="20">
        <f t="shared" si="15"/>
      </c>
      <c r="AI74" s="20">
        <f t="shared" si="16"/>
        <v>0</v>
      </c>
      <c r="AJ74" s="20">
        <f t="shared" si="17"/>
      </c>
      <c r="AK74" s="20">
        <f t="shared" si="18"/>
      </c>
      <c r="AL74" s="20">
        <f t="shared" si="19"/>
      </c>
      <c r="AN74" s="20">
        <f t="shared" si="20"/>
      </c>
      <c r="AO74" s="20">
        <f t="shared" si="21"/>
      </c>
      <c r="AP74" s="20">
        <f t="shared" si="22"/>
        <v>10</v>
      </c>
      <c r="AQ74" s="20">
        <f t="shared" si="23"/>
      </c>
      <c r="AR74" s="20">
        <f t="shared" si="24"/>
      </c>
      <c r="AS74" s="20">
        <f t="shared" si="25"/>
      </c>
    </row>
    <row r="75" spans="1:45" ht="12.75">
      <c r="A75" s="8">
        <v>12</v>
      </c>
      <c r="B75" s="8">
        <v>7</v>
      </c>
      <c r="C75" s="8">
        <v>1924</v>
      </c>
      <c r="D75" s="6">
        <v>915</v>
      </c>
      <c r="E75" s="6">
        <v>0</v>
      </c>
      <c r="F75" s="6">
        <v>8</v>
      </c>
      <c r="G75" s="6">
        <v>10</v>
      </c>
      <c r="H75" s="6" t="s">
        <v>12</v>
      </c>
      <c r="I75" s="7" t="s">
        <v>23</v>
      </c>
      <c r="J75" s="7"/>
      <c r="K75" s="7"/>
      <c r="L75" s="7"/>
      <c r="M75" s="7"/>
      <c r="N75" s="7"/>
      <c r="P75" s="16" t="s">
        <v>46</v>
      </c>
      <c r="Q75" s="13">
        <f>COUNTIF(I6:N535,"Perry")</f>
        <v>5</v>
      </c>
      <c r="R75" s="13">
        <v>415</v>
      </c>
      <c r="S75" s="18">
        <f t="shared" si="13"/>
        <v>1.2048192771084338</v>
      </c>
      <c r="T75" s="13"/>
      <c r="AG75" s="20">
        <f t="shared" si="14"/>
      </c>
      <c r="AH75" s="20">
        <f t="shared" si="15"/>
      </c>
      <c r="AI75" s="20">
        <f t="shared" si="16"/>
        <v>0</v>
      </c>
      <c r="AJ75" s="20">
        <f t="shared" si="17"/>
      </c>
      <c r="AK75" s="20">
        <f t="shared" si="18"/>
      </c>
      <c r="AL75" s="20">
        <f t="shared" si="19"/>
      </c>
      <c r="AN75" s="20">
        <f t="shared" si="20"/>
      </c>
      <c r="AO75" s="20">
        <f t="shared" si="21"/>
      </c>
      <c r="AP75" s="20">
        <f t="shared" si="22"/>
        <v>10</v>
      </c>
      <c r="AQ75" s="20">
        <f t="shared" si="23"/>
      </c>
      <c r="AR75" s="20">
        <f t="shared" si="24"/>
      </c>
      <c r="AS75" s="20">
        <f t="shared" si="25"/>
      </c>
    </row>
    <row r="76" spans="1:45" ht="12.75">
      <c r="A76" s="8">
        <v>3</v>
      </c>
      <c r="B76" s="8">
        <v>18</v>
      </c>
      <c r="C76" s="8">
        <v>1925</v>
      </c>
      <c r="D76" s="6">
        <v>1700</v>
      </c>
      <c r="E76" s="6">
        <v>39</v>
      </c>
      <c r="F76" s="6">
        <v>95</v>
      </c>
      <c r="G76" s="6">
        <v>60</v>
      </c>
      <c r="H76" s="6" t="s">
        <v>11</v>
      </c>
      <c r="I76" s="7" t="s">
        <v>23</v>
      </c>
      <c r="J76" s="7" t="s">
        <v>125</v>
      </c>
      <c r="K76" s="7" t="s">
        <v>126</v>
      </c>
      <c r="L76" s="7" t="s">
        <v>127</v>
      </c>
      <c r="M76" s="7" t="s">
        <v>128</v>
      </c>
      <c r="N76" s="7"/>
      <c r="P76" s="16" t="s">
        <v>48</v>
      </c>
      <c r="Q76" s="13">
        <f>COUNTIF(I6:N535,"Pickett")</f>
        <v>3</v>
      </c>
      <c r="R76" s="13">
        <v>163</v>
      </c>
      <c r="S76" s="18">
        <f t="shared" si="13"/>
        <v>1.8404907975460123</v>
      </c>
      <c r="T76" s="13"/>
      <c r="AG76" s="20">
        <f t="shared" si="14"/>
      </c>
      <c r="AH76" s="20">
        <f t="shared" si="15"/>
      </c>
      <c r="AI76" s="20">
        <f t="shared" si="16"/>
      </c>
      <c r="AJ76" s="20">
        <f t="shared" si="17"/>
      </c>
      <c r="AK76" s="20">
        <f t="shared" si="18"/>
        <v>39</v>
      </c>
      <c r="AL76" s="20">
        <f t="shared" si="19"/>
      </c>
      <c r="AN76" s="20">
        <f t="shared" si="20"/>
      </c>
      <c r="AO76" s="20">
        <f t="shared" si="21"/>
      </c>
      <c r="AP76" s="20">
        <f t="shared" si="22"/>
      </c>
      <c r="AQ76" s="20">
        <f t="shared" si="23"/>
      </c>
      <c r="AR76" s="20">
        <f t="shared" si="24"/>
        <v>60</v>
      </c>
      <c r="AS76" s="20">
        <f t="shared" si="25"/>
      </c>
    </row>
    <row r="77" spans="1:45" ht="12.75">
      <c r="A77" s="8">
        <v>3</v>
      </c>
      <c r="B77" s="8">
        <v>18</v>
      </c>
      <c r="C77" s="8">
        <v>1925</v>
      </c>
      <c r="D77" s="6">
        <v>1745</v>
      </c>
      <c r="E77" s="6">
        <v>1</v>
      </c>
      <c r="F77" s="6">
        <v>9</v>
      </c>
      <c r="G77" s="6">
        <v>20</v>
      </c>
      <c r="H77" s="6" t="s">
        <v>15</v>
      </c>
      <c r="I77" s="7" t="s">
        <v>42</v>
      </c>
      <c r="J77" s="7" t="s">
        <v>97</v>
      </c>
      <c r="K77" s="7"/>
      <c r="L77" s="7"/>
      <c r="M77" s="7"/>
      <c r="N77" s="7"/>
      <c r="P77" s="16" t="s">
        <v>41</v>
      </c>
      <c r="Q77" s="13">
        <f>COUNTIF(I6:N535,"Putnam")</f>
        <v>7</v>
      </c>
      <c r="R77" s="13">
        <v>401</v>
      </c>
      <c r="S77" s="18">
        <f t="shared" si="13"/>
        <v>1.7456359102244388</v>
      </c>
      <c r="T77" s="13"/>
      <c r="AG77" s="20">
        <f t="shared" si="14"/>
      </c>
      <c r="AH77" s="20">
        <f t="shared" si="15"/>
      </c>
      <c r="AI77" s="20">
        <f t="shared" si="16"/>
      </c>
      <c r="AJ77" s="20">
        <f t="shared" si="17"/>
        <v>1</v>
      </c>
      <c r="AK77" s="20">
        <f t="shared" si="18"/>
      </c>
      <c r="AL77" s="20">
        <f t="shared" si="19"/>
      </c>
      <c r="AN77" s="20">
        <f t="shared" si="20"/>
      </c>
      <c r="AO77" s="20">
        <f t="shared" si="21"/>
      </c>
      <c r="AP77" s="20">
        <f t="shared" si="22"/>
      </c>
      <c r="AQ77" s="20">
        <f t="shared" si="23"/>
        <v>20</v>
      </c>
      <c r="AR77" s="20">
        <f t="shared" si="24"/>
      </c>
      <c r="AS77" s="20">
        <f t="shared" si="25"/>
      </c>
    </row>
    <row r="78" spans="1:45" ht="12.75">
      <c r="A78" s="8">
        <v>3</v>
      </c>
      <c r="B78" s="8">
        <v>18</v>
      </c>
      <c r="C78" s="8">
        <v>1925</v>
      </c>
      <c r="D78" s="6">
        <v>1810</v>
      </c>
      <c r="E78" s="6">
        <v>2</v>
      </c>
      <c r="F78" s="6">
        <v>15</v>
      </c>
      <c r="G78" s="6">
        <v>12</v>
      </c>
      <c r="H78" s="6" t="s">
        <v>15</v>
      </c>
      <c r="I78" s="7" t="s">
        <v>10</v>
      </c>
      <c r="J78" s="7" t="s">
        <v>97</v>
      </c>
      <c r="K78" s="7"/>
      <c r="L78" s="7"/>
      <c r="M78" s="7"/>
      <c r="N78" s="7"/>
      <c r="P78" s="16" t="s">
        <v>25</v>
      </c>
      <c r="Q78" s="13">
        <f>COUNTIF(I6:N535,"Robertson")</f>
        <v>18</v>
      </c>
      <c r="R78" s="13">
        <v>476</v>
      </c>
      <c r="S78" s="18">
        <f t="shared" si="13"/>
        <v>3.7815126050420167</v>
      </c>
      <c r="T78" s="13"/>
      <c r="AG78" s="20">
        <f t="shared" si="14"/>
      </c>
      <c r="AH78" s="20">
        <f t="shared" si="15"/>
      </c>
      <c r="AI78" s="20">
        <f t="shared" si="16"/>
      </c>
      <c r="AJ78" s="20">
        <f t="shared" si="17"/>
        <v>2</v>
      </c>
      <c r="AK78" s="20">
        <f t="shared" si="18"/>
      </c>
      <c r="AL78" s="20">
        <f t="shared" si="19"/>
      </c>
      <c r="AN78" s="20">
        <f t="shared" si="20"/>
      </c>
      <c r="AO78" s="20">
        <f t="shared" si="21"/>
      </c>
      <c r="AP78" s="20">
        <f t="shared" si="22"/>
      </c>
      <c r="AQ78" s="20">
        <f t="shared" si="23"/>
        <v>12</v>
      </c>
      <c r="AR78" s="20">
        <f t="shared" si="24"/>
      </c>
      <c r="AS78" s="20">
        <f t="shared" si="25"/>
      </c>
    </row>
    <row r="79" spans="1:45" ht="12.75">
      <c r="A79" s="8">
        <v>11</v>
      </c>
      <c r="B79" s="8">
        <v>7</v>
      </c>
      <c r="C79" s="8">
        <v>1925</v>
      </c>
      <c r="D79" s="6">
        <v>1830</v>
      </c>
      <c r="E79" s="6">
        <v>0</v>
      </c>
      <c r="F79" s="6">
        <v>0</v>
      </c>
      <c r="G79" s="6">
        <v>10</v>
      </c>
      <c r="H79" s="6" t="s">
        <v>12</v>
      </c>
      <c r="I79" s="7" t="s">
        <v>24</v>
      </c>
      <c r="J79" s="7"/>
      <c r="K79" s="7"/>
      <c r="L79" s="7"/>
      <c r="M79" s="7"/>
      <c r="N79" s="7"/>
      <c r="P79" s="16" t="s">
        <v>16</v>
      </c>
      <c r="Q79" s="13">
        <f>COUNTIF(I6:N535,"Rutherford")</f>
        <v>31</v>
      </c>
      <c r="R79" s="13">
        <v>619</v>
      </c>
      <c r="S79" s="18">
        <f t="shared" si="13"/>
        <v>5.008077544426494</v>
      </c>
      <c r="T79" s="13"/>
      <c r="AG79" s="20">
        <f t="shared" si="14"/>
      </c>
      <c r="AH79" s="20">
        <f t="shared" si="15"/>
      </c>
      <c r="AI79" s="20">
        <f t="shared" si="16"/>
        <v>0</v>
      </c>
      <c r="AJ79" s="20">
        <f t="shared" si="17"/>
      </c>
      <c r="AK79" s="20">
        <f t="shared" si="18"/>
      </c>
      <c r="AL79" s="20">
        <f t="shared" si="19"/>
      </c>
      <c r="AN79" s="20">
        <f t="shared" si="20"/>
      </c>
      <c r="AO79" s="20">
        <f t="shared" si="21"/>
      </c>
      <c r="AP79" s="20">
        <f t="shared" si="22"/>
        <v>10</v>
      </c>
      <c r="AQ79" s="20">
        <f t="shared" si="23"/>
      </c>
      <c r="AR79" s="20">
        <f t="shared" si="24"/>
      </c>
      <c r="AS79" s="20">
        <f t="shared" si="25"/>
      </c>
    </row>
    <row r="80" spans="1:45" ht="12.75">
      <c r="A80" s="8">
        <v>11</v>
      </c>
      <c r="B80" s="8">
        <v>26</v>
      </c>
      <c r="C80" s="8">
        <v>1925</v>
      </c>
      <c r="D80" s="6">
        <v>1700</v>
      </c>
      <c r="E80" s="6">
        <v>0</v>
      </c>
      <c r="F80" s="6">
        <v>6</v>
      </c>
      <c r="G80" s="6">
        <v>6</v>
      </c>
      <c r="H80" s="6" t="s">
        <v>15</v>
      </c>
      <c r="I80" s="7" t="s">
        <v>9</v>
      </c>
      <c r="J80" s="7"/>
      <c r="K80" s="7"/>
      <c r="L80" s="7"/>
      <c r="M80" s="7"/>
      <c r="N80" s="7"/>
      <c r="P80" s="16" t="s">
        <v>38</v>
      </c>
      <c r="Q80" s="13">
        <f>COUNTIF(I6:N535,"Smith")</f>
        <v>5</v>
      </c>
      <c r="R80" s="13">
        <v>314</v>
      </c>
      <c r="S80" s="18">
        <f t="shared" si="13"/>
        <v>1.5923566878980893</v>
      </c>
      <c r="T80" s="13"/>
      <c r="AG80" s="20">
        <f t="shared" si="14"/>
      </c>
      <c r="AH80" s="20">
        <f t="shared" si="15"/>
      </c>
      <c r="AI80" s="20">
        <f t="shared" si="16"/>
      </c>
      <c r="AJ80" s="20">
        <f t="shared" si="17"/>
        <v>0</v>
      </c>
      <c r="AK80" s="20">
        <f t="shared" si="18"/>
      </c>
      <c r="AL80" s="20">
        <f t="shared" si="19"/>
      </c>
      <c r="AN80" s="20">
        <f t="shared" si="20"/>
      </c>
      <c r="AO80" s="20">
        <f t="shared" si="21"/>
      </c>
      <c r="AP80" s="20">
        <f t="shared" si="22"/>
      </c>
      <c r="AQ80" s="20">
        <f t="shared" si="23"/>
        <v>6</v>
      </c>
      <c r="AR80" s="20">
        <f t="shared" si="24"/>
      </c>
      <c r="AS80" s="20">
        <f t="shared" si="25"/>
      </c>
    </row>
    <row r="81" spans="1:45" ht="12.75">
      <c r="A81" s="8">
        <v>8</v>
      </c>
      <c r="B81" s="8">
        <v>20</v>
      </c>
      <c r="C81" s="8">
        <v>1926</v>
      </c>
      <c r="D81" s="6"/>
      <c r="E81" s="6">
        <v>0</v>
      </c>
      <c r="F81" s="6">
        <v>0</v>
      </c>
      <c r="G81" s="6">
        <v>2</v>
      </c>
      <c r="H81" s="6" t="s">
        <v>12</v>
      </c>
      <c r="I81" s="7" t="s">
        <v>25</v>
      </c>
      <c r="J81" s="7"/>
      <c r="K81" s="7"/>
      <c r="L81" s="7"/>
      <c r="M81" s="7"/>
      <c r="N81" s="7"/>
      <c r="P81" s="16" t="s">
        <v>29</v>
      </c>
      <c r="Q81" s="13">
        <f>COUNTIF(I6:N535,"Stewart")</f>
        <v>12</v>
      </c>
      <c r="R81" s="13">
        <v>458</v>
      </c>
      <c r="S81" s="18">
        <f t="shared" si="13"/>
        <v>2.6200873362445414</v>
      </c>
      <c r="T81" s="13"/>
      <c r="AG81" s="20">
        <f t="shared" si="14"/>
      </c>
      <c r="AH81" s="20">
        <f t="shared" si="15"/>
      </c>
      <c r="AI81" s="20">
        <f t="shared" si="16"/>
        <v>0</v>
      </c>
      <c r="AJ81" s="20">
        <f t="shared" si="17"/>
      </c>
      <c r="AK81" s="20">
        <f t="shared" si="18"/>
      </c>
      <c r="AL81" s="20">
        <f t="shared" si="19"/>
      </c>
      <c r="AN81" s="20">
        <f t="shared" si="20"/>
      </c>
      <c r="AO81" s="20">
        <f t="shared" si="21"/>
      </c>
      <c r="AP81" s="20">
        <f t="shared" si="22"/>
        <v>2</v>
      </c>
      <c r="AQ81" s="20">
        <f t="shared" si="23"/>
      </c>
      <c r="AR81" s="20">
        <f t="shared" si="24"/>
      </c>
      <c r="AS81" s="20">
        <f t="shared" si="25"/>
      </c>
    </row>
    <row r="82" spans="1:45" ht="12.75">
      <c r="A82" s="8">
        <v>11</v>
      </c>
      <c r="B82" s="8">
        <v>26</v>
      </c>
      <c r="C82" s="8">
        <v>1926</v>
      </c>
      <c r="D82" s="6">
        <v>500</v>
      </c>
      <c r="E82" s="6">
        <v>0</v>
      </c>
      <c r="F82" s="6">
        <v>0</v>
      </c>
      <c r="G82" s="6">
        <v>2</v>
      </c>
      <c r="H82" s="6" t="s">
        <v>12</v>
      </c>
      <c r="I82" s="7" t="s">
        <v>16</v>
      </c>
      <c r="J82" s="7"/>
      <c r="K82" s="7"/>
      <c r="L82" s="7"/>
      <c r="M82" s="7"/>
      <c r="N82" s="7"/>
      <c r="P82" s="16" t="s">
        <v>23</v>
      </c>
      <c r="Q82" s="13">
        <f>COUNTIF(I6:N535,"Sumner")</f>
        <v>28</v>
      </c>
      <c r="R82" s="13">
        <v>529</v>
      </c>
      <c r="S82" s="18">
        <f t="shared" si="13"/>
        <v>5.293005671077505</v>
      </c>
      <c r="T82" s="13"/>
      <c r="AG82" s="20">
        <f t="shared" si="14"/>
      </c>
      <c r="AH82" s="20">
        <f t="shared" si="15"/>
      </c>
      <c r="AI82" s="20">
        <f t="shared" si="16"/>
        <v>0</v>
      </c>
      <c r="AJ82" s="20">
        <f t="shared" si="17"/>
      </c>
      <c r="AK82" s="20">
        <f t="shared" si="18"/>
      </c>
      <c r="AL82" s="20">
        <f t="shared" si="19"/>
      </c>
      <c r="AN82" s="20">
        <f t="shared" si="20"/>
      </c>
      <c r="AO82" s="20">
        <f t="shared" si="21"/>
      </c>
      <c r="AP82" s="20">
        <f t="shared" si="22"/>
        <v>2</v>
      </c>
      <c r="AQ82" s="20">
        <f t="shared" si="23"/>
      </c>
      <c r="AR82" s="20">
        <f t="shared" si="24"/>
      </c>
      <c r="AS82" s="20">
        <f t="shared" si="25"/>
      </c>
    </row>
    <row r="83" spans="1:45" ht="12.75">
      <c r="A83" s="8">
        <v>1</v>
      </c>
      <c r="B83" s="8">
        <v>24</v>
      </c>
      <c r="C83" s="8">
        <v>1928</v>
      </c>
      <c r="D83" s="6">
        <v>1400</v>
      </c>
      <c r="E83" s="6">
        <v>4</v>
      </c>
      <c r="F83" s="6">
        <v>6</v>
      </c>
      <c r="G83" s="6">
        <v>1</v>
      </c>
      <c r="H83" s="6" t="s">
        <v>26</v>
      </c>
      <c r="I83" s="7" t="s">
        <v>27</v>
      </c>
      <c r="J83" s="7"/>
      <c r="K83" s="7"/>
      <c r="L83" s="7"/>
      <c r="M83" s="7"/>
      <c r="N83" s="7"/>
      <c r="P83" s="16" t="s">
        <v>22</v>
      </c>
      <c r="Q83" s="13">
        <f>COUNTIF(I6:N535,"Trousdale")</f>
        <v>4</v>
      </c>
      <c r="R83" s="13">
        <v>114</v>
      </c>
      <c r="S83" s="18">
        <f t="shared" si="13"/>
        <v>3.508771929824561</v>
      </c>
      <c r="T83" s="13"/>
      <c r="AG83" s="20">
        <f t="shared" si="14"/>
      </c>
      <c r="AH83" s="20">
        <f t="shared" si="15"/>
        <v>4</v>
      </c>
      <c r="AI83" s="20">
        <f t="shared" si="16"/>
      </c>
      <c r="AJ83" s="20">
        <f t="shared" si="17"/>
      </c>
      <c r="AK83" s="20">
        <f t="shared" si="18"/>
      </c>
      <c r="AL83" s="20">
        <f t="shared" si="19"/>
      </c>
      <c r="AN83" s="20">
        <f t="shared" si="20"/>
      </c>
      <c r="AO83" s="20">
        <f t="shared" si="21"/>
        <v>1</v>
      </c>
      <c r="AP83" s="20">
        <f t="shared" si="22"/>
      </c>
      <c r="AQ83" s="20">
        <f t="shared" si="23"/>
      </c>
      <c r="AR83" s="20">
        <f t="shared" si="24"/>
      </c>
      <c r="AS83" s="20">
        <f t="shared" si="25"/>
      </c>
    </row>
    <row r="84" spans="1:45" ht="12.75">
      <c r="A84" s="8">
        <v>6</v>
      </c>
      <c r="B84" s="8">
        <v>3</v>
      </c>
      <c r="C84" s="8">
        <v>1928</v>
      </c>
      <c r="D84" s="6">
        <v>1600</v>
      </c>
      <c r="E84" s="6">
        <v>0</v>
      </c>
      <c r="F84" s="6">
        <v>0</v>
      </c>
      <c r="G84" s="6">
        <v>8</v>
      </c>
      <c r="H84" s="6" t="s">
        <v>12</v>
      </c>
      <c r="I84" s="7" t="s">
        <v>28</v>
      </c>
      <c r="J84" s="7"/>
      <c r="K84" s="7"/>
      <c r="L84" s="7"/>
      <c r="M84" s="7"/>
      <c r="N84" s="7"/>
      <c r="P84" s="16" t="s">
        <v>50</v>
      </c>
      <c r="Q84" s="13">
        <f>COUNTIF(I6:N535,"Van Buren")</f>
        <v>2</v>
      </c>
      <c r="R84" s="13">
        <v>273</v>
      </c>
      <c r="S84" s="18">
        <f t="shared" si="13"/>
        <v>0.7326007326007326</v>
      </c>
      <c r="T84" s="13"/>
      <c r="AG84" s="20">
        <f t="shared" si="14"/>
      </c>
      <c r="AH84" s="20">
        <f t="shared" si="15"/>
      </c>
      <c r="AI84" s="20">
        <f t="shared" si="16"/>
        <v>0</v>
      </c>
      <c r="AJ84" s="20">
        <f t="shared" si="17"/>
      </c>
      <c r="AK84" s="20">
        <f t="shared" si="18"/>
      </c>
      <c r="AL84" s="20">
        <f t="shared" si="19"/>
      </c>
      <c r="AN84" s="20">
        <f t="shared" si="20"/>
      </c>
      <c r="AO84" s="20">
        <f t="shared" si="21"/>
      </c>
      <c r="AP84" s="20">
        <f t="shared" si="22"/>
        <v>8</v>
      </c>
      <c r="AQ84" s="20">
        <f t="shared" si="23"/>
      </c>
      <c r="AR84" s="20">
        <f t="shared" si="24"/>
      </c>
      <c r="AS84" s="20">
        <f t="shared" si="25"/>
      </c>
    </row>
    <row r="85" spans="1:45" ht="12.75">
      <c r="A85" s="8">
        <v>6</v>
      </c>
      <c r="B85" s="8">
        <v>28</v>
      </c>
      <c r="C85" s="8">
        <v>1928</v>
      </c>
      <c r="D85" s="6">
        <v>1400</v>
      </c>
      <c r="E85" s="6">
        <v>0</v>
      </c>
      <c r="F85" s="6">
        <v>1</v>
      </c>
      <c r="G85" s="6">
        <v>8</v>
      </c>
      <c r="H85" s="6" t="s">
        <v>12</v>
      </c>
      <c r="I85" s="7" t="s">
        <v>29</v>
      </c>
      <c r="J85" s="7"/>
      <c r="K85" s="7"/>
      <c r="L85" s="7"/>
      <c r="M85" s="7"/>
      <c r="N85" s="7"/>
      <c r="P85" s="16" t="s">
        <v>21</v>
      </c>
      <c r="Q85" s="13">
        <f>COUNTIF(I6:N535,"Warren")</f>
        <v>14</v>
      </c>
      <c r="R85" s="13">
        <v>433</v>
      </c>
      <c r="S85" s="18">
        <f t="shared" si="13"/>
        <v>3.233256351039261</v>
      </c>
      <c r="T85" s="13"/>
      <c r="AG85" s="20">
        <f t="shared" si="14"/>
      </c>
      <c r="AH85" s="20">
        <f t="shared" si="15"/>
      </c>
      <c r="AI85" s="20">
        <f t="shared" si="16"/>
        <v>0</v>
      </c>
      <c r="AJ85" s="20">
        <f t="shared" si="17"/>
      </c>
      <c r="AK85" s="20">
        <f t="shared" si="18"/>
      </c>
      <c r="AL85" s="20">
        <f t="shared" si="19"/>
      </c>
      <c r="AN85" s="20">
        <f t="shared" si="20"/>
      </c>
      <c r="AO85" s="20">
        <f t="shared" si="21"/>
      </c>
      <c r="AP85" s="20">
        <f t="shared" si="22"/>
        <v>8</v>
      </c>
      <c r="AQ85" s="20">
        <f t="shared" si="23"/>
      </c>
      <c r="AR85" s="20">
        <f t="shared" si="24"/>
      </c>
      <c r="AS85" s="20">
        <f t="shared" si="25"/>
      </c>
    </row>
    <row r="86" spans="1:45" ht="12.75">
      <c r="A86" s="8">
        <v>6</v>
      </c>
      <c r="B86" s="8">
        <v>28</v>
      </c>
      <c r="C86" s="8">
        <v>1928</v>
      </c>
      <c r="D86" s="6">
        <v>2015</v>
      </c>
      <c r="E86" s="6">
        <v>0</v>
      </c>
      <c r="F86" s="6">
        <v>7</v>
      </c>
      <c r="G86" s="6"/>
      <c r="H86" s="6" t="s">
        <v>12</v>
      </c>
      <c r="I86" s="7" t="s">
        <v>14</v>
      </c>
      <c r="J86" s="7"/>
      <c r="K86" s="7"/>
      <c r="L86" s="7"/>
      <c r="M86" s="7"/>
      <c r="N86" s="7"/>
      <c r="P86" s="16" t="s">
        <v>49</v>
      </c>
      <c r="Q86" s="13">
        <f>COUNTIF(I6:N535,"Wayne")</f>
        <v>10</v>
      </c>
      <c r="R86" s="13">
        <v>734</v>
      </c>
      <c r="S86" s="18">
        <f t="shared" si="13"/>
        <v>1.3623978201634876</v>
      </c>
      <c r="T86" s="13"/>
      <c r="AG86" s="20">
        <f t="shared" si="14"/>
      </c>
      <c r="AH86" s="20">
        <f t="shared" si="15"/>
      </c>
      <c r="AI86" s="20">
        <f t="shared" si="16"/>
        <v>0</v>
      </c>
      <c r="AJ86" s="20">
        <f t="shared" si="17"/>
      </c>
      <c r="AK86" s="20">
        <f t="shared" si="18"/>
      </c>
      <c r="AL86" s="20">
        <f t="shared" si="19"/>
      </c>
      <c r="AN86" s="20">
        <f t="shared" si="20"/>
      </c>
      <c r="AO86" s="20">
        <f t="shared" si="21"/>
      </c>
      <c r="AP86" s="20">
        <f t="shared" si="22"/>
        <v>0</v>
      </c>
      <c r="AQ86" s="20">
        <f t="shared" si="23"/>
      </c>
      <c r="AR86" s="20">
        <f t="shared" si="24"/>
      </c>
      <c r="AS86" s="20">
        <f t="shared" si="25"/>
      </c>
    </row>
    <row r="87" spans="1:45" ht="12.75">
      <c r="A87" s="8">
        <v>6</v>
      </c>
      <c r="B87" s="8">
        <v>28</v>
      </c>
      <c r="C87" s="8">
        <v>1928</v>
      </c>
      <c r="D87" s="6">
        <v>2300</v>
      </c>
      <c r="E87" s="6">
        <v>0</v>
      </c>
      <c r="F87" s="6">
        <v>18</v>
      </c>
      <c r="G87" s="6">
        <v>1.5</v>
      </c>
      <c r="H87" s="6" t="s">
        <v>12</v>
      </c>
      <c r="I87" s="7" t="s">
        <v>19</v>
      </c>
      <c r="J87" s="7"/>
      <c r="K87" s="7"/>
      <c r="L87" s="7"/>
      <c r="M87" s="7"/>
      <c r="N87" s="7"/>
      <c r="P87" s="16" t="s">
        <v>33</v>
      </c>
      <c r="Q87" s="13">
        <f>COUNTIF(I6:N535,"White")</f>
        <v>11</v>
      </c>
      <c r="R87" s="13">
        <v>377</v>
      </c>
      <c r="S87" s="18">
        <f t="shared" si="13"/>
        <v>2.9177718832891246</v>
      </c>
      <c r="T87" s="13"/>
      <c r="AG87" s="20">
        <f t="shared" si="14"/>
      </c>
      <c r="AH87" s="20">
        <f t="shared" si="15"/>
      </c>
      <c r="AI87" s="20">
        <f t="shared" si="16"/>
        <v>0</v>
      </c>
      <c r="AJ87" s="20">
        <f t="shared" si="17"/>
      </c>
      <c r="AK87" s="20">
        <f t="shared" si="18"/>
      </c>
      <c r="AL87" s="20">
        <f t="shared" si="19"/>
      </c>
      <c r="AN87" s="20">
        <f t="shared" si="20"/>
      </c>
      <c r="AO87" s="20">
        <f t="shared" si="21"/>
      </c>
      <c r="AP87" s="20">
        <f t="shared" si="22"/>
        <v>1.5</v>
      </c>
      <c r="AQ87" s="20">
        <f t="shared" si="23"/>
      </c>
      <c r="AR87" s="20">
        <f t="shared" si="24"/>
      </c>
      <c r="AS87" s="20">
        <f t="shared" si="25"/>
      </c>
    </row>
    <row r="88" spans="1:45" ht="12.75">
      <c r="A88" s="8">
        <v>6</v>
      </c>
      <c r="B88" s="8">
        <v>29</v>
      </c>
      <c r="C88" s="8">
        <v>1928</v>
      </c>
      <c r="D88" s="6">
        <v>100</v>
      </c>
      <c r="E88" s="6">
        <v>1</v>
      </c>
      <c r="F88" s="6">
        <v>0</v>
      </c>
      <c r="G88" s="6">
        <v>8</v>
      </c>
      <c r="H88" s="6" t="s">
        <v>12</v>
      </c>
      <c r="I88" s="7" t="s">
        <v>13</v>
      </c>
      <c r="J88" s="7"/>
      <c r="K88" s="7"/>
      <c r="L88" s="7"/>
      <c r="M88" s="7"/>
      <c r="N88" s="7"/>
      <c r="P88" s="16" t="s">
        <v>42</v>
      </c>
      <c r="Q88" s="13">
        <f>COUNTIF(I6:N535,"Williamson")</f>
        <v>21</v>
      </c>
      <c r="R88" s="13">
        <v>583</v>
      </c>
      <c r="S88" s="18">
        <f t="shared" si="13"/>
        <v>3.6020583190394513</v>
      </c>
      <c r="T88" s="13"/>
      <c r="AG88" s="20">
        <f t="shared" si="14"/>
      </c>
      <c r="AH88" s="20">
        <f t="shared" si="15"/>
      </c>
      <c r="AI88" s="20">
        <f t="shared" si="16"/>
        <v>1</v>
      </c>
      <c r="AJ88" s="20">
        <f t="shared" si="17"/>
      </c>
      <c r="AK88" s="20">
        <f t="shared" si="18"/>
      </c>
      <c r="AL88" s="20">
        <f t="shared" si="19"/>
      </c>
      <c r="AN88" s="20">
        <f t="shared" si="20"/>
      </c>
      <c r="AO88" s="20">
        <f t="shared" si="21"/>
      </c>
      <c r="AP88" s="20">
        <f t="shared" si="22"/>
        <v>8</v>
      </c>
      <c r="AQ88" s="20">
        <f t="shared" si="23"/>
      </c>
      <c r="AR88" s="20">
        <f t="shared" si="24"/>
      </c>
      <c r="AS88" s="20">
        <f t="shared" si="25"/>
      </c>
    </row>
    <row r="89" spans="1:45" ht="12.75">
      <c r="A89" s="8">
        <v>6</v>
      </c>
      <c r="B89" s="8">
        <v>29</v>
      </c>
      <c r="C89" s="8">
        <v>1928</v>
      </c>
      <c r="D89" s="6">
        <v>215</v>
      </c>
      <c r="E89" s="6">
        <v>0</v>
      </c>
      <c r="F89" s="6">
        <v>12</v>
      </c>
      <c r="G89" s="6">
        <v>5</v>
      </c>
      <c r="H89" s="6" t="s">
        <v>12</v>
      </c>
      <c r="I89" s="7" t="s">
        <v>24</v>
      </c>
      <c r="J89" s="7" t="s">
        <v>129</v>
      </c>
      <c r="K89" s="7"/>
      <c r="L89" s="7"/>
      <c r="M89" s="7"/>
      <c r="N89" s="7"/>
      <c r="P89" s="16" t="s">
        <v>24</v>
      </c>
      <c r="Q89" s="13">
        <f>COUNTIF(I6:N535,"Wilson")</f>
        <v>27</v>
      </c>
      <c r="R89" s="13">
        <v>571</v>
      </c>
      <c r="S89" s="18">
        <f t="shared" si="13"/>
        <v>4.728546409807356</v>
      </c>
      <c r="T89" s="13"/>
      <c r="AG89" s="20">
        <f t="shared" si="14"/>
      </c>
      <c r="AH89" s="20">
        <f t="shared" si="15"/>
      </c>
      <c r="AI89" s="20">
        <f t="shared" si="16"/>
        <v>0</v>
      </c>
      <c r="AJ89" s="20">
        <f t="shared" si="17"/>
      </c>
      <c r="AK89" s="20">
        <f t="shared" si="18"/>
      </c>
      <c r="AL89" s="20">
        <f t="shared" si="19"/>
      </c>
      <c r="AN89" s="20">
        <f t="shared" si="20"/>
      </c>
      <c r="AO89" s="20">
        <f t="shared" si="21"/>
      </c>
      <c r="AP89" s="20">
        <f t="shared" si="22"/>
        <v>5</v>
      </c>
      <c r="AQ89" s="20">
        <f t="shared" si="23"/>
      </c>
      <c r="AR89" s="20">
        <f t="shared" si="24"/>
      </c>
      <c r="AS89" s="20">
        <f t="shared" si="25"/>
      </c>
    </row>
    <row r="90" spans="1:45" ht="12.75">
      <c r="A90" s="8">
        <v>12</v>
      </c>
      <c r="B90" s="8">
        <v>13</v>
      </c>
      <c r="C90" s="8">
        <v>1931</v>
      </c>
      <c r="D90" s="6">
        <v>800</v>
      </c>
      <c r="E90" s="6">
        <v>0</v>
      </c>
      <c r="F90" s="6">
        <v>0</v>
      </c>
      <c r="G90" s="6">
        <v>3</v>
      </c>
      <c r="H90" s="6" t="s">
        <v>12</v>
      </c>
      <c r="I90" s="7" t="s">
        <v>10</v>
      </c>
      <c r="J90" s="7"/>
      <c r="K90" s="7"/>
      <c r="L90" s="7"/>
      <c r="M90" s="7"/>
      <c r="N90" s="7"/>
      <c r="AG90" s="20">
        <f t="shared" si="14"/>
      </c>
      <c r="AH90" s="20">
        <f t="shared" si="15"/>
      </c>
      <c r="AI90" s="20">
        <f t="shared" si="16"/>
        <v>0</v>
      </c>
      <c r="AJ90" s="20">
        <f t="shared" si="17"/>
      </c>
      <c r="AK90" s="20">
        <f t="shared" si="18"/>
      </c>
      <c r="AL90" s="20">
        <f t="shared" si="19"/>
      </c>
      <c r="AN90" s="20">
        <f t="shared" si="20"/>
      </c>
      <c r="AO90" s="20">
        <f t="shared" si="21"/>
      </c>
      <c r="AP90" s="20">
        <f t="shared" si="22"/>
        <v>3</v>
      </c>
      <c r="AQ90" s="20">
        <f t="shared" si="23"/>
      </c>
      <c r="AR90" s="20">
        <f t="shared" si="24"/>
      </c>
      <c r="AS90" s="20">
        <f t="shared" si="25"/>
      </c>
    </row>
    <row r="91" spans="1:45" ht="12.75">
      <c r="A91" s="8">
        <v>3</v>
      </c>
      <c r="B91" s="8">
        <v>21</v>
      </c>
      <c r="C91" s="8">
        <v>1932</v>
      </c>
      <c r="D91" s="6">
        <v>1700</v>
      </c>
      <c r="E91" s="6">
        <v>0</v>
      </c>
      <c r="F91" s="6">
        <v>8</v>
      </c>
      <c r="G91" s="6"/>
      <c r="H91" s="6" t="s">
        <v>12</v>
      </c>
      <c r="I91" s="7" t="s">
        <v>30</v>
      </c>
      <c r="J91" s="7"/>
      <c r="K91" s="7"/>
      <c r="L91" s="7"/>
      <c r="M91" s="7"/>
      <c r="N91" s="7"/>
      <c r="AG91" s="20">
        <f t="shared" si="14"/>
      </c>
      <c r="AH91" s="20">
        <f t="shared" si="15"/>
      </c>
      <c r="AI91" s="20">
        <f t="shared" si="16"/>
        <v>0</v>
      </c>
      <c r="AJ91" s="20">
        <f t="shared" si="17"/>
      </c>
      <c r="AK91" s="20">
        <f t="shared" si="18"/>
      </c>
      <c r="AL91" s="20">
        <f t="shared" si="19"/>
      </c>
      <c r="AN91" s="20">
        <f t="shared" si="20"/>
      </c>
      <c r="AO91" s="20">
        <f t="shared" si="21"/>
      </c>
      <c r="AP91" s="20">
        <f t="shared" si="22"/>
        <v>0</v>
      </c>
      <c r="AQ91" s="20">
        <f t="shared" si="23"/>
      </c>
      <c r="AR91" s="20">
        <f t="shared" si="24"/>
      </c>
      <c r="AS91" s="20">
        <f t="shared" si="25"/>
      </c>
    </row>
    <row r="92" spans="1:45" ht="12.75">
      <c r="A92" s="8">
        <v>3</v>
      </c>
      <c r="B92" s="8">
        <v>21</v>
      </c>
      <c r="C92" s="8">
        <v>1932</v>
      </c>
      <c r="D92" s="6">
        <v>1730</v>
      </c>
      <c r="E92" s="6">
        <v>6</v>
      </c>
      <c r="F92" s="6">
        <v>18</v>
      </c>
      <c r="G92" s="6">
        <v>13</v>
      </c>
      <c r="H92" s="6" t="s">
        <v>11</v>
      </c>
      <c r="I92" s="7" t="s">
        <v>17</v>
      </c>
      <c r="J92" s="7"/>
      <c r="K92" s="7"/>
      <c r="L92" s="7"/>
      <c r="M92" s="7"/>
      <c r="N92" s="7"/>
      <c r="AG92" s="20">
        <f t="shared" si="14"/>
      </c>
      <c r="AH92" s="20">
        <f t="shared" si="15"/>
      </c>
      <c r="AI92" s="20">
        <f t="shared" si="16"/>
      </c>
      <c r="AJ92" s="20">
        <f t="shared" si="17"/>
      </c>
      <c r="AK92" s="20">
        <f t="shared" si="18"/>
        <v>6</v>
      </c>
      <c r="AL92" s="20">
        <f t="shared" si="19"/>
      </c>
      <c r="AN92" s="20">
        <f t="shared" si="20"/>
      </c>
      <c r="AO92" s="20">
        <f t="shared" si="21"/>
      </c>
      <c r="AP92" s="20">
        <f t="shared" si="22"/>
      </c>
      <c r="AQ92" s="20">
        <f t="shared" si="23"/>
      </c>
      <c r="AR92" s="20">
        <f t="shared" si="24"/>
        <v>13</v>
      </c>
      <c r="AS92" s="20">
        <f t="shared" si="25"/>
      </c>
    </row>
    <row r="93" spans="1:45" ht="12.75">
      <c r="A93" s="8">
        <v>3</v>
      </c>
      <c r="B93" s="8">
        <v>21</v>
      </c>
      <c r="C93" s="8">
        <v>1932</v>
      </c>
      <c r="D93" s="6">
        <v>1800</v>
      </c>
      <c r="E93" s="6">
        <v>1</v>
      </c>
      <c r="F93" s="6">
        <v>20</v>
      </c>
      <c r="G93" s="6">
        <v>10</v>
      </c>
      <c r="H93" s="6" t="s">
        <v>15</v>
      </c>
      <c r="I93" s="7" t="s">
        <v>28</v>
      </c>
      <c r="J93" s="7"/>
      <c r="K93" s="7"/>
      <c r="L93" s="7"/>
      <c r="M93" s="7"/>
      <c r="N93" s="7"/>
      <c r="AG93" s="20">
        <f t="shared" si="14"/>
      </c>
      <c r="AH93" s="20">
        <f t="shared" si="15"/>
      </c>
      <c r="AI93" s="20">
        <f t="shared" si="16"/>
      </c>
      <c r="AJ93" s="20">
        <f t="shared" si="17"/>
        <v>1</v>
      </c>
      <c r="AK93" s="20">
        <f t="shared" si="18"/>
      </c>
      <c r="AL93" s="20">
        <f t="shared" si="19"/>
      </c>
      <c r="AN93" s="20">
        <f t="shared" si="20"/>
      </c>
      <c r="AO93" s="20">
        <f t="shared" si="21"/>
      </c>
      <c r="AP93" s="20">
        <f t="shared" si="22"/>
      </c>
      <c r="AQ93" s="20">
        <f t="shared" si="23"/>
        <v>10</v>
      </c>
      <c r="AR93" s="20">
        <f t="shared" si="24"/>
      </c>
      <c r="AS93" s="20">
        <f t="shared" si="25"/>
      </c>
    </row>
    <row r="94" spans="1:45" ht="12.75">
      <c r="A94" s="8">
        <v>3</v>
      </c>
      <c r="B94" s="8">
        <v>21</v>
      </c>
      <c r="C94" s="8">
        <v>1932</v>
      </c>
      <c r="D94" s="6">
        <v>1800</v>
      </c>
      <c r="E94" s="6">
        <v>3</v>
      </c>
      <c r="F94" s="6">
        <v>8</v>
      </c>
      <c r="G94" s="6">
        <v>50</v>
      </c>
      <c r="H94" s="6" t="s">
        <v>12</v>
      </c>
      <c r="I94" s="7" t="s">
        <v>42</v>
      </c>
      <c r="J94" s="7" t="s">
        <v>94</v>
      </c>
      <c r="K94" s="7" t="s">
        <v>103</v>
      </c>
      <c r="L94" s="7"/>
      <c r="M94" s="7"/>
      <c r="N94" s="7"/>
      <c r="AG94" s="20">
        <f t="shared" si="14"/>
      </c>
      <c r="AH94" s="20">
        <f t="shared" si="15"/>
      </c>
      <c r="AI94" s="20">
        <f t="shared" si="16"/>
        <v>3</v>
      </c>
      <c r="AJ94" s="20">
        <f t="shared" si="17"/>
      </c>
      <c r="AK94" s="20">
        <f t="shared" si="18"/>
      </c>
      <c r="AL94" s="20">
        <f t="shared" si="19"/>
      </c>
      <c r="AN94" s="20">
        <f t="shared" si="20"/>
      </c>
      <c r="AO94" s="20">
        <f t="shared" si="21"/>
      </c>
      <c r="AP94" s="20">
        <f t="shared" si="22"/>
        <v>50</v>
      </c>
      <c r="AQ94" s="20">
        <f t="shared" si="23"/>
      </c>
      <c r="AR94" s="20">
        <f t="shared" si="24"/>
      </c>
      <c r="AS94" s="20">
        <f t="shared" si="25"/>
      </c>
    </row>
    <row r="95" spans="1:45" ht="12.75">
      <c r="A95" s="8">
        <v>3</v>
      </c>
      <c r="B95" s="8">
        <v>21</v>
      </c>
      <c r="C95" s="8">
        <v>1932</v>
      </c>
      <c r="D95" s="6">
        <v>1900</v>
      </c>
      <c r="E95" s="6">
        <v>2</v>
      </c>
      <c r="F95" s="6">
        <v>10</v>
      </c>
      <c r="G95" s="6"/>
      <c r="H95" s="6" t="s">
        <v>12</v>
      </c>
      <c r="I95" s="7" t="s">
        <v>31</v>
      </c>
      <c r="J95" s="7"/>
      <c r="K95" s="7"/>
      <c r="L95" s="7"/>
      <c r="M95" s="7"/>
      <c r="N95" s="7"/>
      <c r="AG95" s="20">
        <f t="shared" si="14"/>
      </c>
      <c r="AH95" s="20">
        <f t="shared" si="15"/>
      </c>
      <c r="AI95" s="20">
        <f t="shared" si="16"/>
        <v>2</v>
      </c>
      <c r="AJ95" s="20">
        <f t="shared" si="17"/>
      </c>
      <c r="AK95" s="20">
        <f t="shared" si="18"/>
      </c>
      <c r="AL95" s="20">
        <f t="shared" si="19"/>
      </c>
      <c r="AN95" s="20">
        <f t="shared" si="20"/>
      </c>
      <c r="AO95" s="20">
        <f t="shared" si="21"/>
      </c>
      <c r="AP95" s="20">
        <f t="shared" si="22"/>
        <v>0</v>
      </c>
      <c r="AQ95" s="20">
        <f t="shared" si="23"/>
      </c>
      <c r="AR95" s="20">
        <f t="shared" si="24"/>
      </c>
      <c r="AS95" s="20">
        <f t="shared" si="25"/>
      </c>
    </row>
    <row r="96" spans="1:45" ht="12.75">
      <c r="A96" s="8">
        <v>4</v>
      </c>
      <c r="B96" s="8">
        <v>25</v>
      </c>
      <c r="C96" s="8">
        <v>1932</v>
      </c>
      <c r="D96" s="6">
        <v>1245</v>
      </c>
      <c r="E96" s="6">
        <v>0</v>
      </c>
      <c r="F96" s="6">
        <v>0</v>
      </c>
      <c r="G96" s="6">
        <v>5</v>
      </c>
      <c r="H96" s="6" t="s">
        <v>12</v>
      </c>
      <c r="I96" s="7" t="s">
        <v>25</v>
      </c>
      <c r="J96" s="7"/>
      <c r="K96" s="7"/>
      <c r="L96" s="7"/>
      <c r="M96" s="7"/>
      <c r="N96" s="7"/>
      <c r="AG96" s="20">
        <f t="shared" si="14"/>
      </c>
      <c r="AH96" s="20">
        <f t="shared" si="15"/>
      </c>
      <c r="AI96" s="20">
        <f t="shared" si="16"/>
        <v>0</v>
      </c>
      <c r="AJ96" s="20">
        <f t="shared" si="17"/>
      </c>
      <c r="AK96" s="20">
        <f t="shared" si="18"/>
      </c>
      <c r="AL96" s="20">
        <f t="shared" si="19"/>
      </c>
      <c r="AN96" s="20">
        <f t="shared" si="20"/>
      </c>
      <c r="AO96" s="20">
        <f t="shared" si="21"/>
      </c>
      <c r="AP96" s="20">
        <f t="shared" si="22"/>
        <v>5</v>
      </c>
      <c r="AQ96" s="20">
        <f t="shared" si="23"/>
      </c>
      <c r="AR96" s="20">
        <f t="shared" si="24"/>
      </c>
      <c r="AS96" s="20">
        <f t="shared" si="25"/>
      </c>
    </row>
    <row r="97" spans="1:45" ht="12.75">
      <c r="A97" s="8">
        <v>4</v>
      </c>
      <c r="B97" s="8">
        <v>25</v>
      </c>
      <c r="C97" s="8">
        <v>1932</v>
      </c>
      <c r="D97" s="6">
        <v>1330</v>
      </c>
      <c r="E97" s="6">
        <v>0</v>
      </c>
      <c r="F97" s="6">
        <v>3</v>
      </c>
      <c r="G97" s="6">
        <v>10</v>
      </c>
      <c r="H97" s="6" t="s">
        <v>12</v>
      </c>
      <c r="I97" s="7" t="s">
        <v>13</v>
      </c>
      <c r="J97" s="7"/>
      <c r="K97" s="7"/>
      <c r="L97" s="7"/>
      <c r="M97" s="7"/>
      <c r="N97" s="7"/>
      <c r="AG97" s="20">
        <f t="shared" si="14"/>
      </c>
      <c r="AH97" s="20">
        <f t="shared" si="15"/>
      </c>
      <c r="AI97" s="20">
        <f t="shared" si="16"/>
        <v>0</v>
      </c>
      <c r="AJ97" s="20">
        <f t="shared" si="17"/>
      </c>
      <c r="AK97" s="20">
        <f t="shared" si="18"/>
      </c>
      <c r="AL97" s="20">
        <f t="shared" si="19"/>
      </c>
      <c r="AN97" s="20">
        <f t="shared" si="20"/>
      </c>
      <c r="AO97" s="20">
        <f t="shared" si="21"/>
      </c>
      <c r="AP97" s="20">
        <f t="shared" si="22"/>
        <v>10</v>
      </c>
      <c r="AQ97" s="20">
        <f t="shared" si="23"/>
      </c>
      <c r="AR97" s="20">
        <f t="shared" si="24"/>
      </c>
      <c r="AS97" s="20">
        <f t="shared" si="25"/>
      </c>
    </row>
    <row r="98" spans="1:45" ht="12.75">
      <c r="A98" s="9">
        <v>3</v>
      </c>
      <c r="B98" s="9">
        <v>14</v>
      </c>
      <c r="C98" s="9">
        <v>1933</v>
      </c>
      <c r="D98" s="6">
        <v>1930</v>
      </c>
      <c r="E98" s="6">
        <v>15</v>
      </c>
      <c r="F98" s="6">
        <v>45</v>
      </c>
      <c r="G98" s="6">
        <v>45</v>
      </c>
      <c r="H98" s="6" t="s">
        <v>15</v>
      </c>
      <c r="I98" s="7" t="s">
        <v>13</v>
      </c>
      <c r="J98" s="7" t="s">
        <v>103</v>
      </c>
      <c r="K98" s="7" t="s">
        <v>123</v>
      </c>
      <c r="L98" s="7"/>
      <c r="M98" s="7"/>
      <c r="N98" s="7"/>
      <c r="AG98" s="20">
        <f t="shared" si="14"/>
      </c>
      <c r="AH98" s="20">
        <f t="shared" si="15"/>
      </c>
      <c r="AI98" s="20">
        <f t="shared" si="16"/>
      </c>
      <c r="AJ98" s="20">
        <f t="shared" si="17"/>
        <v>15</v>
      </c>
      <c r="AK98" s="20">
        <f t="shared" si="18"/>
      </c>
      <c r="AL98" s="20">
        <f t="shared" si="19"/>
      </c>
      <c r="AN98" s="20">
        <f t="shared" si="20"/>
      </c>
      <c r="AO98" s="20">
        <f t="shared" si="21"/>
      </c>
      <c r="AP98" s="20">
        <f t="shared" si="22"/>
      </c>
      <c r="AQ98" s="20">
        <f t="shared" si="23"/>
        <v>45</v>
      </c>
      <c r="AR98" s="20">
        <f t="shared" si="24"/>
      </c>
      <c r="AS98" s="20">
        <f t="shared" si="25"/>
      </c>
    </row>
    <row r="99" spans="1:45" ht="12.75">
      <c r="A99" s="8">
        <v>5</v>
      </c>
      <c r="B99" s="8">
        <v>9</v>
      </c>
      <c r="C99" s="8">
        <v>1933</v>
      </c>
      <c r="D99" s="6">
        <v>2230</v>
      </c>
      <c r="E99" s="6">
        <v>2</v>
      </c>
      <c r="F99" s="6">
        <v>6</v>
      </c>
      <c r="G99" s="6">
        <v>5</v>
      </c>
      <c r="H99" s="6" t="s">
        <v>15</v>
      </c>
      <c r="I99" s="7" t="s">
        <v>24</v>
      </c>
      <c r="J99" s="7"/>
      <c r="K99" s="7"/>
      <c r="L99" s="7"/>
      <c r="M99" s="7"/>
      <c r="N99" s="7"/>
      <c r="AG99" s="20">
        <f t="shared" si="14"/>
      </c>
      <c r="AH99" s="20">
        <f t="shared" si="15"/>
      </c>
      <c r="AI99" s="20">
        <f t="shared" si="16"/>
      </c>
      <c r="AJ99" s="20">
        <f t="shared" si="17"/>
        <v>2</v>
      </c>
      <c r="AK99" s="20">
        <f t="shared" si="18"/>
      </c>
      <c r="AL99" s="20">
        <f t="shared" si="19"/>
      </c>
      <c r="AN99" s="20">
        <f t="shared" si="20"/>
      </c>
      <c r="AO99" s="20">
        <f t="shared" si="21"/>
      </c>
      <c r="AP99" s="20">
        <f t="shared" si="22"/>
      </c>
      <c r="AQ99" s="20">
        <f t="shared" si="23"/>
        <v>5</v>
      </c>
      <c r="AR99" s="20">
        <f t="shared" si="24"/>
      </c>
      <c r="AS99" s="20">
        <f t="shared" si="25"/>
      </c>
    </row>
    <row r="100" spans="1:45" ht="12.75">
      <c r="A100" s="9">
        <v>5</v>
      </c>
      <c r="B100" s="9">
        <v>10</v>
      </c>
      <c r="C100" s="9">
        <v>1933</v>
      </c>
      <c r="D100" s="6">
        <v>15</v>
      </c>
      <c r="E100" s="6">
        <v>35</v>
      </c>
      <c r="F100" s="6">
        <v>150</v>
      </c>
      <c r="G100" s="6">
        <v>11</v>
      </c>
      <c r="H100" s="6" t="s">
        <v>11</v>
      </c>
      <c r="I100" s="7" t="s">
        <v>40</v>
      </c>
      <c r="J100" s="7" t="s">
        <v>130</v>
      </c>
      <c r="K100" s="7"/>
      <c r="L100" s="7"/>
      <c r="M100" s="7"/>
      <c r="N100" s="7"/>
      <c r="AG100" s="20">
        <f t="shared" si="14"/>
      </c>
      <c r="AH100" s="20">
        <f t="shared" si="15"/>
      </c>
      <c r="AI100" s="20">
        <f t="shared" si="16"/>
      </c>
      <c r="AJ100" s="20">
        <f t="shared" si="17"/>
      </c>
      <c r="AK100" s="20">
        <f t="shared" si="18"/>
        <v>35</v>
      </c>
      <c r="AL100" s="20">
        <f t="shared" si="19"/>
      </c>
      <c r="AN100" s="20">
        <f t="shared" si="20"/>
      </c>
      <c r="AO100" s="20">
        <f t="shared" si="21"/>
      </c>
      <c r="AP100" s="20">
        <f t="shared" si="22"/>
      </c>
      <c r="AQ100" s="20">
        <f t="shared" si="23"/>
      </c>
      <c r="AR100" s="20">
        <f t="shared" si="24"/>
        <v>11</v>
      </c>
      <c r="AS100" s="20">
        <f t="shared" si="25"/>
      </c>
    </row>
    <row r="101" spans="1:45" ht="12.75">
      <c r="A101" s="9">
        <v>6</v>
      </c>
      <c r="B101" s="9">
        <v>17</v>
      </c>
      <c r="C101" s="9">
        <v>1934</v>
      </c>
      <c r="D101" s="6">
        <v>1700</v>
      </c>
      <c r="E101" s="6">
        <v>0</v>
      </c>
      <c r="F101" s="6">
        <v>0</v>
      </c>
      <c r="G101" s="6">
        <v>5</v>
      </c>
      <c r="H101" s="6" t="s">
        <v>12</v>
      </c>
      <c r="I101" s="7" t="s">
        <v>13</v>
      </c>
      <c r="J101" s="7" t="s">
        <v>131</v>
      </c>
      <c r="K101" s="7"/>
      <c r="L101" s="7"/>
      <c r="M101" s="7"/>
      <c r="N101" s="7"/>
      <c r="AG101" s="20">
        <f t="shared" si="14"/>
      </c>
      <c r="AH101" s="20">
        <f t="shared" si="15"/>
      </c>
      <c r="AI101" s="20">
        <f t="shared" si="16"/>
        <v>0</v>
      </c>
      <c r="AJ101" s="20">
        <f t="shared" si="17"/>
      </c>
      <c r="AK101" s="20">
        <f t="shared" si="18"/>
      </c>
      <c r="AL101" s="20">
        <f t="shared" si="19"/>
      </c>
      <c r="AN101" s="20">
        <f t="shared" si="20"/>
      </c>
      <c r="AO101" s="20">
        <f t="shared" si="21"/>
      </c>
      <c r="AP101" s="20">
        <f t="shared" si="22"/>
        <v>5</v>
      </c>
      <c r="AQ101" s="20">
        <f t="shared" si="23"/>
      </c>
      <c r="AR101" s="20">
        <f t="shared" si="24"/>
      </c>
      <c r="AS101" s="20">
        <f t="shared" si="25"/>
      </c>
    </row>
    <row r="102" spans="1:45" ht="12.75">
      <c r="A102" s="8">
        <v>3</v>
      </c>
      <c r="B102" s="8">
        <v>25</v>
      </c>
      <c r="C102" s="8">
        <v>1935</v>
      </c>
      <c r="D102" s="6">
        <v>1900</v>
      </c>
      <c r="E102" s="6">
        <v>1</v>
      </c>
      <c r="F102" s="6">
        <v>15</v>
      </c>
      <c r="G102" s="6">
        <v>22</v>
      </c>
      <c r="H102" s="6" t="s">
        <v>12</v>
      </c>
      <c r="I102" s="7" t="s">
        <v>16</v>
      </c>
      <c r="J102" s="7" t="s">
        <v>122</v>
      </c>
      <c r="K102" s="7"/>
      <c r="L102" s="7"/>
      <c r="M102" s="7"/>
      <c r="N102" s="7"/>
      <c r="AG102" s="20">
        <f t="shared" si="14"/>
      </c>
      <c r="AH102" s="20">
        <f t="shared" si="15"/>
      </c>
      <c r="AI102" s="20">
        <f t="shared" si="16"/>
        <v>1</v>
      </c>
      <c r="AJ102" s="20">
        <f t="shared" si="17"/>
      </c>
      <c r="AK102" s="20">
        <f t="shared" si="18"/>
      </c>
      <c r="AL102" s="20">
        <f t="shared" si="19"/>
      </c>
      <c r="AN102" s="20">
        <f t="shared" si="20"/>
      </c>
      <c r="AO102" s="20">
        <f t="shared" si="21"/>
      </c>
      <c r="AP102" s="20">
        <f t="shared" si="22"/>
        <v>22</v>
      </c>
      <c r="AQ102" s="20">
        <f t="shared" si="23"/>
      </c>
      <c r="AR102" s="20">
        <f t="shared" si="24"/>
      </c>
      <c r="AS102" s="20">
        <f t="shared" si="25"/>
      </c>
    </row>
    <row r="103" spans="1:45" ht="12.75">
      <c r="A103" s="8">
        <v>4</v>
      </c>
      <c r="B103" s="8">
        <v>5</v>
      </c>
      <c r="C103" s="8">
        <v>1936</v>
      </c>
      <c r="D103" s="6">
        <v>1945</v>
      </c>
      <c r="E103" s="6">
        <v>6</v>
      </c>
      <c r="F103" s="6">
        <v>35</v>
      </c>
      <c r="G103" s="6">
        <v>35</v>
      </c>
      <c r="H103" s="6" t="s">
        <v>11</v>
      </c>
      <c r="I103" s="7" t="s">
        <v>132</v>
      </c>
      <c r="J103" s="7" t="s">
        <v>106</v>
      </c>
      <c r="K103" s="7" t="s">
        <v>133</v>
      </c>
      <c r="L103" s="7"/>
      <c r="M103" s="7"/>
      <c r="N103" s="7"/>
      <c r="AG103" s="20">
        <f t="shared" si="14"/>
      </c>
      <c r="AH103" s="20">
        <f t="shared" si="15"/>
      </c>
      <c r="AI103" s="20">
        <f t="shared" si="16"/>
      </c>
      <c r="AJ103" s="20">
        <f t="shared" si="17"/>
      </c>
      <c r="AK103" s="20">
        <f t="shared" si="18"/>
        <v>6</v>
      </c>
      <c r="AL103" s="20">
        <f t="shared" si="19"/>
      </c>
      <c r="AN103" s="20">
        <f t="shared" si="20"/>
      </c>
      <c r="AO103" s="20">
        <f t="shared" si="21"/>
      </c>
      <c r="AP103" s="20">
        <f t="shared" si="22"/>
      </c>
      <c r="AQ103" s="20">
        <f t="shared" si="23"/>
      </c>
      <c r="AR103" s="20">
        <f t="shared" si="24"/>
        <v>35</v>
      </c>
      <c r="AS103" s="20">
        <f t="shared" si="25"/>
      </c>
    </row>
    <row r="104" spans="1:45" ht="12.75">
      <c r="A104" s="8">
        <v>4</v>
      </c>
      <c r="B104" s="8">
        <v>5</v>
      </c>
      <c r="C104" s="8">
        <v>1936</v>
      </c>
      <c r="D104" s="6">
        <v>2030</v>
      </c>
      <c r="E104" s="6">
        <v>5</v>
      </c>
      <c r="F104" s="6">
        <v>30</v>
      </c>
      <c r="G104" s="6">
        <v>5</v>
      </c>
      <c r="H104" s="6" t="s">
        <v>15</v>
      </c>
      <c r="I104" s="7" t="s">
        <v>18</v>
      </c>
      <c r="J104" s="7"/>
      <c r="K104" s="7"/>
      <c r="L104" s="7"/>
      <c r="M104" s="7"/>
      <c r="N104" s="7"/>
      <c r="AG104" s="20">
        <f t="shared" si="14"/>
      </c>
      <c r="AH104" s="20">
        <f t="shared" si="15"/>
      </c>
      <c r="AI104" s="20">
        <f t="shared" si="16"/>
      </c>
      <c r="AJ104" s="20">
        <f t="shared" si="17"/>
        <v>5</v>
      </c>
      <c r="AK104" s="20">
        <f t="shared" si="18"/>
      </c>
      <c r="AL104" s="20">
        <f t="shared" si="19"/>
      </c>
      <c r="AN104" s="20">
        <f t="shared" si="20"/>
      </c>
      <c r="AO104" s="20">
        <f t="shared" si="21"/>
      </c>
      <c r="AP104" s="20">
        <f t="shared" si="22"/>
      </c>
      <c r="AQ104" s="20">
        <f t="shared" si="23"/>
        <v>5</v>
      </c>
      <c r="AR104" s="20">
        <f t="shared" si="24"/>
      </c>
      <c r="AS104" s="20">
        <f t="shared" si="25"/>
      </c>
    </row>
    <row r="105" spans="1:45" ht="12.75">
      <c r="A105" s="8">
        <v>4</v>
      </c>
      <c r="B105" s="8">
        <v>24</v>
      </c>
      <c r="C105" s="8">
        <v>1937</v>
      </c>
      <c r="D105" s="6">
        <v>1330</v>
      </c>
      <c r="E105" s="6">
        <v>0</v>
      </c>
      <c r="F105" s="6">
        <v>3</v>
      </c>
      <c r="G105" s="6">
        <v>7</v>
      </c>
      <c r="H105" s="6" t="s">
        <v>15</v>
      </c>
      <c r="I105" s="7" t="s">
        <v>17</v>
      </c>
      <c r="J105" s="7"/>
      <c r="K105" s="7"/>
      <c r="L105" s="7"/>
      <c r="M105" s="7"/>
      <c r="N105" s="7"/>
      <c r="AG105" s="20">
        <f t="shared" si="14"/>
      </c>
      <c r="AH105" s="20">
        <f t="shared" si="15"/>
      </c>
      <c r="AI105" s="20">
        <f t="shared" si="16"/>
      </c>
      <c r="AJ105" s="20">
        <f t="shared" si="17"/>
        <v>0</v>
      </c>
      <c r="AK105" s="20">
        <f t="shared" si="18"/>
      </c>
      <c r="AL105" s="20">
        <f t="shared" si="19"/>
      </c>
      <c r="AN105" s="20">
        <f t="shared" si="20"/>
      </c>
      <c r="AO105" s="20">
        <f t="shared" si="21"/>
      </c>
      <c r="AP105" s="20">
        <f t="shared" si="22"/>
      </c>
      <c r="AQ105" s="20">
        <f t="shared" si="23"/>
        <v>7</v>
      </c>
      <c r="AR105" s="20">
        <f t="shared" si="24"/>
      </c>
      <c r="AS105" s="20">
        <f t="shared" si="25"/>
      </c>
    </row>
    <row r="106" spans="1:45" ht="12.75">
      <c r="A106" s="8">
        <v>2</v>
      </c>
      <c r="B106" s="8">
        <v>14</v>
      </c>
      <c r="C106" s="8">
        <v>1939</v>
      </c>
      <c r="D106" s="6">
        <v>2300</v>
      </c>
      <c r="E106" s="6">
        <v>0</v>
      </c>
      <c r="F106" s="6">
        <v>0</v>
      </c>
      <c r="G106" s="6">
        <v>10</v>
      </c>
      <c r="H106" s="6" t="s">
        <v>12</v>
      </c>
      <c r="I106" s="7" t="s">
        <v>32</v>
      </c>
      <c r="J106" s="7"/>
      <c r="K106" s="7"/>
      <c r="L106" s="7"/>
      <c r="M106" s="7"/>
      <c r="N106" s="7"/>
      <c r="AG106" s="20">
        <f t="shared" si="14"/>
      </c>
      <c r="AH106" s="20">
        <f t="shared" si="15"/>
      </c>
      <c r="AI106" s="20">
        <f t="shared" si="16"/>
        <v>0</v>
      </c>
      <c r="AJ106" s="20">
        <f t="shared" si="17"/>
      </c>
      <c r="AK106" s="20">
        <f t="shared" si="18"/>
      </c>
      <c r="AL106" s="20">
        <f t="shared" si="19"/>
      </c>
      <c r="AN106" s="20">
        <f t="shared" si="20"/>
      </c>
      <c r="AO106" s="20">
        <f t="shared" si="21"/>
      </c>
      <c r="AP106" s="20">
        <f t="shared" si="22"/>
        <v>10</v>
      </c>
      <c r="AQ106" s="20">
        <f t="shared" si="23"/>
      </c>
      <c r="AR106" s="20">
        <f t="shared" si="24"/>
      </c>
      <c r="AS106" s="20">
        <f t="shared" si="25"/>
      </c>
    </row>
    <row r="107" spans="1:45" ht="12.75">
      <c r="A107" s="8">
        <v>8</v>
      </c>
      <c r="B107" s="8">
        <v>9</v>
      </c>
      <c r="C107" s="8">
        <v>1939</v>
      </c>
      <c r="D107" s="6">
        <v>1430</v>
      </c>
      <c r="E107" s="6">
        <v>0</v>
      </c>
      <c r="F107" s="6">
        <v>0</v>
      </c>
      <c r="G107" s="6">
        <v>1</v>
      </c>
      <c r="H107" s="6" t="s">
        <v>12</v>
      </c>
      <c r="I107" s="7" t="s">
        <v>24</v>
      </c>
      <c r="J107" s="7"/>
      <c r="K107" s="7"/>
      <c r="L107" s="7"/>
      <c r="M107" s="7"/>
      <c r="N107" s="7"/>
      <c r="AG107" s="20">
        <f t="shared" si="14"/>
      </c>
      <c r="AH107" s="20">
        <f t="shared" si="15"/>
      </c>
      <c r="AI107" s="20">
        <f t="shared" si="16"/>
        <v>0</v>
      </c>
      <c r="AJ107" s="20">
        <f t="shared" si="17"/>
      </c>
      <c r="AK107" s="20">
        <f t="shared" si="18"/>
      </c>
      <c r="AL107" s="20">
        <f t="shared" si="19"/>
      </c>
      <c r="AN107" s="20">
        <f t="shared" si="20"/>
      </c>
      <c r="AO107" s="20">
        <f t="shared" si="21"/>
      </c>
      <c r="AP107" s="20">
        <f t="shared" si="22"/>
        <v>1</v>
      </c>
      <c r="AQ107" s="20">
        <f t="shared" si="23"/>
      </c>
      <c r="AR107" s="20">
        <f t="shared" si="24"/>
      </c>
      <c r="AS107" s="20">
        <f t="shared" si="25"/>
      </c>
    </row>
    <row r="108" spans="1:45" ht="12.75">
      <c r="A108" s="8">
        <v>9</v>
      </c>
      <c r="B108" s="8">
        <v>4</v>
      </c>
      <c r="C108" s="8">
        <v>1939</v>
      </c>
      <c r="D108" s="6">
        <v>1730</v>
      </c>
      <c r="E108" s="6">
        <v>1</v>
      </c>
      <c r="F108" s="6">
        <v>6</v>
      </c>
      <c r="G108" s="6">
        <v>6</v>
      </c>
      <c r="H108" s="6" t="s">
        <v>12</v>
      </c>
      <c r="I108" s="7" t="s">
        <v>33</v>
      </c>
      <c r="J108" s="7"/>
      <c r="K108" s="7"/>
      <c r="L108" s="7"/>
      <c r="M108" s="7"/>
      <c r="N108" s="7"/>
      <c r="AG108" s="20">
        <f t="shared" si="14"/>
      </c>
      <c r="AH108" s="20">
        <f t="shared" si="15"/>
      </c>
      <c r="AI108" s="20">
        <f t="shared" si="16"/>
        <v>1</v>
      </c>
      <c r="AJ108" s="20">
        <f t="shared" si="17"/>
      </c>
      <c r="AK108" s="20">
        <f t="shared" si="18"/>
      </c>
      <c r="AL108" s="20">
        <f t="shared" si="19"/>
      </c>
      <c r="AN108" s="20">
        <f t="shared" si="20"/>
      </c>
      <c r="AO108" s="20">
        <f t="shared" si="21"/>
      </c>
      <c r="AP108" s="20">
        <f t="shared" si="22"/>
        <v>6</v>
      </c>
      <c r="AQ108" s="20">
        <f t="shared" si="23"/>
      </c>
      <c r="AR108" s="20">
        <f t="shared" si="24"/>
      </c>
      <c r="AS108" s="20">
        <f t="shared" si="25"/>
      </c>
    </row>
    <row r="109" spans="1:45" ht="12.75">
      <c r="A109" s="8">
        <v>3</v>
      </c>
      <c r="B109" s="8">
        <v>2</v>
      </c>
      <c r="C109" s="8">
        <v>1940</v>
      </c>
      <c r="D109" s="6">
        <v>1745</v>
      </c>
      <c r="E109" s="6">
        <v>0</v>
      </c>
      <c r="F109" s="6">
        <v>22</v>
      </c>
      <c r="G109" s="6">
        <v>35</v>
      </c>
      <c r="H109" s="6" t="s">
        <v>15</v>
      </c>
      <c r="I109" s="7" t="s">
        <v>34</v>
      </c>
      <c r="J109" s="7" t="s">
        <v>134</v>
      </c>
      <c r="K109" s="7" t="s">
        <v>120</v>
      </c>
      <c r="L109" s="7"/>
      <c r="M109" s="7"/>
      <c r="N109" s="7"/>
      <c r="AG109" s="20">
        <f t="shared" si="14"/>
      </c>
      <c r="AH109" s="20">
        <f t="shared" si="15"/>
      </c>
      <c r="AI109" s="20">
        <f t="shared" si="16"/>
      </c>
      <c r="AJ109" s="20">
        <f t="shared" si="17"/>
        <v>0</v>
      </c>
      <c r="AK109" s="20">
        <f t="shared" si="18"/>
      </c>
      <c r="AL109" s="20">
        <f t="shared" si="19"/>
      </c>
      <c r="AN109" s="20">
        <f t="shared" si="20"/>
      </c>
      <c r="AO109" s="20">
        <f t="shared" si="21"/>
      </c>
      <c r="AP109" s="20">
        <f t="shared" si="22"/>
      </c>
      <c r="AQ109" s="20">
        <f t="shared" si="23"/>
        <v>35</v>
      </c>
      <c r="AR109" s="20">
        <f t="shared" si="24"/>
      </c>
      <c r="AS109" s="20">
        <f t="shared" si="25"/>
      </c>
    </row>
    <row r="110" spans="1:45" ht="12.75">
      <c r="A110" s="8">
        <v>1</v>
      </c>
      <c r="B110" s="8">
        <v>1</v>
      </c>
      <c r="C110" s="8">
        <v>1942</v>
      </c>
      <c r="D110" s="6">
        <v>1230</v>
      </c>
      <c r="E110" s="6">
        <v>1</v>
      </c>
      <c r="F110" s="6">
        <v>8</v>
      </c>
      <c r="G110" s="6">
        <v>10</v>
      </c>
      <c r="H110" s="6" t="s">
        <v>12</v>
      </c>
      <c r="I110" s="7" t="s">
        <v>19</v>
      </c>
      <c r="J110" s="7" t="s">
        <v>131</v>
      </c>
      <c r="K110" s="7"/>
      <c r="L110" s="7"/>
      <c r="M110" s="7"/>
      <c r="N110" s="7"/>
      <c r="AG110" s="20">
        <f t="shared" si="14"/>
      </c>
      <c r="AH110" s="20">
        <f t="shared" si="15"/>
      </c>
      <c r="AI110" s="20">
        <f t="shared" si="16"/>
        <v>1</v>
      </c>
      <c r="AJ110" s="20">
        <f t="shared" si="17"/>
      </c>
      <c r="AK110" s="20">
        <f t="shared" si="18"/>
      </c>
      <c r="AL110" s="20">
        <f t="shared" si="19"/>
      </c>
      <c r="AN110" s="20">
        <f t="shared" si="20"/>
      </c>
      <c r="AO110" s="20">
        <f t="shared" si="21"/>
      </c>
      <c r="AP110" s="20">
        <f t="shared" si="22"/>
        <v>10</v>
      </c>
      <c r="AQ110" s="20">
        <f t="shared" si="23"/>
      </c>
      <c r="AR110" s="20">
        <f t="shared" si="24"/>
      </c>
      <c r="AS110" s="20">
        <f t="shared" si="25"/>
      </c>
    </row>
    <row r="111" spans="1:45" ht="12.75">
      <c r="A111" s="8">
        <v>2</v>
      </c>
      <c r="B111" s="8">
        <v>6</v>
      </c>
      <c r="C111" s="8">
        <v>1942</v>
      </c>
      <c r="D111" s="6">
        <v>400</v>
      </c>
      <c r="E111" s="6">
        <v>0</v>
      </c>
      <c r="F111" s="6">
        <v>1</v>
      </c>
      <c r="G111" s="6">
        <v>6</v>
      </c>
      <c r="H111" s="6" t="s">
        <v>12</v>
      </c>
      <c r="I111" s="7" t="s">
        <v>17</v>
      </c>
      <c r="J111" s="7" t="s">
        <v>102</v>
      </c>
      <c r="K111" s="7"/>
      <c r="L111" s="7"/>
      <c r="M111" s="7"/>
      <c r="N111" s="7"/>
      <c r="AG111" s="20">
        <f t="shared" si="14"/>
      </c>
      <c r="AH111" s="20">
        <f t="shared" si="15"/>
      </c>
      <c r="AI111" s="20">
        <f t="shared" si="16"/>
        <v>0</v>
      </c>
      <c r="AJ111" s="20">
        <f t="shared" si="17"/>
      </c>
      <c r="AK111" s="20">
        <f t="shared" si="18"/>
      </c>
      <c r="AL111" s="20">
        <f t="shared" si="19"/>
      </c>
      <c r="AN111" s="20">
        <f t="shared" si="20"/>
      </c>
      <c r="AO111" s="20">
        <f t="shared" si="21"/>
      </c>
      <c r="AP111" s="20">
        <f t="shared" si="22"/>
        <v>6</v>
      </c>
      <c r="AQ111" s="20">
        <f t="shared" si="23"/>
      </c>
      <c r="AR111" s="20">
        <f t="shared" si="24"/>
      </c>
      <c r="AS111" s="20">
        <f t="shared" si="25"/>
      </c>
    </row>
    <row r="112" spans="1:45" ht="12.75">
      <c r="A112" s="8">
        <v>3</v>
      </c>
      <c r="B112" s="8">
        <v>11</v>
      </c>
      <c r="C112" s="8">
        <v>1942</v>
      </c>
      <c r="D112" s="6">
        <v>1720</v>
      </c>
      <c r="E112" s="6">
        <v>0</v>
      </c>
      <c r="F112" s="6">
        <v>0</v>
      </c>
      <c r="G112" s="6"/>
      <c r="H112" s="6" t="s">
        <v>12</v>
      </c>
      <c r="I112" s="7" t="s">
        <v>19</v>
      </c>
      <c r="J112" s="7"/>
      <c r="K112" s="7"/>
      <c r="L112" s="7"/>
      <c r="M112" s="7"/>
      <c r="N112" s="7"/>
      <c r="AG112" s="20">
        <f t="shared" si="14"/>
      </c>
      <c r="AH112" s="20">
        <f t="shared" si="15"/>
      </c>
      <c r="AI112" s="20">
        <f t="shared" si="16"/>
        <v>0</v>
      </c>
      <c r="AJ112" s="20">
        <f t="shared" si="17"/>
      </c>
      <c r="AK112" s="20">
        <f t="shared" si="18"/>
      </c>
      <c r="AL112" s="20">
        <f t="shared" si="19"/>
      </c>
      <c r="AN112" s="20">
        <f t="shared" si="20"/>
      </c>
      <c r="AO112" s="20">
        <f t="shared" si="21"/>
      </c>
      <c r="AP112" s="20">
        <f t="shared" si="22"/>
        <v>0</v>
      </c>
      <c r="AQ112" s="20">
        <f t="shared" si="23"/>
      </c>
      <c r="AR112" s="20">
        <f t="shared" si="24"/>
      </c>
      <c r="AS112" s="20">
        <f t="shared" si="25"/>
      </c>
    </row>
    <row r="113" spans="1:45" ht="12.75">
      <c r="A113" s="8">
        <v>3</v>
      </c>
      <c r="B113" s="8">
        <v>11</v>
      </c>
      <c r="C113" s="8">
        <v>1942</v>
      </c>
      <c r="D113" s="6">
        <v>1750</v>
      </c>
      <c r="E113" s="6">
        <v>2</v>
      </c>
      <c r="F113" s="6">
        <v>10</v>
      </c>
      <c r="G113" s="6">
        <v>8</v>
      </c>
      <c r="H113" s="6" t="s">
        <v>15</v>
      </c>
      <c r="I113" s="7" t="s">
        <v>25</v>
      </c>
      <c r="J113" s="7"/>
      <c r="K113" s="7"/>
      <c r="L113" s="7"/>
      <c r="M113" s="7"/>
      <c r="N113" s="7"/>
      <c r="AG113" s="20">
        <f t="shared" si="14"/>
      </c>
      <c r="AH113" s="20">
        <f t="shared" si="15"/>
      </c>
      <c r="AI113" s="20">
        <f t="shared" si="16"/>
      </c>
      <c r="AJ113" s="20">
        <f t="shared" si="17"/>
        <v>2</v>
      </c>
      <c r="AK113" s="20">
        <f t="shared" si="18"/>
      </c>
      <c r="AL113" s="20">
        <f t="shared" si="19"/>
      </c>
      <c r="AN113" s="20">
        <f t="shared" si="20"/>
      </c>
      <c r="AO113" s="20">
        <f t="shared" si="21"/>
      </c>
      <c r="AP113" s="20">
        <f t="shared" si="22"/>
      </c>
      <c r="AQ113" s="20">
        <f t="shared" si="23"/>
        <v>8</v>
      </c>
      <c r="AR113" s="20">
        <f t="shared" si="24"/>
      </c>
      <c r="AS113" s="20">
        <f t="shared" si="25"/>
      </c>
    </row>
    <row r="114" spans="1:45" ht="12.75">
      <c r="A114" s="8">
        <v>3</v>
      </c>
      <c r="B114" s="8">
        <v>16</v>
      </c>
      <c r="C114" s="8">
        <v>1942</v>
      </c>
      <c r="D114" s="6">
        <v>1630</v>
      </c>
      <c r="E114" s="6">
        <v>5</v>
      </c>
      <c r="F114" s="6">
        <v>68</v>
      </c>
      <c r="G114" s="6">
        <v>55</v>
      </c>
      <c r="H114" s="6" t="s">
        <v>15</v>
      </c>
      <c r="I114" s="7" t="s">
        <v>135</v>
      </c>
      <c r="J114" s="7" t="s">
        <v>114</v>
      </c>
      <c r="K114" s="7" t="s">
        <v>115</v>
      </c>
      <c r="L114" s="7"/>
      <c r="M114" s="7"/>
      <c r="N114" s="7"/>
      <c r="AG114" s="20">
        <f t="shared" si="14"/>
      </c>
      <c r="AH114" s="20">
        <f t="shared" si="15"/>
      </c>
      <c r="AI114" s="20">
        <f t="shared" si="16"/>
      </c>
      <c r="AJ114" s="20">
        <f t="shared" si="17"/>
        <v>5</v>
      </c>
      <c r="AK114" s="20">
        <f t="shared" si="18"/>
      </c>
      <c r="AL114" s="20">
        <f t="shared" si="19"/>
      </c>
      <c r="AN114" s="20">
        <f t="shared" si="20"/>
      </c>
      <c r="AO114" s="20">
        <f t="shared" si="21"/>
      </c>
      <c r="AP114" s="20">
        <f t="shared" si="22"/>
      </c>
      <c r="AQ114" s="20">
        <f t="shared" si="23"/>
        <v>55</v>
      </c>
      <c r="AR114" s="20">
        <f t="shared" si="24"/>
      </c>
      <c r="AS114" s="20">
        <f t="shared" si="25"/>
      </c>
    </row>
    <row r="115" spans="1:45" ht="12.75">
      <c r="A115" s="8">
        <v>3</v>
      </c>
      <c r="B115" s="8">
        <v>16</v>
      </c>
      <c r="C115" s="8">
        <v>1942</v>
      </c>
      <c r="D115" s="6">
        <v>1830</v>
      </c>
      <c r="E115" s="6">
        <v>2</v>
      </c>
      <c r="F115" s="6">
        <v>10</v>
      </c>
      <c r="G115" s="6"/>
      <c r="H115" s="6" t="s">
        <v>15</v>
      </c>
      <c r="I115" s="7" t="s">
        <v>34</v>
      </c>
      <c r="J115" s="7"/>
      <c r="K115" s="7"/>
      <c r="L115" s="7"/>
      <c r="M115" s="7"/>
      <c r="N115" s="7"/>
      <c r="AG115" s="20">
        <f t="shared" si="14"/>
      </c>
      <c r="AH115" s="20">
        <f t="shared" si="15"/>
      </c>
      <c r="AI115" s="20">
        <f t="shared" si="16"/>
      </c>
      <c r="AJ115" s="20">
        <f t="shared" si="17"/>
        <v>2</v>
      </c>
      <c r="AK115" s="20">
        <f t="shared" si="18"/>
      </c>
      <c r="AL115" s="20">
        <f t="shared" si="19"/>
      </c>
      <c r="AN115" s="20">
        <f t="shared" si="20"/>
      </c>
      <c r="AO115" s="20">
        <f t="shared" si="21"/>
      </c>
      <c r="AP115" s="20">
        <f t="shared" si="22"/>
      </c>
      <c r="AQ115" s="20">
        <f t="shared" si="23"/>
        <v>0</v>
      </c>
      <c r="AR115" s="20">
        <f t="shared" si="24"/>
      </c>
      <c r="AS115" s="20">
        <f t="shared" si="25"/>
      </c>
    </row>
    <row r="116" spans="1:45" ht="12.75">
      <c r="A116" s="8">
        <v>3</v>
      </c>
      <c r="B116" s="8">
        <v>16</v>
      </c>
      <c r="C116" s="8">
        <v>1942</v>
      </c>
      <c r="D116" s="6">
        <v>1900</v>
      </c>
      <c r="E116" s="6">
        <v>1</v>
      </c>
      <c r="F116" s="6">
        <v>20</v>
      </c>
      <c r="G116" s="6">
        <v>9</v>
      </c>
      <c r="H116" s="6" t="s">
        <v>15</v>
      </c>
      <c r="I116" s="7" t="s">
        <v>43</v>
      </c>
      <c r="J116" s="7" t="s">
        <v>131</v>
      </c>
      <c r="K116" s="7"/>
      <c r="L116" s="7"/>
      <c r="M116" s="7"/>
      <c r="N116" s="7"/>
      <c r="AG116" s="20">
        <f t="shared" si="14"/>
      </c>
      <c r="AH116" s="20">
        <f t="shared" si="15"/>
      </c>
      <c r="AI116" s="20">
        <f t="shared" si="16"/>
      </c>
      <c r="AJ116" s="20">
        <f t="shared" si="17"/>
        <v>1</v>
      </c>
      <c r="AK116" s="20">
        <f t="shared" si="18"/>
      </c>
      <c r="AL116" s="20">
        <f t="shared" si="19"/>
      </c>
      <c r="AN116" s="20">
        <f t="shared" si="20"/>
      </c>
      <c r="AO116" s="20">
        <f t="shared" si="21"/>
      </c>
      <c r="AP116" s="20">
        <f t="shared" si="22"/>
      </c>
      <c r="AQ116" s="20">
        <f t="shared" si="23"/>
        <v>9</v>
      </c>
      <c r="AR116" s="20">
        <f t="shared" si="24"/>
      </c>
      <c r="AS116" s="20">
        <f t="shared" si="25"/>
      </c>
    </row>
    <row r="117" spans="1:45" ht="12.75">
      <c r="A117" s="8">
        <v>3</v>
      </c>
      <c r="B117" s="8">
        <v>16</v>
      </c>
      <c r="C117" s="8">
        <v>1942</v>
      </c>
      <c r="D117" s="6">
        <v>2000</v>
      </c>
      <c r="E117" s="6">
        <v>2</v>
      </c>
      <c r="F117" s="6">
        <v>4</v>
      </c>
      <c r="G117" s="6">
        <v>20</v>
      </c>
      <c r="H117" s="6" t="s">
        <v>15</v>
      </c>
      <c r="I117" s="7" t="s">
        <v>17</v>
      </c>
      <c r="J117" s="7"/>
      <c r="K117" s="7"/>
      <c r="L117" s="7"/>
      <c r="M117" s="7"/>
      <c r="N117" s="7"/>
      <c r="AG117" s="20">
        <f t="shared" si="14"/>
      </c>
      <c r="AH117" s="20">
        <f t="shared" si="15"/>
      </c>
      <c r="AI117" s="20">
        <f t="shared" si="16"/>
      </c>
      <c r="AJ117" s="20">
        <f t="shared" si="17"/>
        <v>2</v>
      </c>
      <c r="AK117" s="20">
        <f t="shared" si="18"/>
      </c>
      <c r="AL117" s="20">
        <f t="shared" si="19"/>
      </c>
      <c r="AN117" s="20">
        <f t="shared" si="20"/>
      </c>
      <c r="AO117" s="20">
        <f t="shared" si="21"/>
      </c>
      <c r="AP117" s="20">
        <f t="shared" si="22"/>
      </c>
      <c r="AQ117" s="20">
        <f t="shared" si="23"/>
        <v>20</v>
      </c>
      <c r="AR117" s="20">
        <f t="shared" si="24"/>
      </c>
      <c r="AS117" s="20">
        <f t="shared" si="25"/>
      </c>
    </row>
    <row r="118" spans="1:45" ht="12.75">
      <c r="A118" s="8">
        <v>3</v>
      </c>
      <c r="B118" s="8">
        <v>26</v>
      </c>
      <c r="C118" s="8">
        <v>1944</v>
      </c>
      <c r="D118" s="6">
        <v>2300</v>
      </c>
      <c r="E118" s="6">
        <v>5</v>
      </c>
      <c r="F118" s="6">
        <v>2</v>
      </c>
      <c r="G118" s="6">
        <v>5</v>
      </c>
      <c r="H118" s="6" t="s">
        <v>15</v>
      </c>
      <c r="I118" s="7" t="s">
        <v>17</v>
      </c>
      <c r="J118" s="7"/>
      <c r="K118" s="7"/>
      <c r="L118" s="7"/>
      <c r="M118" s="7"/>
      <c r="N118" s="7"/>
      <c r="AG118" s="20">
        <f t="shared" si="14"/>
      </c>
      <c r="AH118" s="20">
        <f t="shared" si="15"/>
      </c>
      <c r="AI118" s="20">
        <f t="shared" si="16"/>
      </c>
      <c r="AJ118" s="20">
        <f t="shared" si="17"/>
        <v>5</v>
      </c>
      <c r="AK118" s="20">
        <f t="shared" si="18"/>
      </c>
      <c r="AL118" s="20">
        <f t="shared" si="19"/>
      </c>
      <c r="AN118" s="20">
        <f t="shared" si="20"/>
      </c>
      <c r="AO118" s="20">
        <f t="shared" si="21"/>
      </c>
      <c r="AP118" s="20">
        <f t="shared" si="22"/>
      </c>
      <c r="AQ118" s="20">
        <f t="shared" si="23"/>
        <v>5</v>
      </c>
      <c r="AR118" s="20">
        <f t="shared" si="24"/>
      </c>
      <c r="AS118" s="20">
        <f t="shared" si="25"/>
      </c>
    </row>
    <row r="119" spans="1:45" ht="12.75">
      <c r="A119" s="8">
        <v>3</v>
      </c>
      <c r="B119" s="8">
        <v>27</v>
      </c>
      <c r="C119" s="8">
        <v>1944</v>
      </c>
      <c r="D119" s="6">
        <v>300</v>
      </c>
      <c r="E119" s="6">
        <v>0</v>
      </c>
      <c r="F119" s="6">
        <v>0</v>
      </c>
      <c r="G119" s="6">
        <v>2</v>
      </c>
      <c r="H119" s="6" t="s">
        <v>12</v>
      </c>
      <c r="I119" s="7" t="s">
        <v>18</v>
      </c>
      <c r="J119" s="7"/>
      <c r="K119" s="7"/>
      <c r="L119" s="7"/>
      <c r="M119" s="7"/>
      <c r="N119" s="7"/>
      <c r="AG119" s="20">
        <f t="shared" si="14"/>
      </c>
      <c r="AH119" s="20">
        <f t="shared" si="15"/>
      </c>
      <c r="AI119" s="20">
        <f t="shared" si="16"/>
        <v>0</v>
      </c>
      <c r="AJ119" s="20">
        <f t="shared" si="17"/>
      </c>
      <c r="AK119" s="20">
        <f t="shared" si="18"/>
      </c>
      <c r="AL119" s="20">
        <f t="shared" si="19"/>
      </c>
      <c r="AN119" s="20">
        <f t="shared" si="20"/>
      </c>
      <c r="AO119" s="20">
        <f t="shared" si="21"/>
      </c>
      <c r="AP119" s="20">
        <f t="shared" si="22"/>
        <v>2</v>
      </c>
      <c r="AQ119" s="20">
        <f t="shared" si="23"/>
      </c>
      <c r="AR119" s="20">
        <f t="shared" si="24"/>
      </c>
      <c r="AS119" s="20">
        <f t="shared" si="25"/>
      </c>
    </row>
    <row r="120" spans="1:45" ht="12.75">
      <c r="A120" s="8">
        <v>4</v>
      </c>
      <c r="B120" s="8">
        <v>11</v>
      </c>
      <c r="C120" s="8">
        <v>1944</v>
      </c>
      <c r="D120" s="6">
        <v>630</v>
      </c>
      <c r="E120" s="6">
        <v>1</v>
      </c>
      <c r="F120" s="6">
        <v>14</v>
      </c>
      <c r="G120" s="6">
        <v>4</v>
      </c>
      <c r="H120" s="6" t="s">
        <v>12</v>
      </c>
      <c r="I120" s="7" t="s">
        <v>24</v>
      </c>
      <c r="J120" s="7"/>
      <c r="K120" s="7"/>
      <c r="L120" s="7"/>
      <c r="M120" s="7"/>
      <c r="N120" s="7"/>
      <c r="AG120" s="20">
        <f t="shared" si="14"/>
      </c>
      <c r="AH120" s="20">
        <f t="shared" si="15"/>
      </c>
      <c r="AI120" s="20">
        <f t="shared" si="16"/>
        <v>1</v>
      </c>
      <c r="AJ120" s="20">
        <f t="shared" si="17"/>
      </c>
      <c r="AK120" s="20">
        <f t="shared" si="18"/>
      </c>
      <c r="AL120" s="20">
        <f t="shared" si="19"/>
      </c>
      <c r="AN120" s="20">
        <f t="shared" si="20"/>
      </c>
      <c r="AO120" s="20">
        <f t="shared" si="21"/>
      </c>
      <c r="AP120" s="20">
        <f t="shared" si="22"/>
        <v>4</v>
      </c>
      <c r="AQ120" s="20">
        <f t="shared" si="23"/>
      </c>
      <c r="AR120" s="20">
        <f t="shared" si="24"/>
      </c>
      <c r="AS120" s="20">
        <f t="shared" si="25"/>
      </c>
    </row>
    <row r="121" spans="1:45" ht="12.75">
      <c r="A121" s="8">
        <v>4</v>
      </c>
      <c r="B121" s="8">
        <v>11</v>
      </c>
      <c r="C121" s="8">
        <v>1947</v>
      </c>
      <c r="D121" s="6">
        <v>300</v>
      </c>
      <c r="E121" s="6">
        <v>0</v>
      </c>
      <c r="F121" s="6">
        <v>0</v>
      </c>
      <c r="G121" s="6">
        <v>2</v>
      </c>
      <c r="H121" s="6" t="s">
        <v>12</v>
      </c>
      <c r="I121" s="7" t="s">
        <v>18</v>
      </c>
      <c r="J121" s="7"/>
      <c r="K121" s="7"/>
      <c r="L121" s="7"/>
      <c r="M121" s="7"/>
      <c r="N121" s="7"/>
      <c r="AG121" s="20">
        <f t="shared" si="14"/>
      </c>
      <c r="AH121" s="20">
        <f t="shared" si="15"/>
      </c>
      <c r="AI121" s="20">
        <f t="shared" si="16"/>
        <v>0</v>
      </c>
      <c r="AJ121" s="20">
        <f t="shared" si="17"/>
      </c>
      <c r="AK121" s="20">
        <f t="shared" si="18"/>
      </c>
      <c r="AL121" s="20">
        <f t="shared" si="19"/>
      </c>
      <c r="AN121" s="20">
        <f t="shared" si="20"/>
      </c>
      <c r="AO121" s="20">
        <f t="shared" si="21"/>
      </c>
      <c r="AP121" s="20">
        <f t="shared" si="22"/>
        <v>2</v>
      </c>
      <c r="AQ121" s="20">
        <f t="shared" si="23"/>
      </c>
      <c r="AR121" s="20">
        <f t="shared" si="24"/>
      </c>
      <c r="AS121" s="20">
        <f t="shared" si="25"/>
      </c>
    </row>
    <row r="122" spans="1:45" ht="12.75">
      <c r="A122" s="8">
        <v>3</v>
      </c>
      <c r="B122" s="8">
        <v>26</v>
      </c>
      <c r="C122" s="8">
        <v>1948</v>
      </c>
      <c r="D122" s="6">
        <v>2145</v>
      </c>
      <c r="E122" s="6">
        <v>0</v>
      </c>
      <c r="F122" s="6">
        <v>9</v>
      </c>
      <c r="G122" s="6">
        <v>17</v>
      </c>
      <c r="H122" s="6" t="s">
        <v>15</v>
      </c>
      <c r="I122" s="7" t="s">
        <v>18</v>
      </c>
      <c r="J122" s="7"/>
      <c r="K122" s="7"/>
      <c r="L122" s="7"/>
      <c r="M122" s="7"/>
      <c r="N122" s="7"/>
      <c r="AG122" s="20">
        <f t="shared" si="14"/>
      </c>
      <c r="AH122" s="20">
        <f t="shared" si="15"/>
      </c>
      <c r="AI122" s="20">
        <f t="shared" si="16"/>
      </c>
      <c r="AJ122" s="20">
        <f t="shared" si="17"/>
        <v>0</v>
      </c>
      <c r="AK122" s="20">
        <f t="shared" si="18"/>
      </c>
      <c r="AL122" s="20">
        <f t="shared" si="19"/>
      </c>
      <c r="AN122" s="20">
        <f t="shared" si="20"/>
      </c>
      <c r="AO122" s="20">
        <f t="shared" si="21"/>
      </c>
      <c r="AP122" s="20">
        <f t="shared" si="22"/>
      </c>
      <c r="AQ122" s="20">
        <f t="shared" si="23"/>
        <v>17</v>
      </c>
      <c r="AR122" s="20">
        <f t="shared" si="24"/>
      </c>
      <c r="AS122" s="20">
        <f t="shared" si="25"/>
      </c>
    </row>
    <row r="123" spans="1:45" ht="12.75">
      <c r="A123" s="8">
        <v>11</v>
      </c>
      <c r="B123" s="8">
        <v>5</v>
      </c>
      <c r="C123" s="8">
        <v>1948</v>
      </c>
      <c r="D123" s="6">
        <v>1300</v>
      </c>
      <c r="E123" s="6">
        <v>0</v>
      </c>
      <c r="F123" s="6">
        <v>0</v>
      </c>
      <c r="G123" s="6">
        <v>7</v>
      </c>
      <c r="H123" s="6" t="s">
        <v>12</v>
      </c>
      <c r="I123" s="7" t="s">
        <v>17</v>
      </c>
      <c r="J123" s="7" t="s">
        <v>95</v>
      </c>
      <c r="K123" s="7"/>
      <c r="L123" s="7"/>
      <c r="M123" s="7"/>
      <c r="N123" s="7"/>
      <c r="AG123" s="20">
        <f t="shared" si="14"/>
      </c>
      <c r="AH123" s="20">
        <f t="shared" si="15"/>
      </c>
      <c r="AI123" s="20">
        <f t="shared" si="16"/>
        <v>0</v>
      </c>
      <c r="AJ123" s="20">
        <f t="shared" si="17"/>
      </c>
      <c r="AK123" s="20">
        <f t="shared" si="18"/>
      </c>
      <c r="AL123" s="20">
        <f t="shared" si="19"/>
      </c>
      <c r="AN123" s="20">
        <f t="shared" si="20"/>
      </c>
      <c r="AO123" s="20">
        <f t="shared" si="21"/>
      </c>
      <c r="AP123" s="20">
        <f t="shared" si="22"/>
        <v>7</v>
      </c>
      <c r="AQ123" s="20">
        <f t="shared" si="23"/>
      </c>
      <c r="AR123" s="20">
        <f t="shared" si="24"/>
      </c>
      <c r="AS123" s="20">
        <f t="shared" si="25"/>
      </c>
    </row>
    <row r="124" spans="1:45" ht="12.75">
      <c r="A124" s="8">
        <v>5</v>
      </c>
      <c r="B124" s="8">
        <v>1</v>
      </c>
      <c r="C124" s="8">
        <v>1949</v>
      </c>
      <c r="D124" s="6">
        <v>1155</v>
      </c>
      <c r="E124" s="6">
        <v>0</v>
      </c>
      <c r="F124" s="6">
        <v>0</v>
      </c>
      <c r="G124" s="6">
        <v>0.5</v>
      </c>
      <c r="H124" s="6" t="s">
        <v>12</v>
      </c>
      <c r="I124" s="7" t="s">
        <v>17</v>
      </c>
      <c r="J124" s="7"/>
      <c r="K124" s="7"/>
      <c r="L124" s="7"/>
      <c r="M124" s="7"/>
      <c r="N124" s="7"/>
      <c r="AG124" s="20">
        <f t="shared" si="14"/>
      </c>
      <c r="AH124" s="20">
        <f t="shared" si="15"/>
      </c>
      <c r="AI124" s="20">
        <f t="shared" si="16"/>
        <v>0</v>
      </c>
      <c r="AJ124" s="20">
        <f t="shared" si="17"/>
      </c>
      <c r="AK124" s="20">
        <f t="shared" si="18"/>
      </c>
      <c r="AL124" s="20">
        <f t="shared" si="19"/>
      </c>
      <c r="AN124" s="20">
        <f t="shared" si="20"/>
      </c>
      <c r="AO124" s="20">
        <f t="shared" si="21"/>
      </c>
      <c r="AP124" s="20">
        <f t="shared" si="22"/>
        <v>0.5</v>
      </c>
      <c r="AQ124" s="20">
        <f t="shared" si="23"/>
      </c>
      <c r="AR124" s="20">
        <f t="shared" si="24"/>
      </c>
      <c r="AS124" s="20">
        <f t="shared" si="25"/>
      </c>
    </row>
    <row r="125" spans="1:45" ht="12.75">
      <c r="A125" s="8">
        <v>3</v>
      </c>
      <c r="B125" s="8">
        <v>27</v>
      </c>
      <c r="C125" s="8">
        <v>1950</v>
      </c>
      <c r="D125" s="6">
        <v>1500</v>
      </c>
      <c r="E125" s="6">
        <v>0</v>
      </c>
      <c r="F125" s="6">
        <v>0</v>
      </c>
      <c r="G125" s="10">
        <v>0</v>
      </c>
      <c r="H125" s="6" t="s">
        <v>26</v>
      </c>
      <c r="I125" s="7" t="s">
        <v>21</v>
      </c>
      <c r="J125" s="7"/>
      <c r="K125" s="7"/>
      <c r="L125" s="7"/>
      <c r="M125" s="7"/>
      <c r="N125" s="7"/>
      <c r="AG125" s="20">
        <f t="shared" si="14"/>
      </c>
      <c r="AH125" s="20">
        <f t="shared" si="15"/>
        <v>0</v>
      </c>
      <c r="AI125" s="20">
        <f t="shared" si="16"/>
      </c>
      <c r="AJ125" s="20">
        <f t="shared" si="17"/>
      </c>
      <c r="AK125" s="20">
        <f t="shared" si="18"/>
      </c>
      <c r="AL125" s="20">
        <f t="shared" si="19"/>
      </c>
      <c r="AN125" s="20">
        <f t="shared" si="20"/>
      </c>
      <c r="AO125" s="20">
        <f t="shared" si="21"/>
        <v>0</v>
      </c>
      <c r="AP125" s="20">
        <f t="shared" si="22"/>
      </c>
      <c r="AQ125" s="20">
        <f t="shared" si="23"/>
      </c>
      <c r="AR125" s="20">
        <f t="shared" si="24"/>
      </c>
      <c r="AS125" s="20">
        <f t="shared" si="25"/>
      </c>
    </row>
    <row r="126" spans="1:45" ht="12.75">
      <c r="A126" s="8">
        <v>11</v>
      </c>
      <c r="B126" s="8">
        <v>14</v>
      </c>
      <c r="C126" s="8">
        <v>1951</v>
      </c>
      <c r="D126" s="6">
        <v>2200</v>
      </c>
      <c r="E126" s="6">
        <v>0</v>
      </c>
      <c r="F126" s="6">
        <v>0</v>
      </c>
      <c r="G126" s="10">
        <v>0.2</v>
      </c>
      <c r="H126" s="6" t="s">
        <v>12</v>
      </c>
      <c r="I126" s="7" t="s">
        <v>17</v>
      </c>
      <c r="J126" s="7"/>
      <c r="K126" s="7"/>
      <c r="L126" s="7"/>
      <c r="M126" s="7"/>
      <c r="N126" s="7"/>
      <c r="AG126" s="20">
        <f t="shared" si="14"/>
      </c>
      <c r="AH126" s="20">
        <f t="shared" si="15"/>
      </c>
      <c r="AI126" s="20">
        <f t="shared" si="16"/>
        <v>0</v>
      </c>
      <c r="AJ126" s="20">
        <f t="shared" si="17"/>
      </c>
      <c r="AK126" s="20">
        <f t="shared" si="18"/>
      </c>
      <c r="AL126" s="20">
        <f t="shared" si="19"/>
      </c>
      <c r="AN126" s="20">
        <f t="shared" si="20"/>
      </c>
      <c r="AO126" s="20">
        <f t="shared" si="21"/>
      </c>
      <c r="AP126" s="20">
        <f t="shared" si="22"/>
        <v>0.2</v>
      </c>
      <c r="AQ126" s="20">
        <f t="shared" si="23"/>
      </c>
      <c r="AR126" s="20">
        <f t="shared" si="24"/>
      </c>
      <c r="AS126" s="20">
        <f t="shared" si="25"/>
      </c>
    </row>
    <row r="127" spans="1:45" ht="12.75">
      <c r="A127" s="8">
        <v>2</v>
      </c>
      <c r="B127" s="8">
        <v>13</v>
      </c>
      <c r="C127" s="8">
        <v>1952</v>
      </c>
      <c r="D127" s="6">
        <v>1700</v>
      </c>
      <c r="E127" s="6">
        <v>0</v>
      </c>
      <c r="F127" s="6">
        <v>0</v>
      </c>
      <c r="G127" s="10">
        <v>1</v>
      </c>
      <c r="H127" s="6" t="s">
        <v>12</v>
      </c>
      <c r="I127" s="7" t="s">
        <v>35</v>
      </c>
      <c r="J127" s="7"/>
      <c r="K127" s="7"/>
      <c r="L127" s="7"/>
      <c r="M127" s="7"/>
      <c r="N127" s="7"/>
      <c r="AG127" s="20">
        <f t="shared" si="14"/>
      </c>
      <c r="AH127" s="20">
        <f t="shared" si="15"/>
      </c>
      <c r="AI127" s="20">
        <f t="shared" si="16"/>
        <v>0</v>
      </c>
      <c r="AJ127" s="20">
        <f t="shared" si="17"/>
      </c>
      <c r="AK127" s="20">
        <f t="shared" si="18"/>
      </c>
      <c r="AL127" s="20">
        <f t="shared" si="19"/>
      </c>
      <c r="AN127" s="20">
        <f t="shared" si="20"/>
      </c>
      <c r="AO127" s="20">
        <f t="shared" si="21"/>
      </c>
      <c r="AP127" s="20">
        <f t="shared" si="22"/>
        <v>1</v>
      </c>
      <c r="AQ127" s="20">
        <f t="shared" si="23"/>
      </c>
      <c r="AR127" s="20">
        <f t="shared" si="24"/>
      </c>
      <c r="AS127" s="20">
        <f t="shared" si="25"/>
      </c>
    </row>
    <row r="128" spans="1:45" ht="12.75">
      <c r="A128" s="8">
        <v>2</v>
      </c>
      <c r="B128" s="8">
        <v>13</v>
      </c>
      <c r="C128" s="8">
        <v>1952</v>
      </c>
      <c r="D128" s="6">
        <v>1945</v>
      </c>
      <c r="E128" s="6">
        <v>0</v>
      </c>
      <c r="F128" s="6">
        <v>0</v>
      </c>
      <c r="G128" s="10">
        <v>0</v>
      </c>
      <c r="H128" s="6" t="s">
        <v>26</v>
      </c>
      <c r="I128" s="7" t="s">
        <v>13</v>
      </c>
      <c r="J128" s="7"/>
      <c r="K128" s="7"/>
      <c r="L128" s="7"/>
      <c r="M128" s="7"/>
      <c r="N128" s="7"/>
      <c r="AG128" s="20">
        <f t="shared" si="14"/>
      </c>
      <c r="AH128" s="20">
        <f t="shared" si="15"/>
        <v>0</v>
      </c>
      <c r="AI128" s="20">
        <f t="shared" si="16"/>
      </c>
      <c r="AJ128" s="20">
        <f t="shared" si="17"/>
      </c>
      <c r="AK128" s="20">
        <f t="shared" si="18"/>
      </c>
      <c r="AL128" s="20">
        <f t="shared" si="19"/>
      </c>
      <c r="AN128" s="20">
        <f t="shared" si="20"/>
      </c>
      <c r="AO128" s="20">
        <f t="shared" si="21"/>
        <v>0</v>
      </c>
      <c r="AP128" s="20">
        <f t="shared" si="22"/>
      </c>
      <c r="AQ128" s="20">
        <f t="shared" si="23"/>
      </c>
      <c r="AR128" s="20">
        <f t="shared" si="24"/>
      </c>
      <c r="AS128" s="20">
        <f t="shared" si="25"/>
      </c>
    </row>
    <row r="129" spans="1:45" ht="12.75">
      <c r="A129" s="8">
        <v>2</v>
      </c>
      <c r="B129" s="8">
        <v>13</v>
      </c>
      <c r="C129" s="8">
        <v>1952</v>
      </c>
      <c r="D129" s="6">
        <v>2300</v>
      </c>
      <c r="E129" s="6">
        <v>0</v>
      </c>
      <c r="F129" s="6">
        <v>2</v>
      </c>
      <c r="G129" s="10">
        <v>5</v>
      </c>
      <c r="H129" s="6" t="s">
        <v>15</v>
      </c>
      <c r="I129" s="7" t="s">
        <v>36</v>
      </c>
      <c r="J129" s="7"/>
      <c r="K129" s="7"/>
      <c r="L129" s="7"/>
      <c r="M129" s="7"/>
      <c r="N129" s="7"/>
      <c r="AG129" s="20">
        <f t="shared" si="14"/>
      </c>
      <c r="AH129" s="20">
        <f t="shared" si="15"/>
      </c>
      <c r="AI129" s="20">
        <f t="shared" si="16"/>
      </c>
      <c r="AJ129" s="20">
        <f t="shared" si="17"/>
        <v>0</v>
      </c>
      <c r="AK129" s="20">
        <f t="shared" si="18"/>
      </c>
      <c r="AL129" s="20">
        <f t="shared" si="19"/>
      </c>
      <c r="AN129" s="20">
        <f t="shared" si="20"/>
      </c>
      <c r="AO129" s="20">
        <f t="shared" si="21"/>
      </c>
      <c r="AP129" s="20">
        <f t="shared" si="22"/>
      </c>
      <c r="AQ129" s="20">
        <f t="shared" si="23"/>
        <v>5</v>
      </c>
      <c r="AR129" s="20">
        <f t="shared" si="24"/>
      </c>
      <c r="AS129" s="20">
        <f t="shared" si="25"/>
      </c>
    </row>
    <row r="130" spans="1:45" ht="12.75">
      <c r="A130" s="8">
        <v>2</v>
      </c>
      <c r="B130" s="8">
        <v>29</v>
      </c>
      <c r="C130" s="8">
        <v>1952</v>
      </c>
      <c r="D130" s="6">
        <v>1600</v>
      </c>
      <c r="E130" s="6">
        <v>3</v>
      </c>
      <c r="F130" s="6">
        <v>166</v>
      </c>
      <c r="G130" s="10">
        <v>0</v>
      </c>
      <c r="H130" s="6" t="s">
        <v>26</v>
      </c>
      <c r="I130" s="7" t="s">
        <v>28</v>
      </c>
      <c r="J130" s="7"/>
      <c r="K130" s="7"/>
      <c r="L130" s="7"/>
      <c r="M130" s="7"/>
      <c r="N130" s="7"/>
      <c r="AG130" s="20">
        <f t="shared" si="14"/>
      </c>
      <c r="AH130" s="20">
        <f t="shared" si="15"/>
        <v>3</v>
      </c>
      <c r="AI130" s="20">
        <f t="shared" si="16"/>
      </c>
      <c r="AJ130" s="20">
        <f t="shared" si="17"/>
      </c>
      <c r="AK130" s="20">
        <f t="shared" si="18"/>
      </c>
      <c r="AL130" s="20">
        <f t="shared" si="19"/>
      </c>
      <c r="AN130" s="20">
        <f t="shared" si="20"/>
      </c>
      <c r="AO130" s="20">
        <f t="shared" si="21"/>
        <v>0</v>
      </c>
      <c r="AP130" s="20">
        <f t="shared" si="22"/>
      </c>
      <c r="AQ130" s="20">
        <f t="shared" si="23"/>
      </c>
      <c r="AR130" s="20">
        <f t="shared" si="24"/>
      </c>
      <c r="AS130" s="20">
        <f t="shared" si="25"/>
      </c>
    </row>
    <row r="131" spans="1:45" ht="12.75">
      <c r="A131" s="8">
        <v>2</v>
      </c>
      <c r="B131" s="8">
        <v>29</v>
      </c>
      <c r="C131" s="8">
        <v>1952</v>
      </c>
      <c r="D131" s="6">
        <v>1640</v>
      </c>
      <c r="E131" s="6">
        <v>0</v>
      </c>
      <c r="F131" s="6">
        <v>0</v>
      </c>
      <c r="G131" s="10">
        <v>1</v>
      </c>
      <c r="H131" s="6" t="s">
        <v>12</v>
      </c>
      <c r="I131" s="7" t="s">
        <v>21</v>
      </c>
      <c r="J131" s="7"/>
      <c r="K131" s="7"/>
      <c r="L131" s="7"/>
      <c r="M131" s="7"/>
      <c r="N131" s="7"/>
      <c r="AG131" s="20">
        <f t="shared" si="14"/>
      </c>
      <c r="AH131" s="20">
        <f t="shared" si="15"/>
      </c>
      <c r="AI131" s="20">
        <f t="shared" si="16"/>
        <v>0</v>
      </c>
      <c r="AJ131" s="20">
        <f t="shared" si="17"/>
      </c>
      <c r="AK131" s="20">
        <f t="shared" si="18"/>
      </c>
      <c r="AL131" s="20">
        <f t="shared" si="19"/>
      </c>
      <c r="AN131" s="20">
        <f t="shared" si="20"/>
      </c>
      <c r="AO131" s="20">
        <f t="shared" si="21"/>
      </c>
      <c r="AP131" s="20">
        <f t="shared" si="22"/>
        <v>1</v>
      </c>
      <c r="AQ131" s="20">
        <f t="shared" si="23"/>
      </c>
      <c r="AR131" s="20">
        <f t="shared" si="24"/>
      </c>
      <c r="AS131" s="20">
        <f t="shared" si="25"/>
      </c>
    </row>
    <row r="132" spans="1:45" ht="12.75">
      <c r="A132" s="8">
        <v>3</v>
      </c>
      <c r="B132" s="8">
        <v>21</v>
      </c>
      <c r="C132" s="8">
        <v>1952</v>
      </c>
      <c r="D132" s="6">
        <v>2355</v>
      </c>
      <c r="E132" s="6">
        <v>0</v>
      </c>
      <c r="F132" s="6">
        <v>0</v>
      </c>
      <c r="G132" s="10">
        <v>0</v>
      </c>
      <c r="H132" s="6" t="s">
        <v>12</v>
      </c>
      <c r="I132" s="7" t="s">
        <v>34</v>
      </c>
      <c r="J132" s="7"/>
      <c r="K132" s="7"/>
      <c r="L132" s="7"/>
      <c r="M132" s="7"/>
      <c r="N132" s="7"/>
      <c r="AG132" s="20">
        <f t="shared" si="14"/>
      </c>
      <c r="AH132" s="20">
        <f t="shared" si="15"/>
      </c>
      <c r="AI132" s="20">
        <f t="shared" si="16"/>
        <v>0</v>
      </c>
      <c r="AJ132" s="20">
        <f t="shared" si="17"/>
      </c>
      <c r="AK132" s="20">
        <f t="shared" si="18"/>
      </c>
      <c r="AL132" s="20">
        <f t="shared" si="19"/>
      </c>
      <c r="AN132" s="20">
        <f t="shared" si="20"/>
      </c>
      <c r="AO132" s="20">
        <f t="shared" si="21"/>
      </c>
      <c r="AP132" s="20">
        <f t="shared" si="22"/>
        <v>0</v>
      </c>
      <c r="AQ132" s="20">
        <f t="shared" si="23"/>
      </c>
      <c r="AR132" s="20">
        <f t="shared" si="24"/>
      </c>
      <c r="AS132" s="20">
        <f t="shared" si="25"/>
      </c>
    </row>
    <row r="133" spans="1:45" ht="12.75">
      <c r="A133" s="8">
        <v>3</v>
      </c>
      <c r="B133" s="8">
        <v>22</v>
      </c>
      <c r="C133" s="8">
        <v>1952</v>
      </c>
      <c r="D133" s="6">
        <v>20</v>
      </c>
      <c r="E133" s="6">
        <v>3</v>
      </c>
      <c r="F133" s="6">
        <v>10</v>
      </c>
      <c r="G133" s="10">
        <v>1</v>
      </c>
      <c r="H133" s="6" t="s">
        <v>12</v>
      </c>
      <c r="I133" s="7" t="s">
        <v>37</v>
      </c>
      <c r="J133" s="7"/>
      <c r="K133" s="7"/>
      <c r="L133" s="7"/>
      <c r="M133" s="7"/>
      <c r="N133" s="7"/>
      <c r="AG133" s="20">
        <f t="shared" si="14"/>
      </c>
      <c r="AH133" s="20">
        <f t="shared" si="15"/>
      </c>
      <c r="AI133" s="20">
        <f t="shared" si="16"/>
        <v>3</v>
      </c>
      <c r="AJ133" s="20">
        <f t="shared" si="17"/>
      </c>
      <c r="AK133" s="20">
        <f t="shared" si="18"/>
      </c>
      <c r="AL133" s="20">
        <f t="shared" si="19"/>
      </c>
      <c r="AN133" s="20">
        <f t="shared" si="20"/>
      </c>
      <c r="AO133" s="20">
        <f t="shared" si="21"/>
      </c>
      <c r="AP133" s="20">
        <f t="shared" si="22"/>
        <v>1</v>
      </c>
      <c r="AQ133" s="20">
        <f t="shared" si="23"/>
      </c>
      <c r="AR133" s="20">
        <f t="shared" si="24"/>
      </c>
      <c r="AS133" s="20">
        <f t="shared" si="25"/>
      </c>
    </row>
    <row r="134" spans="1:45" ht="12.75">
      <c r="A134" s="8">
        <v>3</v>
      </c>
      <c r="B134" s="8">
        <v>22</v>
      </c>
      <c r="C134" s="8">
        <v>1952</v>
      </c>
      <c r="D134" s="6">
        <v>2315</v>
      </c>
      <c r="E134" s="6">
        <v>0</v>
      </c>
      <c r="F134" s="6">
        <v>1</v>
      </c>
      <c r="G134" s="10">
        <v>0</v>
      </c>
      <c r="H134" s="6" t="s">
        <v>26</v>
      </c>
      <c r="I134" s="7" t="s">
        <v>38</v>
      </c>
      <c r="J134" s="7"/>
      <c r="K134" s="7"/>
      <c r="L134" s="7"/>
      <c r="M134" s="7"/>
      <c r="N134" s="7"/>
      <c r="AG134" s="20">
        <f t="shared" si="14"/>
      </c>
      <c r="AH134" s="20">
        <f t="shared" si="15"/>
        <v>0</v>
      </c>
      <c r="AI134" s="20">
        <f t="shared" si="16"/>
      </c>
      <c r="AJ134" s="20">
        <f t="shared" si="17"/>
      </c>
      <c r="AK134" s="20">
        <f t="shared" si="18"/>
      </c>
      <c r="AL134" s="20">
        <f t="shared" si="19"/>
      </c>
      <c r="AN134" s="20">
        <f t="shared" si="20"/>
      </c>
      <c r="AO134" s="20">
        <f t="shared" si="21"/>
        <v>0</v>
      </c>
      <c r="AP134" s="20">
        <f t="shared" si="22"/>
      </c>
      <c r="AQ134" s="20">
        <f t="shared" si="23"/>
      </c>
      <c r="AR134" s="20">
        <f t="shared" si="24"/>
      </c>
      <c r="AS134" s="20">
        <f t="shared" si="25"/>
      </c>
    </row>
    <row r="135" spans="1:45" ht="12.75">
      <c r="A135" s="8">
        <v>6</v>
      </c>
      <c r="B135" s="8">
        <v>30</v>
      </c>
      <c r="C135" s="8">
        <v>1952</v>
      </c>
      <c r="D135" s="6">
        <v>1805</v>
      </c>
      <c r="E135" s="6">
        <v>0</v>
      </c>
      <c r="F135" s="6">
        <v>0</v>
      </c>
      <c r="G135" s="10">
        <v>0</v>
      </c>
      <c r="H135" s="6" t="s">
        <v>26</v>
      </c>
      <c r="I135" s="7" t="s">
        <v>13</v>
      </c>
      <c r="J135" s="7"/>
      <c r="K135" s="7"/>
      <c r="L135" s="7"/>
      <c r="M135" s="7"/>
      <c r="N135" s="7"/>
      <c r="AG135" s="20">
        <f aca="true" t="shared" si="26" ref="AG135:AG198">IF(H135="F0",E135,"")</f>
      </c>
      <c r="AH135" s="20">
        <f aca="true" t="shared" si="27" ref="AH135:AH198">IF(H135="F1",E135,"")</f>
        <v>0</v>
      </c>
      <c r="AI135" s="20">
        <f aca="true" t="shared" si="28" ref="AI135:AI198">IF(H135="F2",E135,"")</f>
      </c>
      <c r="AJ135" s="20">
        <f aca="true" t="shared" si="29" ref="AJ135:AJ198">IF(H135="F3",E135,"")</f>
      </c>
      <c r="AK135" s="20">
        <f aca="true" t="shared" si="30" ref="AK135:AK198">IF(H135="F4",E135,"")</f>
      </c>
      <c r="AL135" s="20">
        <f aca="true" t="shared" si="31" ref="AL135:AL198">IF(H135="F5",E135,"")</f>
      </c>
      <c r="AN135" s="20">
        <f aca="true" t="shared" si="32" ref="AN135:AN198">IF(H135="F0",G135,"")</f>
      </c>
      <c r="AO135" s="20">
        <f aca="true" t="shared" si="33" ref="AO135:AO198">IF(H135="F1",G135,"")</f>
        <v>0</v>
      </c>
      <c r="AP135" s="20">
        <f aca="true" t="shared" si="34" ref="AP135:AP198">IF(H135="F2",G135,"")</f>
      </c>
      <c r="AQ135" s="20">
        <f aca="true" t="shared" si="35" ref="AQ135:AQ198">IF(H135="F3",G135,"")</f>
      </c>
      <c r="AR135" s="20">
        <f aca="true" t="shared" si="36" ref="AR135:AR198">IF(H135="F4",G135,"")</f>
      </c>
      <c r="AS135" s="20">
        <f aca="true" t="shared" si="37" ref="AS135:AS198">IF(H135="F5",G135,"")</f>
      </c>
    </row>
    <row r="136" spans="1:45" ht="12.75">
      <c r="A136" s="8">
        <v>1</v>
      </c>
      <c r="B136" s="8">
        <v>20</v>
      </c>
      <c r="C136" s="8">
        <v>1953</v>
      </c>
      <c r="D136" s="6">
        <v>1741</v>
      </c>
      <c r="E136" s="6">
        <v>0</v>
      </c>
      <c r="F136" s="6">
        <v>0</v>
      </c>
      <c r="G136" s="10">
        <v>1</v>
      </c>
      <c r="H136" s="6" t="s">
        <v>12</v>
      </c>
      <c r="I136" s="7" t="s">
        <v>21</v>
      </c>
      <c r="J136" s="7"/>
      <c r="K136" s="7"/>
      <c r="L136" s="7"/>
      <c r="M136" s="7"/>
      <c r="N136" s="7"/>
      <c r="AG136" s="20">
        <f t="shared" si="26"/>
      </c>
      <c r="AH136" s="20">
        <f t="shared" si="27"/>
      </c>
      <c r="AI136" s="20">
        <f t="shared" si="28"/>
        <v>0</v>
      </c>
      <c r="AJ136" s="20">
        <f t="shared" si="29"/>
      </c>
      <c r="AK136" s="20">
        <f t="shared" si="30"/>
      </c>
      <c r="AL136" s="20">
        <f t="shared" si="31"/>
      </c>
      <c r="AN136" s="20">
        <f t="shared" si="32"/>
      </c>
      <c r="AO136" s="20">
        <f t="shared" si="33"/>
      </c>
      <c r="AP136" s="20">
        <f t="shared" si="34"/>
        <v>1</v>
      </c>
      <c r="AQ136" s="20">
        <f t="shared" si="35"/>
      </c>
      <c r="AR136" s="20">
        <f t="shared" si="36"/>
      </c>
      <c r="AS136" s="20">
        <f t="shared" si="37"/>
      </c>
    </row>
    <row r="137" spans="1:45" ht="12.75">
      <c r="A137" s="8">
        <v>2</v>
      </c>
      <c r="B137" s="8">
        <v>1</v>
      </c>
      <c r="C137" s="8">
        <v>1955</v>
      </c>
      <c r="D137" s="6">
        <v>1800</v>
      </c>
      <c r="E137" s="6">
        <v>0</v>
      </c>
      <c r="F137" s="6">
        <v>0</v>
      </c>
      <c r="G137" s="10">
        <v>9</v>
      </c>
      <c r="H137" s="6" t="s">
        <v>12</v>
      </c>
      <c r="I137" s="7" t="s">
        <v>10</v>
      </c>
      <c r="J137" s="7"/>
      <c r="K137" s="7"/>
      <c r="L137" s="7"/>
      <c r="M137" s="7"/>
      <c r="N137" s="7"/>
      <c r="AG137" s="20">
        <f t="shared" si="26"/>
      </c>
      <c r="AH137" s="20">
        <f t="shared" si="27"/>
      </c>
      <c r="AI137" s="20">
        <f t="shared" si="28"/>
        <v>0</v>
      </c>
      <c r="AJ137" s="20">
        <f t="shared" si="29"/>
      </c>
      <c r="AK137" s="20">
        <f t="shared" si="30"/>
      </c>
      <c r="AL137" s="20">
        <f t="shared" si="31"/>
      </c>
      <c r="AN137" s="20">
        <f t="shared" si="32"/>
      </c>
      <c r="AO137" s="20">
        <f t="shared" si="33"/>
      </c>
      <c r="AP137" s="20">
        <f t="shared" si="34"/>
        <v>9</v>
      </c>
      <c r="AQ137" s="20">
        <f t="shared" si="35"/>
      </c>
      <c r="AR137" s="20">
        <f t="shared" si="36"/>
      </c>
      <c r="AS137" s="20">
        <f t="shared" si="37"/>
      </c>
    </row>
    <row r="138" spans="1:45" ht="12.75">
      <c r="A138" s="8">
        <v>2</v>
      </c>
      <c r="B138" s="8">
        <v>1</v>
      </c>
      <c r="C138" s="8">
        <v>1955</v>
      </c>
      <c r="D138" s="6">
        <v>2300</v>
      </c>
      <c r="E138" s="6">
        <v>0</v>
      </c>
      <c r="F138" s="6">
        <v>0</v>
      </c>
      <c r="G138" s="10">
        <v>2</v>
      </c>
      <c r="H138" s="6" t="s">
        <v>26</v>
      </c>
      <c r="I138" s="7" t="s">
        <v>36</v>
      </c>
      <c r="J138" s="7"/>
      <c r="K138" s="7"/>
      <c r="L138" s="7"/>
      <c r="M138" s="7"/>
      <c r="N138" s="7"/>
      <c r="AG138" s="20">
        <f t="shared" si="26"/>
      </c>
      <c r="AH138" s="20">
        <f t="shared" si="27"/>
        <v>0</v>
      </c>
      <c r="AI138" s="20">
        <f t="shared" si="28"/>
      </c>
      <c r="AJ138" s="20">
        <f t="shared" si="29"/>
      </c>
      <c r="AK138" s="20">
        <f t="shared" si="30"/>
      </c>
      <c r="AL138" s="20">
        <f t="shared" si="31"/>
      </c>
      <c r="AN138" s="20">
        <f t="shared" si="32"/>
      </c>
      <c r="AO138" s="20">
        <f t="shared" si="33"/>
        <v>2</v>
      </c>
      <c r="AP138" s="20">
        <f t="shared" si="34"/>
      </c>
      <c r="AQ138" s="20">
        <f t="shared" si="35"/>
      </c>
      <c r="AR138" s="20">
        <f t="shared" si="36"/>
      </c>
      <c r="AS138" s="20">
        <f t="shared" si="37"/>
      </c>
    </row>
    <row r="139" spans="1:45" ht="12.75">
      <c r="A139" s="8">
        <v>3</v>
      </c>
      <c r="B139" s="8">
        <v>4</v>
      </c>
      <c r="C139" s="8">
        <v>1955</v>
      </c>
      <c r="D139" s="6">
        <v>2254</v>
      </c>
      <c r="E139" s="6">
        <v>0</v>
      </c>
      <c r="F139" s="6">
        <v>4</v>
      </c>
      <c r="G139" s="10">
        <v>5</v>
      </c>
      <c r="H139" s="6" t="s">
        <v>12</v>
      </c>
      <c r="I139" s="7" t="s">
        <v>25</v>
      </c>
      <c r="J139" s="7" t="s">
        <v>124</v>
      </c>
      <c r="K139" s="7"/>
      <c r="L139" s="7"/>
      <c r="M139" s="7"/>
      <c r="N139" s="7"/>
      <c r="AG139" s="20">
        <f t="shared" si="26"/>
      </c>
      <c r="AH139" s="20">
        <f t="shared" si="27"/>
      </c>
      <c r="AI139" s="20">
        <f t="shared" si="28"/>
        <v>0</v>
      </c>
      <c r="AJ139" s="20">
        <f t="shared" si="29"/>
      </c>
      <c r="AK139" s="20">
        <f t="shared" si="30"/>
      </c>
      <c r="AL139" s="20">
        <f t="shared" si="31"/>
      </c>
      <c r="AN139" s="20">
        <f t="shared" si="32"/>
      </c>
      <c r="AO139" s="20">
        <f t="shared" si="33"/>
      </c>
      <c r="AP139" s="20">
        <f t="shared" si="34"/>
        <v>5</v>
      </c>
      <c r="AQ139" s="20">
        <f t="shared" si="35"/>
      </c>
      <c r="AR139" s="20">
        <f t="shared" si="36"/>
      </c>
      <c r="AS139" s="20">
        <f t="shared" si="37"/>
      </c>
    </row>
    <row r="140" spans="1:45" ht="12.75">
      <c r="A140" s="8">
        <v>3</v>
      </c>
      <c r="B140" s="8">
        <v>5</v>
      </c>
      <c r="C140" s="8">
        <v>1955</v>
      </c>
      <c r="D140" s="6">
        <v>1500</v>
      </c>
      <c r="E140" s="6">
        <v>0</v>
      </c>
      <c r="F140" s="6">
        <v>3</v>
      </c>
      <c r="G140" s="10">
        <v>1</v>
      </c>
      <c r="H140" s="6" t="s">
        <v>26</v>
      </c>
      <c r="I140" s="7" t="s">
        <v>38</v>
      </c>
      <c r="J140" s="7"/>
      <c r="K140" s="7"/>
      <c r="L140" s="7"/>
      <c r="M140" s="7"/>
      <c r="N140" s="7"/>
      <c r="AG140" s="20">
        <f t="shared" si="26"/>
      </c>
      <c r="AH140" s="20">
        <f t="shared" si="27"/>
        <v>0</v>
      </c>
      <c r="AI140" s="20">
        <f t="shared" si="28"/>
      </c>
      <c r="AJ140" s="20">
        <f t="shared" si="29"/>
      </c>
      <c r="AK140" s="20">
        <f t="shared" si="30"/>
      </c>
      <c r="AL140" s="20">
        <f t="shared" si="31"/>
      </c>
      <c r="AN140" s="20">
        <f t="shared" si="32"/>
      </c>
      <c r="AO140" s="20">
        <f t="shared" si="33"/>
        <v>1</v>
      </c>
      <c r="AP140" s="20">
        <f t="shared" si="34"/>
      </c>
      <c r="AQ140" s="20">
        <f t="shared" si="35"/>
      </c>
      <c r="AR140" s="20">
        <f t="shared" si="36"/>
      </c>
      <c r="AS140" s="20">
        <f t="shared" si="37"/>
      </c>
    </row>
    <row r="141" spans="1:45" ht="12.75">
      <c r="A141" s="8">
        <v>3</v>
      </c>
      <c r="B141" s="8">
        <v>5</v>
      </c>
      <c r="C141" s="8">
        <v>1955</v>
      </c>
      <c r="D141" s="6">
        <v>1900</v>
      </c>
      <c r="E141" s="6">
        <v>0</v>
      </c>
      <c r="F141" s="6">
        <v>0</v>
      </c>
      <c r="G141" s="10">
        <v>20</v>
      </c>
      <c r="H141" s="6" t="s">
        <v>12</v>
      </c>
      <c r="I141" s="7" t="s">
        <v>24</v>
      </c>
      <c r="J141" s="7" t="s">
        <v>129</v>
      </c>
      <c r="K141" s="7"/>
      <c r="L141" s="7"/>
      <c r="M141" s="7"/>
      <c r="N141" s="7"/>
      <c r="AG141" s="20">
        <f t="shared" si="26"/>
      </c>
      <c r="AH141" s="20">
        <f t="shared" si="27"/>
      </c>
      <c r="AI141" s="20">
        <f t="shared" si="28"/>
        <v>0</v>
      </c>
      <c r="AJ141" s="20">
        <f t="shared" si="29"/>
      </c>
      <c r="AK141" s="20">
        <f t="shared" si="30"/>
      </c>
      <c r="AL141" s="20">
        <f t="shared" si="31"/>
      </c>
      <c r="AN141" s="20">
        <f t="shared" si="32"/>
      </c>
      <c r="AO141" s="20">
        <f t="shared" si="33"/>
      </c>
      <c r="AP141" s="20">
        <f t="shared" si="34"/>
        <v>20</v>
      </c>
      <c r="AQ141" s="20">
        <f t="shared" si="35"/>
      </c>
      <c r="AR141" s="20">
        <f t="shared" si="36"/>
      </c>
      <c r="AS141" s="20">
        <f t="shared" si="37"/>
      </c>
    </row>
    <row r="142" spans="1:45" ht="12.75">
      <c r="A142" s="8">
        <v>3</v>
      </c>
      <c r="B142" s="8">
        <v>20</v>
      </c>
      <c r="C142" s="8">
        <v>1955</v>
      </c>
      <c r="D142" s="6">
        <v>1920</v>
      </c>
      <c r="E142" s="6">
        <v>0</v>
      </c>
      <c r="F142" s="6">
        <v>2</v>
      </c>
      <c r="G142" s="11">
        <v>0</v>
      </c>
      <c r="H142" s="6" t="s">
        <v>26</v>
      </c>
      <c r="I142" s="7" t="s">
        <v>20</v>
      </c>
      <c r="J142" s="7"/>
      <c r="K142" s="7"/>
      <c r="L142" s="7"/>
      <c r="M142" s="7"/>
      <c r="N142" s="7"/>
      <c r="AG142" s="20">
        <f t="shared" si="26"/>
      </c>
      <c r="AH142" s="20">
        <f t="shared" si="27"/>
        <v>0</v>
      </c>
      <c r="AI142" s="20">
        <f t="shared" si="28"/>
      </c>
      <c r="AJ142" s="20">
        <f t="shared" si="29"/>
      </c>
      <c r="AK142" s="20">
        <f t="shared" si="30"/>
      </c>
      <c r="AL142" s="20">
        <f t="shared" si="31"/>
      </c>
      <c r="AN142" s="20">
        <f t="shared" si="32"/>
      </c>
      <c r="AO142" s="20">
        <f t="shared" si="33"/>
        <v>0</v>
      </c>
      <c r="AP142" s="20">
        <f t="shared" si="34"/>
      </c>
      <c r="AQ142" s="20">
        <f t="shared" si="35"/>
      </c>
      <c r="AR142" s="20">
        <f t="shared" si="36"/>
      </c>
      <c r="AS142" s="20">
        <f t="shared" si="37"/>
      </c>
    </row>
    <row r="143" spans="1:45" ht="12.75">
      <c r="A143" s="8">
        <v>3</v>
      </c>
      <c r="B143" s="8">
        <v>21</v>
      </c>
      <c r="C143" s="8">
        <v>1955</v>
      </c>
      <c r="D143" s="6">
        <v>1400</v>
      </c>
      <c r="E143" s="6">
        <v>0</v>
      </c>
      <c r="F143" s="6">
        <v>0</v>
      </c>
      <c r="G143" s="10">
        <v>0</v>
      </c>
      <c r="H143" s="6" t="s">
        <v>26</v>
      </c>
      <c r="I143" s="7" t="s">
        <v>20</v>
      </c>
      <c r="J143" s="7"/>
      <c r="K143" s="7"/>
      <c r="L143" s="7"/>
      <c r="M143" s="7"/>
      <c r="N143" s="7"/>
      <c r="AG143" s="20">
        <f t="shared" si="26"/>
      </c>
      <c r="AH143" s="20">
        <f t="shared" si="27"/>
        <v>0</v>
      </c>
      <c r="AI143" s="20">
        <f t="shared" si="28"/>
      </c>
      <c r="AJ143" s="20">
        <f t="shared" si="29"/>
      </c>
      <c r="AK143" s="20">
        <f t="shared" si="30"/>
      </c>
      <c r="AL143" s="20">
        <f t="shared" si="31"/>
      </c>
      <c r="AN143" s="20">
        <f t="shared" si="32"/>
      </c>
      <c r="AO143" s="20">
        <f t="shared" si="33"/>
        <v>0</v>
      </c>
      <c r="AP143" s="20">
        <f t="shared" si="34"/>
      </c>
      <c r="AQ143" s="20">
        <f t="shared" si="35"/>
      </c>
      <c r="AR143" s="20">
        <f t="shared" si="36"/>
      </c>
      <c r="AS143" s="20">
        <f t="shared" si="37"/>
      </c>
    </row>
    <row r="144" spans="1:45" ht="12.75">
      <c r="A144" s="8">
        <v>4</v>
      </c>
      <c r="B144" s="8">
        <v>24</v>
      </c>
      <c r="C144" s="8">
        <v>1955</v>
      </c>
      <c r="D144" s="6">
        <v>1</v>
      </c>
      <c r="E144" s="6">
        <v>0</v>
      </c>
      <c r="F144" s="6">
        <v>0</v>
      </c>
      <c r="G144" s="10">
        <v>12</v>
      </c>
      <c r="H144" s="6" t="s">
        <v>12</v>
      </c>
      <c r="I144" s="7" t="s">
        <v>23</v>
      </c>
      <c r="J144" s="7"/>
      <c r="K144" s="7"/>
      <c r="L144" s="7"/>
      <c r="M144" s="7"/>
      <c r="N144" s="7"/>
      <c r="AG144" s="20">
        <f t="shared" si="26"/>
      </c>
      <c r="AH144" s="20">
        <f t="shared" si="27"/>
      </c>
      <c r="AI144" s="20">
        <f t="shared" si="28"/>
        <v>0</v>
      </c>
      <c r="AJ144" s="20">
        <f t="shared" si="29"/>
      </c>
      <c r="AK144" s="20">
        <f t="shared" si="30"/>
      </c>
      <c r="AL144" s="20">
        <f t="shared" si="31"/>
      </c>
      <c r="AN144" s="20">
        <f t="shared" si="32"/>
      </c>
      <c r="AO144" s="20">
        <f t="shared" si="33"/>
      </c>
      <c r="AP144" s="20">
        <f t="shared" si="34"/>
        <v>12</v>
      </c>
      <c r="AQ144" s="20">
        <f t="shared" si="35"/>
      </c>
      <c r="AR144" s="20">
        <f t="shared" si="36"/>
      </c>
      <c r="AS144" s="20">
        <f t="shared" si="37"/>
      </c>
    </row>
    <row r="145" spans="1:45" ht="12.75">
      <c r="A145" s="8">
        <v>5</v>
      </c>
      <c r="B145" s="8">
        <v>12</v>
      </c>
      <c r="C145" s="8">
        <v>1955</v>
      </c>
      <c r="D145" s="6">
        <v>1630</v>
      </c>
      <c r="E145" s="6">
        <v>0</v>
      </c>
      <c r="F145" s="6">
        <v>1</v>
      </c>
      <c r="G145" s="10">
        <v>9</v>
      </c>
      <c r="H145" s="6" t="s">
        <v>26</v>
      </c>
      <c r="I145" s="7" t="s">
        <v>41</v>
      </c>
      <c r="J145" s="7" t="s">
        <v>136</v>
      </c>
      <c r="K145" s="7"/>
      <c r="L145" s="7"/>
      <c r="M145" s="7"/>
      <c r="N145" s="7"/>
      <c r="AG145" s="20">
        <f t="shared" si="26"/>
      </c>
      <c r="AH145" s="20">
        <f t="shared" si="27"/>
        <v>0</v>
      </c>
      <c r="AI145" s="20">
        <f t="shared" si="28"/>
      </c>
      <c r="AJ145" s="20">
        <f t="shared" si="29"/>
      </c>
      <c r="AK145" s="20">
        <f t="shared" si="30"/>
      </c>
      <c r="AL145" s="20">
        <f t="shared" si="31"/>
      </c>
      <c r="AN145" s="20">
        <f t="shared" si="32"/>
      </c>
      <c r="AO145" s="20">
        <f t="shared" si="33"/>
        <v>9</v>
      </c>
      <c r="AP145" s="20">
        <f t="shared" si="34"/>
      </c>
      <c r="AQ145" s="20">
        <f t="shared" si="35"/>
      </c>
      <c r="AR145" s="20">
        <f t="shared" si="36"/>
      </c>
      <c r="AS145" s="20">
        <f t="shared" si="37"/>
      </c>
    </row>
    <row r="146" spans="1:45" ht="12.75">
      <c r="A146" s="8">
        <v>5</v>
      </c>
      <c r="B146" s="8">
        <v>12</v>
      </c>
      <c r="C146" s="8">
        <v>1955</v>
      </c>
      <c r="D146" s="6">
        <v>1758</v>
      </c>
      <c r="E146" s="6">
        <v>0</v>
      </c>
      <c r="F146" s="6">
        <v>0</v>
      </c>
      <c r="G146" s="10">
        <v>0</v>
      </c>
      <c r="H146" s="6" t="s">
        <v>26</v>
      </c>
      <c r="I146" s="7" t="s">
        <v>16</v>
      </c>
      <c r="J146" s="7"/>
      <c r="K146" s="7"/>
      <c r="L146" s="7"/>
      <c r="M146" s="7"/>
      <c r="N146" s="7"/>
      <c r="AG146" s="20">
        <f t="shared" si="26"/>
      </c>
      <c r="AH146" s="20">
        <f t="shared" si="27"/>
        <v>0</v>
      </c>
      <c r="AI146" s="20">
        <f t="shared" si="28"/>
      </c>
      <c r="AJ146" s="20">
        <f t="shared" si="29"/>
      </c>
      <c r="AK146" s="20">
        <f t="shared" si="30"/>
      </c>
      <c r="AL146" s="20">
        <f t="shared" si="31"/>
      </c>
      <c r="AN146" s="20">
        <f t="shared" si="32"/>
      </c>
      <c r="AO146" s="20">
        <f t="shared" si="33"/>
        <v>0</v>
      </c>
      <c r="AP146" s="20">
        <f t="shared" si="34"/>
      </c>
      <c r="AQ146" s="20">
        <f t="shared" si="35"/>
      </c>
      <c r="AR146" s="20">
        <f t="shared" si="36"/>
      </c>
      <c r="AS146" s="20">
        <f t="shared" si="37"/>
      </c>
    </row>
    <row r="147" spans="1:45" ht="12.75">
      <c r="A147" s="8">
        <v>2</v>
      </c>
      <c r="B147" s="8">
        <v>17</v>
      </c>
      <c r="C147" s="8">
        <v>1956</v>
      </c>
      <c r="D147" s="6">
        <v>2000</v>
      </c>
      <c r="E147" s="6">
        <v>0</v>
      </c>
      <c r="F147" s="6">
        <v>0</v>
      </c>
      <c r="G147" s="10">
        <v>10</v>
      </c>
      <c r="H147" s="6" t="s">
        <v>15</v>
      </c>
      <c r="I147" s="7" t="s">
        <v>20</v>
      </c>
      <c r="J147" s="7" t="s">
        <v>101</v>
      </c>
      <c r="K147" s="7"/>
      <c r="L147" s="7"/>
      <c r="M147" s="7"/>
      <c r="N147" s="7"/>
      <c r="AG147" s="20">
        <f t="shared" si="26"/>
      </c>
      <c r="AH147" s="20">
        <f t="shared" si="27"/>
      </c>
      <c r="AI147" s="20">
        <f t="shared" si="28"/>
      </c>
      <c r="AJ147" s="20">
        <f t="shared" si="29"/>
        <v>0</v>
      </c>
      <c r="AK147" s="20">
        <f t="shared" si="30"/>
      </c>
      <c r="AL147" s="20">
        <f t="shared" si="31"/>
      </c>
      <c r="AN147" s="20">
        <f t="shared" si="32"/>
      </c>
      <c r="AO147" s="20">
        <f t="shared" si="33"/>
      </c>
      <c r="AP147" s="20">
        <f t="shared" si="34"/>
      </c>
      <c r="AQ147" s="20">
        <f t="shared" si="35"/>
        <v>10</v>
      </c>
      <c r="AR147" s="20">
        <f t="shared" si="36"/>
      </c>
      <c r="AS147" s="20">
        <f t="shared" si="37"/>
      </c>
    </row>
    <row r="148" spans="1:45" ht="12.75">
      <c r="A148" s="8">
        <v>2</v>
      </c>
      <c r="B148" s="8">
        <v>17</v>
      </c>
      <c r="C148" s="8">
        <v>1956</v>
      </c>
      <c r="D148" s="6">
        <v>2200</v>
      </c>
      <c r="E148" s="6">
        <v>0</v>
      </c>
      <c r="F148" s="6">
        <v>2</v>
      </c>
      <c r="G148" s="10">
        <v>0</v>
      </c>
      <c r="H148" s="6" t="s">
        <v>26</v>
      </c>
      <c r="I148" s="7" t="s">
        <v>39</v>
      </c>
      <c r="J148" s="7"/>
      <c r="K148" s="7"/>
      <c r="L148" s="7"/>
      <c r="M148" s="7"/>
      <c r="N148" s="7"/>
      <c r="AG148" s="20">
        <f t="shared" si="26"/>
      </c>
      <c r="AH148" s="20">
        <f t="shared" si="27"/>
        <v>0</v>
      </c>
      <c r="AI148" s="20">
        <f t="shared" si="28"/>
      </c>
      <c r="AJ148" s="20">
        <f t="shared" si="29"/>
      </c>
      <c r="AK148" s="20">
        <f t="shared" si="30"/>
      </c>
      <c r="AL148" s="20">
        <f t="shared" si="31"/>
      </c>
      <c r="AN148" s="20">
        <f t="shared" si="32"/>
      </c>
      <c r="AO148" s="20">
        <f t="shared" si="33"/>
        <v>0</v>
      </c>
      <c r="AP148" s="20">
        <f t="shared" si="34"/>
      </c>
      <c r="AQ148" s="20">
        <f t="shared" si="35"/>
      </c>
      <c r="AR148" s="20">
        <f t="shared" si="36"/>
      </c>
      <c r="AS148" s="20">
        <f t="shared" si="37"/>
      </c>
    </row>
    <row r="149" spans="1:45" ht="12.75">
      <c r="A149" s="8">
        <v>2</v>
      </c>
      <c r="B149" s="8">
        <v>27</v>
      </c>
      <c r="C149" s="8">
        <v>1956</v>
      </c>
      <c r="D149" s="6">
        <v>1530</v>
      </c>
      <c r="E149" s="6">
        <v>0</v>
      </c>
      <c r="F149" s="6">
        <v>4</v>
      </c>
      <c r="G149" s="10">
        <v>15</v>
      </c>
      <c r="H149" s="6" t="s">
        <v>15</v>
      </c>
      <c r="I149" s="7" t="s">
        <v>23</v>
      </c>
      <c r="J149" s="7"/>
      <c r="K149" s="7"/>
      <c r="L149" s="7"/>
      <c r="M149" s="7"/>
      <c r="N149" s="7"/>
      <c r="AG149" s="20">
        <f t="shared" si="26"/>
      </c>
      <c r="AH149" s="20">
        <f t="shared" si="27"/>
      </c>
      <c r="AI149" s="20">
        <f t="shared" si="28"/>
      </c>
      <c r="AJ149" s="20">
        <f t="shared" si="29"/>
        <v>0</v>
      </c>
      <c r="AK149" s="20">
        <f t="shared" si="30"/>
      </c>
      <c r="AL149" s="20">
        <f t="shared" si="31"/>
      </c>
      <c r="AN149" s="20">
        <f t="shared" si="32"/>
      </c>
      <c r="AO149" s="20">
        <f t="shared" si="33"/>
      </c>
      <c r="AP149" s="20">
        <f t="shared" si="34"/>
      </c>
      <c r="AQ149" s="20">
        <f t="shared" si="35"/>
        <v>15</v>
      </c>
      <c r="AR149" s="20">
        <f t="shared" si="36"/>
      </c>
      <c r="AS149" s="20">
        <f t="shared" si="37"/>
      </c>
    </row>
    <row r="150" spans="1:45" ht="12.75">
      <c r="A150" s="8">
        <v>2</v>
      </c>
      <c r="B150" s="8">
        <v>27</v>
      </c>
      <c r="C150" s="8">
        <v>1956</v>
      </c>
      <c r="D150" s="6">
        <v>1730</v>
      </c>
      <c r="E150" s="6">
        <v>0</v>
      </c>
      <c r="F150" s="6">
        <v>0</v>
      </c>
      <c r="G150" s="10">
        <v>0</v>
      </c>
      <c r="H150" s="6" t="s">
        <v>26</v>
      </c>
      <c r="I150" s="7" t="s">
        <v>39</v>
      </c>
      <c r="J150" s="7"/>
      <c r="K150" s="7"/>
      <c r="L150" s="7"/>
      <c r="M150" s="7"/>
      <c r="N150" s="7"/>
      <c r="AG150" s="20">
        <f t="shared" si="26"/>
      </c>
      <c r="AH150" s="20">
        <f t="shared" si="27"/>
        <v>0</v>
      </c>
      <c r="AI150" s="20">
        <f t="shared" si="28"/>
      </c>
      <c r="AJ150" s="20">
        <f t="shared" si="29"/>
      </c>
      <c r="AK150" s="20">
        <f t="shared" si="30"/>
      </c>
      <c r="AL150" s="20">
        <f t="shared" si="31"/>
      </c>
      <c r="AN150" s="20">
        <f t="shared" si="32"/>
      </c>
      <c r="AO150" s="20">
        <f t="shared" si="33"/>
        <v>0</v>
      </c>
      <c r="AP150" s="20">
        <f t="shared" si="34"/>
      </c>
      <c r="AQ150" s="20">
        <f t="shared" si="35"/>
      </c>
      <c r="AR150" s="20">
        <f t="shared" si="36"/>
      </c>
      <c r="AS150" s="20">
        <f t="shared" si="37"/>
      </c>
    </row>
    <row r="151" spans="1:45" ht="12.75">
      <c r="A151" s="8">
        <v>3</v>
      </c>
      <c r="B151" s="8">
        <v>7</v>
      </c>
      <c r="C151" s="8">
        <v>1956</v>
      </c>
      <c r="D151" s="6">
        <v>830</v>
      </c>
      <c r="E151" s="6">
        <v>0</v>
      </c>
      <c r="F151" s="6">
        <v>0</v>
      </c>
      <c r="G151" s="10">
        <v>4</v>
      </c>
      <c r="H151" s="6" t="s">
        <v>12</v>
      </c>
      <c r="I151" s="7" t="s">
        <v>40</v>
      </c>
      <c r="J151" s="7"/>
      <c r="K151" s="7"/>
      <c r="L151" s="7"/>
      <c r="M151" s="7"/>
      <c r="N151" s="7"/>
      <c r="AG151" s="20">
        <f t="shared" si="26"/>
      </c>
      <c r="AH151" s="20">
        <f t="shared" si="27"/>
      </c>
      <c r="AI151" s="20">
        <f t="shared" si="28"/>
        <v>0</v>
      </c>
      <c r="AJ151" s="20">
        <f t="shared" si="29"/>
      </c>
      <c r="AK151" s="20">
        <f t="shared" si="30"/>
      </c>
      <c r="AL151" s="20">
        <f t="shared" si="31"/>
      </c>
      <c r="AN151" s="20">
        <f t="shared" si="32"/>
      </c>
      <c r="AO151" s="20">
        <f t="shared" si="33"/>
      </c>
      <c r="AP151" s="20">
        <f t="shared" si="34"/>
        <v>4</v>
      </c>
      <c r="AQ151" s="20">
        <f t="shared" si="35"/>
      </c>
      <c r="AR151" s="20">
        <f t="shared" si="36"/>
      </c>
      <c r="AS151" s="20">
        <f t="shared" si="37"/>
      </c>
    </row>
    <row r="152" spans="1:45" ht="12.75">
      <c r="A152" s="8">
        <v>4</v>
      </c>
      <c r="B152" s="8">
        <v>3</v>
      </c>
      <c r="C152" s="8">
        <v>1956</v>
      </c>
      <c r="D152" s="6">
        <v>1945</v>
      </c>
      <c r="E152" s="6">
        <v>0</v>
      </c>
      <c r="F152" s="6">
        <v>0</v>
      </c>
      <c r="G152" s="10">
        <v>0</v>
      </c>
      <c r="H152" s="6" t="s">
        <v>26</v>
      </c>
      <c r="I152" s="7" t="s">
        <v>23</v>
      </c>
      <c r="J152" s="7"/>
      <c r="K152" s="7"/>
      <c r="L152" s="7"/>
      <c r="M152" s="7"/>
      <c r="N152" s="7"/>
      <c r="AG152" s="20">
        <f t="shared" si="26"/>
      </c>
      <c r="AH152" s="20">
        <f t="shared" si="27"/>
        <v>0</v>
      </c>
      <c r="AI152" s="20">
        <f t="shared" si="28"/>
      </c>
      <c r="AJ152" s="20">
        <f t="shared" si="29"/>
      </c>
      <c r="AK152" s="20">
        <f t="shared" si="30"/>
      </c>
      <c r="AL152" s="20">
        <f t="shared" si="31"/>
      </c>
      <c r="AN152" s="20">
        <f t="shared" si="32"/>
      </c>
      <c r="AO152" s="20">
        <f t="shared" si="33"/>
        <v>0</v>
      </c>
      <c r="AP152" s="20">
        <f t="shared" si="34"/>
      </c>
      <c r="AQ152" s="20">
        <f t="shared" si="35"/>
      </c>
      <c r="AR152" s="20">
        <f t="shared" si="36"/>
      </c>
      <c r="AS152" s="20">
        <f t="shared" si="37"/>
      </c>
    </row>
    <row r="153" spans="1:45" ht="12.75">
      <c r="A153" s="8">
        <v>7</v>
      </c>
      <c r="B153" s="8">
        <v>13</v>
      </c>
      <c r="C153" s="8">
        <v>1956</v>
      </c>
      <c r="D153" s="6">
        <v>1400</v>
      </c>
      <c r="E153" s="6">
        <v>0</v>
      </c>
      <c r="F153" s="6">
        <v>0</v>
      </c>
      <c r="G153" s="10">
        <v>0</v>
      </c>
      <c r="H153" s="6" t="s">
        <v>26</v>
      </c>
      <c r="I153" s="7" t="s">
        <v>41</v>
      </c>
      <c r="J153" s="7"/>
      <c r="K153" s="7"/>
      <c r="L153" s="7"/>
      <c r="M153" s="7"/>
      <c r="N153" s="7"/>
      <c r="AG153" s="20">
        <f t="shared" si="26"/>
      </c>
      <c r="AH153" s="20">
        <f t="shared" si="27"/>
        <v>0</v>
      </c>
      <c r="AI153" s="20">
        <f t="shared" si="28"/>
      </c>
      <c r="AJ153" s="20">
        <f t="shared" si="29"/>
      </c>
      <c r="AK153" s="20">
        <f t="shared" si="30"/>
      </c>
      <c r="AL153" s="20">
        <f t="shared" si="31"/>
      </c>
      <c r="AN153" s="20">
        <f t="shared" si="32"/>
      </c>
      <c r="AO153" s="20">
        <f t="shared" si="33"/>
        <v>0</v>
      </c>
      <c r="AP153" s="20">
        <f t="shared" si="34"/>
      </c>
      <c r="AQ153" s="20">
        <f t="shared" si="35"/>
      </c>
      <c r="AR153" s="20">
        <f t="shared" si="36"/>
      </c>
      <c r="AS153" s="20">
        <f t="shared" si="37"/>
      </c>
    </row>
    <row r="154" spans="1:45" ht="12.75">
      <c r="A154" s="8">
        <v>1</v>
      </c>
      <c r="B154" s="8">
        <v>22</v>
      </c>
      <c r="C154" s="8">
        <v>1957</v>
      </c>
      <c r="D154" s="6">
        <v>1630</v>
      </c>
      <c r="E154" s="6">
        <v>0</v>
      </c>
      <c r="F154" s="6">
        <v>4</v>
      </c>
      <c r="G154" s="10">
        <v>15</v>
      </c>
      <c r="H154" s="6" t="s">
        <v>12</v>
      </c>
      <c r="I154" s="7" t="s">
        <v>13</v>
      </c>
      <c r="J154" s="7"/>
      <c r="K154" s="7"/>
      <c r="L154" s="7"/>
      <c r="M154" s="7"/>
      <c r="N154" s="7"/>
      <c r="AG154" s="20">
        <f t="shared" si="26"/>
      </c>
      <c r="AH154" s="20">
        <f t="shared" si="27"/>
      </c>
      <c r="AI154" s="20">
        <f t="shared" si="28"/>
        <v>0</v>
      </c>
      <c r="AJ154" s="20">
        <f t="shared" si="29"/>
      </c>
      <c r="AK154" s="20">
        <f t="shared" si="30"/>
      </c>
      <c r="AL154" s="20">
        <f t="shared" si="31"/>
      </c>
      <c r="AN154" s="20">
        <f t="shared" si="32"/>
      </c>
      <c r="AO154" s="20">
        <f t="shared" si="33"/>
      </c>
      <c r="AP154" s="20">
        <f t="shared" si="34"/>
        <v>15</v>
      </c>
      <c r="AQ154" s="20">
        <f t="shared" si="35"/>
      </c>
      <c r="AR154" s="20">
        <f t="shared" si="36"/>
      </c>
      <c r="AS154" s="20">
        <f t="shared" si="37"/>
      </c>
    </row>
    <row r="155" spans="1:45" ht="12.75">
      <c r="A155" s="8">
        <v>1</v>
      </c>
      <c r="B155" s="8">
        <v>22</v>
      </c>
      <c r="C155" s="8">
        <v>1957</v>
      </c>
      <c r="D155" s="6">
        <v>1700</v>
      </c>
      <c r="E155" s="6">
        <v>0</v>
      </c>
      <c r="F155" s="6">
        <v>0</v>
      </c>
      <c r="G155" s="10">
        <v>0</v>
      </c>
      <c r="H155" s="6" t="s">
        <v>12</v>
      </c>
      <c r="I155" s="7" t="s">
        <v>24</v>
      </c>
      <c r="J155" s="7"/>
      <c r="K155" s="7"/>
      <c r="L155" s="7"/>
      <c r="M155" s="7"/>
      <c r="N155" s="7"/>
      <c r="AG155" s="20">
        <f t="shared" si="26"/>
      </c>
      <c r="AH155" s="20">
        <f t="shared" si="27"/>
      </c>
      <c r="AI155" s="20">
        <f t="shared" si="28"/>
        <v>0</v>
      </c>
      <c r="AJ155" s="20">
        <f t="shared" si="29"/>
      </c>
      <c r="AK155" s="20">
        <f t="shared" si="30"/>
      </c>
      <c r="AL155" s="20">
        <f t="shared" si="31"/>
      </c>
      <c r="AN155" s="20">
        <f t="shared" si="32"/>
      </c>
      <c r="AO155" s="20">
        <f t="shared" si="33"/>
      </c>
      <c r="AP155" s="20">
        <f t="shared" si="34"/>
        <v>0</v>
      </c>
      <c r="AQ155" s="20">
        <f t="shared" si="35"/>
      </c>
      <c r="AR155" s="20">
        <f t="shared" si="36"/>
      </c>
      <c r="AS155" s="20">
        <f t="shared" si="37"/>
      </c>
    </row>
    <row r="156" spans="1:45" ht="12.75">
      <c r="A156" s="8">
        <v>1</v>
      </c>
      <c r="B156" s="8">
        <v>22</v>
      </c>
      <c r="C156" s="8">
        <v>1957</v>
      </c>
      <c r="D156" s="6">
        <v>1830</v>
      </c>
      <c r="E156" s="6">
        <v>0</v>
      </c>
      <c r="F156" s="6">
        <v>0</v>
      </c>
      <c r="G156" s="10">
        <v>0</v>
      </c>
      <c r="H156" s="6" t="s">
        <v>26</v>
      </c>
      <c r="I156" s="7" t="s">
        <v>16</v>
      </c>
      <c r="J156" s="7"/>
      <c r="K156" s="7"/>
      <c r="L156" s="7"/>
      <c r="M156" s="7"/>
      <c r="N156" s="7"/>
      <c r="AG156" s="20">
        <f t="shared" si="26"/>
      </c>
      <c r="AH156" s="20">
        <f t="shared" si="27"/>
        <v>0</v>
      </c>
      <c r="AI156" s="20">
        <f t="shared" si="28"/>
      </c>
      <c r="AJ156" s="20">
        <f t="shared" si="29"/>
      </c>
      <c r="AK156" s="20">
        <f t="shared" si="30"/>
      </c>
      <c r="AL156" s="20">
        <f t="shared" si="31"/>
      </c>
      <c r="AN156" s="20">
        <f t="shared" si="32"/>
      </c>
      <c r="AO156" s="20">
        <f t="shared" si="33"/>
        <v>0</v>
      </c>
      <c r="AP156" s="20">
        <f t="shared" si="34"/>
      </c>
      <c r="AQ156" s="20">
        <f t="shared" si="35"/>
      </c>
      <c r="AR156" s="20">
        <f t="shared" si="36"/>
      </c>
      <c r="AS156" s="20">
        <f t="shared" si="37"/>
      </c>
    </row>
    <row r="157" spans="1:45" ht="12.75">
      <c r="A157" s="8">
        <v>1</v>
      </c>
      <c r="B157" s="8">
        <v>22</v>
      </c>
      <c r="C157" s="8">
        <v>1957</v>
      </c>
      <c r="D157" s="6">
        <v>2030</v>
      </c>
      <c r="E157" s="6">
        <v>0</v>
      </c>
      <c r="F157" s="6">
        <v>0</v>
      </c>
      <c r="G157" s="10">
        <v>5</v>
      </c>
      <c r="H157" s="6" t="s">
        <v>12</v>
      </c>
      <c r="I157" s="7" t="s">
        <v>32</v>
      </c>
      <c r="J157" s="7" t="s">
        <v>137</v>
      </c>
      <c r="K157" s="7"/>
      <c r="L157" s="7"/>
      <c r="M157" s="7"/>
      <c r="N157" s="7"/>
      <c r="AG157" s="20">
        <f t="shared" si="26"/>
      </c>
      <c r="AH157" s="20">
        <f t="shared" si="27"/>
      </c>
      <c r="AI157" s="20">
        <f t="shared" si="28"/>
        <v>0</v>
      </c>
      <c r="AJ157" s="20">
        <f t="shared" si="29"/>
      </c>
      <c r="AK157" s="20">
        <f t="shared" si="30"/>
      </c>
      <c r="AL157" s="20">
        <f t="shared" si="31"/>
      </c>
      <c r="AN157" s="20">
        <f t="shared" si="32"/>
      </c>
      <c r="AO157" s="20">
        <f t="shared" si="33"/>
      </c>
      <c r="AP157" s="20">
        <f t="shared" si="34"/>
        <v>5</v>
      </c>
      <c r="AQ157" s="20">
        <f t="shared" si="35"/>
      </c>
      <c r="AR157" s="20">
        <f t="shared" si="36"/>
      </c>
      <c r="AS157" s="20">
        <f t="shared" si="37"/>
      </c>
    </row>
    <row r="158" spans="1:45" ht="12.75">
      <c r="A158" s="8">
        <v>4</v>
      </c>
      <c r="B158" s="8">
        <v>8</v>
      </c>
      <c r="C158" s="8">
        <v>1957</v>
      </c>
      <c r="D158" s="6">
        <v>600</v>
      </c>
      <c r="E158" s="6">
        <v>0</v>
      </c>
      <c r="F158" s="6">
        <v>0</v>
      </c>
      <c r="G158" s="10">
        <v>3</v>
      </c>
      <c r="H158" s="6" t="s">
        <v>12</v>
      </c>
      <c r="I158" s="7" t="s">
        <v>14</v>
      </c>
      <c r="J158" s="7"/>
      <c r="K158" s="7"/>
      <c r="L158" s="7"/>
      <c r="M158" s="7"/>
      <c r="N158" s="7"/>
      <c r="AG158" s="20">
        <f t="shared" si="26"/>
      </c>
      <c r="AH158" s="20">
        <f t="shared" si="27"/>
      </c>
      <c r="AI158" s="20">
        <f t="shared" si="28"/>
        <v>0</v>
      </c>
      <c r="AJ158" s="20">
        <f t="shared" si="29"/>
      </c>
      <c r="AK158" s="20">
        <f t="shared" si="30"/>
      </c>
      <c r="AL158" s="20">
        <f t="shared" si="31"/>
      </c>
      <c r="AN158" s="20">
        <f t="shared" si="32"/>
      </c>
      <c r="AO158" s="20">
        <f t="shared" si="33"/>
      </c>
      <c r="AP158" s="20">
        <f t="shared" si="34"/>
        <v>3</v>
      </c>
      <c r="AQ158" s="20">
        <f t="shared" si="35"/>
      </c>
      <c r="AR158" s="20">
        <f t="shared" si="36"/>
      </c>
      <c r="AS158" s="20">
        <f t="shared" si="37"/>
      </c>
    </row>
    <row r="159" spans="1:45" ht="12.75">
      <c r="A159" s="8">
        <v>11</v>
      </c>
      <c r="B159" s="8">
        <v>8</v>
      </c>
      <c r="C159" s="8">
        <v>1957</v>
      </c>
      <c r="D159" s="6">
        <v>200</v>
      </c>
      <c r="E159" s="6">
        <v>0</v>
      </c>
      <c r="F159" s="6">
        <v>0</v>
      </c>
      <c r="G159" s="10">
        <v>5</v>
      </c>
      <c r="H159" s="6" t="s">
        <v>12</v>
      </c>
      <c r="I159" s="7" t="s">
        <v>17</v>
      </c>
      <c r="J159" s="7"/>
      <c r="K159" s="7"/>
      <c r="L159" s="7"/>
      <c r="M159" s="7"/>
      <c r="N159" s="7"/>
      <c r="AG159" s="20">
        <f t="shared" si="26"/>
      </c>
      <c r="AH159" s="20">
        <f t="shared" si="27"/>
      </c>
      <c r="AI159" s="20">
        <f t="shared" si="28"/>
        <v>0</v>
      </c>
      <c r="AJ159" s="20">
        <f t="shared" si="29"/>
      </c>
      <c r="AK159" s="20">
        <f t="shared" si="30"/>
      </c>
      <c r="AL159" s="20">
        <f t="shared" si="31"/>
      </c>
      <c r="AN159" s="20">
        <f t="shared" si="32"/>
      </c>
      <c r="AO159" s="20">
        <f t="shared" si="33"/>
      </c>
      <c r="AP159" s="20">
        <f t="shared" si="34"/>
        <v>5</v>
      </c>
      <c r="AQ159" s="20">
        <f t="shared" si="35"/>
      </c>
      <c r="AR159" s="20">
        <f t="shared" si="36"/>
      </c>
      <c r="AS159" s="20">
        <f t="shared" si="37"/>
      </c>
    </row>
    <row r="160" spans="1:45" ht="12.75">
      <c r="A160" s="8">
        <v>11</v>
      </c>
      <c r="B160" s="8">
        <v>18</v>
      </c>
      <c r="C160" s="8">
        <v>1957</v>
      </c>
      <c r="D160" s="6">
        <v>400</v>
      </c>
      <c r="E160" s="6">
        <v>0</v>
      </c>
      <c r="F160" s="6">
        <v>0</v>
      </c>
      <c r="G160" s="10">
        <v>0</v>
      </c>
      <c r="H160" s="6" t="s">
        <v>26</v>
      </c>
      <c r="I160" s="7" t="s">
        <v>19</v>
      </c>
      <c r="J160" s="7"/>
      <c r="K160" s="7"/>
      <c r="L160" s="7"/>
      <c r="M160" s="7"/>
      <c r="N160" s="7"/>
      <c r="AG160" s="20">
        <f t="shared" si="26"/>
      </c>
      <c r="AH160" s="20">
        <f t="shared" si="27"/>
        <v>0</v>
      </c>
      <c r="AI160" s="20">
        <f t="shared" si="28"/>
      </c>
      <c r="AJ160" s="20">
        <f t="shared" si="29"/>
      </c>
      <c r="AK160" s="20">
        <f t="shared" si="30"/>
      </c>
      <c r="AL160" s="20">
        <f t="shared" si="31"/>
      </c>
      <c r="AN160" s="20">
        <f t="shared" si="32"/>
      </c>
      <c r="AO160" s="20">
        <f t="shared" si="33"/>
        <v>0</v>
      </c>
      <c r="AP160" s="20">
        <f t="shared" si="34"/>
      </c>
      <c r="AQ160" s="20">
        <f t="shared" si="35"/>
      </c>
      <c r="AR160" s="20">
        <f t="shared" si="36"/>
      </c>
      <c r="AS160" s="20">
        <f t="shared" si="37"/>
      </c>
    </row>
    <row r="161" spans="1:45" ht="12.75">
      <c r="A161" s="8">
        <v>11</v>
      </c>
      <c r="B161" s="8">
        <v>18</v>
      </c>
      <c r="C161" s="8">
        <v>1957</v>
      </c>
      <c r="D161" s="6">
        <v>1630</v>
      </c>
      <c r="E161" s="6">
        <v>0</v>
      </c>
      <c r="F161" s="6">
        <v>2</v>
      </c>
      <c r="G161" s="10">
        <v>14</v>
      </c>
      <c r="H161" s="6" t="s">
        <v>12</v>
      </c>
      <c r="I161" s="7" t="s">
        <v>39</v>
      </c>
      <c r="J161" s="7"/>
      <c r="K161" s="7"/>
      <c r="L161" s="7"/>
      <c r="M161" s="7"/>
      <c r="N161" s="7"/>
      <c r="AG161" s="20">
        <f t="shared" si="26"/>
      </c>
      <c r="AH161" s="20">
        <f t="shared" si="27"/>
      </c>
      <c r="AI161" s="20">
        <f t="shared" si="28"/>
        <v>0</v>
      </c>
      <c r="AJ161" s="20">
        <f t="shared" si="29"/>
      </c>
      <c r="AK161" s="20">
        <f t="shared" si="30"/>
      </c>
      <c r="AL161" s="20">
        <f t="shared" si="31"/>
      </c>
      <c r="AN161" s="20">
        <f t="shared" si="32"/>
      </c>
      <c r="AO161" s="20">
        <f t="shared" si="33"/>
      </c>
      <c r="AP161" s="20">
        <f t="shared" si="34"/>
        <v>14</v>
      </c>
      <c r="AQ161" s="20">
        <f t="shared" si="35"/>
      </c>
      <c r="AR161" s="20">
        <f t="shared" si="36"/>
      </c>
      <c r="AS161" s="20">
        <f t="shared" si="37"/>
      </c>
    </row>
    <row r="162" spans="1:45" ht="12.75">
      <c r="A162" s="8">
        <v>2</v>
      </c>
      <c r="B162" s="8">
        <v>6</v>
      </c>
      <c r="C162" s="8">
        <v>1958</v>
      </c>
      <c r="D162" s="6">
        <v>1630</v>
      </c>
      <c r="E162" s="6">
        <v>0</v>
      </c>
      <c r="F162" s="6">
        <v>0</v>
      </c>
      <c r="G162" s="10">
        <v>1</v>
      </c>
      <c r="H162" s="6" t="s">
        <v>26</v>
      </c>
      <c r="I162" s="7" t="s">
        <v>20</v>
      </c>
      <c r="J162" s="7"/>
      <c r="K162" s="7"/>
      <c r="L162" s="7"/>
      <c r="M162" s="7"/>
      <c r="N162" s="7"/>
      <c r="AG162" s="20">
        <f t="shared" si="26"/>
      </c>
      <c r="AH162" s="20">
        <f t="shared" si="27"/>
        <v>0</v>
      </c>
      <c r="AI162" s="20">
        <f t="shared" si="28"/>
      </c>
      <c r="AJ162" s="20">
        <f t="shared" si="29"/>
      </c>
      <c r="AK162" s="20">
        <f t="shared" si="30"/>
      </c>
      <c r="AL162" s="20">
        <f t="shared" si="31"/>
      </c>
      <c r="AN162" s="20">
        <f t="shared" si="32"/>
      </c>
      <c r="AO162" s="20">
        <f t="shared" si="33"/>
        <v>1</v>
      </c>
      <c r="AP162" s="20">
        <f t="shared" si="34"/>
      </c>
      <c r="AQ162" s="20">
        <f t="shared" si="35"/>
      </c>
      <c r="AR162" s="20">
        <f t="shared" si="36"/>
      </c>
      <c r="AS162" s="20">
        <f t="shared" si="37"/>
      </c>
    </row>
    <row r="163" spans="1:45" ht="12.75">
      <c r="A163" s="8">
        <v>3</v>
      </c>
      <c r="B163" s="8">
        <v>26</v>
      </c>
      <c r="C163" s="8">
        <v>1959</v>
      </c>
      <c r="D163" s="6">
        <v>1810</v>
      </c>
      <c r="E163" s="6">
        <v>0</v>
      </c>
      <c r="F163" s="6">
        <v>0</v>
      </c>
      <c r="G163" s="10">
        <v>20</v>
      </c>
      <c r="H163" s="6" t="s">
        <v>15</v>
      </c>
      <c r="I163" s="7" t="s">
        <v>138</v>
      </c>
      <c r="J163" s="7" t="s">
        <v>108</v>
      </c>
      <c r="K163" s="7" t="s">
        <v>139</v>
      </c>
      <c r="L163" s="7"/>
      <c r="M163" s="7"/>
      <c r="N163" s="7"/>
      <c r="AG163" s="20">
        <f t="shared" si="26"/>
      </c>
      <c r="AH163" s="20">
        <f t="shared" si="27"/>
      </c>
      <c r="AI163" s="20">
        <f t="shared" si="28"/>
      </c>
      <c r="AJ163" s="20">
        <f t="shared" si="29"/>
        <v>0</v>
      </c>
      <c r="AK163" s="20">
        <f t="shared" si="30"/>
      </c>
      <c r="AL163" s="20">
        <f t="shared" si="31"/>
      </c>
      <c r="AN163" s="20">
        <f t="shared" si="32"/>
      </c>
      <c r="AO163" s="20">
        <f t="shared" si="33"/>
      </c>
      <c r="AP163" s="20">
        <f t="shared" si="34"/>
      </c>
      <c r="AQ163" s="20">
        <f t="shared" si="35"/>
        <v>20</v>
      </c>
      <c r="AR163" s="20">
        <f t="shared" si="36"/>
      </c>
      <c r="AS163" s="20">
        <f t="shared" si="37"/>
      </c>
    </row>
    <row r="164" spans="1:45" ht="12.75">
      <c r="A164" s="8">
        <v>3</v>
      </c>
      <c r="B164" s="8">
        <v>30</v>
      </c>
      <c r="C164" s="8">
        <v>1960</v>
      </c>
      <c r="D164" s="6">
        <v>100</v>
      </c>
      <c r="E164" s="6">
        <v>0</v>
      </c>
      <c r="F164" s="6">
        <v>1</v>
      </c>
      <c r="G164" s="10">
        <v>8</v>
      </c>
      <c r="H164" s="6" t="s">
        <v>12</v>
      </c>
      <c r="I164" s="7" t="s">
        <v>28</v>
      </c>
      <c r="J164" s="7"/>
      <c r="K164" s="7"/>
      <c r="L164" s="7"/>
      <c r="M164" s="7"/>
      <c r="N164" s="7"/>
      <c r="AG164" s="20">
        <f t="shared" si="26"/>
      </c>
      <c r="AH164" s="20">
        <f t="shared" si="27"/>
      </c>
      <c r="AI164" s="20">
        <f t="shared" si="28"/>
        <v>0</v>
      </c>
      <c r="AJ164" s="20">
        <f t="shared" si="29"/>
      </c>
      <c r="AK164" s="20">
        <f t="shared" si="30"/>
      </c>
      <c r="AL164" s="20">
        <f t="shared" si="31"/>
      </c>
      <c r="AN164" s="20">
        <f t="shared" si="32"/>
      </c>
      <c r="AO164" s="20">
        <f t="shared" si="33"/>
      </c>
      <c r="AP164" s="20">
        <f t="shared" si="34"/>
        <v>8</v>
      </c>
      <c r="AQ164" s="20">
        <f t="shared" si="35"/>
      </c>
      <c r="AR164" s="20">
        <f t="shared" si="36"/>
      </c>
      <c r="AS164" s="20">
        <f t="shared" si="37"/>
      </c>
    </row>
    <row r="165" spans="1:45" ht="12.75">
      <c r="A165" s="8">
        <v>8</v>
      </c>
      <c r="B165" s="8">
        <v>17</v>
      </c>
      <c r="C165" s="8">
        <v>1960</v>
      </c>
      <c r="D165" s="6">
        <v>1500</v>
      </c>
      <c r="E165" s="6">
        <v>0</v>
      </c>
      <c r="F165" s="6">
        <v>0</v>
      </c>
      <c r="G165" s="10">
        <v>0</v>
      </c>
      <c r="H165" s="6" t="s">
        <v>26</v>
      </c>
      <c r="I165" s="7" t="s">
        <v>25</v>
      </c>
      <c r="J165" s="7"/>
      <c r="K165" s="7"/>
      <c r="L165" s="7"/>
      <c r="M165" s="7"/>
      <c r="N165" s="7"/>
      <c r="AG165" s="20">
        <f t="shared" si="26"/>
      </c>
      <c r="AH165" s="20">
        <f t="shared" si="27"/>
        <v>0</v>
      </c>
      <c r="AI165" s="20">
        <f t="shared" si="28"/>
      </c>
      <c r="AJ165" s="20">
        <f t="shared" si="29"/>
      </c>
      <c r="AK165" s="20">
        <f t="shared" si="30"/>
      </c>
      <c r="AL165" s="20">
        <f t="shared" si="31"/>
      </c>
      <c r="AN165" s="20">
        <f t="shared" si="32"/>
      </c>
      <c r="AO165" s="20">
        <f t="shared" si="33"/>
        <v>0</v>
      </c>
      <c r="AP165" s="20">
        <f t="shared" si="34"/>
      </c>
      <c r="AQ165" s="20">
        <f t="shared" si="35"/>
      </c>
      <c r="AR165" s="20">
        <f t="shared" si="36"/>
      </c>
      <c r="AS165" s="20">
        <f t="shared" si="37"/>
      </c>
    </row>
    <row r="166" spans="1:45" ht="12.75">
      <c r="A166" s="8">
        <v>3</v>
      </c>
      <c r="B166" s="8">
        <v>13</v>
      </c>
      <c r="C166" s="8">
        <v>1961</v>
      </c>
      <c r="D166" s="6">
        <v>1640</v>
      </c>
      <c r="E166" s="6">
        <v>0</v>
      </c>
      <c r="F166" s="6">
        <v>0</v>
      </c>
      <c r="G166" s="10">
        <v>9</v>
      </c>
      <c r="H166" s="6" t="s">
        <v>15</v>
      </c>
      <c r="I166" s="7" t="s">
        <v>21</v>
      </c>
      <c r="J166" s="7"/>
      <c r="K166" s="7"/>
      <c r="L166" s="7"/>
      <c r="M166" s="7"/>
      <c r="N166" s="7"/>
      <c r="AG166" s="20">
        <f t="shared" si="26"/>
      </c>
      <c r="AH166" s="20">
        <f t="shared" si="27"/>
      </c>
      <c r="AI166" s="20">
        <f t="shared" si="28"/>
      </c>
      <c r="AJ166" s="20">
        <f t="shared" si="29"/>
        <v>0</v>
      </c>
      <c r="AK166" s="20">
        <f t="shared" si="30"/>
      </c>
      <c r="AL166" s="20">
        <f t="shared" si="31"/>
      </c>
      <c r="AN166" s="20">
        <f t="shared" si="32"/>
      </c>
      <c r="AO166" s="20">
        <f t="shared" si="33"/>
      </c>
      <c r="AP166" s="20">
        <f t="shared" si="34"/>
      </c>
      <c r="AQ166" s="20">
        <f t="shared" si="35"/>
        <v>9</v>
      </c>
      <c r="AR166" s="20">
        <f t="shared" si="36"/>
      </c>
      <c r="AS166" s="20">
        <f t="shared" si="37"/>
      </c>
    </row>
    <row r="167" spans="1:45" ht="12.75">
      <c r="A167" s="8">
        <v>4</v>
      </c>
      <c r="B167" s="8">
        <v>25</v>
      </c>
      <c r="C167" s="8">
        <v>1961</v>
      </c>
      <c r="D167" s="6">
        <v>1815</v>
      </c>
      <c r="E167" s="6">
        <v>0</v>
      </c>
      <c r="F167" s="6">
        <v>2</v>
      </c>
      <c r="G167" s="10">
        <v>9</v>
      </c>
      <c r="H167" s="6" t="s">
        <v>12</v>
      </c>
      <c r="I167" s="7" t="s">
        <v>19</v>
      </c>
      <c r="J167" s="7"/>
      <c r="K167" s="7"/>
      <c r="L167" s="7"/>
      <c r="M167" s="7"/>
      <c r="N167" s="7"/>
      <c r="AG167" s="20">
        <f t="shared" si="26"/>
      </c>
      <c r="AH167" s="20">
        <f t="shared" si="27"/>
      </c>
      <c r="AI167" s="20">
        <f t="shared" si="28"/>
        <v>0</v>
      </c>
      <c r="AJ167" s="20">
        <f t="shared" si="29"/>
      </c>
      <c r="AK167" s="20">
        <f t="shared" si="30"/>
      </c>
      <c r="AL167" s="20">
        <f t="shared" si="31"/>
      </c>
      <c r="AN167" s="20">
        <f t="shared" si="32"/>
      </c>
      <c r="AO167" s="20">
        <f t="shared" si="33"/>
      </c>
      <c r="AP167" s="20">
        <f t="shared" si="34"/>
        <v>9</v>
      </c>
      <c r="AQ167" s="20">
        <f t="shared" si="35"/>
      </c>
      <c r="AR167" s="20">
        <f t="shared" si="36"/>
      </c>
      <c r="AS167" s="20">
        <f t="shared" si="37"/>
      </c>
    </row>
    <row r="168" spans="1:45" ht="12.75">
      <c r="A168" s="8">
        <v>1</v>
      </c>
      <c r="B168" s="8">
        <v>10</v>
      </c>
      <c r="C168" s="8">
        <v>1963</v>
      </c>
      <c r="D168" s="6">
        <v>2355</v>
      </c>
      <c r="E168" s="6">
        <v>0</v>
      </c>
      <c r="F168" s="6">
        <v>4</v>
      </c>
      <c r="G168" s="10">
        <v>4</v>
      </c>
      <c r="H168" s="6" t="s">
        <v>15</v>
      </c>
      <c r="I168" s="7" t="s">
        <v>18</v>
      </c>
      <c r="J168" s="7" t="s">
        <v>96</v>
      </c>
      <c r="K168" s="7"/>
      <c r="L168" s="7"/>
      <c r="M168" s="7"/>
      <c r="N168" s="7"/>
      <c r="AG168" s="20">
        <f t="shared" si="26"/>
      </c>
      <c r="AH168" s="20">
        <f t="shared" si="27"/>
      </c>
      <c r="AI168" s="20">
        <f t="shared" si="28"/>
      </c>
      <c r="AJ168" s="20">
        <f t="shared" si="29"/>
        <v>0</v>
      </c>
      <c r="AK168" s="20">
        <f t="shared" si="30"/>
      </c>
      <c r="AL168" s="20">
        <f t="shared" si="31"/>
      </c>
      <c r="AN168" s="20">
        <f t="shared" si="32"/>
      </c>
      <c r="AO168" s="20">
        <f t="shared" si="33"/>
      </c>
      <c r="AP168" s="20">
        <f t="shared" si="34"/>
      </c>
      <c r="AQ168" s="20">
        <f t="shared" si="35"/>
        <v>4</v>
      </c>
      <c r="AR168" s="20">
        <f t="shared" si="36"/>
      </c>
      <c r="AS168" s="20">
        <f t="shared" si="37"/>
      </c>
    </row>
    <row r="169" spans="1:45" ht="12.75">
      <c r="A169" s="8">
        <v>3</v>
      </c>
      <c r="B169" s="8">
        <v>11</v>
      </c>
      <c r="C169" s="8">
        <v>1963</v>
      </c>
      <c r="D169" s="6">
        <v>1510</v>
      </c>
      <c r="E169" s="6">
        <v>0</v>
      </c>
      <c r="F169" s="6">
        <v>1</v>
      </c>
      <c r="G169" s="10">
        <v>10</v>
      </c>
      <c r="H169" s="6" t="s">
        <v>12</v>
      </c>
      <c r="I169" s="7" t="s">
        <v>20</v>
      </c>
      <c r="J169" s="7"/>
      <c r="K169" s="7"/>
      <c r="L169" s="7"/>
      <c r="M169" s="7"/>
      <c r="N169" s="7"/>
      <c r="AG169" s="20">
        <f t="shared" si="26"/>
      </c>
      <c r="AH169" s="20">
        <f t="shared" si="27"/>
      </c>
      <c r="AI169" s="20">
        <f t="shared" si="28"/>
        <v>0</v>
      </c>
      <c r="AJ169" s="20">
        <f t="shared" si="29"/>
      </c>
      <c r="AK169" s="20">
        <f t="shared" si="30"/>
      </c>
      <c r="AL169" s="20">
        <f t="shared" si="31"/>
      </c>
      <c r="AN169" s="20">
        <f t="shared" si="32"/>
      </c>
      <c r="AO169" s="20">
        <f t="shared" si="33"/>
      </c>
      <c r="AP169" s="20">
        <f t="shared" si="34"/>
        <v>10</v>
      </c>
      <c r="AQ169" s="20">
        <f t="shared" si="35"/>
      </c>
      <c r="AR169" s="20">
        <f t="shared" si="36"/>
      </c>
      <c r="AS169" s="20">
        <f t="shared" si="37"/>
      </c>
    </row>
    <row r="170" spans="1:45" ht="12.75">
      <c r="A170" s="8">
        <v>3</v>
      </c>
      <c r="B170" s="8">
        <v>11</v>
      </c>
      <c r="C170" s="8">
        <v>1963</v>
      </c>
      <c r="D170" s="6">
        <v>1620</v>
      </c>
      <c r="E170" s="6">
        <v>0</v>
      </c>
      <c r="F170" s="6">
        <v>0</v>
      </c>
      <c r="G170" s="10">
        <v>2</v>
      </c>
      <c r="H170" s="6" t="s">
        <v>12</v>
      </c>
      <c r="I170" s="7" t="s">
        <v>16</v>
      </c>
      <c r="J170" s="7"/>
      <c r="K170" s="7"/>
      <c r="L170" s="7"/>
      <c r="M170" s="7"/>
      <c r="N170" s="7"/>
      <c r="AG170" s="20">
        <f t="shared" si="26"/>
      </c>
      <c r="AH170" s="20">
        <f t="shared" si="27"/>
      </c>
      <c r="AI170" s="20">
        <f t="shared" si="28"/>
        <v>0</v>
      </c>
      <c r="AJ170" s="20">
        <f t="shared" si="29"/>
      </c>
      <c r="AK170" s="20">
        <f t="shared" si="30"/>
      </c>
      <c r="AL170" s="20">
        <f t="shared" si="31"/>
      </c>
      <c r="AN170" s="20">
        <f t="shared" si="32"/>
      </c>
      <c r="AO170" s="20">
        <f t="shared" si="33"/>
      </c>
      <c r="AP170" s="20">
        <f t="shared" si="34"/>
        <v>2</v>
      </c>
      <c r="AQ170" s="20">
        <f t="shared" si="35"/>
      </c>
      <c r="AR170" s="20">
        <f t="shared" si="36"/>
      </c>
      <c r="AS170" s="20">
        <f t="shared" si="37"/>
      </c>
    </row>
    <row r="171" spans="1:45" ht="12.75">
      <c r="A171" s="8">
        <v>3</v>
      </c>
      <c r="B171" s="8">
        <v>11</v>
      </c>
      <c r="C171" s="8">
        <v>1963</v>
      </c>
      <c r="D171" s="6">
        <v>1700</v>
      </c>
      <c r="E171" s="6">
        <v>0</v>
      </c>
      <c r="F171" s="6">
        <v>5</v>
      </c>
      <c r="G171" s="10">
        <v>29</v>
      </c>
      <c r="H171" s="6" t="s">
        <v>12</v>
      </c>
      <c r="I171" s="7" t="s">
        <v>49</v>
      </c>
      <c r="J171" s="7" t="s">
        <v>140</v>
      </c>
      <c r="K171" s="7"/>
      <c r="L171" s="7"/>
      <c r="M171" s="7"/>
      <c r="N171" s="7"/>
      <c r="AG171" s="20">
        <f t="shared" si="26"/>
      </c>
      <c r="AH171" s="20">
        <f t="shared" si="27"/>
      </c>
      <c r="AI171" s="20">
        <f t="shared" si="28"/>
        <v>0</v>
      </c>
      <c r="AJ171" s="20">
        <f t="shared" si="29"/>
      </c>
      <c r="AK171" s="20">
        <f t="shared" si="30"/>
      </c>
      <c r="AL171" s="20">
        <f t="shared" si="31"/>
      </c>
      <c r="AN171" s="20">
        <f t="shared" si="32"/>
      </c>
      <c r="AO171" s="20">
        <f t="shared" si="33"/>
      </c>
      <c r="AP171" s="20">
        <f t="shared" si="34"/>
        <v>29</v>
      </c>
      <c r="AQ171" s="20">
        <f t="shared" si="35"/>
      </c>
      <c r="AR171" s="20">
        <f t="shared" si="36"/>
      </c>
      <c r="AS171" s="20">
        <f t="shared" si="37"/>
      </c>
    </row>
    <row r="172" spans="1:45" ht="12.75">
      <c r="A172" s="8">
        <v>3</v>
      </c>
      <c r="B172" s="8">
        <v>11</v>
      </c>
      <c r="C172" s="8">
        <v>1963</v>
      </c>
      <c r="D172" s="6">
        <v>1800</v>
      </c>
      <c r="E172" s="6">
        <v>0</v>
      </c>
      <c r="F172" s="6">
        <v>0</v>
      </c>
      <c r="G172" s="10">
        <v>5</v>
      </c>
      <c r="H172" s="6" t="s">
        <v>12</v>
      </c>
      <c r="I172" s="7" t="s">
        <v>21</v>
      </c>
      <c r="J172" s="7"/>
      <c r="K172" s="7"/>
      <c r="L172" s="7"/>
      <c r="M172" s="7"/>
      <c r="N172" s="7"/>
      <c r="AG172" s="20">
        <f t="shared" si="26"/>
      </c>
      <c r="AH172" s="20">
        <f t="shared" si="27"/>
      </c>
      <c r="AI172" s="20">
        <f t="shared" si="28"/>
        <v>0</v>
      </c>
      <c r="AJ172" s="20">
        <f t="shared" si="29"/>
      </c>
      <c r="AK172" s="20">
        <f t="shared" si="30"/>
      </c>
      <c r="AL172" s="20">
        <f t="shared" si="31"/>
      </c>
      <c r="AN172" s="20">
        <f t="shared" si="32"/>
      </c>
      <c r="AO172" s="20">
        <f t="shared" si="33"/>
      </c>
      <c r="AP172" s="20">
        <f t="shared" si="34"/>
        <v>5</v>
      </c>
      <c r="AQ172" s="20">
        <f t="shared" si="35"/>
      </c>
      <c r="AR172" s="20">
        <f t="shared" si="36"/>
      </c>
      <c r="AS172" s="20">
        <f t="shared" si="37"/>
      </c>
    </row>
    <row r="173" spans="1:45" ht="12.75">
      <c r="A173" s="8">
        <v>3</v>
      </c>
      <c r="B173" s="8">
        <v>19</v>
      </c>
      <c r="C173" s="8">
        <v>1963</v>
      </c>
      <c r="D173" s="6">
        <v>1240</v>
      </c>
      <c r="E173" s="6">
        <v>0</v>
      </c>
      <c r="F173" s="6">
        <v>0</v>
      </c>
      <c r="G173" s="10">
        <v>14</v>
      </c>
      <c r="H173" s="6" t="s">
        <v>12</v>
      </c>
      <c r="I173" s="7" t="s">
        <v>25</v>
      </c>
      <c r="J173" s="7" t="s">
        <v>124</v>
      </c>
      <c r="K173" s="7"/>
      <c r="L173" s="7"/>
      <c r="M173" s="7"/>
      <c r="N173" s="7"/>
      <c r="AG173" s="20">
        <f t="shared" si="26"/>
      </c>
      <c r="AH173" s="20">
        <f t="shared" si="27"/>
      </c>
      <c r="AI173" s="20">
        <f t="shared" si="28"/>
        <v>0</v>
      </c>
      <c r="AJ173" s="20">
        <f t="shared" si="29"/>
      </c>
      <c r="AK173" s="20">
        <f t="shared" si="30"/>
      </c>
      <c r="AL173" s="20">
        <f t="shared" si="31"/>
      </c>
      <c r="AN173" s="20">
        <f t="shared" si="32"/>
      </c>
      <c r="AO173" s="20">
        <f t="shared" si="33"/>
      </c>
      <c r="AP173" s="20">
        <f t="shared" si="34"/>
        <v>14</v>
      </c>
      <c r="AQ173" s="20">
        <f t="shared" si="35"/>
      </c>
      <c r="AR173" s="20">
        <f t="shared" si="36"/>
      </c>
      <c r="AS173" s="20">
        <f t="shared" si="37"/>
      </c>
    </row>
    <row r="174" spans="1:45" ht="12.75">
      <c r="A174" s="8">
        <v>4</v>
      </c>
      <c r="B174" s="8">
        <v>29</v>
      </c>
      <c r="C174" s="8">
        <v>1963</v>
      </c>
      <c r="D174" s="6">
        <v>2200</v>
      </c>
      <c r="E174" s="6">
        <v>0</v>
      </c>
      <c r="F174" s="6">
        <v>0</v>
      </c>
      <c r="G174" s="10">
        <v>5</v>
      </c>
      <c r="H174" s="6" t="s">
        <v>12</v>
      </c>
      <c r="I174" s="7" t="s">
        <v>17</v>
      </c>
      <c r="J174" s="7"/>
      <c r="K174" s="7"/>
      <c r="L174" s="7"/>
      <c r="M174" s="7"/>
      <c r="N174" s="7"/>
      <c r="AG174" s="20">
        <f t="shared" si="26"/>
      </c>
      <c r="AH174" s="20">
        <f t="shared" si="27"/>
      </c>
      <c r="AI174" s="20">
        <f t="shared" si="28"/>
        <v>0</v>
      </c>
      <c r="AJ174" s="20">
        <f t="shared" si="29"/>
      </c>
      <c r="AK174" s="20">
        <f t="shared" si="30"/>
      </c>
      <c r="AL174" s="20">
        <f t="shared" si="31"/>
      </c>
      <c r="AN174" s="20">
        <f t="shared" si="32"/>
      </c>
      <c r="AO174" s="20">
        <f t="shared" si="33"/>
      </c>
      <c r="AP174" s="20">
        <f t="shared" si="34"/>
        <v>5</v>
      </c>
      <c r="AQ174" s="20">
        <f t="shared" si="35"/>
      </c>
      <c r="AR174" s="20">
        <f t="shared" si="36"/>
      </c>
      <c r="AS174" s="20">
        <f t="shared" si="37"/>
      </c>
    </row>
    <row r="175" spans="1:45" ht="12.75">
      <c r="A175" s="8">
        <v>3</v>
      </c>
      <c r="B175" s="8">
        <v>4</v>
      </c>
      <c r="C175" s="8">
        <v>1964</v>
      </c>
      <c r="D175" s="6">
        <v>1100</v>
      </c>
      <c r="E175" s="6">
        <v>0</v>
      </c>
      <c r="F175" s="6">
        <v>7</v>
      </c>
      <c r="G175" s="10">
        <v>28</v>
      </c>
      <c r="H175" s="6" t="s">
        <v>15</v>
      </c>
      <c r="I175" s="7" t="s">
        <v>132</v>
      </c>
      <c r="J175" s="7" t="s">
        <v>106</v>
      </c>
      <c r="K175" s="7"/>
      <c r="L175" s="7"/>
      <c r="M175" s="7"/>
      <c r="N175" s="7"/>
      <c r="AG175" s="20">
        <f t="shared" si="26"/>
      </c>
      <c r="AH175" s="20">
        <f t="shared" si="27"/>
      </c>
      <c r="AI175" s="20">
        <f t="shared" si="28"/>
      </c>
      <c r="AJ175" s="20">
        <f t="shared" si="29"/>
        <v>0</v>
      </c>
      <c r="AK175" s="20">
        <f t="shared" si="30"/>
      </c>
      <c r="AL175" s="20">
        <f t="shared" si="31"/>
      </c>
      <c r="AN175" s="20">
        <f t="shared" si="32"/>
      </c>
      <c r="AO175" s="20">
        <f t="shared" si="33"/>
      </c>
      <c r="AP175" s="20">
        <f t="shared" si="34"/>
      </c>
      <c r="AQ175" s="20">
        <f t="shared" si="35"/>
        <v>28</v>
      </c>
      <c r="AR175" s="20">
        <f t="shared" si="36"/>
      </c>
      <c r="AS175" s="20">
        <f t="shared" si="37"/>
      </c>
    </row>
    <row r="176" spans="1:45" ht="12.75">
      <c r="A176" s="8">
        <v>12</v>
      </c>
      <c r="B176" s="8">
        <v>25</v>
      </c>
      <c r="C176" s="8">
        <v>1964</v>
      </c>
      <c r="D176" s="6">
        <v>2200</v>
      </c>
      <c r="E176" s="6">
        <v>0</v>
      </c>
      <c r="F176" s="6">
        <v>0</v>
      </c>
      <c r="G176" s="10">
        <v>6</v>
      </c>
      <c r="H176" s="6" t="s">
        <v>26</v>
      </c>
      <c r="I176" s="7" t="s">
        <v>13</v>
      </c>
      <c r="J176" s="7"/>
      <c r="K176" s="7"/>
      <c r="L176" s="7"/>
      <c r="M176" s="7"/>
      <c r="N176" s="7"/>
      <c r="AG176" s="20">
        <f t="shared" si="26"/>
      </c>
      <c r="AH176" s="20">
        <f t="shared" si="27"/>
        <v>0</v>
      </c>
      <c r="AI176" s="20">
        <f t="shared" si="28"/>
      </c>
      <c r="AJ176" s="20">
        <f t="shared" si="29"/>
      </c>
      <c r="AK176" s="20">
        <f t="shared" si="30"/>
      </c>
      <c r="AL176" s="20">
        <f t="shared" si="31"/>
      </c>
      <c r="AN176" s="20">
        <f t="shared" si="32"/>
      </c>
      <c r="AO176" s="20">
        <f t="shared" si="33"/>
        <v>6</v>
      </c>
      <c r="AP176" s="20">
        <f t="shared" si="34"/>
      </c>
      <c r="AQ176" s="20">
        <f t="shared" si="35"/>
      </c>
      <c r="AR176" s="20">
        <f t="shared" si="36"/>
      </c>
      <c r="AS176" s="20">
        <f t="shared" si="37"/>
      </c>
    </row>
    <row r="177" spans="1:45" ht="12.75">
      <c r="A177" s="8">
        <v>3</v>
      </c>
      <c r="B177" s="8">
        <v>17</v>
      </c>
      <c r="C177" s="8">
        <v>1965</v>
      </c>
      <c r="D177" s="6">
        <v>730</v>
      </c>
      <c r="E177" s="6">
        <v>0</v>
      </c>
      <c r="F177" s="6">
        <v>0</v>
      </c>
      <c r="G177" s="10">
        <v>0</v>
      </c>
      <c r="H177" s="6" t="s">
        <v>26</v>
      </c>
      <c r="I177" s="7" t="s">
        <v>17</v>
      </c>
      <c r="J177" s="7"/>
      <c r="K177" s="7"/>
      <c r="L177" s="7"/>
      <c r="M177" s="7"/>
      <c r="N177" s="7"/>
      <c r="AG177" s="20">
        <f t="shared" si="26"/>
      </c>
      <c r="AH177" s="20">
        <f t="shared" si="27"/>
        <v>0</v>
      </c>
      <c r="AI177" s="20">
        <f t="shared" si="28"/>
      </c>
      <c r="AJ177" s="20">
        <f t="shared" si="29"/>
      </c>
      <c r="AK177" s="20">
        <f t="shared" si="30"/>
      </c>
      <c r="AL177" s="20">
        <f t="shared" si="31"/>
      </c>
      <c r="AN177" s="20">
        <f t="shared" si="32"/>
      </c>
      <c r="AO177" s="20">
        <f t="shared" si="33"/>
        <v>0</v>
      </c>
      <c r="AP177" s="20">
        <f t="shared" si="34"/>
      </c>
      <c r="AQ177" s="20">
        <f t="shared" si="35"/>
      </c>
      <c r="AR177" s="20">
        <f t="shared" si="36"/>
      </c>
      <c r="AS177" s="20">
        <f t="shared" si="37"/>
      </c>
    </row>
    <row r="178" spans="1:45" ht="12.75">
      <c r="A178" s="8">
        <v>3</v>
      </c>
      <c r="B178" s="8">
        <v>17</v>
      </c>
      <c r="C178" s="8">
        <v>1965</v>
      </c>
      <c r="D178" s="6">
        <v>800</v>
      </c>
      <c r="E178" s="6">
        <v>0</v>
      </c>
      <c r="F178" s="6">
        <v>1</v>
      </c>
      <c r="G178" s="10">
        <v>1</v>
      </c>
      <c r="H178" s="6" t="s">
        <v>26</v>
      </c>
      <c r="I178" s="7" t="s">
        <v>21</v>
      </c>
      <c r="J178" s="7"/>
      <c r="K178" s="7"/>
      <c r="L178" s="7"/>
      <c r="M178" s="7"/>
      <c r="N178" s="7"/>
      <c r="AG178" s="20">
        <f t="shared" si="26"/>
      </c>
      <c r="AH178" s="20">
        <f t="shared" si="27"/>
        <v>0</v>
      </c>
      <c r="AI178" s="20">
        <f t="shared" si="28"/>
      </c>
      <c r="AJ178" s="20">
        <f t="shared" si="29"/>
      </c>
      <c r="AK178" s="20">
        <f t="shared" si="30"/>
      </c>
      <c r="AL178" s="20">
        <f t="shared" si="31"/>
      </c>
      <c r="AN178" s="20">
        <f t="shared" si="32"/>
      </c>
      <c r="AO178" s="20">
        <f t="shared" si="33"/>
        <v>1</v>
      </c>
      <c r="AP178" s="20">
        <f t="shared" si="34"/>
      </c>
      <c r="AQ178" s="20">
        <f t="shared" si="35"/>
      </c>
      <c r="AR178" s="20">
        <f t="shared" si="36"/>
      </c>
      <c r="AS178" s="20">
        <f t="shared" si="37"/>
      </c>
    </row>
    <row r="179" spans="1:45" ht="12.75">
      <c r="A179" s="8">
        <v>3</v>
      </c>
      <c r="B179" s="8">
        <v>17</v>
      </c>
      <c r="C179" s="8">
        <v>1965</v>
      </c>
      <c r="D179" s="6">
        <v>820</v>
      </c>
      <c r="E179" s="6">
        <v>0</v>
      </c>
      <c r="F179" s="6">
        <v>0</v>
      </c>
      <c r="G179" s="10">
        <v>2</v>
      </c>
      <c r="H179" s="6" t="s">
        <v>12</v>
      </c>
      <c r="I179" s="7" t="s">
        <v>20</v>
      </c>
      <c r="J179" s="7"/>
      <c r="K179" s="7"/>
      <c r="L179" s="7"/>
      <c r="M179" s="7"/>
      <c r="N179" s="7"/>
      <c r="AG179" s="20">
        <f t="shared" si="26"/>
      </c>
      <c r="AH179" s="20">
        <f t="shared" si="27"/>
      </c>
      <c r="AI179" s="20">
        <f t="shared" si="28"/>
        <v>0</v>
      </c>
      <c r="AJ179" s="20">
        <f t="shared" si="29"/>
      </c>
      <c r="AK179" s="20">
        <f t="shared" si="30"/>
      </c>
      <c r="AL179" s="20">
        <f t="shared" si="31"/>
      </c>
      <c r="AN179" s="20">
        <f t="shared" si="32"/>
      </c>
      <c r="AO179" s="20">
        <f t="shared" si="33"/>
      </c>
      <c r="AP179" s="20">
        <f t="shared" si="34"/>
        <v>2</v>
      </c>
      <c r="AQ179" s="20">
        <f t="shared" si="35"/>
      </c>
      <c r="AR179" s="20">
        <f t="shared" si="36"/>
      </c>
      <c r="AS179" s="20">
        <f t="shared" si="37"/>
      </c>
    </row>
    <row r="180" spans="1:45" ht="12.75">
      <c r="A180" s="8">
        <v>3</v>
      </c>
      <c r="B180" s="8">
        <v>17</v>
      </c>
      <c r="C180" s="8">
        <v>1965</v>
      </c>
      <c r="D180" s="6">
        <v>900</v>
      </c>
      <c r="E180" s="6">
        <v>0</v>
      </c>
      <c r="F180" s="6">
        <v>0</v>
      </c>
      <c r="G180" s="10">
        <v>0</v>
      </c>
      <c r="H180" s="6" t="s">
        <v>26</v>
      </c>
      <c r="I180" s="7" t="s">
        <v>24</v>
      </c>
      <c r="J180" s="7"/>
      <c r="K180" s="7"/>
      <c r="L180" s="7"/>
      <c r="M180" s="7"/>
      <c r="N180" s="7"/>
      <c r="AG180" s="20">
        <f t="shared" si="26"/>
      </c>
      <c r="AH180" s="20">
        <f t="shared" si="27"/>
        <v>0</v>
      </c>
      <c r="AI180" s="20">
        <f t="shared" si="28"/>
      </c>
      <c r="AJ180" s="20">
        <f t="shared" si="29"/>
      </c>
      <c r="AK180" s="20">
        <f t="shared" si="30"/>
      </c>
      <c r="AL180" s="20">
        <f t="shared" si="31"/>
      </c>
      <c r="AN180" s="20">
        <f t="shared" si="32"/>
      </c>
      <c r="AO180" s="20">
        <f t="shared" si="33"/>
        <v>0</v>
      </c>
      <c r="AP180" s="20">
        <f t="shared" si="34"/>
      </c>
      <c r="AQ180" s="20">
        <f t="shared" si="35"/>
      </c>
      <c r="AR180" s="20">
        <f t="shared" si="36"/>
      </c>
      <c r="AS180" s="20">
        <f t="shared" si="37"/>
      </c>
    </row>
    <row r="181" spans="1:45" ht="12.75">
      <c r="A181" s="8">
        <v>3</v>
      </c>
      <c r="B181" s="8">
        <v>17</v>
      </c>
      <c r="C181" s="8">
        <v>1965</v>
      </c>
      <c r="D181" s="6">
        <v>930</v>
      </c>
      <c r="E181" s="6">
        <v>0</v>
      </c>
      <c r="F181" s="6">
        <v>2</v>
      </c>
      <c r="G181" s="10">
        <v>2</v>
      </c>
      <c r="H181" s="6" t="s">
        <v>26</v>
      </c>
      <c r="I181" s="7" t="s">
        <v>33</v>
      </c>
      <c r="J181" s="7"/>
      <c r="K181" s="7"/>
      <c r="L181" s="7"/>
      <c r="M181" s="7"/>
      <c r="N181" s="7"/>
      <c r="AG181" s="20">
        <f t="shared" si="26"/>
      </c>
      <c r="AH181" s="20">
        <f t="shared" si="27"/>
        <v>0</v>
      </c>
      <c r="AI181" s="20">
        <f t="shared" si="28"/>
      </c>
      <c r="AJ181" s="20">
        <f t="shared" si="29"/>
      </c>
      <c r="AK181" s="20">
        <f t="shared" si="30"/>
      </c>
      <c r="AL181" s="20">
        <f t="shared" si="31"/>
      </c>
      <c r="AN181" s="20">
        <f t="shared" si="32"/>
      </c>
      <c r="AO181" s="20">
        <f t="shared" si="33"/>
        <v>2</v>
      </c>
      <c r="AP181" s="20">
        <f t="shared" si="34"/>
      </c>
      <c r="AQ181" s="20">
        <f t="shared" si="35"/>
      </c>
      <c r="AR181" s="20">
        <f t="shared" si="36"/>
      </c>
      <c r="AS181" s="20">
        <f t="shared" si="37"/>
      </c>
    </row>
    <row r="182" spans="1:45" ht="12.75">
      <c r="A182" s="8">
        <v>4</v>
      </c>
      <c r="B182" s="8">
        <v>15</v>
      </c>
      <c r="C182" s="8">
        <v>1965</v>
      </c>
      <c r="D182" s="6">
        <v>1350</v>
      </c>
      <c r="E182" s="6">
        <v>0</v>
      </c>
      <c r="F182" s="6">
        <v>0</v>
      </c>
      <c r="G182" s="10">
        <v>6</v>
      </c>
      <c r="H182" s="6" t="s">
        <v>12</v>
      </c>
      <c r="I182" s="7" t="s">
        <v>39</v>
      </c>
      <c r="J182" s="7"/>
      <c r="K182" s="7"/>
      <c r="L182" s="7"/>
      <c r="M182" s="7"/>
      <c r="N182" s="7"/>
      <c r="AG182" s="20">
        <f t="shared" si="26"/>
      </c>
      <c r="AH182" s="20">
        <f t="shared" si="27"/>
      </c>
      <c r="AI182" s="20">
        <f t="shared" si="28"/>
        <v>0</v>
      </c>
      <c r="AJ182" s="20">
        <f t="shared" si="29"/>
      </c>
      <c r="AK182" s="20">
        <f t="shared" si="30"/>
      </c>
      <c r="AL182" s="20">
        <f t="shared" si="31"/>
      </c>
      <c r="AN182" s="20">
        <f t="shared" si="32"/>
      </c>
      <c r="AO182" s="20">
        <f t="shared" si="33"/>
      </c>
      <c r="AP182" s="20">
        <f t="shared" si="34"/>
        <v>6</v>
      </c>
      <c r="AQ182" s="20">
        <f t="shared" si="35"/>
      </c>
      <c r="AR182" s="20">
        <f t="shared" si="36"/>
      </c>
      <c r="AS182" s="20">
        <f t="shared" si="37"/>
      </c>
    </row>
    <row r="183" spans="1:45" ht="12.75">
      <c r="A183" s="8">
        <v>4</v>
      </c>
      <c r="B183" s="8">
        <v>15</v>
      </c>
      <c r="C183" s="8">
        <v>1965</v>
      </c>
      <c r="D183" s="6">
        <v>1613</v>
      </c>
      <c r="E183" s="6">
        <v>1</v>
      </c>
      <c r="F183" s="6">
        <v>0</v>
      </c>
      <c r="G183" s="10">
        <v>7</v>
      </c>
      <c r="H183" s="6" t="s">
        <v>15</v>
      </c>
      <c r="I183" s="7" t="s">
        <v>14</v>
      </c>
      <c r="J183" s="7"/>
      <c r="K183" s="7"/>
      <c r="L183" s="7"/>
      <c r="M183" s="7"/>
      <c r="N183" s="7"/>
      <c r="AG183" s="20">
        <f t="shared" si="26"/>
      </c>
      <c r="AH183" s="20">
        <f t="shared" si="27"/>
      </c>
      <c r="AI183" s="20">
        <f t="shared" si="28"/>
      </c>
      <c r="AJ183" s="20">
        <f t="shared" si="29"/>
        <v>1</v>
      </c>
      <c r="AK183" s="20">
        <f t="shared" si="30"/>
      </c>
      <c r="AL183" s="20">
        <f t="shared" si="31"/>
      </c>
      <c r="AN183" s="20">
        <f t="shared" si="32"/>
      </c>
      <c r="AO183" s="20">
        <f t="shared" si="33"/>
      </c>
      <c r="AP183" s="20">
        <f t="shared" si="34"/>
      </c>
      <c r="AQ183" s="20">
        <f t="shared" si="35"/>
        <v>7</v>
      </c>
      <c r="AR183" s="20">
        <f t="shared" si="36"/>
      </c>
      <c r="AS183" s="20">
        <f t="shared" si="37"/>
      </c>
    </row>
    <row r="184" spans="1:45" ht="12.75">
      <c r="A184" s="8">
        <v>4</v>
      </c>
      <c r="B184" s="8">
        <v>12</v>
      </c>
      <c r="C184" s="8">
        <v>1966</v>
      </c>
      <c r="D184" s="6">
        <v>1200</v>
      </c>
      <c r="E184" s="6">
        <v>0</v>
      </c>
      <c r="F184" s="6">
        <v>0</v>
      </c>
      <c r="G184" s="10">
        <v>1</v>
      </c>
      <c r="H184" s="6" t="s">
        <v>26</v>
      </c>
      <c r="I184" s="7" t="s">
        <v>16</v>
      </c>
      <c r="J184" s="7"/>
      <c r="K184" s="7"/>
      <c r="L184" s="7"/>
      <c r="M184" s="7"/>
      <c r="N184" s="7"/>
      <c r="AG184" s="20">
        <f t="shared" si="26"/>
      </c>
      <c r="AH184" s="20">
        <f t="shared" si="27"/>
        <v>0</v>
      </c>
      <c r="AI184" s="20">
        <f t="shared" si="28"/>
      </c>
      <c r="AJ184" s="20">
        <f t="shared" si="29"/>
      </c>
      <c r="AK184" s="20">
        <f t="shared" si="30"/>
      </c>
      <c r="AL184" s="20">
        <f t="shared" si="31"/>
      </c>
      <c r="AN184" s="20">
        <f t="shared" si="32"/>
      </c>
      <c r="AO184" s="20">
        <f t="shared" si="33"/>
        <v>1</v>
      </c>
      <c r="AP184" s="20">
        <f t="shared" si="34"/>
      </c>
      <c r="AQ184" s="20">
        <f t="shared" si="35"/>
      </c>
      <c r="AR184" s="20">
        <f t="shared" si="36"/>
      </c>
      <c r="AS184" s="20">
        <f t="shared" si="37"/>
      </c>
    </row>
    <row r="185" spans="1:45" ht="12.75">
      <c r="A185" s="8">
        <v>4</v>
      </c>
      <c r="B185" s="8">
        <v>30</v>
      </c>
      <c r="C185" s="8">
        <v>1966</v>
      </c>
      <c r="D185" s="6">
        <v>1200</v>
      </c>
      <c r="E185" s="6">
        <v>0</v>
      </c>
      <c r="F185" s="6">
        <v>0</v>
      </c>
      <c r="G185" s="10">
        <v>0</v>
      </c>
      <c r="H185" s="6" t="s">
        <v>26</v>
      </c>
      <c r="I185" s="7" t="s">
        <v>24</v>
      </c>
      <c r="J185" s="7"/>
      <c r="K185" s="7"/>
      <c r="L185" s="7"/>
      <c r="M185" s="7"/>
      <c r="N185" s="7"/>
      <c r="AG185" s="20">
        <f t="shared" si="26"/>
      </c>
      <c r="AH185" s="20">
        <f t="shared" si="27"/>
        <v>0</v>
      </c>
      <c r="AI185" s="20">
        <f t="shared" si="28"/>
      </c>
      <c r="AJ185" s="20">
        <f t="shared" si="29"/>
      </c>
      <c r="AK185" s="20">
        <f t="shared" si="30"/>
      </c>
      <c r="AL185" s="20">
        <f t="shared" si="31"/>
      </c>
      <c r="AN185" s="20">
        <f t="shared" si="32"/>
      </c>
      <c r="AO185" s="20">
        <f t="shared" si="33"/>
        <v>0</v>
      </c>
      <c r="AP185" s="20">
        <f t="shared" si="34"/>
      </c>
      <c r="AQ185" s="20">
        <f t="shared" si="35"/>
      </c>
      <c r="AR185" s="20">
        <f t="shared" si="36"/>
      </c>
      <c r="AS185" s="20">
        <f t="shared" si="37"/>
      </c>
    </row>
    <row r="186" spans="1:45" ht="12.75">
      <c r="A186" s="8">
        <v>5</v>
      </c>
      <c r="B186" s="8">
        <v>13</v>
      </c>
      <c r="C186" s="8">
        <v>1966</v>
      </c>
      <c r="D186" s="6">
        <v>1500</v>
      </c>
      <c r="E186" s="6">
        <v>0</v>
      </c>
      <c r="F186" s="6">
        <v>0</v>
      </c>
      <c r="G186" s="10">
        <v>0</v>
      </c>
      <c r="H186" s="6" t="s">
        <v>26</v>
      </c>
      <c r="I186" s="7" t="s">
        <v>33</v>
      </c>
      <c r="J186" s="7"/>
      <c r="K186" s="7"/>
      <c r="L186" s="7"/>
      <c r="M186" s="7"/>
      <c r="N186" s="7"/>
      <c r="AG186" s="20">
        <f t="shared" si="26"/>
      </c>
      <c r="AH186" s="20">
        <f t="shared" si="27"/>
        <v>0</v>
      </c>
      <c r="AI186" s="20">
        <f t="shared" si="28"/>
      </c>
      <c r="AJ186" s="20">
        <f t="shared" si="29"/>
      </c>
      <c r="AK186" s="20">
        <f t="shared" si="30"/>
      </c>
      <c r="AL186" s="20">
        <f t="shared" si="31"/>
      </c>
      <c r="AN186" s="20">
        <f t="shared" si="32"/>
      </c>
      <c r="AO186" s="20">
        <f t="shared" si="33"/>
        <v>0</v>
      </c>
      <c r="AP186" s="20">
        <f t="shared" si="34"/>
      </c>
      <c r="AQ186" s="20">
        <f t="shared" si="35"/>
      </c>
      <c r="AR186" s="20">
        <f t="shared" si="36"/>
      </c>
      <c r="AS186" s="20">
        <f t="shared" si="37"/>
      </c>
    </row>
    <row r="187" spans="1:45" ht="12.75">
      <c r="A187" s="8">
        <v>6</v>
      </c>
      <c r="B187" s="8">
        <v>16</v>
      </c>
      <c r="C187" s="8">
        <v>1966</v>
      </c>
      <c r="D187" s="6">
        <v>1500</v>
      </c>
      <c r="E187" s="6">
        <v>0</v>
      </c>
      <c r="F187" s="6">
        <v>0</v>
      </c>
      <c r="G187" s="10">
        <v>0</v>
      </c>
      <c r="H187" s="6" t="s">
        <v>26</v>
      </c>
      <c r="I187" s="7" t="s">
        <v>22</v>
      </c>
      <c r="J187" s="7"/>
      <c r="K187" s="7"/>
      <c r="L187" s="7"/>
      <c r="M187" s="7"/>
      <c r="N187" s="7"/>
      <c r="AG187" s="20">
        <f t="shared" si="26"/>
      </c>
      <c r="AH187" s="20">
        <f t="shared" si="27"/>
        <v>0</v>
      </c>
      <c r="AI187" s="20">
        <f t="shared" si="28"/>
      </c>
      <c r="AJ187" s="20">
        <f t="shared" si="29"/>
      </c>
      <c r="AK187" s="20">
        <f t="shared" si="30"/>
      </c>
      <c r="AL187" s="20">
        <f t="shared" si="31"/>
      </c>
      <c r="AN187" s="20">
        <f t="shared" si="32"/>
      </c>
      <c r="AO187" s="20">
        <f t="shared" si="33"/>
        <v>0</v>
      </c>
      <c r="AP187" s="20">
        <f t="shared" si="34"/>
      </c>
      <c r="AQ187" s="20">
        <f t="shared" si="35"/>
      </c>
      <c r="AR187" s="20">
        <f t="shared" si="36"/>
      </c>
      <c r="AS187" s="20">
        <f t="shared" si="37"/>
      </c>
    </row>
    <row r="188" spans="1:45" ht="12.75">
      <c r="A188" s="8">
        <v>7</v>
      </c>
      <c r="B188" s="8">
        <v>15</v>
      </c>
      <c r="C188" s="8">
        <v>1966</v>
      </c>
      <c r="D188" s="6">
        <v>1600</v>
      </c>
      <c r="E188" s="6">
        <v>0</v>
      </c>
      <c r="F188" s="6">
        <v>1</v>
      </c>
      <c r="G188" s="10">
        <v>0</v>
      </c>
      <c r="H188" s="6" t="s">
        <v>26</v>
      </c>
      <c r="I188" s="7" t="s">
        <v>18</v>
      </c>
      <c r="J188" s="7"/>
      <c r="K188" s="7"/>
      <c r="L188" s="7"/>
      <c r="M188" s="7"/>
      <c r="N188" s="7"/>
      <c r="AG188" s="20">
        <f t="shared" si="26"/>
      </c>
      <c r="AH188" s="20">
        <f t="shared" si="27"/>
        <v>0</v>
      </c>
      <c r="AI188" s="20">
        <f t="shared" si="28"/>
      </c>
      <c r="AJ188" s="20">
        <f t="shared" si="29"/>
      </c>
      <c r="AK188" s="20">
        <f t="shared" si="30"/>
      </c>
      <c r="AL188" s="20">
        <f t="shared" si="31"/>
      </c>
      <c r="AN188" s="20">
        <f t="shared" si="32"/>
      </c>
      <c r="AO188" s="20">
        <f t="shared" si="33"/>
        <v>0</v>
      </c>
      <c r="AP188" s="20">
        <f t="shared" si="34"/>
      </c>
      <c r="AQ188" s="20">
        <f t="shared" si="35"/>
      </c>
      <c r="AR188" s="20">
        <f t="shared" si="36"/>
      </c>
      <c r="AS188" s="20">
        <f t="shared" si="37"/>
      </c>
    </row>
    <row r="189" spans="1:45" ht="12.75">
      <c r="A189" s="8">
        <v>5</v>
      </c>
      <c r="B189" s="8">
        <v>7</v>
      </c>
      <c r="C189" s="8">
        <v>1967</v>
      </c>
      <c r="D189" s="6">
        <v>330</v>
      </c>
      <c r="E189" s="6">
        <v>0</v>
      </c>
      <c r="F189" s="6">
        <v>0</v>
      </c>
      <c r="G189" s="10">
        <v>4</v>
      </c>
      <c r="H189" s="6" t="s">
        <v>12</v>
      </c>
      <c r="I189" s="7" t="s">
        <v>22</v>
      </c>
      <c r="J189" s="7"/>
      <c r="K189" s="7"/>
      <c r="L189" s="7"/>
      <c r="M189" s="7"/>
      <c r="N189" s="7"/>
      <c r="AG189" s="20">
        <f t="shared" si="26"/>
      </c>
      <c r="AH189" s="20">
        <f t="shared" si="27"/>
      </c>
      <c r="AI189" s="20">
        <f t="shared" si="28"/>
        <v>0</v>
      </c>
      <c r="AJ189" s="20">
        <f t="shared" si="29"/>
      </c>
      <c r="AK189" s="20">
        <f t="shared" si="30"/>
      </c>
      <c r="AL189" s="20">
        <f t="shared" si="31"/>
      </c>
      <c r="AN189" s="20">
        <f t="shared" si="32"/>
      </c>
      <c r="AO189" s="20">
        <f t="shared" si="33"/>
      </c>
      <c r="AP189" s="20">
        <f t="shared" si="34"/>
        <v>4</v>
      </c>
      <c r="AQ189" s="20">
        <f t="shared" si="35"/>
      </c>
      <c r="AR189" s="20">
        <f t="shared" si="36"/>
      </c>
      <c r="AS189" s="20">
        <f t="shared" si="37"/>
      </c>
    </row>
    <row r="190" spans="1:45" ht="12.75">
      <c r="A190" s="8">
        <v>4</v>
      </c>
      <c r="B190" s="8">
        <v>14</v>
      </c>
      <c r="C190" s="8">
        <v>1968</v>
      </c>
      <c r="D190" s="6">
        <v>1800</v>
      </c>
      <c r="E190" s="6">
        <v>0</v>
      </c>
      <c r="F190" s="6">
        <v>0</v>
      </c>
      <c r="G190" s="10">
        <v>0</v>
      </c>
      <c r="H190" s="6" t="s">
        <v>26</v>
      </c>
      <c r="I190" s="7" t="s">
        <v>32</v>
      </c>
      <c r="J190" s="7"/>
      <c r="K190" s="7"/>
      <c r="L190" s="7"/>
      <c r="M190" s="7"/>
      <c r="N190" s="7"/>
      <c r="AG190" s="20">
        <f t="shared" si="26"/>
      </c>
      <c r="AH190" s="20">
        <f t="shared" si="27"/>
        <v>0</v>
      </c>
      <c r="AI190" s="20">
        <f t="shared" si="28"/>
      </c>
      <c r="AJ190" s="20">
        <f t="shared" si="29"/>
      </c>
      <c r="AK190" s="20">
        <f t="shared" si="30"/>
      </c>
      <c r="AL190" s="20">
        <f t="shared" si="31"/>
      </c>
      <c r="AN190" s="20">
        <f t="shared" si="32"/>
      </c>
      <c r="AO190" s="20">
        <f t="shared" si="33"/>
        <v>0</v>
      </c>
      <c r="AP190" s="20">
        <f t="shared" si="34"/>
      </c>
      <c r="AQ190" s="20">
        <f t="shared" si="35"/>
      </c>
      <c r="AR190" s="20">
        <f t="shared" si="36"/>
      </c>
      <c r="AS190" s="20">
        <f t="shared" si="37"/>
      </c>
    </row>
    <row r="191" spans="1:45" ht="12.75">
      <c r="A191" s="8">
        <v>4</v>
      </c>
      <c r="B191" s="8">
        <v>23</v>
      </c>
      <c r="C191" s="8">
        <v>1968</v>
      </c>
      <c r="D191" s="6">
        <v>1458</v>
      </c>
      <c r="E191" s="6">
        <v>0</v>
      </c>
      <c r="F191" s="6">
        <v>1</v>
      </c>
      <c r="G191" s="10">
        <v>0</v>
      </c>
      <c r="H191" s="6" t="s">
        <v>26</v>
      </c>
      <c r="I191" s="7" t="s">
        <v>27</v>
      </c>
      <c r="J191" s="7"/>
      <c r="K191" s="7"/>
      <c r="L191" s="7"/>
      <c r="M191" s="7"/>
      <c r="N191" s="7"/>
      <c r="AG191" s="20">
        <f t="shared" si="26"/>
      </c>
      <c r="AH191" s="20">
        <f t="shared" si="27"/>
        <v>0</v>
      </c>
      <c r="AI191" s="20">
        <f t="shared" si="28"/>
      </c>
      <c r="AJ191" s="20">
        <f t="shared" si="29"/>
      </c>
      <c r="AK191" s="20">
        <f t="shared" si="30"/>
      </c>
      <c r="AL191" s="20">
        <f t="shared" si="31"/>
      </c>
      <c r="AN191" s="20">
        <f t="shared" si="32"/>
      </c>
      <c r="AO191" s="20">
        <f t="shared" si="33"/>
        <v>0</v>
      </c>
      <c r="AP191" s="20">
        <f t="shared" si="34"/>
      </c>
      <c r="AQ191" s="20">
        <f t="shared" si="35"/>
      </c>
      <c r="AR191" s="20">
        <f t="shared" si="36"/>
      </c>
      <c r="AS191" s="20">
        <f t="shared" si="37"/>
      </c>
    </row>
    <row r="192" spans="1:45" ht="12.75">
      <c r="A192" s="8">
        <v>5</v>
      </c>
      <c r="B192" s="8">
        <v>14</v>
      </c>
      <c r="C192" s="8">
        <v>1968</v>
      </c>
      <c r="D192" s="6">
        <v>1615</v>
      </c>
      <c r="E192" s="6">
        <v>0</v>
      </c>
      <c r="F192" s="6">
        <v>0</v>
      </c>
      <c r="G192" s="10">
        <v>0</v>
      </c>
      <c r="H192" s="6" t="s">
        <v>26</v>
      </c>
      <c r="I192" s="7" t="s">
        <v>42</v>
      </c>
      <c r="J192" s="7"/>
      <c r="K192" s="7"/>
      <c r="L192" s="7"/>
      <c r="M192" s="7"/>
      <c r="N192" s="7"/>
      <c r="AG192" s="20">
        <f t="shared" si="26"/>
      </c>
      <c r="AH192" s="20">
        <f t="shared" si="27"/>
        <v>0</v>
      </c>
      <c r="AI192" s="20">
        <f t="shared" si="28"/>
      </c>
      <c r="AJ192" s="20">
        <f t="shared" si="29"/>
      </c>
      <c r="AK192" s="20">
        <f t="shared" si="30"/>
      </c>
      <c r="AL192" s="20">
        <f t="shared" si="31"/>
      </c>
      <c r="AN192" s="20">
        <f t="shared" si="32"/>
      </c>
      <c r="AO192" s="20">
        <f t="shared" si="33"/>
        <v>0</v>
      </c>
      <c r="AP192" s="20">
        <f t="shared" si="34"/>
      </c>
      <c r="AQ192" s="20">
        <f t="shared" si="35"/>
      </c>
      <c r="AR192" s="20">
        <f t="shared" si="36"/>
      </c>
      <c r="AS192" s="20">
        <f t="shared" si="37"/>
      </c>
    </row>
    <row r="193" spans="1:45" ht="12.75">
      <c r="A193" s="8">
        <v>5</v>
      </c>
      <c r="B193" s="8">
        <v>25</v>
      </c>
      <c r="C193" s="8">
        <v>1968</v>
      </c>
      <c r="D193" s="6">
        <v>1840</v>
      </c>
      <c r="E193" s="6">
        <v>0</v>
      </c>
      <c r="F193" s="6">
        <v>0</v>
      </c>
      <c r="G193" s="10">
        <v>0</v>
      </c>
      <c r="H193" s="6" t="s">
        <v>26</v>
      </c>
      <c r="I193" s="7" t="s">
        <v>43</v>
      </c>
      <c r="J193" s="7"/>
      <c r="K193" s="7"/>
      <c r="L193" s="7"/>
      <c r="M193" s="7"/>
      <c r="N193" s="7"/>
      <c r="AG193" s="20">
        <f t="shared" si="26"/>
      </c>
      <c r="AH193" s="20">
        <f t="shared" si="27"/>
        <v>0</v>
      </c>
      <c r="AI193" s="20">
        <f t="shared" si="28"/>
      </c>
      <c r="AJ193" s="20">
        <f t="shared" si="29"/>
      </c>
      <c r="AK193" s="20">
        <f t="shared" si="30"/>
      </c>
      <c r="AL193" s="20">
        <f t="shared" si="31"/>
      </c>
      <c r="AN193" s="20">
        <f t="shared" si="32"/>
      </c>
      <c r="AO193" s="20">
        <f t="shared" si="33"/>
        <v>0</v>
      </c>
      <c r="AP193" s="20">
        <f t="shared" si="34"/>
      </c>
      <c r="AQ193" s="20">
        <f t="shared" si="35"/>
      </c>
      <c r="AR193" s="20">
        <f t="shared" si="36"/>
      </c>
      <c r="AS193" s="20">
        <f t="shared" si="37"/>
      </c>
    </row>
    <row r="194" spans="1:45" ht="12.75">
      <c r="A194" s="8">
        <v>5</v>
      </c>
      <c r="B194" s="8">
        <v>26</v>
      </c>
      <c r="C194" s="8">
        <v>1968</v>
      </c>
      <c r="D194" s="6">
        <v>1540</v>
      </c>
      <c r="E194" s="6">
        <v>0</v>
      </c>
      <c r="F194" s="6">
        <v>0</v>
      </c>
      <c r="G194" s="10">
        <v>0</v>
      </c>
      <c r="H194" s="6" t="s">
        <v>26</v>
      </c>
      <c r="I194" s="7" t="s">
        <v>42</v>
      </c>
      <c r="J194" s="7"/>
      <c r="K194" s="7"/>
      <c r="L194" s="7"/>
      <c r="M194" s="7"/>
      <c r="N194" s="7"/>
      <c r="AG194" s="20">
        <f t="shared" si="26"/>
      </c>
      <c r="AH194" s="20">
        <f t="shared" si="27"/>
        <v>0</v>
      </c>
      <c r="AI194" s="20">
        <f t="shared" si="28"/>
      </c>
      <c r="AJ194" s="20">
        <f t="shared" si="29"/>
      </c>
      <c r="AK194" s="20">
        <f t="shared" si="30"/>
      </c>
      <c r="AL194" s="20">
        <f t="shared" si="31"/>
      </c>
      <c r="AN194" s="20">
        <f t="shared" si="32"/>
      </c>
      <c r="AO194" s="20">
        <f t="shared" si="33"/>
        <v>0</v>
      </c>
      <c r="AP194" s="20">
        <f t="shared" si="34"/>
      </c>
      <c r="AQ194" s="20">
        <f t="shared" si="35"/>
      </c>
      <c r="AR194" s="20">
        <f t="shared" si="36"/>
      </c>
      <c r="AS194" s="20">
        <f t="shared" si="37"/>
      </c>
    </row>
    <row r="195" spans="1:45" ht="12.75">
      <c r="A195" s="8">
        <v>1</v>
      </c>
      <c r="B195" s="8">
        <v>23</v>
      </c>
      <c r="C195" s="8">
        <v>1969</v>
      </c>
      <c r="D195" s="6">
        <v>1605</v>
      </c>
      <c r="E195" s="6">
        <v>0</v>
      </c>
      <c r="F195" s="6">
        <v>0</v>
      </c>
      <c r="G195" s="10">
        <v>0</v>
      </c>
      <c r="H195" s="6" t="s">
        <v>12</v>
      </c>
      <c r="I195" s="7" t="s">
        <v>29</v>
      </c>
      <c r="J195" s="7"/>
      <c r="K195" s="7"/>
      <c r="L195" s="7"/>
      <c r="M195" s="7"/>
      <c r="N195" s="7"/>
      <c r="AG195" s="20">
        <f t="shared" si="26"/>
      </c>
      <c r="AH195" s="20">
        <f t="shared" si="27"/>
      </c>
      <c r="AI195" s="20">
        <f t="shared" si="28"/>
        <v>0</v>
      </c>
      <c r="AJ195" s="20">
        <f t="shared" si="29"/>
      </c>
      <c r="AK195" s="20">
        <f t="shared" si="30"/>
      </c>
      <c r="AL195" s="20">
        <f t="shared" si="31"/>
      </c>
      <c r="AN195" s="20">
        <f t="shared" si="32"/>
      </c>
      <c r="AO195" s="20">
        <f t="shared" si="33"/>
      </c>
      <c r="AP195" s="20">
        <f t="shared" si="34"/>
        <v>0</v>
      </c>
      <c r="AQ195" s="20">
        <f t="shared" si="35"/>
      </c>
      <c r="AR195" s="20">
        <f t="shared" si="36"/>
      </c>
      <c r="AS195" s="20">
        <f t="shared" si="37"/>
      </c>
    </row>
    <row r="196" spans="1:45" ht="12.75">
      <c r="A196" s="8">
        <v>4</v>
      </c>
      <c r="B196" s="8">
        <v>1</v>
      </c>
      <c r="C196" s="8">
        <v>1970</v>
      </c>
      <c r="D196" s="6">
        <v>2030</v>
      </c>
      <c r="E196" s="6">
        <v>0</v>
      </c>
      <c r="F196" s="6">
        <v>2</v>
      </c>
      <c r="G196" s="10">
        <v>4</v>
      </c>
      <c r="H196" s="6" t="s">
        <v>26</v>
      </c>
      <c r="I196" s="7" t="s">
        <v>38</v>
      </c>
      <c r="J196" s="7"/>
      <c r="K196" s="7"/>
      <c r="L196" s="7"/>
      <c r="M196" s="7"/>
      <c r="N196" s="7"/>
      <c r="AG196" s="20">
        <f t="shared" si="26"/>
      </c>
      <c r="AH196" s="20">
        <f t="shared" si="27"/>
        <v>0</v>
      </c>
      <c r="AI196" s="20">
        <f t="shared" si="28"/>
      </c>
      <c r="AJ196" s="20">
        <f t="shared" si="29"/>
      </c>
      <c r="AK196" s="20">
        <f t="shared" si="30"/>
      </c>
      <c r="AL196" s="20">
        <f t="shared" si="31"/>
      </c>
      <c r="AN196" s="20">
        <f t="shared" si="32"/>
      </c>
      <c r="AO196" s="20">
        <f t="shared" si="33"/>
        <v>4</v>
      </c>
      <c r="AP196" s="20">
        <f t="shared" si="34"/>
      </c>
      <c r="AQ196" s="20">
        <f t="shared" si="35"/>
      </c>
      <c r="AR196" s="20">
        <f t="shared" si="36"/>
      </c>
      <c r="AS196" s="20">
        <f t="shared" si="37"/>
      </c>
    </row>
    <row r="197" spans="1:45" ht="12.75">
      <c r="A197" s="8">
        <v>4</v>
      </c>
      <c r="B197" s="8">
        <v>27</v>
      </c>
      <c r="C197" s="8">
        <v>1970</v>
      </c>
      <c r="D197" s="6">
        <v>1400</v>
      </c>
      <c r="E197" s="6">
        <v>3</v>
      </c>
      <c r="F197" s="6">
        <v>85</v>
      </c>
      <c r="G197" s="10">
        <v>43</v>
      </c>
      <c r="H197" s="6" t="s">
        <v>11</v>
      </c>
      <c r="I197" s="7" t="s">
        <v>19</v>
      </c>
      <c r="J197" s="7" t="s">
        <v>131</v>
      </c>
      <c r="K197" s="7" t="s">
        <v>124</v>
      </c>
      <c r="L197" s="7"/>
      <c r="M197" s="7"/>
      <c r="N197" s="7"/>
      <c r="AG197" s="20">
        <f t="shared" si="26"/>
      </c>
      <c r="AH197" s="20">
        <f t="shared" si="27"/>
      </c>
      <c r="AI197" s="20">
        <f t="shared" si="28"/>
      </c>
      <c r="AJ197" s="20">
        <f t="shared" si="29"/>
      </c>
      <c r="AK197" s="20">
        <f t="shared" si="30"/>
        <v>3</v>
      </c>
      <c r="AL197" s="20">
        <f t="shared" si="31"/>
      </c>
      <c r="AN197" s="20">
        <f t="shared" si="32"/>
      </c>
      <c r="AO197" s="20">
        <f t="shared" si="33"/>
      </c>
      <c r="AP197" s="20">
        <f t="shared" si="34"/>
      </c>
      <c r="AQ197" s="20">
        <f t="shared" si="35"/>
      </c>
      <c r="AR197" s="20">
        <f t="shared" si="36"/>
        <v>43</v>
      </c>
      <c r="AS197" s="20">
        <f t="shared" si="37"/>
      </c>
    </row>
    <row r="198" spans="1:45" ht="12.75">
      <c r="A198" s="8">
        <v>7</v>
      </c>
      <c r="B198" s="8">
        <v>3</v>
      </c>
      <c r="C198" s="8">
        <v>1970</v>
      </c>
      <c r="D198" s="6">
        <v>1850</v>
      </c>
      <c r="E198" s="6">
        <v>0</v>
      </c>
      <c r="F198" s="6">
        <v>1</v>
      </c>
      <c r="G198" s="10">
        <v>0</v>
      </c>
      <c r="H198" s="6" t="s">
        <v>26</v>
      </c>
      <c r="I198" s="7" t="s">
        <v>19</v>
      </c>
      <c r="J198" s="7"/>
      <c r="K198" s="7"/>
      <c r="L198" s="7"/>
      <c r="M198" s="7"/>
      <c r="N198" s="7"/>
      <c r="AG198" s="20">
        <f t="shared" si="26"/>
      </c>
      <c r="AH198" s="20">
        <f t="shared" si="27"/>
        <v>0</v>
      </c>
      <c r="AI198" s="20">
        <f t="shared" si="28"/>
      </c>
      <c r="AJ198" s="20">
        <f t="shared" si="29"/>
      </c>
      <c r="AK198" s="20">
        <f t="shared" si="30"/>
      </c>
      <c r="AL198" s="20">
        <f t="shared" si="31"/>
      </c>
      <c r="AN198" s="20">
        <f t="shared" si="32"/>
      </c>
      <c r="AO198" s="20">
        <f t="shared" si="33"/>
        <v>0</v>
      </c>
      <c r="AP198" s="20">
        <f t="shared" si="34"/>
      </c>
      <c r="AQ198" s="20">
        <f t="shared" si="35"/>
      </c>
      <c r="AR198" s="20">
        <f t="shared" si="36"/>
      </c>
      <c r="AS198" s="20">
        <f t="shared" si="37"/>
      </c>
    </row>
    <row r="199" spans="1:45" ht="12.75">
      <c r="A199" s="8">
        <v>3</v>
      </c>
      <c r="B199" s="8">
        <v>6</v>
      </c>
      <c r="C199" s="8">
        <v>1971</v>
      </c>
      <c r="D199" s="6">
        <v>1439</v>
      </c>
      <c r="E199" s="6">
        <v>0</v>
      </c>
      <c r="F199" s="6">
        <v>0</v>
      </c>
      <c r="G199" s="10">
        <v>40</v>
      </c>
      <c r="H199" s="6" t="s">
        <v>26</v>
      </c>
      <c r="I199" s="7" t="s">
        <v>20</v>
      </c>
      <c r="J199" s="7" t="s">
        <v>101</v>
      </c>
      <c r="K199" s="7" t="s">
        <v>102</v>
      </c>
      <c r="L199" s="7"/>
      <c r="M199" s="7"/>
      <c r="N199" s="7"/>
      <c r="AG199" s="20">
        <f aca="true" t="shared" si="38" ref="AG199:AG262">IF(H199="F0",E199,"")</f>
      </c>
      <c r="AH199" s="20">
        <f aca="true" t="shared" si="39" ref="AH199:AH262">IF(H199="F1",E199,"")</f>
        <v>0</v>
      </c>
      <c r="AI199" s="20">
        <f aca="true" t="shared" si="40" ref="AI199:AI262">IF(H199="F2",E199,"")</f>
      </c>
      <c r="AJ199" s="20">
        <f aca="true" t="shared" si="41" ref="AJ199:AJ262">IF(H199="F3",E199,"")</f>
      </c>
      <c r="AK199" s="20">
        <f aca="true" t="shared" si="42" ref="AK199:AK262">IF(H199="F4",E199,"")</f>
      </c>
      <c r="AL199" s="20">
        <f aca="true" t="shared" si="43" ref="AL199:AL262">IF(H199="F5",E199,"")</f>
      </c>
      <c r="AN199" s="20">
        <f aca="true" t="shared" si="44" ref="AN199:AN262">IF(H199="F0",G199,"")</f>
      </c>
      <c r="AO199" s="20">
        <f aca="true" t="shared" si="45" ref="AO199:AO262">IF(H199="F1",G199,"")</f>
        <v>40</v>
      </c>
      <c r="AP199" s="20">
        <f aca="true" t="shared" si="46" ref="AP199:AP262">IF(H199="F2",G199,"")</f>
      </c>
      <c r="AQ199" s="20">
        <f aca="true" t="shared" si="47" ref="AQ199:AQ262">IF(H199="F3",G199,"")</f>
      </c>
      <c r="AR199" s="20">
        <f aca="true" t="shared" si="48" ref="AR199:AR262">IF(H199="F4",G199,"")</f>
      </c>
      <c r="AS199" s="20">
        <f aca="true" t="shared" si="49" ref="AS199:AS262">IF(H199="F5",G199,"")</f>
      </c>
    </row>
    <row r="200" spans="1:45" ht="12.75">
      <c r="A200" s="8">
        <v>4</v>
      </c>
      <c r="B200" s="8">
        <v>27</v>
      </c>
      <c r="C200" s="8">
        <v>1971</v>
      </c>
      <c r="D200" s="6">
        <v>2031</v>
      </c>
      <c r="E200" s="6">
        <v>0</v>
      </c>
      <c r="F200" s="6">
        <v>3</v>
      </c>
      <c r="G200" s="10">
        <v>15</v>
      </c>
      <c r="H200" s="6" t="s">
        <v>15</v>
      </c>
      <c r="I200" s="7" t="s">
        <v>24</v>
      </c>
      <c r="J200" s="7" t="s">
        <v>129</v>
      </c>
      <c r="K200" s="7"/>
      <c r="L200" s="7"/>
      <c r="M200" s="7"/>
      <c r="N200" s="7"/>
      <c r="AG200" s="20">
        <f t="shared" si="38"/>
      </c>
      <c r="AH200" s="20">
        <f t="shared" si="39"/>
      </c>
      <c r="AI200" s="20">
        <f t="shared" si="40"/>
      </c>
      <c r="AJ200" s="20">
        <f t="shared" si="41"/>
        <v>0</v>
      </c>
      <c r="AK200" s="20">
        <f t="shared" si="42"/>
      </c>
      <c r="AL200" s="20">
        <f t="shared" si="43"/>
      </c>
      <c r="AN200" s="20">
        <f t="shared" si="44"/>
      </c>
      <c r="AO200" s="20">
        <f t="shared" si="45"/>
      </c>
      <c r="AP200" s="20">
        <f t="shared" si="46"/>
      </c>
      <c r="AQ200" s="20">
        <f t="shared" si="47"/>
        <v>15</v>
      </c>
      <c r="AR200" s="20">
        <f t="shared" si="48"/>
      </c>
      <c r="AS200" s="20">
        <f t="shared" si="49"/>
      </c>
    </row>
    <row r="201" spans="1:45" ht="12.75">
      <c r="A201" s="8">
        <v>5</v>
      </c>
      <c r="B201" s="8">
        <v>6</v>
      </c>
      <c r="C201" s="8">
        <v>1971</v>
      </c>
      <c r="D201" s="6">
        <v>1826</v>
      </c>
      <c r="E201" s="6">
        <v>0</v>
      </c>
      <c r="F201" s="6">
        <v>0</v>
      </c>
      <c r="G201" s="10">
        <v>0</v>
      </c>
      <c r="H201" s="6" t="s">
        <v>44</v>
      </c>
      <c r="I201" s="7" t="s">
        <v>20</v>
      </c>
      <c r="J201" s="7"/>
      <c r="K201" s="7"/>
      <c r="L201" s="7"/>
      <c r="M201" s="7"/>
      <c r="N201" s="7"/>
      <c r="AG201" s="20">
        <f t="shared" si="38"/>
        <v>0</v>
      </c>
      <c r="AH201" s="20">
        <f t="shared" si="39"/>
      </c>
      <c r="AI201" s="20">
        <f t="shared" si="40"/>
      </c>
      <c r="AJ201" s="20">
        <f t="shared" si="41"/>
      </c>
      <c r="AK201" s="20">
        <f t="shared" si="42"/>
      </c>
      <c r="AL201" s="20">
        <f t="shared" si="43"/>
      </c>
      <c r="AN201" s="20">
        <f t="shared" si="44"/>
        <v>0</v>
      </c>
      <c r="AO201" s="20">
        <f t="shared" si="45"/>
      </c>
      <c r="AP201" s="20">
        <f t="shared" si="46"/>
      </c>
      <c r="AQ201" s="20">
        <f t="shared" si="47"/>
      </c>
      <c r="AR201" s="20">
        <f t="shared" si="48"/>
      </c>
      <c r="AS201" s="20">
        <f t="shared" si="49"/>
      </c>
    </row>
    <row r="202" spans="1:45" ht="12.75">
      <c r="A202" s="8">
        <v>5</v>
      </c>
      <c r="B202" s="8">
        <v>7</v>
      </c>
      <c r="C202" s="8">
        <v>1971</v>
      </c>
      <c r="D202" s="6">
        <v>1745</v>
      </c>
      <c r="E202" s="6">
        <v>3</v>
      </c>
      <c r="F202" s="6">
        <v>137</v>
      </c>
      <c r="G202" s="10">
        <v>52</v>
      </c>
      <c r="H202" s="6" t="s">
        <v>11</v>
      </c>
      <c r="I202" s="7" t="s">
        <v>113</v>
      </c>
      <c r="J202" s="7" t="s">
        <v>110</v>
      </c>
      <c r="K202" s="7" t="s">
        <v>111</v>
      </c>
      <c r="L202" s="7" t="s">
        <v>141</v>
      </c>
      <c r="M202" s="7"/>
      <c r="N202" s="7"/>
      <c r="AG202" s="20">
        <f t="shared" si="38"/>
      </c>
      <c r="AH202" s="20">
        <f t="shared" si="39"/>
      </c>
      <c r="AI202" s="20">
        <f t="shared" si="40"/>
      </c>
      <c r="AJ202" s="20">
        <f t="shared" si="41"/>
      </c>
      <c r="AK202" s="20">
        <f t="shared" si="42"/>
        <v>3</v>
      </c>
      <c r="AL202" s="20">
        <f t="shared" si="43"/>
      </c>
      <c r="AN202" s="20">
        <f t="shared" si="44"/>
      </c>
      <c r="AO202" s="20">
        <f t="shared" si="45"/>
      </c>
      <c r="AP202" s="20">
        <f t="shared" si="46"/>
      </c>
      <c r="AQ202" s="20">
        <f t="shared" si="47"/>
      </c>
      <c r="AR202" s="20">
        <f t="shared" si="48"/>
        <v>52</v>
      </c>
      <c r="AS202" s="20">
        <f t="shared" si="49"/>
      </c>
    </row>
    <row r="203" spans="1:45" ht="12.75">
      <c r="A203" s="8">
        <v>5</v>
      </c>
      <c r="B203" s="8">
        <v>7</v>
      </c>
      <c r="C203" s="8">
        <v>1971</v>
      </c>
      <c r="D203" s="6">
        <v>2115</v>
      </c>
      <c r="E203" s="6">
        <v>0</v>
      </c>
      <c r="F203" s="6">
        <v>0</v>
      </c>
      <c r="G203" s="10">
        <v>0</v>
      </c>
      <c r="H203" s="6" t="s">
        <v>44</v>
      </c>
      <c r="I203" s="7" t="s">
        <v>19</v>
      </c>
      <c r="J203" s="7"/>
      <c r="K203" s="7"/>
      <c r="L203" s="7"/>
      <c r="M203" s="7"/>
      <c r="N203" s="7"/>
      <c r="AG203" s="20">
        <f t="shared" si="38"/>
        <v>0</v>
      </c>
      <c r="AH203" s="20">
        <f t="shared" si="39"/>
      </c>
      <c r="AI203" s="20">
        <f t="shared" si="40"/>
      </c>
      <c r="AJ203" s="20">
        <f t="shared" si="41"/>
      </c>
      <c r="AK203" s="20">
        <f t="shared" si="42"/>
      </c>
      <c r="AL203" s="20">
        <f t="shared" si="43"/>
      </c>
      <c r="AN203" s="20">
        <f t="shared" si="44"/>
        <v>0</v>
      </c>
      <c r="AO203" s="20">
        <f t="shared" si="45"/>
      </c>
      <c r="AP203" s="20">
        <f t="shared" si="46"/>
      </c>
      <c r="AQ203" s="20">
        <f t="shared" si="47"/>
      </c>
      <c r="AR203" s="20">
        <f t="shared" si="48"/>
      </c>
      <c r="AS203" s="20">
        <f t="shared" si="49"/>
      </c>
    </row>
    <row r="204" spans="1:45" ht="12.75">
      <c r="A204" s="8">
        <v>5</v>
      </c>
      <c r="B204" s="8">
        <v>24</v>
      </c>
      <c r="C204" s="8">
        <v>1971</v>
      </c>
      <c r="D204" s="6">
        <v>2055</v>
      </c>
      <c r="E204" s="6">
        <v>0</v>
      </c>
      <c r="F204" s="6">
        <v>3</v>
      </c>
      <c r="G204" s="10">
        <v>0</v>
      </c>
      <c r="H204" s="6" t="s">
        <v>44</v>
      </c>
      <c r="I204" s="7" t="s">
        <v>23</v>
      </c>
      <c r="J204" s="7"/>
      <c r="K204" s="7"/>
      <c r="L204" s="7"/>
      <c r="M204" s="7"/>
      <c r="N204" s="7"/>
      <c r="AG204" s="20">
        <f t="shared" si="38"/>
        <v>0</v>
      </c>
      <c r="AH204" s="20">
        <f t="shared" si="39"/>
      </c>
      <c r="AI204" s="20">
        <f t="shared" si="40"/>
      </c>
      <c r="AJ204" s="20">
        <f t="shared" si="41"/>
      </c>
      <c r="AK204" s="20">
        <f t="shared" si="42"/>
      </c>
      <c r="AL204" s="20">
        <f t="shared" si="43"/>
      </c>
      <c r="AN204" s="20">
        <f t="shared" si="44"/>
        <v>0</v>
      </c>
      <c r="AO204" s="20">
        <f t="shared" si="45"/>
      </c>
      <c r="AP204" s="20">
        <f t="shared" si="46"/>
      </c>
      <c r="AQ204" s="20">
        <f t="shared" si="47"/>
      </c>
      <c r="AR204" s="20">
        <f t="shared" si="48"/>
      </c>
      <c r="AS204" s="20">
        <f t="shared" si="49"/>
      </c>
    </row>
    <row r="205" spans="1:45" ht="12.75">
      <c r="A205" s="8">
        <v>6</v>
      </c>
      <c r="B205" s="8">
        <v>19</v>
      </c>
      <c r="C205" s="8">
        <v>1971</v>
      </c>
      <c r="D205" s="6">
        <v>1910</v>
      </c>
      <c r="E205" s="6">
        <v>0</v>
      </c>
      <c r="F205" s="6">
        <v>0</v>
      </c>
      <c r="G205" s="10">
        <v>0</v>
      </c>
      <c r="H205" s="6" t="s">
        <v>44</v>
      </c>
      <c r="I205" s="7" t="s">
        <v>23</v>
      </c>
      <c r="J205" s="7"/>
      <c r="K205" s="7"/>
      <c r="L205" s="7"/>
      <c r="M205" s="7"/>
      <c r="N205" s="7"/>
      <c r="AG205" s="20">
        <f t="shared" si="38"/>
        <v>0</v>
      </c>
      <c r="AH205" s="20">
        <f t="shared" si="39"/>
      </c>
      <c r="AI205" s="20">
        <f t="shared" si="40"/>
      </c>
      <c r="AJ205" s="20">
        <f t="shared" si="41"/>
      </c>
      <c r="AK205" s="20">
        <f t="shared" si="42"/>
      </c>
      <c r="AL205" s="20">
        <f t="shared" si="43"/>
      </c>
      <c r="AN205" s="20">
        <f t="shared" si="44"/>
        <v>0</v>
      </c>
      <c r="AO205" s="20">
        <f t="shared" si="45"/>
      </c>
      <c r="AP205" s="20">
        <f t="shared" si="46"/>
      </c>
      <c r="AQ205" s="20">
        <f t="shared" si="47"/>
      </c>
      <c r="AR205" s="20">
        <f t="shared" si="48"/>
      </c>
      <c r="AS205" s="20">
        <f t="shared" si="49"/>
      </c>
    </row>
    <row r="206" spans="1:45" ht="12.75">
      <c r="A206" s="8">
        <v>4</v>
      </c>
      <c r="B206" s="8">
        <v>7</v>
      </c>
      <c r="C206" s="8">
        <v>1972</v>
      </c>
      <c r="D206" s="6">
        <v>1630</v>
      </c>
      <c r="E206" s="6">
        <v>0</v>
      </c>
      <c r="F206" s="6">
        <v>15</v>
      </c>
      <c r="G206" s="10">
        <v>25</v>
      </c>
      <c r="H206" s="6" t="s">
        <v>12</v>
      </c>
      <c r="I206" s="7" t="s">
        <v>43</v>
      </c>
      <c r="J206" s="7" t="s">
        <v>94</v>
      </c>
      <c r="K206" s="7"/>
      <c r="L206" s="7"/>
      <c r="M206" s="7"/>
      <c r="N206" s="7"/>
      <c r="AG206" s="20">
        <f t="shared" si="38"/>
      </c>
      <c r="AH206" s="20">
        <f t="shared" si="39"/>
      </c>
      <c r="AI206" s="20">
        <f t="shared" si="40"/>
        <v>0</v>
      </c>
      <c r="AJ206" s="20">
        <f t="shared" si="41"/>
      </c>
      <c r="AK206" s="20">
        <f t="shared" si="42"/>
      </c>
      <c r="AL206" s="20">
        <f t="shared" si="43"/>
      </c>
      <c r="AN206" s="20">
        <f t="shared" si="44"/>
      </c>
      <c r="AO206" s="20">
        <f t="shared" si="45"/>
      </c>
      <c r="AP206" s="20">
        <f t="shared" si="46"/>
        <v>25</v>
      </c>
      <c r="AQ206" s="20">
        <f t="shared" si="47"/>
      </c>
      <c r="AR206" s="20">
        <f t="shared" si="48"/>
      </c>
      <c r="AS206" s="20">
        <f t="shared" si="49"/>
      </c>
    </row>
    <row r="207" spans="1:45" ht="12.75">
      <c r="A207" s="8">
        <v>4</v>
      </c>
      <c r="B207" s="8">
        <v>21</v>
      </c>
      <c r="C207" s="8">
        <v>1972</v>
      </c>
      <c r="D207" s="6">
        <v>1515</v>
      </c>
      <c r="E207" s="6">
        <v>0</v>
      </c>
      <c r="F207" s="6">
        <v>3</v>
      </c>
      <c r="G207" s="10">
        <v>2</v>
      </c>
      <c r="H207" s="6" t="s">
        <v>26</v>
      </c>
      <c r="I207" s="7" t="s">
        <v>42</v>
      </c>
      <c r="J207" s="7"/>
      <c r="K207" s="7"/>
      <c r="L207" s="7"/>
      <c r="M207" s="7"/>
      <c r="N207" s="7"/>
      <c r="AG207" s="20">
        <f t="shared" si="38"/>
      </c>
      <c r="AH207" s="20">
        <f t="shared" si="39"/>
        <v>0</v>
      </c>
      <c r="AI207" s="20">
        <f t="shared" si="40"/>
      </c>
      <c r="AJ207" s="20">
        <f t="shared" si="41"/>
      </c>
      <c r="AK207" s="20">
        <f t="shared" si="42"/>
      </c>
      <c r="AL207" s="20">
        <f t="shared" si="43"/>
      </c>
      <c r="AN207" s="20">
        <f t="shared" si="44"/>
      </c>
      <c r="AO207" s="20">
        <f t="shared" si="45"/>
        <v>2</v>
      </c>
      <c r="AP207" s="20">
        <f t="shared" si="46"/>
      </c>
      <c r="AQ207" s="20">
        <f t="shared" si="47"/>
      </c>
      <c r="AR207" s="20">
        <f t="shared" si="48"/>
      </c>
      <c r="AS207" s="20">
        <f t="shared" si="49"/>
      </c>
    </row>
    <row r="208" spans="1:45" ht="12.75">
      <c r="A208" s="8">
        <v>4</v>
      </c>
      <c r="B208" s="8">
        <v>21</v>
      </c>
      <c r="C208" s="8">
        <v>1972</v>
      </c>
      <c r="D208" s="6">
        <v>2005</v>
      </c>
      <c r="E208" s="6">
        <v>0</v>
      </c>
      <c r="F208" s="6">
        <v>10</v>
      </c>
      <c r="G208" s="10">
        <v>33</v>
      </c>
      <c r="H208" s="6" t="s">
        <v>15</v>
      </c>
      <c r="I208" s="7" t="s">
        <v>20</v>
      </c>
      <c r="J208" s="7" t="s">
        <v>101</v>
      </c>
      <c r="K208" s="7"/>
      <c r="L208" s="7"/>
      <c r="M208" s="7"/>
      <c r="N208" s="7"/>
      <c r="AG208" s="20">
        <f t="shared" si="38"/>
      </c>
      <c r="AH208" s="20">
        <f t="shared" si="39"/>
      </c>
      <c r="AI208" s="20">
        <f t="shared" si="40"/>
      </c>
      <c r="AJ208" s="20">
        <f t="shared" si="41"/>
        <v>0</v>
      </c>
      <c r="AK208" s="20">
        <f t="shared" si="42"/>
      </c>
      <c r="AL208" s="20">
        <f t="shared" si="43"/>
      </c>
      <c r="AN208" s="20">
        <f t="shared" si="44"/>
      </c>
      <c r="AO208" s="20">
        <f t="shared" si="45"/>
      </c>
      <c r="AP208" s="20">
        <f t="shared" si="46"/>
      </c>
      <c r="AQ208" s="20">
        <f t="shared" si="47"/>
        <v>33</v>
      </c>
      <c r="AR208" s="20">
        <f t="shared" si="48"/>
      </c>
      <c r="AS208" s="20">
        <f t="shared" si="49"/>
      </c>
    </row>
    <row r="209" spans="1:45" ht="12.75">
      <c r="A209" s="8">
        <v>5</v>
      </c>
      <c r="B209" s="8">
        <v>14</v>
      </c>
      <c r="C209" s="8">
        <v>1972</v>
      </c>
      <c r="D209" s="6">
        <v>2030</v>
      </c>
      <c r="E209" s="6">
        <v>0</v>
      </c>
      <c r="F209" s="6">
        <v>3</v>
      </c>
      <c r="G209" s="11">
        <v>1</v>
      </c>
      <c r="H209" s="6" t="s">
        <v>12</v>
      </c>
      <c r="I209" s="7" t="s">
        <v>39</v>
      </c>
      <c r="J209" s="7"/>
      <c r="K209" s="7"/>
      <c r="L209" s="7"/>
      <c r="M209" s="7"/>
      <c r="N209" s="7"/>
      <c r="AG209" s="20">
        <f t="shared" si="38"/>
      </c>
      <c r="AH209" s="20">
        <f t="shared" si="39"/>
      </c>
      <c r="AI209" s="20">
        <f t="shared" si="40"/>
        <v>0</v>
      </c>
      <c r="AJ209" s="20">
        <f t="shared" si="41"/>
      </c>
      <c r="AK209" s="20">
        <f t="shared" si="42"/>
      </c>
      <c r="AL209" s="20">
        <f t="shared" si="43"/>
      </c>
      <c r="AN209" s="20">
        <f t="shared" si="44"/>
      </c>
      <c r="AO209" s="20">
        <f t="shared" si="45"/>
      </c>
      <c r="AP209" s="20">
        <f t="shared" si="46"/>
        <v>1</v>
      </c>
      <c r="AQ209" s="20">
        <f t="shared" si="47"/>
      </c>
      <c r="AR209" s="20">
        <f t="shared" si="48"/>
      </c>
      <c r="AS209" s="20">
        <f t="shared" si="49"/>
      </c>
    </row>
    <row r="210" spans="1:45" ht="12.75">
      <c r="A210" s="8">
        <v>6</v>
      </c>
      <c r="B210" s="8">
        <v>28</v>
      </c>
      <c r="C210" s="8">
        <v>1972</v>
      </c>
      <c r="D210" s="6">
        <v>1300</v>
      </c>
      <c r="E210" s="6">
        <v>0</v>
      </c>
      <c r="F210" s="6">
        <v>0</v>
      </c>
      <c r="G210" s="10">
        <v>0.3</v>
      </c>
      <c r="H210" s="6" t="s">
        <v>12</v>
      </c>
      <c r="I210" s="7" t="s">
        <v>14</v>
      </c>
      <c r="J210" s="7"/>
      <c r="K210" s="7"/>
      <c r="L210" s="7"/>
      <c r="M210" s="7"/>
      <c r="N210" s="7"/>
      <c r="AG210" s="20">
        <f t="shared" si="38"/>
      </c>
      <c r="AH210" s="20">
        <f t="shared" si="39"/>
      </c>
      <c r="AI210" s="20">
        <f t="shared" si="40"/>
        <v>0</v>
      </c>
      <c r="AJ210" s="20">
        <f t="shared" si="41"/>
      </c>
      <c r="AK210" s="20">
        <f t="shared" si="42"/>
      </c>
      <c r="AL210" s="20">
        <f t="shared" si="43"/>
      </c>
      <c r="AN210" s="20">
        <f t="shared" si="44"/>
      </c>
      <c r="AO210" s="20">
        <f t="shared" si="45"/>
      </c>
      <c r="AP210" s="20">
        <f t="shared" si="46"/>
        <v>0.3</v>
      </c>
      <c r="AQ210" s="20">
        <f t="shared" si="47"/>
      </c>
      <c r="AR210" s="20">
        <f t="shared" si="48"/>
      </c>
      <c r="AS210" s="20">
        <f t="shared" si="49"/>
      </c>
    </row>
    <row r="211" spans="1:45" ht="12.75">
      <c r="A211" s="8">
        <v>3</v>
      </c>
      <c r="B211" s="8">
        <v>15</v>
      </c>
      <c r="C211" s="8">
        <v>1973</v>
      </c>
      <c r="D211" s="6">
        <v>200</v>
      </c>
      <c r="E211" s="6">
        <v>1</v>
      </c>
      <c r="F211" s="6">
        <v>3</v>
      </c>
      <c r="G211" s="10">
        <v>0</v>
      </c>
      <c r="H211" s="6" t="s">
        <v>12</v>
      </c>
      <c r="I211" s="7" t="s">
        <v>33</v>
      </c>
      <c r="J211" s="7"/>
      <c r="K211" s="7"/>
      <c r="L211" s="7"/>
      <c r="M211" s="7"/>
      <c r="N211" s="7"/>
      <c r="AG211" s="20">
        <f t="shared" si="38"/>
      </c>
      <c r="AH211" s="20">
        <f t="shared" si="39"/>
      </c>
      <c r="AI211" s="20">
        <f t="shared" si="40"/>
        <v>1</v>
      </c>
      <c r="AJ211" s="20">
        <f t="shared" si="41"/>
      </c>
      <c r="AK211" s="20">
        <f t="shared" si="42"/>
      </c>
      <c r="AL211" s="20">
        <f t="shared" si="43"/>
      </c>
      <c r="AN211" s="20">
        <f t="shared" si="44"/>
      </c>
      <c r="AO211" s="20">
        <f t="shared" si="45"/>
      </c>
      <c r="AP211" s="20">
        <f t="shared" si="46"/>
        <v>0</v>
      </c>
      <c r="AQ211" s="20">
        <f t="shared" si="47"/>
      </c>
      <c r="AR211" s="20">
        <f t="shared" si="48"/>
      </c>
      <c r="AS211" s="20">
        <f t="shared" si="49"/>
      </c>
    </row>
    <row r="212" spans="1:45" ht="12.75">
      <c r="A212" s="8">
        <v>4</v>
      </c>
      <c r="B212" s="8">
        <v>25</v>
      </c>
      <c r="C212" s="8">
        <v>1973</v>
      </c>
      <c r="D212" s="6">
        <v>1525</v>
      </c>
      <c r="E212" s="6">
        <v>0</v>
      </c>
      <c r="F212" s="6">
        <v>0</v>
      </c>
      <c r="G212" s="10">
        <v>0</v>
      </c>
      <c r="H212" s="6" t="s">
        <v>26</v>
      </c>
      <c r="I212" s="7" t="s">
        <v>24</v>
      </c>
      <c r="J212" s="7"/>
      <c r="K212" s="7"/>
      <c r="L212" s="7"/>
      <c r="M212" s="7"/>
      <c r="N212" s="7"/>
      <c r="AG212" s="20">
        <f t="shared" si="38"/>
      </c>
      <c r="AH212" s="20">
        <f t="shared" si="39"/>
        <v>0</v>
      </c>
      <c r="AI212" s="20">
        <f t="shared" si="40"/>
      </c>
      <c r="AJ212" s="20">
        <f t="shared" si="41"/>
      </c>
      <c r="AK212" s="20">
        <f t="shared" si="42"/>
      </c>
      <c r="AL212" s="20">
        <f t="shared" si="43"/>
      </c>
      <c r="AN212" s="20">
        <f t="shared" si="44"/>
      </c>
      <c r="AO212" s="20">
        <f t="shared" si="45"/>
        <v>0</v>
      </c>
      <c r="AP212" s="20">
        <f t="shared" si="46"/>
      </c>
      <c r="AQ212" s="20">
        <f t="shared" si="47"/>
      </c>
      <c r="AR212" s="20">
        <f t="shared" si="48"/>
      </c>
      <c r="AS212" s="20">
        <f t="shared" si="49"/>
      </c>
    </row>
    <row r="213" spans="1:45" ht="12.75">
      <c r="A213" s="8">
        <v>5</v>
      </c>
      <c r="B213" s="8">
        <v>10</v>
      </c>
      <c r="C213" s="8">
        <v>1973</v>
      </c>
      <c r="D213" s="6">
        <v>1245</v>
      </c>
      <c r="E213" s="6">
        <v>0</v>
      </c>
      <c r="F213" s="6">
        <v>0</v>
      </c>
      <c r="G213" s="10">
        <v>0</v>
      </c>
      <c r="H213" s="6" t="s">
        <v>26</v>
      </c>
      <c r="I213" s="7" t="s">
        <v>13</v>
      </c>
      <c r="J213" s="7"/>
      <c r="K213" s="7"/>
      <c r="L213" s="7"/>
      <c r="M213" s="7"/>
      <c r="N213" s="7"/>
      <c r="AG213" s="20">
        <f t="shared" si="38"/>
      </c>
      <c r="AH213" s="20">
        <f t="shared" si="39"/>
        <v>0</v>
      </c>
      <c r="AI213" s="20">
        <f t="shared" si="40"/>
      </c>
      <c r="AJ213" s="20">
        <f t="shared" si="41"/>
      </c>
      <c r="AK213" s="20">
        <f t="shared" si="42"/>
      </c>
      <c r="AL213" s="20">
        <f t="shared" si="43"/>
      </c>
      <c r="AN213" s="20">
        <f t="shared" si="44"/>
      </c>
      <c r="AO213" s="20">
        <f t="shared" si="45"/>
        <v>0</v>
      </c>
      <c r="AP213" s="20">
        <f t="shared" si="46"/>
      </c>
      <c r="AQ213" s="20">
        <f t="shared" si="47"/>
      </c>
      <c r="AR213" s="20">
        <f t="shared" si="48"/>
      </c>
      <c r="AS213" s="20">
        <f t="shared" si="49"/>
      </c>
    </row>
    <row r="214" spans="1:45" ht="12.75">
      <c r="A214" s="8">
        <v>5</v>
      </c>
      <c r="B214" s="8">
        <v>10</v>
      </c>
      <c r="C214" s="8">
        <v>1973</v>
      </c>
      <c r="D214" s="6">
        <v>1315</v>
      </c>
      <c r="E214" s="6">
        <v>0</v>
      </c>
      <c r="F214" s="6">
        <v>0</v>
      </c>
      <c r="G214" s="10">
        <v>0</v>
      </c>
      <c r="H214" s="6" t="s">
        <v>26</v>
      </c>
      <c r="I214" s="7" t="s">
        <v>40</v>
      </c>
      <c r="J214" s="7"/>
      <c r="K214" s="7"/>
      <c r="L214" s="7"/>
      <c r="M214" s="7"/>
      <c r="N214" s="7"/>
      <c r="AG214" s="20">
        <f t="shared" si="38"/>
      </c>
      <c r="AH214" s="20">
        <f t="shared" si="39"/>
        <v>0</v>
      </c>
      <c r="AI214" s="20">
        <f t="shared" si="40"/>
      </c>
      <c r="AJ214" s="20">
        <f t="shared" si="41"/>
      </c>
      <c r="AK214" s="20">
        <f t="shared" si="42"/>
      </c>
      <c r="AL214" s="20">
        <f t="shared" si="43"/>
      </c>
      <c r="AN214" s="20">
        <f t="shared" si="44"/>
      </c>
      <c r="AO214" s="20">
        <f t="shared" si="45"/>
        <v>0</v>
      </c>
      <c r="AP214" s="20">
        <f t="shared" si="46"/>
      </c>
      <c r="AQ214" s="20">
        <f t="shared" si="47"/>
      </c>
      <c r="AR214" s="20">
        <f t="shared" si="48"/>
      </c>
      <c r="AS214" s="20">
        <f t="shared" si="49"/>
      </c>
    </row>
    <row r="215" spans="1:45" ht="12.75">
      <c r="A215" s="8">
        <v>5</v>
      </c>
      <c r="B215" s="8">
        <v>11</v>
      </c>
      <c r="C215" s="8">
        <v>1973</v>
      </c>
      <c r="D215" s="6">
        <v>830</v>
      </c>
      <c r="E215" s="6">
        <v>0</v>
      </c>
      <c r="F215" s="6">
        <v>0</v>
      </c>
      <c r="G215" s="10">
        <v>0</v>
      </c>
      <c r="H215" s="6" t="s">
        <v>26</v>
      </c>
      <c r="I215" s="7" t="s">
        <v>45</v>
      </c>
      <c r="J215" s="7"/>
      <c r="K215" s="7"/>
      <c r="L215" s="7"/>
      <c r="M215" s="7"/>
      <c r="N215" s="7"/>
      <c r="AG215" s="20">
        <f t="shared" si="38"/>
      </c>
      <c r="AH215" s="20">
        <f t="shared" si="39"/>
        <v>0</v>
      </c>
      <c r="AI215" s="20">
        <f t="shared" si="40"/>
      </c>
      <c r="AJ215" s="20">
        <f t="shared" si="41"/>
      </c>
      <c r="AK215" s="20">
        <f t="shared" si="42"/>
      </c>
      <c r="AL215" s="20">
        <f t="shared" si="43"/>
      </c>
      <c r="AN215" s="20">
        <f t="shared" si="44"/>
      </c>
      <c r="AO215" s="20">
        <f t="shared" si="45"/>
        <v>0</v>
      </c>
      <c r="AP215" s="20">
        <f t="shared" si="46"/>
      </c>
      <c r="AQ215" s="20">
        <f t="shared" si="47"/>
      </c>
      <c r="AR215" s="20">
        <f t="shared" si="48"/>
      </c>
      <c r="AS215" s="20">
        <f t="shared" si="49"/>
      </c>
    </row>
    <row r="216" spans="1:45" ht="12.75">
      <c r="A216" s="8">
        <v>5</v>
      </c>
      <c r="B216" s="8">
        <v>19</v>
      </c>
      <c r="C216" s="8">
        <v>1973</v>
      </c>
      <c r="D216" s="6">
        <v>1340</v>
      </c>
      <c r="E216" s="6">
        <v>0</v>
      </c>
      <c r="F216" s="6">
        <v>0</v>
      </c>
      <c r="G216" s="10">
        <v>0</v>
      </c>
      <c r="H216" s="6" t="s">
        <v>26</v>
      </c>
      <c r="I216" s="7" t="s">
        <v>23</v>
      </c>
      <c r="J216" s="7"/>
      <c r="K216" s="7"/>
      <c r="L216" s="7"/>
      <c r="M216" s="7"/>
      <c r="N216" s="7"/>
      <c r="AG216" s="20">
        <f t="shared" si="38"/>
      </c>
      <c r="AH216" s="20">
        <f t="shared" si="39"/>
        <v>0</v>
      </c>
      <c r="AI216" s="20">
        <f t="shared" si="40"/>
      </c>
      <c r="AJ216" s="20">
        <f t="shared" si="41"/>
      </c>
      <c r="AK216" s="20">
        <f t="shared" si="42"/>
      </c>
      <c r="AL216" s="20">
        <f t="shared" si="43"/>
      </c>
      <c r="AN216" s="20">
        <f t="shared" si="44"/>
      </c>
      <c r="AO216" s="20">
        <f t="shared" si="45"/>
        <v>0</v>
      </c>
      <c r="AP216" s="20">
        <f t="shared" si="46"/>
      </c>
      <c r="AQ216" s="20">
        <f t="shared" si="47"/>
      </c>
      <c r="AR216" s="20">
        <f t="shared" si="48"/>
      </c>
      <c r="AS216" s="20">
        <f t="shared" si="49"/>
      </c>
    </row>
    <row r="217" spans="1:45" ht="12.75">
      <c r="A217" s="8">
        <v>5</v>
      </c>
      <c r="B217" s="8">
        <v>22</v>
      </c>
      <c r="C217" s="8">
        <v>1973</v>
      </c>
      <c r="D217" s="6">
        <v>1915</v>
      </c>
      <c r="E217" s="6">
        <v>0</v>
      </c>
      <c r="F217" s="6">
        <v>0</v>
      </c>
      <c r="G217" s="10">
        <v>0</v>
      </c>
      <c r="H217" s="6" t="s">
        <v>26</v>
      </c>
      <c r="I217" s="7" t="s">
        <v>19</v>
      </c>
      <c r="J217" s="7"/>
      <c r="K217" s="7"/>
      <c r="L217" s="7"/>
      <c r="M217" s="7"/>
      <c r="N217" s="7"/>
      <c r="AG217" s="20">
        <f t="shared" si="38"/>
      </c>
      <c r="AH217" s="20">
        <f t="shared" si="39"/>
        <v>0</v>
      </c>
      <c r="AI217" s="20">
        <f t="shared" si="40"/>
      </c>
      <c r="AJ217" s="20">
        <f t="shared" si="41"/>
      </c>
      <c r="AK217" s="20">
        <f t="shared" si="42"/>
      </c>
      <c r="AL217" s="20">
        <f t="shared" si="43"/>
      </c>
      <c r="AN217" s="20">
        <f t="shared" si="44"/>
      </c>
      <c r="AO217" s="20">
        <f t="shared" si="45"/>
        <v>0</v>
      </c>
      <c r="AP217" s="20">
        <f t="shared" si="46"/>
      </c>
      <c r="AQ217" s="20">
        <f t="shared" si="47"/>
      </c>
      <c r="AR217" s="20">
        <f t="shared" si="48"/>
      </c>
      <c r="AS217" s="20">
        <f t="shared" si="49"/>
      </c>
    </row>
    <row r="218" spans="1:45" ht="12.75">
      <c r="A218" s="8">
        <v>5</v>
      </c>
      <c r="B218" s="8">
        <v>23</v>
      </c>
      <c r="C218" s="8">
        <v>1973</v>
      </c>
      <c r="D218" s="6">
        <v>1600</v>
      </c>
      <c r="E218" s="6">
        <v>0</v>
      </c>
      <c r="F218" s="6">
        <v>0</v>
      </c>
      <c r="G218" s="10">
        <v>1</v>
      </c>
      <c r="H218" s="6" t="s">
        <v>26</v>
      </c>
      <c r="I218" s="7" t="s">
        <v>14</v>
      </c>
      <c r="J218" s="7"/>
      <c r="K218" s="7"/>
      <c r="L218" s="7"/>
      <c r="M218" s="7"/>
      <c r="N218" s="7"/>
      <c r="AG218" s="20">
        <f t="shared" si="38"/>
      </c>
      <c r="AH218" s="20">
        <f t="shared" si="39"/>
        <v>0</v>
      </c>
      <c r="AI218" s="20">
        <f t="shared" si="40"/>
      </c>
      <c r="AJ218" s="20">
        <f t="shared" si="41"/>
      </c>
      <c r="AK218" s="20">
        <f t="shared" si="42"/>
      </c>
      <c r="AL218" s="20">
        <f t="shared" si="43"/>
      </c>
      <c r="AN218" s="20">
        <f t="shared" si="44"/>
      </c>
      <c r="AO218" s="20">
        <f t="shared" si="45"/>
        <v>1</v>
      </c>
      <c r="AP218" s="20">
        <f t="shared" si="46"/>
      </c>
      <c r="AQ218" s="20">
        <f t="shared" si="47"/>
      </c>
      <c r="AR218" s="20">
        <f t="shared" si="48"/>
      </c>
      <c r="AS218" s="20">
        <f t="shared" si="49"/>
      </c>
    </row>
    <row r="219" spans="1:45" ht="12.75">
      <c r="A219" s="8">
        <v>11</v>
      </c>
      <c r="B219" s="8">
        <v>26</v>
      </c>
      <c r="C219" s="8">
        <v>1973</v>
      </c>
      <c r="D219" s="6">
        <v>1745</v>
      </c>
      <c r="E219" s="6">
        <v>0</v>
      </c>
      <c r="F219" s="6">
        <v>0</v>
      </c>
      <c r="G219" s="10">
        <v>2</v>
      </c>
      <c r="H219" s="6" t="s">
        <v>26</v>
      </c>
      <c r="I219" s="7" t="s">
        <v>40</v>
      </c>
      <c r="J219" s="7"/>
      <c r="K219" s="7"/>
      <c r="L219" s="7"/>
      <c r="M219" s="7"/>
      <c r="N219" s="7"/>
      <c r="AG219" s="20">
        <f t="shared" si="38"/>
      </c>
      <c r="AH219" s="20">
        <f t="shared" si="39"/>
        <v>0</v>
      </c>
      <c r="AI219" s="20">
        <f t="shared" si="40"/>
      </c>
      <c r="AJ219" s="20">
        <f t="shared" si="41"/>
      </c>
      <c r="AK219" s="20">
        <f t="shared" si="42"/>
      </c>
      <c r="AL219" s="20">
        <f t="shared" si="43"/>
      </c>
      <c r="AN219" s="20">
        <f t="shared" si="44"/>
      </c>
      <c r="AO219" s="20">
        <f t="shared" si="45"/>
        <v>2</v>
      </c>
      <c r="AP219" s="20">
        <f t="shared" si="46"/>
      </c>
      <c r="AQ219" s="20">
        <f t="shared" si="47"/>
      </c>
      <c r="AR219" s="20">
        <f t="shared" si="48"/>
      </c>
      <c r="AS219" s="20">
        <f t="shared" si="49"/>
      </c>
    </row>
    <row r="220" spans="1:45" ht="12.75">
      <c r="A220" s="8">
        <v>4</v>
      </c>
      <c r="B220" s="8">
        <v>1</v>
      </c>
      <c r="C220" s="8">
        <v>1974</v>
      </c>
      <c r="D220" s="6">
        <v>1845</v>
      </c>
      <c r="E220" s="6">
        <v>0</v>
      </c>
      <c r="F220" s="6">
        <v>0</v>
      </c>
      <c r="G220" s="10">
        <v>2</v>
      </c>
      <c r="H220" s="6" t="s">
        <v>26</v>
      </c>
      <c r="I220" s="7" t="s">
        <v>9</v>
      </c>
      <c r="J220" s="7"/>
      <c r="K220" s="7"/>
      <c r="L220" s="7"/>
      <c r="M220" s="7"/>
      <c r="N220" s="7"/>
      <c r="AG220" s="20">
        <f t="shared" si="38"/>
      </c>
      <c r="AH220" s="20">
        <f t="shared" si="39"/>
        <v>0</v>
      </c>
      <c r="AI220" s="20">
        <f t="shared" si="40"/>
      </c>
      <c r="AJ220" s="20">
        <f t="shared" si="41"/>
      </c>
      <c r="AK220" s="20">
        <f t="shared" si="42"/>
      </c>
      <c r="AL220" s="20">
        <f t="shared" si="43"/>
      </c>
      <c r="AN220" s="20">
        <f t="shared" si="44"/>
      </c>
      <c r="AO220" s="20">
        <f t="shared" si="45"/>
        <v>2</v>
      </c>
      <c r="AP220" s="20">
        <f t="shared" si="46"/>
      </c>
      <c r="AQ220" s="20">
        <f t="shared" si="47"/>
      </c>
      <c r="AR220" s="20">
        <f t="shared" si="48"/>
      </c>
      <c r="AS220" s="20">
        <f t="shared" si="49"/>
      </c>
    </row>
    <row r="221" spans="1:45" ht="12.75">
      <c r="A221" s="8">
        <v>4</v>
      </c>
      <c r="B221" s="8">
        <v>1</v>
      </c>
      <c r="C221" s="8">
        <v>1974</v>
      </c>
      <c r="D221" s="6">
        <v>1910</v>
      </c>
      <c r="E221" s="6">
        <v>1</v>
      </c>
      <c r="F221" s="6">
        <v>12</v>
      </c>
      <c r="G221" s="10">
        <v>11</v>
      </c>
      <c r="H221" s="6" t="s">
        <v>12</v>
      </c>
      <c r="I221" s="7" t="s">
        <v>13</v>
      </c>
      <c r="J221" s="7"/>
      <c r="K221" s="7"/>
      <c r="L221" s="7"/>
      <c r="M221" s="7"/>
      <c r="N221" s="7"/>
      <c r="AG221" s="20">
        <f t="shared" si="38"/>
      </c>
      <c r="AH221" s="20">
        <f t="shared" si="39"/>
      </c>
      <c r="AI221" s="20">
        <f t="shared" si="40"/>
        <v>1</v>
      </c>
      <c r="AJ221" s="20">
        <f t="shared" si="41"/>
      </c>
      <c r="AK221" s="20">
        <f t="shared" si="42"/>
      </c>
      <c r="AL221" s="20">
        <f t="shared" si="43"/>
      </c>
      <c r="AN221" s="20">
        <f t="shared" si="44"/>
      </c>
      <c r="AO221" s="20">
        <f t="shared" si="45"/>
      </c>
      <c r="AP221" s="20">
        <f t="shared" si="46"/>
        <v>11</v>
      </c>
      <c r="AQ221" s="20">
        <f t="shared" si="47"/>
      </c>
      <c r="AR221" s="20">
        <f t="shared" si="48"/>
      </c>
      <c r="AS221" s="20">
        <f t="shared" si="49"/>
      </c>
    </row>
    <row r="222" spans="1:45" ht="12.75">
      <c r="A222" s="8">
        <v>4</v>
      </c>
      <c r="B222" s="8">
        <v>1</v>
      </c>
      <c r="C222" s="8">
        <v>1974</v>
      </c>
      <c r="D222" s="6">
        <v>1945</v>
      </c>
      <c r="E222" s="6">
        <v>0</v>
      </c>
      <c r="F222" s="6">
        <v>4</v>
      </c>
      <c r="G222" s="10">
        <v>13</v>
      </c>
      <c r="H222" s="6" t="s">
        <v>26</v>
      </c>
      <c r="I222" s="7" t="s">
        <v>24</v>
      </c>
      <c r="J222" s="7"/>
      <c r="K222" s="7"/>
      <c r="L222" s="7"/>
      <c r="M222" s="7"/>
      <c r="N222" s="7"/>
      <c r="AG222" s="20">
        <f t="shared" si="38"/>
      </c>
      <c r="AH222" s="20">
        <f t="shared" si="39"/>
        <v>0</v>
      </c>
      <c r="AI222" s="20">
        <f t="shared" si="40"/>
      </c>
      <c r="AJ222" s="20">
        <f t="shared" si="41"/>
      </c>
      <c r="AK222" s="20">
        <f t="shared" si="42"/>
      </c>
      <c r="AL222" s="20">
        <f t="shared" si="43"/>
      </c>
      <c r="AN222" s="20">
        <f t="shared" si="44"/>
      </c>
      <c r="AO222" s="20">
        <f t="shared" si="45"/>
        <v>13</v>
      </c>
      <c r="AP222" s="20">
        <f t="shared" si="46"/>
      </c>
      <c r="AQ222" s="20">
        <f t="shared" si="47"/>
      </c>
      <c r="AR222" s="20">
        <f t="shared" si="48"/>
      </c>
      <c r="AS222" s="20">
        <f t="shared" si="49"/>
      </c>
    </row>
    <row r="223" spans="1:45" ht="12.75">
      <c r="A223" s="8">
        <v>4</v>
      </c>
      <c r="B223" s="8">
        <v>3</v>
      </c>
      <c r="C223" s="8">
        <v>1974</v>
      </c>
      <c r="D223" s="6">
        <v>1500</v>
      </c>
      <c r="E223" s="6">
        <v>0</v>
      </c>
      <c r="F223" s="6">
        <v>0</v>
      </c>
      <c r="G223" s="10">
        <v>4</v>
      </c>
      <c r="H223" s="6" t="s">
        <v>26</v>
      </c>
      <c r="I223" s="7" t="s">
        <v>25</v>
      </c>
      <c r="J223" s="7"/>
      <c r="K223" s="7"/>
      <c r="L223" s="7"/>
      <c r="M223" s="7"/>
      <c r="N223" s="7"/>
      <c r="AG223" s="20">
        <f t="shared" si="38"/>
      </c>
      <c r="AH223" s="20">
        <f t="shared" si="39"/>
        <v>0</v>
      </c>
      <c r="AI223" s="20">
        <f t="shared" si="40"/>
      </c>
      <c r="AJ223" s="20">
        <f t="shared" si="41"/>
      </c>
      <c r="AK223" s="20">
        <f t="shared" si="42"/>
      </c>
      <c r="AL223" s="20">
        <f t="shared" si="43"/>
      </c>
      <c r="AN223" s="20">
        <f t="shared" si="44"/>
      </c>
      <c r="AO223" s="20">
        <f t="shared" si="45"/>
        <v>4</v>
      </c>
      <c r="AP223" s="20">
        <f t="shared" si="46"/>
      </c>
      <c r="AQ223" s="20">
        <f t="shared" si="47"/>
      </c>
      <c r="AR223" s="20">
        <f t="shared" si="48"/>
      </c>
      <c r="AS223" s="20">
        <f t="shared" si="49"/>
      </c>
    </row>
    <row r="224" spans="1:45" ht="12.75">
      <c r="A224" s="8">
        <v>4</v>
      </c>
      <c r="B224" s="8">
        <v>3</v>
      </c>
      <c r="C224" s="8">
        <v>1974</v>
      </c>
      <c r="D224" s="6">
        <v>1618</v>
      </c>
      <c r="E224" s="6">
        <v>0</v>
      </c>
      <c r="F224" s="6">
        <v>0</v>
      </c>
      <c r="G224" s="10">
        <v>5</v>
      </c>
      <c r="H224" s="6" t="s">
        <v>12</v>
      </c>
      <c r="I224" s="7" t="s">
        <v>13</v>
      </c>
      <c r="J224" s="7"/>
      <c r="K224" s="7"/>
      <c r="L224" s="7"/>
      <c r="M224" s="7"/>
      <c r="N224" s="7"/>
      <c r="AG224" s="20">
        <f t="shared" si="38"/>
      </c>
      <c r="AH224" s="20">
        <f t="shared" si="39"/>
      </c>
      <c r="AI224" s="20">
        <f t="shared" si="40"/>
        <v>0</v>
      </c>
      <c r="AJ224" s="20">
        <f t="shared" si="41"/>
      </c>
      <c r="AK224" s="20">
        <f t="shared" si="42"/>
      </c>
      <c r="AL224" s="20">
        <f t="shared" si="43"/>
      </c>
      <c r="AN224" s="20">
        <f t="shared" si="44"/>
      </c>
      <c r="AO224" s="20">
        <f t="shared" si="45"/>
      </c>
      <c r="AP224" s="20">
        <f t="shared" si="46"/>
        <v>5</v>
      </c>
      <c r="AQ224" s="20">
        <f t="shared" si="47"/>
      </c>
      <c r="AR224" s="20">
        <f t="shared" si="48"/>
      </c>
      <c r="AS224" s="20">
        <f t="shared" si="49"/>
      </c>
    </row>
    <row r="225" spans="1:45" ht="12.75">
      <c r="A225" s="8">
        <v>4</v>
      </c>
      <c r="B225" s="8">
        <v>3</v>
      </c>
      <c r="C225" s="8">
        <v>1974</v>
      </c>
      <c r="D225" s="6">
        <v>1630</v>
      </c>
      <c r="E225" s="6">
        <v>0</v>
      </c>
      <c r="F225" s="6">
        <v>0</v>
      </c>
      <c r="G225" s="10">
        <v>8</v>
      </c>
      <c r="H225" s="6" t="s">
        <v>26</v>
      </c>
      <c r="I225" s="7" t="s">
        <v>18</v>
      </c>
      <c r="J225" s="7"/>
      <c r="K225" s="7"/>
      <c r="L225" s="7"/>
      <c r="M225" s="7"/>
      <c r="N225" s="7"/>
      <c r="AG225" s="20">
        <f t="shared" si="38"/>
      </c>
      <c r="AH225" s="20">
        <f t="shared" si="39"/>
        <v>0</v>
      </c>
      <c r="AI225" s="20">
        <f t="shared" si="40"/>
      </c>
      <c r="AJ225" s="20">
        <f t="shared" si="41"/>
      </c>
      <c r="AK225" s="20">
        <f t="shared" si="42"/>
      </c>
      <c r="AL225" s="20">
        <f t="shared" si="43"/>
      </c>
      <c r="AN225" s="20">
        <f t="shared" si="44"/>
      </c>
      <c r="AO225" s="20">
        <f t="shared" si="45"/>
        <v>8</v>
      </c>
      <c r="AP225" s="20">
        <f t="shared" si="46"/>
      </c>
      <c r="AQ225" s="20">
        <f t="shared" si="47"/>
      </c>
      <c r="AR225" s="20">
        <f t="shared" si="48"/>
      </c>
      <c r="AS225" s="20">
        <f t="shared" si="49"/>
      </c>
    </row>
    <row r="226" spans="1:45" ht="12.75">
      <c r="A226" s="8">
        <v>4</v>
      </c>
      <c r="B226" s="8">
        <v>3</v>
      </c>
      <c r="C226" s="8">
        <v>1974</v>
      </c>
      <c r="D226" s="6">
        <v>1700</v>
      </c>
      <c r="E226" s="6">
        <v>0</v>
      </c>
      <c r="F226" s="6">
        <v>4</v>
      </c>
      <c r="G226" s="10">
        <v>13</v>
      </c>
      <c r="H226" s="6" t="s">
        <v>26</v>
      </c>
      <c r="I226" s="7" t="s">
        <v>28</v>
      </c>
      <c r="J226" s="7" t="s">
        <v>121</v>
      </c>
      <c r="K226" s="7"/>
      <c r="L226" s="7"/>
      <c r="M226" s="7"/>
      <c r="N226" s="7"/>
      <c r="AG226" s="20">
        <f t="shared" si="38"/>
      </c>
      <c r="AH226" s="20">
        <f t="shared" si="39"/>
        <v>0</v>
      </c>
      <c r="AI226" s="20">
        <f t="shared" si="40"/>
      </c>
      <c r="AJ226" s="20">
        <f t="shared" si="41"/>
      </c>
      <c r="AK226" s="20">
        <f t="shared" si="42"/>
      </c>
      <c r="AL226" s="20">
        <f t="shared" si="43"/>
      </c>
      <c r="AN226" s="20">
        <f t="shared" si="44"/>
      </c>
      <c r="AO226" s="20">
        <f t="shared" si="45"/>
        <v>13</v>
      </c>
      <c r="AP226" s="20">
        <f t="shared" si="46"/>
      </c>
      <c r="AQ226" s="20">
        <f t="shared" si="47"/>
      </c>
      <c r="AR226" s="20">
        <f t="shared" si="48"/>
      </c>
      <c r="AS226" s="20">
        <f t="shared" si="49"/>
      </c>
    </row>
    <row r="227" spans="1:45" ht="12.75">
      <c r="A227" s="8">
        <v>4</v>
      </c>
      <c r="B227" s="8">
        <v>3</v>
      </c>
      <c r="C227" s="8">
        <v>1974</v>
      </c>
      <c r="D227" s="6">
        <v>1700</v>
      </c>
      <c r="E227" s="6">
        <v>0</v>
      </c>
      <c r="F227" s="6">
        <v>0</v>
      </c>
      <c r="G227" s="10">
        <v>16</v>
      </c>
      <c r="H227" s="6" t="s">
        <v>12</v>
      </c>
      <c r="I227" s="7" t="s">
        <v>24</v>
      </c>
      <c r="J227" s="7" t="s">
        <v>98</v>
      </c>
      <c r="K227" s="7" t="s">
        <v>123</v>
      </c>
      <c r="L227" s="7"/>
      <c r="M227" s="7"/>
      <c r="N227" s="7"/>
      <c r="AG227" s="20">
        <f t="shared" si="38"/>
      </c>
      <c r="AH227" s="20">
        <f t="shared" si="39"/>
      </c>
      <c r="AI227" s="20">
        <f t="shared" si="40"/>
        <v>0</v>
      </c>
      <c r="AJ227" s="20">
        <f t="shared" si="41"/>
      </c>
      <c r="AK227" s="20">
        <f t="shared" si="42"/>
      </c>
      <c r="AL227" s="20">
        <f t="shared" si="43"/>
      </c>
      <c r="AN227" s="20">
        <f t="shared" si="44"/>
      </c>
      <c r="AO227" s="20">
        <f t="shared" si="45"/>
      </c>
      <c r="AP227" s="20">
        <f t="shared" si="46"/>
        <v>16</v>
      </c>
      <c r="AQ227" s="20">
        <f t="shared" si="47"/>
      </c>
      <c r="AR227" s="20">
        <f t="shared" si="48"/>
      </c>
      <c r="AS227" s="20">
        <f t="shared" si="49"/>
      </c>
    </row>
    <row r="228" spans="1:45" ht="12.75">
      <c r="A228" s="8">
        <v>4</v>
      </c>
      <c r="B228" s="8">
        <v>3</v>
      </c>
      <c r="C228" s="8">
        <v>1974</v>
      </c>
      <c r="D228" s="6">
        <v>1710</v>
      </c>
      <c r="E228" s="6">
        <v>0</v>
      </c>
      <c r="F228" s="6">
        <v>0</v>
      </c>
      <c r="G228" s="10">
        <v>16</v>
      </c>
      <c r="H228" s="6" t="s">
        <v>15</v>
      </c>
      <c r="I228" s="7" t="s">
        <v>16</v>
      </c>
      <c r="J228" s="7" t="s">
        <v>103</v>
      </c>
      <c r="K228" s="7"/>
      <c r="L228" s="7"/>
      <c r="M228" s="7"/>
      <c r="N228" s="7"/>
      <c r="AG228" s="20">
        <f t="shared" si="38"/>
      </c>
      <c r="AH228" s="20">
        <f t="shared" si="39"/>
      </c>
      <c r="AI228" s="20">
        <f t="shared" si="40"/>
      </c>
      <c r="AJ228" s="20">
        <f t="shared" si="41"/>
        <v>0</v>
      </c>
      <c r="AK228" s="20">
        <f t="shared" si="42"/>
      </c>
      <c r="AL228" s="20">
        <f t="shared" si="43"/>
      </c>
      <c r="AN228" s="20">
        <f t="shared" si="44"/>
      </c>
      <c r="AO228" s="20">
        <f t="shared" si="45"/>
      </c>
      <c r="AP228" s="20">
        <f t="shared" si="46"/>
      </c>
      <c r="AQ228" s="20">
        <f t="shared" si="47"/>
        <v>16</v>
      </c>
      <c r="AR228" s="20">
        <f t="shared" si="48"/>
      </c>
      <c r="AS228" s="20">
        <f t="shared" si="49"/>
      </c>
    </row>
    <row r="229" spans="1:45" ht="12.75">
      <c r="A229" s="8">
        <v>4</v>
      </c>
      <c r="B229" s="8">
        <v>3</v>
      </c>
      <c r="C229" s="8">
        <v>1974</v>
      </c>
      <c r="D229" s="6">
        <v>1715</v>
      </c>
      <c r="E229" s="6">
        <v>0</v>
      </c>
      <c r="F229" s="6">
        <v>0</v>
      </c>
      <c r="G229" s="10">
        <v>26</v>
      </c>
      <c r="H229" s="6" t="s">
        <v>26</v>
      </c>
      <c r="I229" s="7" t="s">
        <v>28</v>
      </c>
      <c r="J229" s="7" t="s">
        <v>121</v>
      </c>
      <c r="K229" s="7"/>
      <c r="L229" s="7"/>
      <c r="M229" s="7"/>
      <c r="N229" s="7"/>
      <c r="AG229" s="20">
        <f t="shared" si="38"/>
      </c>
      <c r="AH229" s="20">
        <f t="shared" si="39"/>
        <v>0</v>
      </c>
      <c r="AI229" s="20">
        <f t="shared" si="40"/>
      </c>
      <c r="AJ229" s="20">
        <f t="shared" si="41"/>
      </c>
      <c r="AK229" s="20">
        <f t="shared" si="42"/>
      </c>
      <c r="AL229" s="20">
        <f t="shared" si="43"/>
      </c>
      <c r="AN229" s="20">
        <f t="shared" si="44"/>
      </c>
      <c r="AO229" s="20">
        <f t="shared" si="45"/>
        <v>26</v>
      </c>
      <c r="AP229" s="20">
        <f t="shared" si="46"/>
      </c>
      <c r="AQ229" s="20">
        <f t="shared" si="47"/>
      </c>
      <c r="AR229" s="20">
        <f t="shared" si="48"/>
      </c>
      <c r="AS229" s="20">
        <f t="shared" si="49"/>
      </c>
    </row>
    <row r="230" spans="1:45" ht="12.75">
      <c r="A230" s="8">
        <v>4</v>
      </c>
      <c r="B230" s="8">
        <v>3</v>
      </c>
      <c r="C230" s="8">
        <v>1974</v>
      </c>
      <c r="D230" s="6">
        <v>1815</v>
      </c>
      <c r="E230" s="6">
        <v>0</v>
      </c>
      <c r="F230" s="6">
        <v>11</v>
      </c>
      <c r="G230" s="10">
        <v>28</v>
      </c>
      <c r="H230" s="6" t="s">
        <v>12</v>
      </c>
      <c r="I230" s="7" t="s">
        <v>39</v>
      </c>
      <c r="J230" s="7" t="s">
        <v>130</v>
      </c>
      <c r="K230" s="7" t="s">
        <v>142</v>
      </c>
      <c r="L230" s="7" t="s">
        <v>143</v>
      </c>
      <c r="M230" s="7"/>
      <c r="N230" s="7"/>
      <c r="AG230" s="20">
        <f t="shared" si="38"/>
      </c>
      <c r="AH230" s="20">
        <f t="shared" si="39"/>
      </c>
      <c r="AI230" s="20">
        <f t="shared" si="40"/>
        <v>0</v>
      </c>
      <c r="AJ230" s="20">
        <f t="shared" si="41"/>
      </c>
      <c r="AK230" s="20">
        <f t="shared" si="42"/>
      </c>
      <c r="AL230" s="20">
        <f t="shared" si="43"/>
      </c>
      <c r="AN230" s="20">
        <f t="shared" si="44"/>
      </c>
      <c r="AO230" s="20">
        <f t="shared" si="45"/>
      </c>
      <c r="AP230" s="20">
        <f t="shared" si="46"/>
        <v>28</v>
      </c>
      <c r="AQ230" s="20">
        <f t="shared" si="47"/>
      </c>
      <c r="AR230" s="20">
        <f t="shared" si="48"/>
      </c>
      <c r="AS230" s="20">
        <f t="shared" si="49"/>
      </c>
    </row>
    <row r="231" spans="1:45" ht="12.75">
      <c r="A231" s="8">
        <v>4</v>
      </c>
      <c r="B231" s="8">
        <v>3</v>
      </c>
      <c r="C231" s="8">
        <v>1974</v>
      </c>
      <c r="D231" s="6">
        <v>1830</v>
      </c>
      <c r="E231" s="6">
        <v>1</v>
      </c>
      <c r="F231" s="6">
        <v>23</v>
      </c>
      <c r="G231" s="10">
        <v>14</v>
      </c>
      <c r="H231" s="6" t="s">
        <v>15</v>
      </c>
      <c r="I231" s="7" t="s">
        <v>31</v>
      </c>
      <c r="J231" s="7" t="s">
        <v>129</v>
      </c>
      <c r="K231" s="7"/>
      <c r="L231" s="7"/>
      <c r="M231" s="7"/>
      <c r="N231" s="7"/>
      <c r="AG231" s="20">
        <f t="shared" si="38"/>
      </c>
      <c r="AH231" s="20">
        <f t="shared" si="39"/>
      </c>
      <c r="AI231" s="20">
        <f t="shared" si="40"/>
      </c>
      <c r="AJ231" s="20">
        <f t="shared" si="41"/>
        <v>1</v>
      </c>
      <c r="AK231" s="20">
        <f t="shared" si="42"/>
      </c>
      <c r="AL231" s="20">
        <f t="shared" si="43"/>
      </c>
      <c r="AN231" s="20">
        <f t="shared" si="44"/>
      </c>
      <c r="AO231" s="20">
        <f t="shared" si="45"/>
      </c>
      <c r="AP231" s="20">
        <f t="shared" si="46"/>
      </c>
      <c r="AQ231" s="20">
        <f t="shared" si="47"/>
        <v>14</v>
      </c>
      <c r="AR231" s="20">
        <f t="shared" si="48"/>
      </c>
      <c r="AS231" s="20">
        <f t="shared" si="49"/>
      </c>
    </row>
    <row r="232" spans="1:45" ht="12.75">
      <c r="A232" s="8">
        <v>4</v>
      </c>
      <c r="B232" s="8">
        <v>3</v>
      </c>
      <c r="C232" s="8">
        <v>1974</v>
      </c>
      <c r="D232" s="6">
        <v>1830</v>
      </c>
      <c r="E232" s="6">
        <v>0</v>
      </c>
      <c r="F232" s="6">
        <v>0</v>
      </c>
      <c r="G232" s="10">
        <v>4</v>
      </c>
      <c r="H232" s="6" t="s">
        <v>26</v>
      </c>
      <c r="I232" s="7" t="s">
        <v>40</v>
      </c>
      <c r="J232" s="7"/>
      <c r="K232" s="7"/>
      <c r="L232" s="7"/>
      <c r="M232" s="7"/>
      <c r="N232" s="7"/>
      <c r="AG232" s="20">
        <f t="shared" si="38"/>
      </c>
      <c r="AH232" s="20">
        <f t="shared" si="39"/>
        <v>0</v>
      </c>
      <c r="AI232" s="20">
        <f t="shared" si="40"/>
      </c>
      <c r="AJ232" s="20">
        <f t="shared" si="41"/>
      </c>
      <c r="AK232" s="20">
        <f t="shared" si="42"/>
      </c>
      <c r="AL232" s="20">
        <f t="shared" si="43"/>
      </c>
      <c r="AN232" s="20">
        <f t="shared" si="44"/>
      </c>
      <c r="AO232" s="20">
        <f t="shared" si="45"/>
        <v>4</v>
      </c>
      <c r="AP232" s="20">
        <f t="shared" si="46"/>
      </c>
      <c r="AQ232" s="20">
        <f t="shared" si="47"/>
      </c>
      <c r="AR232" s="20">
        <f t="shared" si="48"/>
      </c>
      <c r="AS232" s="20">
        <f t="shared" si="49"/>
      </c>
    </row>
    <row r="233" spans="1:45" ht="12.75">
      <c r="A233" s="8">
        <v>4</v>
      </c>
      <c r="B233" s="8">
        <v>3</v>
      </c>
      <c r="C233" s="8">
        <v>1974</v>
      </c>
      <c r="D233" s="6">
        <v>1900</v>
      </c>
      <c r="E233" s="6">
        <v>0</v>
      </c>
      <c r="F233" s="6">
        <v>0</v>
      </c>
      <c r="G233" s="10">
        <v>9</v>
      </c>
      <c r="H233" s="6" t="s">
        <v>26</v>
      </c>
      <c r="I233" s="7" t="s">
        <v>47</v>
      </c>
      <c r="J233" s="7" t="s">
        <v>136</v>
      </c>
      <c r="K233" s="7"/>
      <c r="L233" s="7"/>
      <c r="M233" s="7"/>
      <c r="N233" s="7"/>
      <c r="AG233" s="20">
        <f t="shared" si="38"/>
      </c>
      <c r="AH233" s="20">
        <f t="shared" si="39"/>
        <v>0</v>
      </c>
      <c r="AI233" s="20">
        <f t="shared" si="40"/>
      </c>
      <c r="AJ233" s="20">
        <f t="shared" si="41"/>
      </c>
      <c r="AK233" s="20">
        <f t="shared" si="42"/>
      </c>
      <c r="AL233" s="20">
        <f t="shared" si="43"/>
      </c>
      <c r="AN233" s="20">
        <f t="shared" si="44"/>
      </c>
      <c r="AO233" s="20">
        <f t="shared" si="45"/>
        <v>9</v>
      </c>
      <c r="AP233" s="20">
        <f t="shared" si="46"/>
      </c>
      <c r="AQ233" s="20">
        <f t="shared" si="47"/>
      </c>
      <c r="AR233" s="20">
        <f t="shared" si="48"/>
      </c>
      <c r="AS233" s="20">
        <f t="shared" si="49"/>
      </c>
    </row>
    <row r="234" spans="1:45" ht="12.75">
      <c r="A234" s="8">
        <v>4</v>
      </c>
      <c r="B234" s="8">
        <v>3</v>
      </c>
      <c r="C234" s="8">
        <v>1974</v>
      </c>
      <c r="D234" s="6">
        <v>1915</v>
      </c>
      <c r="E234" s="6">
        <v>10</v>
      </c>
      <c r="F234" s="6">
        <v>51</v>
      </c>
      <c r="G234" s="10">
        <v>29</v>
      </c>
      <c r="H234" s="6" t="s">
        <v>11</v>
      </c>
      <c r="I234" s="7" t="s">
        <v>33</v>
      </c>
      <c r="J234" s="7" t="s">
        <v>144</v>
      </c>
      <c r="K234" s="7" t="s">
        <v>136</v>
      </c>
      <c r="L234" s="7"/>
      <c r="M234" s="7"/>
      <c r="N234" s="7"/>
      <c r="AG234" s="20">
        <f t="shared" si="38"/>
      </c>
      <c r="AH234" s="20">
        <f t="shared" si="39"/>
      </c>
      <c r="AI234" s="20">
        <f t="shared" si="40"/>
      </c>
      <c r="AJ234" s="20">
        <f t="shared" si="41"/>
      </c>
      <c r="AK234" s="20">
        <f t="shared" si="42"/>
        <v>10</v>
      </c>
      <c r="AL234" s="20">
        <f t="shared" si="43"/>
      </c>
      <c r="AN234" s="20">
        <f t="shared" si="44"/>
      </c>
      <c r="AO234" s="20">
        <f t="shared" si="45"/>
      </c>
      <c r="AP234" s="20">
        <f t="shared" si="46"/>
      </c>
      <c r="AQ234" s="20">
        <f t="shared" si="47"/>
      </c>
      <c r="AR234" s="20">
        <f t="shared" si="48"/>
        <v>29</v>
      </c>
      <c r="AS234" s="20">
        <f t="shared" si="49"/>
      </c>
    </row>
    <row r="235" spans="1:45" ht="12.75">
      <c r="A235" s="8">
        <v>4</v>
      </c>
      <c r="B235" s="8">
        <v>3</v>
      </c>
      <c r="C235" s="8">
        <v>1974</v>
      </c>
      <c r="D235" s="6">
        <v>1930</v>
      </c>
      <c r="E235" s="6">
        <v>5</v>
      </c>
      <c r="F235" s="6">
        <v>6</v>
      </c>
      <c r="G235" s="10">
        <v>7</v>
      </c>
      <c r="H235" s="6" t="s">
        <v>11</v>
      </c>
      <c r="I235" s="7" t="s">
        <v>46</v>
      </c>
      <c r="J235" s="7"/>
      <c r="K235" s="7"/>
      <c r="L235" s="7"/>
      <c r="M235" s="7"/>
      <c r="N235" s="7"/>
      <c r="AG235" s="20">
        <f t="shared" si="38"/>
      </c>
      <c r="AH235" s="20">
        <f t="shared" si="39"/>
      </c>
      <c r="AI235" s="20">
        <f t="shared" si="40"/>
      </c>
      <c r="AJ235" s="20">
        <f t="shared" si="41"/>
      </c>
      <c r="AK235" s="20">
        <f t="shared" si="42"/>
        <v>5</v>
      </c>
      <c r="AL235" s="20">
        <f t="shared" si="43"/>
      </c>
      <c r="AN235" s="20">
        <f t="shared" si="44"/>
      </c>
      <c r="AO235" s="20">
        <f t="shared" si="45"/>
      </c>
      <c r="AP235" s="20">
        <f t="shared" si="46"/>
      </c>
      <c r="AQ235" s="20">
        <f t="shared" si="47"/>
      </c>
      <c r="AR235" s="20">
        <f t="shared" si="48"/>
        <v>7</v>
      </c>
      <c r="AS235" s="20">
        <f t="shared" si="49"/>
      </c>
    </row>
    <row r="236" spans="1:45" ht="12.75">
      <c r="A236" s="8">
        <v>4</v>
      </c>
      <c r="B236" s="8">
        <v>3</v>
      </c>
      <c r="C236" s="8">
        <v>1974</v>
      </c>
      <c r="D236" s="6">
        <v>1950</v>
      </c>
      <c r="E236" s="6">
        <v>7</v>
      </c>
      <c r="F236" s="6">
        <v>150</v>
      </c>
      <c r="G236" s="10">
        <v>19</v>
      </c>
      <c r="H236" s="6" t="s">
        <v>11</v>
      </c>
      <c r="I236" s="7" t="s">
        <v>39</v>
      </c>
      <c r="J236" s="7"/>
      <c r="K236" s="7"/>
      <c r="L236" s="7"/>
      <c r="M236" s="7"/>
      <c r="N236" s="7"/>
      <c r="AG236" s="20">
        <f t="shared" si="38"/>
      </c>
      <c r="AH236" s="20">
        <f t="shared" si="39"/>
      </c>
      <c r="AI236" s="20">
        <f t="shared" si="40"/>
      </c>
      <c r="AJ236" s="20">
        <f t="shared" si="41"/>
      </c>
      <c r="AK236" s="20">
        <f t="shared" si="42"/>
        <v>7</v>
      </c>
      <c r="AL236" s="20">
        <f t="shared" si="43"/>
      </c>
      <c r="AN236" s="20">
        <f t="shared" si="44"/>
      </c>
      <c r="AO236" s="20">
        <f t="shared" si="45"/>
      </c>
      <c r="AP236" s="20">
        <f t="shared" si="46"/>
      </c>
      <c r="AQ236" s="20">
        <f t="shared" si="47"/>
      </c>
      <c r="AR236" s="20">
        <f t="shared" si="48"/>
        <v>19</v>
      </c>
      <c r="AS236" s="20">
        <f t="shared" si="49"/>
      </c>
    </row>
    <row r="237" spans="1:45" ht="12.75">
      <c r="A237" s="8">
        <v>4</v>
      </c>
      <c r="B237" s="8">
        <v>3</v>
      </c>
      <c r="C237" s="8">
        <v>1974</v>
      </c>
      <c r="D237" s="6">
        <v>2000</v>
      </c>
      <c r="E237" s="6">
        <v>0</v>
      </c>
      <c r="F237" s="6">
        <v>1</v>
      </c>
      <c r="G237" s="10">
        <v>7</v>
      </c>
      <c r="H237" s="6" t="s">
        <v>15</v>
      </c>
      <c r="I237" s="7" t="s">
        <v>138</v>
      </c>
      <c r="J237" s="7" t="s">
        <v>108</v>
      </c>
      <c r="K237" s="7"/>
      <c r="L237" s="7"/>
      <c r="M237" s="7"/>
      <c r="N237" s="7"/>
      <c r="AG237" s="20">
        <f t="shared" si="38"/>
      </c>
      <c r="AH237" s="20">
        <f t="shared" si="39"/>
      </c>
      <c r="AI237" s="20">
        <f t="shared" si="40"/>
      </c>
      <c r="AJ237" s="20">
        <f t="shared" si="41"/>
        <v>0</v>
      </c>
      <c r="AK237" s="20">
        <f t="shared" si="42"/>
      </c>
      <c r="AL237" s="20">
        <f t="shared" si="43"/>
      </c>
      <c r="AN237" s="20">
        <f t="shared" si="44"/>
      </c>
      <c r="AO237" s="20">
        <f t="shared" si="45"/>
      </c>
      <c r="AP237" s="20">
        <f t="shared" si="46"/>
      </c>
      <c r="AQ237" s="20">
        <f t="shared" si="47"/>
        <v>7</v>
      </c>
      <c r="AR237" s="20">
        <f t="shared" si="48"/>
      </c>
      <c r="AS237" s="20">
        <f t="shared" si="49"/>
      </c>
    </row>
    <row r="238" spans="1:45" ht="12.75">
      <c r="A238" s="8">
        <v>4</v>
      </c>
      <c r="B238" s="8">
        <v>3</v>
      </c>
      <c r="C238" s="8">
        <v>1974</v>
      </c>
      <c r="D238" s="6">
        <v>2015</v>
      </c>
      <c r="E238" s="6">
        <v>1</v>
      </c>
      <c r="F238" s="6">
        <v>1</v>
      </c>
      <c r="G238" s="10">
        <v>9</v>
      </c>
      <c r="H238" s="6" t="s">
        <v>12</v>
      </c>
      <c r="I238" s="7" t="s">
        <v>21</v>
      </c>
      <c r="J238" s="7"/>
      <c r="K238" s="7"/>
      <c r="L238" s="7"/>
      <c r="M238" s="7"/>
      <c r="N238" s="7"/>
      <c r="AG238" s="20">
        <f t="shared" si="38"/>
      </c>
      <c r="AH238" s="20">
        <f t="shared" si="39"/>
      </c>
      <c r="AI238" s="20">
        <f t="shared" si="40"/>
        <v>1</v>
      </c>
      <c r="AJ238" s="20">
        <f t="shared" si="41"/>
      </c>
      <c r="AK238" s="20">
        <f t="shared" si="42"/>
      </c>
      <c r="AL238" s="20">
        <f t="shared" si="43"/>
      </c>
      <c r="AN238" s="20">
        <f t="shared" si="44"/>
      </c>
      <c r="AO238" s="20">
        <f t="shared" si="45"/>
      </c>
      <c r="AP238" s="20">
        <f t="shared" si="46"/>
        <v>9</v>
      </c>
      <c r="AQ238" s="20">
        <f t="shared" si="47"/>
      </c>
      <c r="AR238" s="20">
        <f t="shared" si="48"/>
      </c>
      <c r="AS238" s="20">
        <f t="shared" si="49"/>
      </c>
    </row>
    <row r="239" spans="1:45" ht="12.75">
      <c r="A239" s="8">
        <v>4</v>
      </c>
      <c r="B239" s="8">
        <v>3</v>
      </c>
      <c r="C239" s="8">
        <v>1974</v>
      </c>
      <c r="D239" s="6">
        <v>2100</v>
      </c>
      <c r="E239" s="6">
        <v>0</v>
      </c>
      <c r="F239" s="6">
        <v>0</v>
      </c>
      <c r="G239" s="10">
        <v>28</v>
      </c>
      <c r="H239" s="6" t="s">
        <v>26</v>
      </c>
      <c r="I239" s="7" t="s">
        <v>17</v>
      </c>
      <c r="J239" s="7" t="s">
        <v>112</v>
      </c>
      <c r="K239" s="7" t="s">
        <v>121</v>
      </c>
      <c r="L239" s="7"/>
      <c r="M239" s="7"/>
      <c r="N239" s="7"/>
      <c r="AG239" s="20">
        <f t="shared" si="38"/>
      </c>
      <c r="AH239" s="20">
        <f t="shared" si="39"/>
        <v>0</v>
      </c>
      <c r="AI239" s="20">
        <f t="shared" si="40"/>
      </c>
      <c r="AJ239" s="20">
        <f t="shared" si="41"/>
      </c>
      <c r="AK239" s="20">
        <f t="shared" si="42"/>
      </c>
      <c r="AL239" s="20">
        <f t="shared" si="43"/>
      </c>
      <c r="AN239" s="20">
        <f t="shared" si="44"/>
      </c>
      <c r="AO239" s="20">
        <f t="shared" si="45"/>
        <v>28</v>
      </c>
      <c r="AP239" s="20">
        <f t="shared" si="46"/>
      </c>
      <c r="AQ239" s="20">
        <f t="shared" si="47"/>
      </c>
      <c r="AR239" s="20">
        <f t="shared" si="48"/>
      </c>
      <c r="AS239" s="20">
        <f t="shared" si="49"/>
      </c>
    </row>
    <row r="240" spans="1:45" ht="12.75">
      <c r="A240" s="8">
        <v>4</v>
      </c>
      <c r="B240" s="8">
        <v>3</v>
      </c>
      <c r="C240" s="8">
        <v>1974</v>
      </c>
      <c r="D240" s="6">
        <v>2230</v>
      </c>
      <c r="E240" s="6">
        <v>3</v>
      </c>
      <c r="F240" s="6">
        <v>120</v>
      </c>
      <c r="G240" s="10">
        <v>9</v>
      </c>
      <c r="H240" s="6" t="s">
        <v>15</v>
      </c>
      <c r="I240" s="7" t="s">
        <v>40</v>
      </c>
      <c r="J240" s="7"/>
      <c r="K240" s="7"/>
      <c r="L240" s="7"/>
      <c r="M240" s="7"/>
      <c r="N240" s="7"/>
      <c r="AG240" s="20">
        <f t="shared" si="38"/>
      </c>
      <c r="AH240" s="20">
        <f t="shared" si="39"/>
      </c>
      <c r="AI240" s="20">
        <f t="shared" si="40"/>
      </c>
      <c r="AJ240" s="20">
        <f t="shared" si="41"/>
        <v>3</v>
      </c>
      <c r="AK240" s="20">
        <f t="shared" si="42"/>
      </c>
      <c r="AL240" s="20">
        <f t="shared" si="43"/>
      </c>
      <c r="AN240" s="20">
        <f t="shared" si="44"/>
      </c>
      <c r="AO240" s="20">
        <f t="shared" si="45"/>
      </c>
      <c r="AP240" s="20">
        <f t="shared" si="46"/>
      </c>
      <c r="AQ240" s="20">
        <f t="shared" si="47"/>
        <v>9</v>
      </c>
      <c r="AR240" s="20">
        <f t="shared" si="48"/>
      </c>
      <c r="AS240" s="20">
        <f t="shared" si="49"/>
      </c>
    </row>
    <row r="241" spans="1:45" ht="12.75">
      <c r="A241" s="8">
        <v>4</v>
      </c>
      <c r="B241" s="8">
        <v>3</v>
      </c>
      <c r="C241" s="8">
        <v>1974</v>
      </c>
      <c r="D241" s="6">
        <v>2245</v>
      </c>
      <c r="E241" s="6">
        <v>0</v>
      </c>
      <c r="F241" s="6">
        <v>1</v>
      </c>
      <c r="G241" s="10">
        <v>7</v>
      </c>
      <c r="H241" s="6" t="s">
        <v>26</v>
      </c>
      <c r="I241" s="7" t="s">
        <v>21</v>
      </c>
      <c r="J241" s="7"/>
      <c r="K241" s="7"/>
      <c r="L241" s="7"/>
      <c r="M241" s="7"/>
      <c r="N241" s="7"/>
      <c r="AG241" s="20">
        <f t="shared" si="38"/>
      </c>
      <c r="AH241" s="20">
        <f t="shared" si="39"/>
        <v>0</v>
      </c>
      <c r="AI241" s="20">
        <f t="shared" si="40"/>
      </c>
      <c r="AJ241" s="20">
        <f t="shared" si="41"/>
      </c>
      <c r="AK241" s="20">
        <f t="shared" si="42"/>
      </c>
      <c r="AL241" s="20">
        <f t="shared" si="43"/>
      </c>
      <c r="AN241" s="20">
        <f t="shared" si="44"/>
      </c>
      <c r="AO241" s="20">
        <f t="shared" si="45"/>
        <v>7</v>
      </c>
      <c r="AP241" s="20">
        <f t="shared" si="46"/>
      </c>
      <c r="AQ241" s="20">
        <f t="shared" si="47"/>
      </c>
      <c r="AR241" s="20">
        <f t="shared" si="48"/>
      </c>
      <c r="AS241" s="20">
        <f t="shared" si="49"/>
      </c>
    </row>
    <row r="242" spans="1:45" ht="12.75">
      <c r="A242" s="8">
        <v>4</v>
      </c>
      <c r="B242" s="8">
        <v>3</v>
      </c>
      <c r="C242" s="8">
        <v>1974</v>
      </c>
      <c r="D242" s="6">
        <v>2245</v>
      </c>
      <c r="E242" s="6">
        <v>0</v>
      </c>
      <c r="F242" s="6">
        <v>0</v>
      </c>
      <c r="G242" s="10">
        <v>3</v>
      </c>
      <c r="H242" s="6" t="s">
        <v>26</v>
      </c>
      <c r="I242" s="7" t="s">
        <v>33</v>
      </c>
      <c r="J242" s="7" t="s">
        <v>144</v>
      </c>
      <c r="K242" s="7"/>
      <c r="L242" s="7"/>
      <c r="M242" s="7"/>
      <c r="N242" s="7"/>
      <c r="AG242" s="20">
        <f t="shared" si="38"/>
      </c>
      <c r="AH242" s="20">
        <f t="shared" si="39"/>
        <v>0</v>
      </c>
      <c r="AI242" s="20">
        <f t="shared" si="40"/>
      </c>
      <c r="AJ242" s="20">
        <f t="shared" si="41"/>
      </c>
      <c r="AK242" s="20">
        <f t="shared" si="42"/>
      </c>
      <c r="AL242" s="20">
        <f t="shared" si="43"/>
      </c>
      <c r="AN242" s="20">
        <f t="shared" si="44"/>
      </c>
      <c r="AO242" s="20">
        <f t="shared" si="45"/>
        <v>3</v>
      </c>
      <c r="AP242" s="20">
        <f t="shared" si="46"/>
      </c>
      <c r="AQ242" s="20">
        <f t="shared" si="47"/>
      </c>
      <c r="AR242" s="20">
        <f t="shared" si="48"/>
      </c>
      <c r="AS242" s="20">
        <f t="shared" si="49"/>
      </c>
    </row>
    <row r="243" spans="1:45" ht="12.75">
      <c r="A243" s="8">
        <v>4</v>
      </c>
      <c r="B243" s="8">
        <v>3</v>
      </c>
      <c r="C243" s="8">
        <v>1974</v>
      </c>
      <c r="D243" s="6">
        <v>2330</v>
      </c>
      <c r="E243" s="6">
        <v>0</v>
      </c>
      <c r="F243" s="6">
        <v>28</v>
      </c>
      <c r="G243" s="10">
        <v>16</v>
      </c>
      <c r="H243" s="6" t="s">
        <v>12</v>
      </c>
      <c r="I243" s="7" t="s">
        <v>33</v>
      </c>
      <c r="J243" s="7" t="s">
        <v>145</v>
      </c>
      <c r="K243" s="7"/>
      <c r="L243" s="7"/>
      <c r="M243" s="7"/>
      <c r="N243" s="7"/>
      <c r="AG243" s="20">
        <f t="shared" si="38"/>
      </c>
      <c r="AH243" s="20">
        <f t="shared" si="39"/>
      </c>
      <c r="AI243" s="20">
        <f t="shared" si="40"/>
        <v>0</v>
      </c>
      <c r="AJ243" s="20">
        <f t="shared" si="41"/>
      </c>
      <c r="AK243" s="20">
        <f t="shared" si="42"/>
      </c>
      <c r="AL243" s="20">
        <f t="shared" si="43"/>
      </c>
      <c r="AN243" s="20">
        <f t="shared" si="44"/>
      </c>
      <c r="AO243" s="20">
        <f t="shared" si="45"/>
      </c>
      <c r="AP243" s="20">
        <f t="shared" si="46"/>
        <v>16</v>
      </c>
      <c r="AQ243" s="20">
        <f t="shared" si="47"/>
      </c>
      <c r="AR243" s="20">
        <f t="shared" si="48"/>
      </c>
      <c r="AS243" s="20">
        <f t="shared" si="49"/>
      </c>
    </row>
    <row r="244" spans="1:45" ht="12.75">
      <c r="A244" s="8">
        <v>3</v>
      </c>
      <c r="B244" s="8">
        <v>12</v>
      </c>
      <c r="C244" s="8">
        <v>1975</v>
      </c>
      <c r="D244" s="6">
        <v>1030</v>
      </c>
      <c r="E244" s="6">
        <v>0</v>
      </c>
      <c r="F244" s="6">
        <v>3</v>
      </c>
      <c r="G244" s="10">
        <v>12</v>
      </c>
      <c r="H244" s="6" t="s">
        <v>26</v>
      </c>
      <c r="I244" s="7" t="s">
        <v>20</v>
      </c>
      <c r="J244" s="7"/>
      <c r="K244" s="7"/>
      <c r="L244" s="7"/>
      <c r="M244" s="7"/>
      <c r="N244" s="7"/>
      <c r="AG244" s="20">
        <f t="shared" si="38"/>
      </c>
      <c r="AH244" s="20">
        <f t="shared" si="39"/>
        <v>0</v>
      </c>
      <c r="AI244" s="20">
        <f t="shared" si="40"/>
      </c>
      <c r="AJ244" s="20">
        <f t="shared" si="41"/>
      </c>
      <c r="AK244" s="20">
        <f t="shared" si="42"/>
      </c>
      <c r="AL244" s="20">
        <f t="shared" si="43"/>
      </c>
      <c r="AN244" s="20">
        <f t="shared" si="44"/>
      </c>
      <c r="AO244" s="20">
        <f t="shared" si="45"/>
        <v>12</v>
      </c>
      <c r="AP244" s="20">
        <f t="shared" si="46"/>
      </c>
      <c r="AQ244" s="20">
        <f t="shared" si="47"/>
      </c>
      <c r="AR244" s="20">
        <f t="shared" si="48"/>
      </c>
      <c r="AS244" s="20">
        <f t="shared" si="49"/>
      </c>
    </row>
    <row r="245" spans="1:45" ht="12.75">
      <c r="A245" s="8">
        <v>3</v>
      </c>
      <c r="B245" s="8">
        <v>12</v>
      </c>
      <c r="C245" s="8">
        <v>1975</v>
      </c>
      <c r="D245" s="6">
        <v>1145</v>
      </c>
      <c r="E245" s="6">
        <v>0</v>
      </c>
      <c r="F245" s="6">
        <v>0</v>
      </c>
      <c r="G245" s="10">
        <v>21</v>
      </c>
      <c r="H245" s="6" t="s">
        <v>26</v>
      </c>
      <c r="I245" s="7" t="s">
        <v>32</v>
      </c>
      <c r="J245" s="7"/>
      <c r="K245" s="7"/>
      <c r="L245" s="7"/>
      <c r="M245" s="7"/>
      <c r="N245" s="7"/>
      <c r="AG245" s="20">
        <f t="shared" si="38"/>
      </c>
      <c r="AH245" s="20">
        <f t="shared" si="39"/>
        <v>0</v>
      </c>
      <c r="AI245" s="20">
        <f t="shared" si="40"/>
      </c>
      <c r="AJ245" s="20">
        <f t="shared" si="41"/>
      </c>
      <c r="AK245" s="20">
        <f t="shared" si="42"/>
      </c>
      <c r="AL245" s="20">
        <f t="shared" si="43"/>
      </c>
      <c r="AN245" s="20">
        <f t="shared" si="44"/>
      </c>
      <c r="AO245" s="20">
        <f t="shared" si="45"/>
        <v>21</v>
      </c>
      <c r="AP245" s="20">
        <f t="shared" si="46"/>
      </c>
      <c r="AQ245" s="20">
        <f t="shared" si="47"/>
      </c>
      <c r="AR245" s="20">
        <f t="shared" si="48"/>
      </c>
      <c r="AS245" s="20">
        <f t="shared" si="49"/>
      </c>
    </row>
    <row r="246" spans="1:45" ht="12.75">
      <c r="A246" s="8">
        <v>4</v>
      </c>
      <c r="B246" s="8">
        <v>24</v>
      </c>
      <c r="C246" s="8">
        <v>1975</v>
      </c>
      <c r="D246" s="6">
        <v>1530</v>
      </c>
      <c r="E246" s="6">
        <v>1</v>
      </c>
      <c r="F246" s="6">
        <v>4</v>
      </c>
      <c r="G246" s="10">
        <v>2</v>
      </c>
      <c r="H246" s="6" t="s">
        <v>12</v>
      </c>
      <c r="I246" s="7" t="s">
        <v>14</v>
      </c>
      <c r="J246" s="7"/>
      <c r="K246" s="7"/>
      <c r="L246" s="7"/>
      <c r="M246" s="7"/>
      <c r="N246" s="7"/>
      <c r="AG246" s="20">
        <f t="shared" si="38"/>
      </c>
      <c r="AH246" s="20">
        <f t="shared" si="39"/>
      </c>
      <c r="AI246" s="20">
        <f t="shared" si="40"/>
        <v>1</v>
      </c>
      <c r="AJ246" s="20">
        <f t="shared" si="41"/>
      </c>
      <c r="AK246" s="20">
        <f t="shared" si="42"/>
      </c>
      <c r="AL246" s="20">
        <f t="shared" si="43"/>
      </c>
      <c r="AN246" s="20">
        <f t="shared" si="44"/>
      </c>
      <c r="AO246" s="20">
        <f t="shared" si="45"/>
      </c>
      <c r="AP246" s="20">
        <f t="shared" si="46"/>
        <v>2</v>
      </c>
      <c r="AQ246" s="20">
        <f t="shared" si="47"/>
      </c>
      <c r="AR246" s="20">
        <f t="shared" si="48"/>
      </c>
      <c r="AS246" s="20">
        <f t="shared" si="49"/>
      </c>
    </row>
    <row r="247" spans="1:45" ht="12.75">
      <c r="A247" s="8">
        <v>2</v>
      </c>
      <c r="B247" s="8">
        <v>17</v>
      </c>
      <c r="C247" s="8">
        <v>1976</v>
      </c>
      <c r="D247" s="6">
        <v>2300</v>
      </c>
      <c r="E247" s="6">
        <v>0</v>
      </c>
      <c r="F247" s="6">
        <v>0</v>
      </c>
      <c r="G247" s="10">
        <v>18</v>
      </c>
      <c r="H247" s="6" t="s">
        <v>26</v>
      </c>
      <c r="I247" s="7" t="s">
        <v>42</v>
      </c>
      <c r="J247" s="7" t="s">
        <v>97</v>
      </c>
      <c r="K247" s="7"/>
      <c r="L247" s="7"/>
      <c r="M247" s="7"/>
      <c r="N247" s="7"/>
      <c r="AG247" s="20">
        <f t="shared" si="38"/>
      </c>
      <c r="AH247" s="20">
        <f t="shared" si="39"/>
        <v>0</v>
      </c>
      <c r="AI247" s="20">
        <f t="shared" si="40"/>
      </c>
      <c r="AJ247" s="20">
        <f t="shared" si="41"/>
      </c>
      <c r="AK247" s="20">
        <f t="shared" si="42"/>
      </c>
      <c r="AL247" s="20">
        <f t="shared" si="43"/>
      </c>
      <c r="AN247" s="20">
        <f t="shared" si="44"/>
      </c>
      <c r="AO247" s="20">
        <f t="shared" si="45"/>
        <v>18</v>
      </c>
      <c r="AP247" s="20">
        <f t="shared" si="46"/>
      </c>
      <c r="AQ247" s="20">
        <f t="shared" si="47"/>
      </c>
      <c r="AR247" s="20">
        <f t="shared" si="48"/>
      </c>
      <c r="AS247" s="20">
        <f t="shared" si="49"/>
      </c>
    </row>
    <row r="248" spans="1:45" ht="12.75">
      <c r="A248" s="8">
        <v>2</v>
      </c>
      <c r="B248" s="8">
        <v>17</v>
      </c>
      <c r="C248" s="8">
        <v>1976</v>
      </c>
      <c r="D248" s="6">
        <v>2315</v>
      </c>
      <c r="E248" s="6">
        <v>0</v>
      </c>
      <c r="F248" s="6">
        <v>2</v>
      </c>
      <c r="G248" s="10">
        <v>7</v>
      </c>
      <c r="H248" s="6" t="s">
        <v>26</v>
      </c>
      <c r="I248" s="7" t="s">
        <v>16</v>
      </c>
      <c r="J248" s="7"/>
      <c r="K248" s="7"/>
      <c r="L248" s="7"/>
      <c r="M248" s="7"/>
      <c r="N248" s="7"/>
      <c r="AG248" s="20">
        <f t="shared" si="38"/>
      </c>
      <c r="AH248" s="20">
        <f t="shared" si="39"/>
        <v>0</v>
      </c>
      <c r="AI248" s="20">
        <f t="shared" si="40"/>
      </c>
      <c r="AJ248" s="20">
        <f t="shared" si="41"/>
      </c>
      <c r="AK248" s="20">
        <f t="shared" si="42"/>
      </c>
      <c r="AL248" s="20">
        <f t="shared" si="43"/>
      </c>
      <c r="AN248" s="20">
        <f t="shared" si="44"/>
      </c>
      <c r="AO248" s="20">
        <f t="shared" si="45"/>
        <v>7</v>
      </c>
      <c r="AP248" s="20">
        <f t="shared" si="46"/>
      </c>
      <c r="AQ248" s="20">
        <f t="shared" si="47"/>
      </c>
      <c r="AR248" s="20">
        <f t="shared" si="48"/>
      </c>
      <c r="AS248" s="20">
        <f t="shared" si="49"/>
      </c>
    </row>
    <row r="249" spans="1:45" ht="12.75">
      <c r="A249" s="8">
        <v>2</v>
      </c>
      <c r="B249" s="8">
        <v>17</v>
      </c>
      <c r="C249" s="8">
        <v>1976</v>
      </c>
      <c r="D249" s="6">
        <v>2330</v>
      </c>
      <c r="E249" s="6">
        <v>0</v>
      </c>
      <c r="F249" s="6">
        <v>0</v>
      </c>
      <c r="G249" s="10">
        <v>15</v>
      </c>
      <c r="H249" s="6" t="s">
        <v>26</v>
      </c>
      <c r="I249" s="7" t="s">
        <v>16</v>
      </c>
      <c r="J249" s="7" t="s">
        <v>103</v>
      </c>
      <c r="K249" s="7"/>
      <c r="L249" s="7"/>
      <c r="M249" s="7"/>
      <c r="N249" s="7"/>
      <c r="AG249" s="20">
        <f t="shared" si="38"/>
      </c>
      <c r="AH249" s="20">
        <f t="shared" si="39"/>
        <v>0</v>
      </c>
      <c r="AI249" s="20">
        <f t="shared" si="40"/>
      </c>
      <c r="AJ249" s="20">
        <f t="shared" si="41"/>
      </c>
      <c r="AK249" s="20">
        <f t="shared" si="42"/>
      </c>
      <c r="AL249" s="20">
        <f t="shared" si="43"/>
      </c>
      <c r="AN249" s="20">
        <f t="shared" si="44"/>
      </c>
      <c r="AO249" s="20">
        <f t="shared" si="45"/>
        <v>15</v>
      </c>
      <c r="AP249" s="20">
        <f t="shared" si="46"/>
      </c>
      <c r="AQ249" s="20">
        <f t="shared" si="47"/>
      </c>
      <c r="AR249" s="20">
        <f t="shared" si="48"/>
      </c>
      <c r="AS249" s="20">
        <f t="shared" si="49"/>
      </c>
    </row>
    <row r="250" spans="1:45" ht="12.75">
      <c r="A250" s="8">
        <v>3</v>
      </c>
      <c r="B250" s="8">
        <v>20</v>
      </c>
      <c r="C250" s="8">
        <v>1976</v>
      </c>
      <c r="D250" s="6">
        <v>2225</v>
      </c>
      <c r="E250" s="6">
        <v>0</v>
      </c>
      <c r="F250" s="6">
        <v>0</v>
      </c>
      <c r="G250" s="10">
        <v>7</v>
      </c>
      <c r="H250" s="6" t="s">
        <v>26</v>
      </c>
      <c r="I250" s="7" t="s">
        <v>24</v>
      </c>
      <c r="J250" s="7"/>
      <c r="K250" s="7"/>
      <c r="L250" s="7"/>
      <c r="M250" s="7"/>
      <c r="N250" s="7"/>
      <c r="AG250" s="20">
        <f t="shared" si="38"/>
      </c>
      <c r="AH250" s="20">
        <f t="shared" si="39"/>
        <v>0</v>
      </c>
      <c r="AI250" s="20">
        <f t="shared" si="40"/>
      </c>
      <c r="AJ250" s="20">
        <f t="shared" si="41"/>
      </c>
      <c r="AK250" s="20">
        <f t="shared" si="42"/>
      </c>
      <c r="AL250" s="20">
        <f t="shared" si="43"/>
      </c>
      <c r="AN250" s="20">
        <f t="shared" si="44"/>
      </c>
      <c r="AO250" s="20">
        <f t="shared" si="45"/>
        <v>7</v>
      </c>
      <c r="AP250" s="20">
        <f t="shared" si="46"/>
      </c>
      <c r="AQ250" s="20">
        <f t="shared" si="47"/>
      </c>
      <c r="AR250" s="20">
        <f t="shared" si="48"/>
      </c>
      <c r="AS250" s="20">
        <f t="shared" si="49"/>
      </c>
    </row>
    <row r="251" spans="1:45" ht="12.75">
      <c r="A251" s="8">
        <v>3</v>
      </c>
      <c r="B251" s="8">
        <v>28</v>
      </c>
      <c r="C251" s="8">
        <v>1977</v>
      </c>
      <c r="D251" s="6">
        <v>534</v>
      </c>
      <c r="E251" s="6">
        <v>0</v>
      </c>
      <c r="F251" s="6">
        <v>0</v>
      </c>
      <c r="G251" s="10">
        <v>0</v>
      </c>
      <c r="H251" s="6" t="s">
        <v>12</v>
      </c>
      <c r="I251" s="7" t="s">
        <v>45</v>
      </c>
      <c r="J251" s="7"/>
      <c r="K251" s="7"/>
      <c r="L251" s="7"/>
      <c r="M251" s="7"/>
      <c r="N251" s="7"/>
      <c r="AG251" s="20">
        <f t="shared" si="38"/>
      </c>
      <c r="AH251" s="20">
        <f t="shared" si="39"/>
      </c>
      <c r="AI251" s="20">
        <f t="shared" si="40"/>
        <v>0</v>
      </c>
      <c r="AJ251" s="20">
        <f t="shared" si="41"/>
      </c>
      <c r="AK251" s="20">
        <f t="shared" si="42"/>
      </c>
      <c r="AL251" s="20">
        <f t="shared" si="43"/>
      </c>
      <c r="AN251" s="20">
        <f t="shared" si="44"/>
      </c>
      <c r="AO251" s="20">
        <f t="shared" si="45"/>
      </c>
      <c r="AP251" s="20">
        <f t="shared" si="46"/>
        <v>0</v>
      </c>
      <c r="AQ251" s="20">
        <f t="shared" si="47"/>
      </c>
      <c r="AR251" s="20">
        <f t="shared" si="48"/>
      </c>
      <c r="AS251" s="20">
        <f t="shared" si="49"/>
      </c>
    </row>
    <row r="252" spans="1:45" ht="12.75">
      <c r="A252" s="8">
        <v>9</v>
      </c>
      <c r="B252" s="8">
        <v>25</v>
      </c>
      <c r="C252" s="8">
        <v>1977</v>
      </c>
      <c r="D252" s="6">
        <v>1400</v>
      </c>
      <c r="E252" s="6">
        <v>0</v>
      </c>
      <c r="F252" s="6">
        <v>0</v>
      </c>
      <c r="G252" s="10">
        <v>5</v>
      </c>
      <c r="H252" s="6" t="s">
        <v>44</v>
      </c>
      <c r="I252" s="7" t="s">
        <v>14</v>
      </c>
      <c r="J252" s="7"/>
      <c r="K252" s="7"/>
      <c r="L252" s="7"/>
      <c r="M252" s="7"/>
      <c r="N252" s="7"/>
      <c r="AG252" s="20">
        <f t="shared" si="38"/>
        <v>0</v>
      </c>
      <c r="AH252" s="20">
        <f t="shared" si="39"/>
      </c>
      <c r="AI252" s="20">
        <f t="shared" si="40"/>
      </c>
      <c r="AJ252" s="20">
        <f t="shared" si="41"/>
      </c>
      <c r="AK252" s="20">
        <f t="shared" si="42"/>
      </c>
      <c r="AL252" s="20">
        <f t="shared" si="43"/>
      </c>
      <c r="AN252" s="20">
        <f t="shared" si="44"/>
        <v>5</v>
      </c>
      <c r="AO252" s="20">
        <f t="shared" si="45"/>
      </c>
      <c r="AP252" s="20">
        <f t="shared" si="46"/>
      </c>
      <c r="AQ252" s="20">
        <f t="shared" si="47"/>
      </c>
      <c r="AR252" s="20">
        <f t="shared" si="48"/>
      </c>
      <c r="AS252" s="20">
        <f t="shared" si="49"/>
      </c>
    </row>
    <row r="253" spans="1:45" ht="12.75">
      <c r="A253" s="8">
        <v>10</v>
      </c>
      <c r="B253" s="8">
        <v>1</v>
      </c>
      <c r="C253" s="8">
        <v>1977</v>
      </c>
      <c r="D253" s="6">
        <v>1630</v>
      </c>
      <c r="E253" s="6">
        <v>0</v>
      </c>
      <c r="F253" s="6">
        <v>1</v>
      </c>
      <c r="G253" s="10">
        <v>7</v>
      </c>
      <c r="H253" s="6" t="s">
        <v>44</v>
      </c>
      <c r="I253" s="7" t="s">
        <v>40</v>
      </c>
      <c r="J253" s="7"/>
      <c r="K253" s="7"/>
      <c r="L253" s="7"/>
      <c r="M253" s="7"/>
      <c r="N253" s="7"/>
      <c r="AG253" s="20">
        <f t="shared" si="38"/>
        <v>0</v>
      </c>
      <c r="AH253" s="20">
        <f t="shared" si="39"/>
      </c>
      <c r="AI253" s="20">
        <f t="shared" si="40"/>
      </c>
      <c r="AJ253" s="20">
        <f t="shared" si="41"/>
      </c>
      <c r="AK253" s="20">
        <f t="shared" si="42"/>
      </c>
      <c r="AL253" s="20">
        <f t="shared" si="43"/>
      </c>
      <c r="AN253" s="20">
        <f t="shared" si="44"/>
        <v>7</v>
      </c>
      <c r="AO253" s="20">
        <f t="shared" si="45"/>
      </c>
      <c r="AP253" s="20">
        <f t="shared" si="46"/>
      </c>
      <c r="AQ253" s="20">
        <f t="shared" si="47"/>
      </c>
      <c r="AR253" s="20">
        <f t="shared" si="48"/>
      </c>
      <c r="AS253" s="20">
        <f t="shared" si="49"/>
      </c>
    </row>
    <row r="254" spans="1:45" ht="12.75">
      <c r="A254" s="8">
        <v>4</v>
      </c>
      <c r="B254" s="8">
        <v>18</v>
      </c>
      <c r="C254" s="8">
        <v>1978</v>
      </c>
      <c r="D254" s="6">
        <v>200</v>
      </c>
      <c r="E254" s="6">
        <v>0</v>
      </c>
      <c r="F254" s="6">
        <v>0</v>
      </c>
      <c r="G254" s="10">
        <v>0</v>
      </c>
      <c r="H254" s="6" t="s">
        <v>26</v>
      </c>
      <c r="I254" s="7" t="s">
        <v>28</v>
      </c>
      <c r="J254" s="7"/>
      <c r="K254" s="7"/>
      <c r="L254" s="7"/>
      <c r="M254" s="7"/>
      <c r="N254" s="7"/>
      <c r="AG254" s="20">
        <f t="shared" si="38"/>
      </c>
      <c r="AH254" s="20">
        <f t="shared" si="39"/>
        <v>0</v>
      </c>
      <c r="AI254" s="20">
        <f t="shared" si="40"/>
      </c>
      <c r="AJ254" s="20">
        <f t="shared" si="41"/>
      </c>
      <c r="AK254" s="20">
        <f t="shared" si="42"/>
      </c>
      <c r="AL254" s="20">
        <f t="shared" si="43"/>
      </c>
      <c r="AN254" s="20">
        <f t="shared" si="44"/>
      </c>
      <c r="AO254" s="20">
        <f t="shared" si="45"/>
        <v>0</v>
      </c>
      <c r="AP254" s="20">
        <f t="shared" si="46"/>
      </c>
      <c r="AQ254" s="20">
        <f t="shared" si="47"/>
      </c>
      <c r="AR254" s="20">
        <f t="shared" si="48"/>
      </c>
      <c r="AS254" s="20">
        <f t="shared" si="49"/>
      </c>
    </row>
    <row r="255" spans="1:45" ht="12.75">
      <c r="A255" s="8">
        <v>4</v>
      </c>
      <c r="B255" s="8">
        <v>18</v>
      </c>
      <c r="C255" s="8">
        <v>1978</v>
      </c>
      <c r="D255" s="6">
        <v>345</v>
      </c>
      <c r="E255" s="6">
        <v>0</v>
      </c>
      <c r="F255" s="6">
        <v>0</v>
      </c>
      <c r="G255" s="10">
        <v>1</v>
      </c>
      <c r="H255" s="6" t="s">
        <v>26</v>
      </c>
      <c r="I255" s="7" t="s">
        <v>20</v>
      </c>
      <c r="J255" s="7"/>
      <c r="K255" s="7"/>
      <c r="L255" s="7"/>
      <c r="M255" s="7"/>
      <c r="N255" s="7"/>
      <c r="AG255" s="20">
        <f t="shared" si="38"/>
      </c>
      <c r="AH255" s="20">
        <f t="shared" si="39"/>
        <v>0</v>
      </c>
      <c r="AI255" s="20">
        <f t="shared" si="40"/>
      </c>
      <c r="AJ255" s="20">
        <f t="shared" si="41"/>
      </c>
      <c r="AK255" s="20">
        <f t="shared" si="42"/>
      </c>
      <c r="AL255" s="20">
        <f t="shared" si="43"/>
      </c>
      <c r="AN255" s="20">
        <f t="shared" si="44"/>
      </c>
      <c r="AO255" s="20">
        <f t="shared" si="45"/>
        <v>1</v>
      </c>
      <c r="AP255" s="20">
        <f t="shared" si="46"/>
      </c>
      <c r="AQ255" s="20">
        <f t="shared" si="47"/>
      </c>
      <c r="AR255" s="20">
        <f t="shared" si="48"/>
      </c>
      <c r="AS255" s="20">
        <f t="shared" si="49"/>
      </c>
    </row>
    <row r="256" spans="1:45" ht="12.75">
      <c r="A256" s="8">
        <v>6</v>
      </c>
      <c r="B256" s="8">
        <v>30</v>
      </c>
      <c r="C256" s="8">
        <v>1979</v>
      </c>
      <c r="D256" s="6">
        <v>30</v>
      </c>
      <c r="E256" s="6">
        <v>2</v>
      </c>
      <c r="F256" s="6">
        <v>1</v>
      </c>
      <c r="G256" s="10">
        <v>2</v>
      </c>
      <c r="H256" s="6" t="s">
        <v>26</v>
      </c>
      <c r="I256" s="7" t="s">
        <v>47</v>
      </c>
      <c r="J256" s="7"/>
      <c r="K256" s="7"/>
      <c r="L256" s="7"/>
      <c r="M256" s="7"/>
      <c r="N256" s="7"/>
      <c r="AG256" s="20">
        <f t="shared" si="38"/>
      </c>
      <c r="AH256" s="20">
        <f t="shared" si="39"/>
        <v>2</v>
      </c>
      <c r="AI256" s="20">
        <f t="shared" si="40"/>
      </c>
      <c r="AJ256" s="20">
        <f t="shared" si="41"/>
      </c>
      <c r="AK256" s="20">
        <f t="shared" si="42"/>
      </c>
      <c r="AL256" s="20">
        <f t="shared" si="43"/>
      </c>
      <c r="AN256" s="20">
        <f t="shared" si="44"/>
      </c>
      <c r="AO256" s="20">
        <f t="shared" si="45"/>
        <v>2</v>
      </c>
      <c r="AP256" s="20">
        <f t="shared" si="46"/>
      </c>
      <c r="AQ256" s="20">
        <f t="shared" si="47"/>
      </c>
      <c r="AR256" s="20">
        <f t="shared" si="48"/>
      </c>
      <c r="AS256" s="20">
        <f t="shared" si="49"/>
      </c>
    </row>
    <row r="257" spans="1:45" ht="12.75">
      <c r="A257" s="8">
        <v>3</v>
      </c>
      <c r="B257" s="8">
        <v>24</v>
      </c>
      <c r="C257" s="8">
        <v>1980</v>
      </c>
      <c r="D257" s="6">
        <v>1230</v>
      </c>
      <c r="E257" s="6">
        <v>0</v>
      </c>
      <c r="F257" s="6">
        <v>2</v>
      </c>
      <c r="G257" s="10">
        <v>2</v>
      </c>
      <c r="H257" s="6" t="s">
        <v>12</v>
      </c>
      <c r="I257" s="7" t="s">
        <v>16</v>
      </c>
      <c r="J257" s="7"/>
      <c r="K257" s="7"/>
      <c r="L257" s="7"/>
      <c r="M257" s="7"/>
      <c r="N257" s="7"/>
      <c r="AG257" s="20">
        <f t="shared" si="38"/>
      </c>
      <c r="AH257" s="20">
        <f t="shared" si="39"/>
      </c>
      <c r="AI257" s="20">
        <f t="shared" si="40"/>
        <v>0</v>
      </c>
      <c r="AJ257" s="20">
        <f t="shared" si="41"/>
      </c>
      <c r="AK257" s="20">
        <f t="shared" si="42"/>
      </c>
      <c r="AL257" s="20">
        <f t="shared" si="43"/>
      </c>
      <c r="AN257" s="20">
        <f t="shared" si="44"/>
      </c>
      <c r="AO257" s="20">
        <f t="shared" si="45"/>
      </c>
      <c r="AP257" s="20">
        <f t="shared" si="46"/>
        <v>2</v>
      </c>
      <c r="AQ257" s="20">
        <f t="shared" si="47"/>
      </c>
      <c r="AR257" s="20">
        <f t="shared" si="48"/>
      </c>
      <c r="AS257" s="20">
        <f t="shared" si="49"/>
      </c>
    </row>
    <row r="258" spans="1:45" ht="12.75">
      <c r="A258" s="8">
        <v>4</v>
      </c>
      <c r="B258" s="8">
        <v>8</v>
      </c>
      <c r="C258" s="8">
        <v>1980</v>
      </c>
      <c r="D258" s="6">
        <v>1020</v>
      </c>
      <c r="E258" s="6">
        <v>0</v>
      </c>
      <c r="F258" s="6">
        <v>0</v>
      </c>
      <c r="G258" s="10">
        <v>0</v>
      </c>
      <c r="H258" s="6" t="s">
        <v>44</v>
      </c>
      <c r="I258" s="7" t="s">
        <v>28</v>
      </c>
      <c r="J258" s="7"/>
      <c r="K258" s="7"/>
      <c r="L258" s="7"/>
      <c r="M258" s="7"/>
      <c r="N258" s="7"/>
      <c r="AG258" s="20">
        <f t="shared" si="38"/>
        <v>0</v>
      </c>
      <c r="AH258" s="20">
        <f t="shared" si="39"/>
      </c>
      <c r="AI258" s="20">
        <f t="shared" si="40"/>
      </c>
      <c r="AJ258" s="20">
        <f t="shared" si="41"/>
      </c>
      <c r="AK258" s="20">
        <f t="shared" si="42"/>
      </c>
      <c r="AL258" s="20">
        <f t="shared" si="43"/>
      </c>
      <c r="AN258" s="20">
        <f t="shared" si="44"/>
        <v>0</v>
      </c>
      <c r="AO258" s="20">
        <f t="shared" si="45"/>
      </c>
      <c r="AP258" s="20">
        <f t="shared" si="46"/>
      </c>
      <c r="AQ258" s="20">
        <f t="shared" si="47"/>
      </c>
      <c r="AR258" s="20">
        <f t="shared" si="48"/>
      </c>
      <c r="AS258" s="20">
        <f t="shared" si="49"/>
      </c>
    </row>
    <row r="259" spans="1:45" ht="12.75">
      <c r="A259" s="8">
        <v>4</v>
      </c>
      <c r="B259" s="8">
        <v>8</v>
      </c>
      <c r="C259" s="8">
        <v>1980</v>
      </c>
      <c r="D259" s="6">
        <v>1046</v>
      </c>
      <c r="E259" s="6">
        <v>0</v>
      </c>
      <c r="F259" s="6">
        <v>0</v>
      </c>
      <c r="G259" s="10">
        <v>1</v>
      </c>
      <c r="H259" s="6" t="s">
        <v>26</v>
      </c>
      <c r="I259" s="7" t="s">
        <v>16</v>
      </c>
      <c r="J259" s="7"/>
      <c r="K259" s="7"/>
      <c r="L259" s="7"/>
      <c r="M259" s="7"/>
      <c r="N259" s="7"/>
      <c r="AG259" s="20">
        <f t="shared" si="38"/>
      </c>
      <c r="AH259" s="20">
        <f t="shared" si="39"/>
        <v>0</v>
      </c>
      <c r="AI259" s="20">
        <f t="shared" si="40"/>
      </c>
      <c r="AJ259" s="20">
        <f t="shared" si="41"/>
      </c>
      <c r="AK259" s="20">
        <f t="shared" si="42"/>
      </c>
      <c r="AL259" s="20">
        <f t="shared" si="43"/>
      </c>
      <c r="AN259" s="20">
        <f t="shared" si="44"/>
      </c>
      <c r="AO259" s="20">
        <f t="shared" si="45"/>
        <v>1</v>
      </c>
      <c r="AP259" s="20">
        <f t="shared" si="46"/>
      </c>
      <c r="AQ259" s="20">
        <f t="shared" si="47"/>
      </c>
      <c r="AR259" s="20">
        <f t="shared" si="48"/>
      </c>
      <c r="AS259" s="20">
        <f t="shared" si="49"/>
      </c>
    </row>
    <row r="260" spans="1:45" ht="12.75">
      <c r="A260" s="8">
        <v>5</v>
      </c>
      <c r="B260" s="8">
        <v>17</v>
      </c>
      <c r="C260" s="8">
        <v>1980</v>
      </c>
      <c r="D260" s="6">
        <v>1430</v>
      </c>
      <c r="E260" s="6">
        <v>0</v>
      </c>
      <c r="F260" s="6">
        <v>1</v>
      </c>
      <c r="G260" s="10">
        <v>1</v>
      </c>
      <c r="H260" s="6" t="s">
        <v>26</v>
      </c>
      <c r="I260" s="7" t="s">
        <v>24</v>
      </c>
      <c r="J260" s="7"/>
      <c r="K260" s="7"/>
      <c r="L260" s="7"/>
      <c r="M260" s="7"/>
      <c r="N260" s="7"/>
      <c r="AG260" s="20">
        <f t="shared" si="38"/>
      </c>
      <c r="AH260" s="20">
        <f t="shared" si="39"/>
        <v>0</v>
      </c>
      <c r="AI260" s="20">
        <f t="shared" si="40"/>
      </c>
      <c r="AJ260" s="20">
        <f t="shared" si="41"/>
      </c>
      <c r="AK260" s="20">
        <f t="shared" si="42"/>
      </c>
      <c r="AL260" s="20">
        <f t="shared" si="43"/>
      </c>
      <c r="AN260" s="20">
        <f t="shared" si="44"/>
      </c>
      <c r="AO260" s="20">
        <f t="shared" si="45"/>
        <v>1</v>
      </c>
      <c r="AP260" s="20">
        <f t="shared" si="46"/>
      </c>
      <c r="AQ260" s="20">
        <f t="shared" si="47"/>
      </c>
      <c r="AR260" s="20">
        <f t="shared" si="48"/>
      </c>
      <c r="AS260" s="20">
        <f t="shared" si="49"/>
      </c>
    </row>
    <row r="261" spans="1:45" ht="12.75">
      <c r="A261" s="8">
        <v>5</v>
      </c>
      <c r="B261" s="8">
        <v>17</v>
      </c>
      <c r="C261" s="8">
        <v>1980</v>
      </c>
      <c r="D261" s="6">
        <v>1430</v>
      </c>
      <c r="E261" s="6">
        <v>0</v>
      </c>
      <c r="F261" s="6">
        <v>3</v>
      </c>
      <c r="G261" s="10">
        <v>0</v>
      </c>
      <c r="H261" s="6" t="s">
        <v>26</v>
      </c>
      <c r="I261" s="7" t="s">
        <v>24</v>
      </c>
      <c r="J261" s="7"/>
      <c r="K261" s="7"/>
      <c r="L261" s="7"/>
      <c r="M261" s="7"/>
      <c r="N261" s="7"/>
      <c r="AG261" s="20">
        <f t="shared" si="38"/>
      </c>
      <c r="AH261" s="20">
        <f t="shared" si="39"/>
        <v>0</v>
      </c>
      <c r="AI261" s="20">
        <f t="shared" si="40"/>
      </c>
      <c r="AJ261" s="20">
        <f t="shared" si="41"/>
      </c>
      <c r="AK261" s="20">
        <f t="shared" si="42"/>
      </c>
      <c r="AL261" s="20">
        <f t="shared" si="43"/>
      </c>
      <c r="AN261" s="20">
        <f t="shared" si="44"/>
      </c>
      <c r="AO261" s="20">
        <f t="shared" si="45"/>
        <v>0</v>
      </c>
      <c r="AP261" s="20">
        <f t="shared" si="46"/>
      </c>
      <c r="AQ261" s="20">
        <f t="shared" si="47"/>
      </c>
      <c r="AR261" s="20">
        <f t="shared" si="48"/>
      </c>
      <c r="AS261" s="20">
        <f t="shared" si="49"/>
      </c>
    </row>
    <row r="262" spans="1:45" ht="12.75">
      <c r="A262" s="8">
        <v>6</v>
      </c>
      <c r="B262" s="8">
        <v>24</v>
      </c>
      <c r="C262" s="8">
        <v>1980</v>
      </c>
      <c r="D262" s="6">
        <v>1400</v>
      </c>
      <c r="E262" s="6">
        <v>0</v>
      </c>
      <c r="F262" s="6">
        <v>0</v>
      </c>
      <c r="G262" s="10">
        <v>0</v>
      </c>
      <c r="H262" s="6" t="s">
        <v>26</v>
      </c>
      <c r="I262" s="7" t="s">
        <v>21</v>
      </c>
      <c r="J262" s="7"/>
      <c r="K262" s="7"/>
      <c r="L262" s="7"/>
      <c r="M262" s="7"/>
      <c r="N262" s="7"/>
      <c r="AG262" s="20">
        <f t="shared" si="38"/>
      </c>
      <c r="AH262" s="20">
        <f t="shared" si="39"/>
        <v>0</v>
      </c>
      <c r="AI262" s="20">
        <f t="shared" si="40"/>
      </c>
      <c r="AJ262" s="20">
        <f t="shared" si="41"/>
      </c>
      <c r="AK262" s="20">
        <f t="shared" si="42"/>
      </c>
      <c r="AL262" s="20">
        <f t="shared" si="43"/>
      </c>
      <c r="AN262" s="20">
        <f t="shared" si="44"/>
      </c>
      <c r="AO262" s="20">
        <f t="shared" si="45"/>
        <v>0</v>
      </c>
      <c r="AP262" s="20">
        <f t="shared" si="46"/>
      </c>
      <c r="AQ262" s="20">
        <f t="shared" si="47"/>
      </c>
      <c r="AR262" s="20">
        <f t="shared" si="48"/>
      </c>
      <c r="AS262" s="20">
        <f t="shared" si="49"/>
      </c>
    </row>
    <row r="263" spans="1:45" ht="12.75">
      <c r="A263" s="8">
        <v>7</v>
      </c>
      <c r="B263" s="8">
        <v>5</v>
      </c>
      <c r="C263" s="8">
        <v>1980</v>
      </c>
      <c r="D263" s="6">
        <v>1800</v>
      </c>
      <c r="E263" s="6">
        <v>0</v>
      </c>
      <c r="F263" s="6">
        <v>0</v>
      </c>
      <c r="G263" s="10">
        <v>7</v>
      </c>
      <c r="H263" s="6" t="s">
        <v>12</v>
      </c>
      <c r="I263" s="7" t="s">
        <v>23</v>
      </c>
      <c r="J263" s="7"/>
      <c r="K263" s="7"/>
      <c r="L263" s="7"/>
      <c r="M263" s="7"/>
      <c r="N263" s="7"/>
      <c r="AG263" s="20">
        <f aca="true" t="shared" si="50" ref="AG263:AG326">IF(H263="F0",E263,"")</f>
      </c>
      <c r="AH263" s="20">
        <f aca="true" t="shared" si="51" ref="AH263:AH326">IF(H263="F1",E263,"")</f>
      </c>
      <c r="AI263" s="20">
        <f aca="true" t="shared" si="52" ref="AI263:AI326">IF(H263="F2",E263,"")</f>
        <v>0</v>
      </c>
      <c r="AJ263" s="20">
        <f aca="true" t="shared" si="53" ref="AJ263:AJ326">IF(H263="F3",E263,"")</f>
      </c>
      <c r="AK263" s="20">
        <f aca="true" t="shared" si="54" ref="AK263:AK326">IF(H263="F4",E263,"")</f>
      </c>
      <c r="AL263" s="20">
        <f aca="true" t="shared" si="55" ref="AL263:AL326">IF(H263="F5",E263,"")</f>
      </c>
      <c r="AN263" s="20">
        <f aca="true" t="shared" si="56" ref="AN263:AN326">IF(H263="F0",G263,"")</f>
      </c>
      <c r="AO263" s="20">
        <f aca="true" t="shared" si="57" ref="AO263:AO326">IF(H263="F1",G263,"")</f>
      </c>
      <c r="AP263" s="20">
        <f aca="true" t="shared" si="58" ref="AP263:AP326">IF(H263="F2",G263,"")</f>
        <v>7</v>
      </c>
      <c r="AQ263" s="20">
        <f aca="true" t="shared" si="59" ref="AQ263:AQ326">IF(H263="F3",G263,"")</f>
      </c>
      <c r="AR263" s="20">
        <f aca="true" t="shared" si="60" ref="AR263:AR326">IF(H263="F4",G263,"")</f>
      </c>
      <c r="AS263" s="20">
        <f aca="true" t="shared" si="61" ref="AS263:AS326">IF(H263="F5",G263,"")</f>
      </c>
    </row>
    <row r="264" spans="1:45" ht="12.75">
      <c r="A264" s="8">
        <v>8</v>
      </c>
      <c r="B264" s="8">
        <v>29</v>
      </c>
      <c r="C264" s="8">
        <v>1980</v>
      </c>
      <c r="D264" s="6">
        <v>1345</v>
      </c>
      <c r="E264" s="6">
        <v>0</v>
      </c>
      <c r="F264" s="6">
        <v>0</v>
      </c>
      <c r="G264" s="10">
        <v>1</v>
      </c>
      <c r="H264" s="6" t="s">
        <v>26</v>
      </c>
      <c r="I264" s="7" t="s">
        <v>27</v>
      </c>
      <c r="J264" s="7"/>
      <c r="K264" s="7"/>
      <c r="L264" s="7"/>
      <c r="M264" s="7"/>
      <c r="N264" s="7"/>
      <c r="AG264" s="20">
        <f t="shared" si="50"/>
      </c>
      <c r="AH264" s="20">
        <f t="shared" si="51"/>
        <v>0</v>
      </c>
      <c r="AI264" s="20">
        <f t="shared" si="52"/>
      </c>
      <c r="AJ264" s="20">
        <f t="shared" si="53"/>
      </c>
      <c r="AK264" s="20">
        <f t="shared" si="54"/>
      </c>
      <c r="AL264" s="20">
        <f t="shared" si="55"/>
      </c>
      <c r="AN264" s="20">
        <f t="shared" si="56"/>
      </c>
      <c r="AO264" s="20">
        <f t="shared" si="57"/>
        <v>1</v>
      </c>
      <c r="AP264" s="20">
        <f t="shared" si="58"/>
      </c>
      <c r="AQ264" s="20">
        <f t="shared" si="59"/>
      </c>
      <c r="AR264" s="20">
        <f t="shared" si="60"/>
      </c>
      <c r="AS264" s="20">
        <f t="shared" si="61"/>
      </c>
    </row>
    <row r="265" spans="1:45" ht="12.75">
      <c r="A265" s="8">
        <v>4</v>
      </c>
      <c r="B265" s="8">
        <v>17</v>
      </c>
      <c r="C265" s="8">
        <v>1981</v>
      </c>
      <c r="D265" s="6">
        <v>710</v>
      </c>
      <c r="E265" s="6">
        <v>0</v>
      </c>
      <c r="F265" s="6">
        <v>0</v>
      </c>
      <c r="G265" s="10">
        <v>0</v>
      </c>
      <c r="H265" s="6" t="s">
        <v>26</v>
      </c>
      <c r="I265" s="7" t="s">
        <v>25</v>
      </c>
      <c r="J265" s="7"/>
      <c r="K265" s="7"/>
      <c r="L265" s="7"/>
      <c r="M265" s="7"/>
      <c r="N265" s="7"/>
      <c r="AG265" s="20">
        <f t="shared" si="50"/>
      </c>
      <c r="AH265" s="20">
        <f t="shared" si="51"/>
        <v>0</v>
      </c>
      <c r="AI265" s="20">
        <f t="shared" si="52"/>
      </c>
      <c r="AJ265" s="20">
        <f t="shared" si="53"/>
      </c>
      <c r="AK265" s="20">
        <f t="shared" si="54"/>
      </c>
      <c r="AL265" s="20">
        <f t="shared" si="55"/>
      </c>
      <c r="AN265" s="20">
        <f t="shared" si="56"/>
      </c>
      <c r="AO265" s="20">
        <f t="shared" si="57"/>
        <v>0</v>
      </c>
      <c r="AP265" s="20">
        <f t="shared" si="58"/>
      </c>
      <c r="AQ265" s="20">
        <f t="shared" si="59"/>
      </c>
      <c r="AR265" s="20">
        <f t="shared" si="60"/>
      </c>
      <c r="AS265" s="20">
        <f t="shared" si="61"/>
      </c>
    </row>
    <row r="266" spans="1:45" ht="12.75">
      <c r="A266" s="8">
        <v>6</v>
      </c>
      <c r="B266" s="8">
        <v>6</v>
      </c>
      <c r="C266" s="8">
        <v>1981</v>
      </c>
      <c r="D266" s="6">
        <v>550</v>
      </c>
      <c r="E266" s="6">
        <v>0</v>
      </c>
      <c r="F266" s="6">
        <v>0</v>
      </c>
      <c r="G266" s="10">
        <v>0</v>
      </c>
      <c r="H266" s="6" t="s">
        <v>44</v>
      </c>
      <c r="I266" s="7" t="s">
        <v>34</v>
      </c>
      <c r="J266" s="7"/>
      <c r="K266" s="7"/>
      <c r="L266" s="7"/>
      <c r="M266" s="7"/>
      <c r="N266" s="7"/>
      <c r="AG266" s="20">
        <f t="shared" si="50"/>
        <v>0</v>
      </c>
      <c r="AH266" s="20">
        <f t="shared" si="51"/>
      </c>
      <c r="AI266" s="20">
        <f t="shared" si="52"/>
      </c>
      <c r="AJ266" s="20">
        <f t="shared" si="53"/>
      </c>
      <c r="AK266" s="20">
        <f t="shared" si="54"/>
      </c>
      <c r="AL266" s="20">
        <f t="shared" si="55"/>
      </c>
      <c r="AN266" s="20">
        <f t="shared" si="56"/>
        <v>0</v>
      </c>
      <c r="AO266" s="20">
        <f t="shared" si="57"/>
      </c>
      <c r="AP266" s="20">
        <f t="shared" si="58"/>
      </c>
      <c r="AQ266" s="20">
        <f t="shared" si="59"/>
      </c>
      <c r="AR266" s="20">
        <f t="shared" si="60"/>
      </c>
      <c r="AS266" s="20">
        <f t="shared" si="61"/>
      </c>
    </row>
    <row r="267" spans="1:45" ht="12.75">
      <c r="A267" s="8">
        <v>6</v>
      </c>
      <c r="B267" s="8">
        <v>6</v>
      </c>
      <c r="C267" s="8">
        <v>1981</v>
      </c>
      <c r="D267" s="6">
        <v>620</v>
      </c>
      <c r="E267" s="6">
        <v>0</v>
      </c>
      <c r="F267" s="6">
        <v>0</v>
      </c>
      <c r="G267" s="10">
        <v>0</v>
      </c>
      <c r="H267" s="6" t="s">
        <v>44</v>
      </c>
      <c r="I267" s="7" t="s">
        <v>34</v>
      </c>
      <c r="J267" s="7"/>
      <c r="K267" s="7"/>
      <c r="L267" s="7"/>
      <c r="M267" s="7"/>
      <c r="N267" s="7"/>
      <c r="AG267" s="20">
        <f t="shared" si="50"/>
        <v>0</v>
      </c>
      <c r="AH267" s="20">
        <f t="shared" si="51"/>
      </c>
      <c r="AI267" s="20">
        <f t="shared" si="52"/>
      </c>
      <c r="AJ267" s="20">
        <f t="shared" si="53"/>
      </c>
      <c r="AK267" s="20">
        <f t="shared" si="54"/>
      </c>
      <c r="AL267" s="20">
        <f t="shared" si="55"/>
      </c>
      <c r="AN267" s="20">
        <f t="shared" si="56"/>
        <v>0</v>
      </c>
      <c r="AO267" s="20">
        <f t="shared" si="57"/>
      </c>
      <c r="AP267" s="20">
        <f t="shared" si="58"/>
      </c>
      <c r="AQ267" s="20">
        <f t="shared" si="59"/>
      </c>
      <c r="AR267" s="20">
        <f t="shared" si="60"/>
      </c>
      <c r="AS267" s="20">
        <f t="shared" si="61"/>
      </c>
    </row>
    <row r="268" spans="1:45" ht="12.75">
      <c r="A268" s="8">
        <v>3</v>
      </c>
      <c r="B268" s="8">
        <v>20</v>
      </c>
      <c r="C268" s="8">
        <v>1982</v>
      </c>
      <c r="D268" s="6">
        <v>800</v>
      </c>
      <c r="E268" s="6">
        <v>0</v>
      </c>
      <c r="F268" s="6">
        <v>0</v>
      </c>
      <c r="G268" s="10">
        <v>0</v>
      </c>
      <c r="H268" s="6" t="s">
        <v>26</v>
      </c>
      <c r="I268" s="7" t="s">
        <v>23</v>
      </c>
      <c r="J268" s="7"/>
      <c r="K268" s="7"/>
      <c r="L268" s="7"/>
      <c r="M268" s="7"/>
      <c r="N268" s="7"/>
      <c r="AG268" s="20">
        <f t="shared" si="50"/>
      </c>
      <c r="AH268" s="20">
        <f t="shared" si="51"/>
        <v>0</v>
      </c>
      <c r="AI268" s="20">
        <f t="shared" si="52"/>
      </c>
      <c r="AJ268" s="20">
        <f t="shared" si="53"/>
      </c>
      <c r="AK268" s="20">
        <f t="shared" si="54"/>
      </c>
      <c r="AL268" s="20">
        <f t="shared" si="55"/>
      </c>
      <c r="AN268" s="20">
        <f t="shared" si="56"/>
      </c>
      <c r="AO268" s="20">
        <f t="shared" si="57"/>
        <v>0</v>
      </c>
      <c r="AP268" s="20">
        <f t="shared" si="58"/>
      </c>
      <c r="AQ268" s="20">
        <f t="shared" si="59"/>
      </c>
      <c r="AR268" s="20">
        <f t="shared" si="60"/>
      </c>
      <c r="AS268" s="20">
        <f t="shared" si="61"/>
      </c>
    </row>
    <row r="269" spans="1:45" ht="12.75">
      <c r="A269" s="8">
        <v>4</v>
      </c>
      <c r="B269" s="8">
        <v>17</v>
      </c>
      <c r="C269" s="8">
        <v>1982</v>
      </c>
      <c r="D269" s="6">
        <v>345</v>
      </c>
      <c r="E269" s="6">
        <v>0</v>
      </c>
      <c r="F269" s="6">
        <v>0</v>
      </c>
      <c r="G269" s="10">
        <v>1</v>
      </c>
      <c r="H269" s="6" t="s">
        <v>26</v>
      </c>
      <c r="I269" s="7" t="s">
        <v>28</v>
      </c>
      <c r="J269" s="7"/>
      <c r="K269" s="7"/>
      <c r="L269" s="7"/>
      <c r="M269" s="7"/>
      <c r="N269" s="7"/>
      <c r="AG269" s="20">
        <f t="shared" si="50"/>
      </c>
      <c r="AH269" s="20">
        <f t="shared" si="51"/>
        <v>0</v>
      </c>
      <c r="AI269" s="20">
        <f t="shared" si="52"/>
      </c>
      <c r="AJ269" s="20">
        <f t="shared" si="53"/>
      </c>
      <c r="AK269" s="20">
        <f t="shared" si="54"/>
      </c>
      <c r="AL269" s="20">
        <f t="shared" si="55"/>
      </c>
      <c r="AN269" s="20">
        <f t="shared" si="56"/>
      </c>
      <c r="AO269" s="20">
        <f t="shared" si="57"/>
        <v>1</v>
      </c>
      <c r="AP269" s="20">
        <f t="shared" si="58"/>
      </c>
      <c r="AQ269" s="20">
        <f t="shared" si="59"/>
      </c>
      <c r="AR269" s="20">
        <f t="shared" si="60"/>
      </c>
      <c r="AS269" s="20">
        <f t="shared" si="61"/>
      </c>
    </row>
    <row r="270" spans="1:45" ht="12.75">
      <c r="A270" s="8">
        <v>5</v>
      </c>
      <c r="B270" s="8">
        <v>29</v>
      </c>
      <c r="C270" s="8">
        <v>1983</v>
      </c>
      <c r="D270" s="6">
        <v>1600</v>
      </c>
      <c r="E270" s="6">
        <v>0</v>
      </c>
      <c r="F270" s="6">
        <v>1</v>
      </c>
      <c r="G270" s="10">
        <v>1</v>
      </c>
      <c r="H270" s="6" t="s">
        <v>26</v>
      </c>
      <c r="I270" s="7" t="s">
        <v>33</v>
      </c>
      <c r="J270" s="7"/>
      <c r="K270" s="7"/>
      <c r="L270" s="7"/>
      <c r="M270" s="7"/>
      <c r="N270" s="7"/>
      <c r="AG270" s="20">
        <f t="shared" si="50"/>
      </c>
      <c r="AH270" s="20">
        <f t="shared" si="51"/>
        <v>0</v>
      </c>
      <c r="AI270" s="20">
        <f t="shared" si="52"/>
      </c>
      <c r="AJ270" s="20">
        <f t="shared" si="53"/>
      </c>
      <c r="AK270" s="20">
        <f t="shared" si="54"/>
      </c>
      <c r="AL270" s="20">
        <f t="shared" si="55"/>
      </c>
      <c r="AN270" s="20">
        <f t="shared" si="56"/>
      </c>
      <c r="AO270" s="20">
        <f t="shared" si="57"/>
        <v>1</v>
      </c>
      <c r="AP270" s="20">
        <f t="shared" si="58"/>
      </c>
      <c r="AQ270" s="20">
        <f t="shared" si="59"/>
      </c>
      <c r="AR270" s="20">
        <f t="shared" si="60"/>
      </c>
      <c r="AS270" s="20">
        <f t="shared" si="61"/>
      </c>
    </row>
    <row r="271" spans="1:45" ht="12.75">
      <c r="A271" s="8">
        <v>11</v>
      </c>
      <c r="B271" s="8">
        <v>23</v>
      </c>
      <c r="C271" s="8">
        <v>1983</v>
      </c>
      <c r="D271" s="6">
        <v>930</v>
      </c>
      <c r="E271" s="6">
        <v>0</v>
      </c>
      <c r="F271" s="6">
        <v>0</v>
      </c>
      <c r="G271" s="10">
        <v>1</v>
      </c>
      <c r="H271" s="6" t="s">
        <v>26</v>
      </c>
      <c r="I271" s="7" t="s">
        <v>34</v>
      </c>
      <c r="J271" s="7"/>
      <c r="K271" s="7"/>
      <c r="L271" s="7"/>
      <c r="M271" s="7"/>
      <c r="N271" s="7"/>
      <c r="AG271" s="20">
        <f t="shared" si="50"/>
      </c>
      <c r="AH271" s="20">
        <f t="shared" si="51"/>
        <v>0</v>
      </c>
      <c r="AI271" s="20">
        <f t="shared" si="52"/>
      </c>
      <c r="AJ271" s="20">
        <f t="shared" si="53"/>
      </c>
      <c r="AK271" s="20">
        <f t="shared" si="54"/>
      </c>
      <c r="AL271" s="20">
        <f t="shared" si="55"/>
      </c>
      <c r="AN271" s="20">
        <f t="shared" si="56"/>
      </c>
      <c r="AO271" s="20">
        <f t="shared" si="57"/>
        <v>1</v>
      </c>
      <c r="AP271" s="20">
        <f t="shared" si="58"/>
      </c>
      <c r="AQ271" s="20">
        <f t="shared" si="59"/>
      </c>
      <c r="AR271" s="20">
        <f t="shared" si="60"/>
      </c>
      <c r="AS271" s="20">
        <f t="shared" si="61"/>
      </c>
    </row>
    <row r="272" spans="1:45" ht="12.75">
      <c r="A272" s="8">
        <v>3</v>
      </c>
      <c r="B272" s="8">
        <v>15</v>
      </c>
      <c r="C272" s="8">
        <v>1984</v>
      </c>
      <c r="D272" s="6">
        <v>2020</v>
      </c>
      <c r="E272" s="6">
        <v>0</v>
      </c>
      <c r="F272" s="6">
        <v>0</v>
      </c>
      <c r="G272" s="10">
        <v>0</v>
      </c>
      <c r="H272" s="6" t="s">
        <v>26</v>
      </c>
      <c r="I272" s="7" t="s">
        <v>9</v>
      </c>
      <c r="J272" s="7"/>
      <c r="K272" s="7"/>
      <c r="L272" s="7"/>
      <c r="M272" s="7"/>
      <c r="N272" s="7"/>
      <c r="AG272" s="20">
        <f t="shared" si="50"/>
      </c>
      <c r="AH272" s="20">
        <f t="shared" si="51"/>
        <v>0</v>
      </c>
      <c r="AI272" s="20">
        <f t="shared" si="52"/>
      </c>
      <c r="AJ272" s="20">
        <f t="shared" si="53"/>
      </c>
      <c r="AK272" s="20">
        <f t="shared" si="54"/>
      </c>
      <c r="AL272" s="20">
        <f t="shared" si="55"/>
      </c>
      <c r="AN272" s="20">
        <f t="shared" si="56"/>
      </c>
      <c r="AO272" s="20">
        <f t="shared" si="57"/>
        <v>0</v>
      </c>
      <c r="AP272" s="20">
        <f t="shared" si="58"/>
      </c>
      <c r="AQ272" s="20">
        <f t="shared" si="59"/>
      </c>
      <c r="AR272" s="20">
        <f t="shared" si="60"/>
      </c>
      <c r="AS272" s="20">
        <f t="shared" si="61"/>
      </c>
    </row>
    <row r="273" spans="1:45" ht="12.75">
      <c r="A273" s="8">
        <v>5</v>
      </c>
      <c r="B273" s="8">
        <v>6</v>
      </c>
      <c r="C273" s="8">
        <v>1984</v>
      </c>
      <c r="D273" s="6">
        <v>515</v>
      </c>
      <c r="E273" s="6">
        <v>0</v>
      </c>
      <c r="F273" s="6">
        <v>0</v>
      </c>
      <c r="G273" s="10">
        <v>2</v>
      </c>
      <c r="H273" s="6" t="s">
        <v>12</v>
      </c>
      <c r="I273" s="7" t="s">
        <v>23</v>
      </c>
      <c r="J273" s="7"/>
      <c r="K273" s="7"/>
      <c r="L273" s="7"/>
      <c r="M273" s="7"/>
      <c r="N273" s="7"/>
      <c r="AG273" s="20">
        <f t="shared" si="50"/>
      </c>
      <c r="AH273" s="20">
        <f t="shared" si="51"/>
      </c>
      <c r="AI273" s="20">
        <f t="shared" si="52"/>
        <v>0</v>
      </c>
      <c r="AJ273" s="20">
        <f t="shared" si="53"/>
      </c>
      <c r="AK273" s="20">
        <f t="shared" si="54"/>
      </c>
      <c r="AL273" s="20">
        <f t="shared" si="55"/>
      </c>
      <c r="AN273" s="20">
        <f t="shared" si="56"/>
      </c>
      <c r="AO273" s="20">
        <f t="shared" si="57"/>
      </c>
      <c r="AP273" s="20">
        <f t="shared" si="58"/>
        <v>2</v>
      </c>
      <c r="AQ273" s="20">
        <f t="shared" si="59"/>
      </c>
      <c r="AR273" s="20">
        <f t="shared" si="60"/>
      </c>
      <c r="AS273" s="20">
        <f t="shared" si="61"/>
      </c>
    </row>
    <row r="274" spans="1:45" ht="12.75">
      <c r="A274" s="8">
        <v>5</v>
      </c>
      <c r="B274" s="8">
        <v>6</v>
      </c>
      <c r="C274" s="8">
        <v>1984</v>
      </c>
      <c r="D274" s="6">
        <v>520</v>
      </c>
      <c r="E274" s="6">
        <v>0</v>
      </c>
      <c r="F274" s="6">
        <v>0</v>
      </c>
      <c r="G274" s="10">
        <v>1</v>
      </c>
      <c r="H274" s="6" t="s">
        <v>12</v>
      </c>
      <c r="I274" s="7" t="s">
        <v>23</v>
      </c>
      <c r="J274" s="7"/>
      <c r="K274" s="7"/>
      <c r="L274" s="7"/>
      <c r="M274" s="7"/>
      <c r="N274" s="7"/>
      <c r="AG274" s="20">
        <f t="shared" si="50"/>
      </c>
      <c r="AH274" s="20">
        <f t="shared" si="51"/>
      </c>
      <c r="AI274" s="20">
        <f t="shared" si="52"/>
        <v>0</v>
      </c>
      <c r="AJ274" s="20">
        <f t="shared" si="53"/>
      </c>
      <c r="AK274" s="20">
        <f t="shared" si="54"/>
      </c>
      <c r="AL274" s="20">
        <f t="shared" si="55"/>
      </c>
      <c r="AN274" s="20">
        <f t="shared" si="56"/>
      </c>
      <c r="AO274" s="20">
        <f t="shared" si="57"/>
      </c>
      <c r="AP274" s="20">
        <f t="shared" si="58"/>
        <v>1</v>
      </c>
      <c r="AQ274" s="20">
        <f t="shared" si="59"/>
      </c>
      <c r="AR274" s="20">
        <f t="shared" si="60"/>
      </c>
      <c r="AS274" s="20">
        <f t="shared" si="61"/>
      </c>
    </row>
    <row r="275" spans="1:45" ht="12.75">
      <c r="A275" s="8">
        <v>5</v>
      </c>
      <c r="B275" s="8">
        <v>6</v>
      </c>
      <c r="C275" s="8">
        <v>1984</v>
      </c>
      <c r="D275" s="6">
        <v>745</v>
      </c>
      <c r="E275" s="6">
        <v>0</v>
      </c>
      <c r="F275" s="6">
        <v>0</v>
      </c>
      <c r="G275" s="10">
        <v>5</v>
      </c>
      <c r="H275" s="6" t="s">
        <v>26</v>
      </c>
      <c r="I275" s="7" t="s">
        <v>32</v>
      </c>
      <c r="J275" s="7"/>
      <c r="K275" s="7"/>
      <c r="L275" s="7"/>
      <c r="M275" s="7"/>
      <c r="N275" s="7"/>
      <c r="AG275" s="20">
        <f t="shared" si="50"/>
      </c>
      <c r="AH275" s="20">
        <f t="shared" si="51"/>
        <v>0</v>
      </c>
      <c r="AI275" s="20">
        <f t="shared" si="52"/>
      </c>
      <c r="AJ275" s="20">
        <f t="shared" si="53"/>
      </c>
      <c r="AK275" s="20">
        <f t="shared" si="54"/>
      </c>
      <c r="AL275" s="20">
        <f t="shared" si="55"/>
      </c>
      <c r="AN275" s="20">
        <f t="shared" si="56"/>
      </c>
      <c r="AO275" s="20">
        <f t="shared" si="57"/>
        <v>5</v>
      </c>
      <c r="AP275" s="20">
        <f t="shared" si="58"/>
      </c>
      <c r="AQ275" s="20">
        <f t="shared" si="59"/>
      </c>
      <c r="AR275" s="20">
        <f t="shared" si="60"/>
      </c>
      <c r="AS275" s="20">
        <f t="shared" si="61"/>
      </c>
    </row>
    <row r="276" spans="1:45" ht="12.75">
      <c r="A276" s="8">
        <v>5</v>
      </c>
      <c r="B276" s="8">
        <v>6</v>
      </c>
      <c r="C276" s="8">
        <v>1984</v>
      </c>
      <c r="D276" s="6">
        <v>1000</v>
      </c>
      <c r="E276" s="6">
        <v>0</v>
      </c>
      <c r="F276" s="6">
        <v>0</v>
      </c>
      <c r="G276" s="10">
        <v>0</v>
      </c>
      <c r="H276" s="6" t="s">
        <v>26</v>
      </c>
      <c r="I276" s="7" t="s">
        <v>45</v>
      </c>
      <c r="J276" s="7"/>
      <c r="K276" s="7"/>
      <c r="L276" s="7"/>
      <c r="M276" s="7"/>
      <c r="N276" s="7"/>
      <c r="AG276" s="20">
        <f t="shared" si="50"/>
      </c>
      <c r="AH276" s="20">
        <f t="shared" si="51"/>
        <v>0</v>
      </c>
      <c r="AI276" s="20">
        <f t="shared" si="52"/>
      </c>
      <c r="AJ276" s="20">
        <f t="shared" si="53"/>
      </c>
      <c r="AK276" s="20">
        <f t="shared" si="54"/>
      </c>
      <c r="AL276" s="20">
        <f t="shared" si="55"/>
      </c>
      <c r="AN276" s="20">
        <f t="shared" si="56"/>
      </c>
      <c r="AO276" s="20">
        <f t="shared" si="57"/>
        <v>0</v>
      </c>
      <c r="AP276" s="20">
        <f t="shared" si="58"/>
      </c>
      <c r="AQ276" s="20">
        <f t="shared" si="59"/>
      </c>
      <c r="AR276" s="20">
        <f t="shared" si="60"/>
      </c>
      <c r="AS276" s="20">
        <f t="shared" si="61"/>
      </c>
    </row>
    <row r="277" spans="1:45" ht="12.75">
      <c r="A277" s="8">
        <v>5</v>
      </c>
      <c r="B277" s="8">
        <v>7</v>
      </c>
      <c r="C277" s="8">
        <v>1984</v>
      </c>
      <c r="D277" s="6">
        <v>114</v>
      </c>
      <c r="E277" s="6">
        <v>0</v>
      </c>
      <c r="F277" s="6">
        <v>0</v>
      </c>
      <c r="G277" s="10">
        <v>3</v>
      </c>
      <c r="H277" s="6" t="s">
        <v>12</v>
      </c>
      <c r="I277" s="7" t="s">
        <v>25</v>
      </c>
      <c r="J277" s="7"/>
      <c r="K277" s="7"/>
      <c r="L277" s="7"/>
      <c r="M277" s="7"/>
      <c r="N277" s="7"/>
      <c r="AG277" s="20">
        <f t="shared" si="50"/>
      </c>
      <c r="AH277" s="20">
        <f t="shared" si="51"/>
      </c>
      <c r="AI277" s="20">
        <f t="shared" si="52"/>
        <v>0</v>
      </c>
      <c r="AJ277" s="20">
        <f t="shared" si="53"/>
      </c>
      <c r="AK277" s="20">
        <f t="shared" si="54"/>
      </c>
      <c r="AL277" s="20">
        <f t="shared" si="55"/>
      </c>
      <c r="AN277" s="20">
        <f t="shared" si="56"/>
      </c>
      <c r="AO277" s="20">
        <f t="shared" si="57"/>
      </c>
      <c r="AP277" s="20">
        <f t="shared" si="58"/>
        <v>3</v>
      </c>
      <c r="AQ277" s="20">
        <f t="shared" si="59"/>
      </c>
      <c r="AR277" s="20">
        <f t="shared" si="60"/>
      </c>
      <c r="AS277" s="20">
        <f t="shared" si="61"/>
      </c>
    </row>
    <row r="278" spans="1:45" ht="12.75">
      <c r="A278" s="8">
        <v>5</v>
      </c>
      <c r="B278" s="8">
        <v>7</v>
      </c>
      <c r="C278" s="8">
        <v>1984</v>
      </c>
      <c r="D278" s="6">
        <v>130</v>
      </c>
      <c r="E278" s="6">
        <v>0</v>
      </c>
      <c r="F278" s="6">
        <v>0</v>
      </c>
      <c r="G278" s="10">
        <v>0</v>
      </c>
      <c r="H278" s="6" t="s">
        <v>26</v>
      </c>
      <c r="I278" s="7" t="s">
        <v>16</v>
      </c>
      <c r="J278" s="7"/>
      <c r="K278" s="7"/>
      <c r="L278" s="7"/>
      <c r="M278" s="7"/>
      <c r="N278" s="7"/>
      <c r="AG278" s="20">
        <f t="shared" si="50"/>
      </c>
      <c r="AH278" s="20">
        <f t="shared" si="51"/>
        <v>0</v>
      </c>
      <c r="AI278" s="20">
        <f t="shared" si="52"/>
      </c>
      <c r="AJ278" s="20">
        <f t="shared" si="53"/>
      </c>
      <c r="AK278" s="20">
        <f t="shared" si="54"/>
      </c>
      <c r="AL278" s="20">
        <f t="shared" si="55"/>
      </c>
      <c r="AN278" s="20">
        <f t="shared" si="56"/>
      </c>
      <c r="AO278" s="20">
        <f t="shared" si="57"/>
        <v>0</v>
      </c>
      <c r="AP278" s="20">
        <f t="shared" si="58"/>
      </c>
      <c r="AQ278" s="20">
        <f t="shared" si="59"/>
      </c>
      <c r="AR278" s="20">
        <f t="shared" si="60"/>
      </c>
      <c r="AS278" s="20">
        <f t="shared" si="61"/>
      </c>
    </row>
    <row r="279" spans="1:45" ht="12.75">
      <c r="A279" s="8">
        <v>5</v>
      </c>
      <c r="B279" s="8">
        <v>7</v>
      </c>
      <c r="C279" s="8">
        <v>1984</v>
      </c>
      <c r="D279" s="6">
        <v>215</v>
      </c>
      <c r="E279" s="6">
        <v>0</v>
      </c>
      <c r="F279" s="6">
        <v>0</v>
      </c>
      <c r="G279" s="10">
        <v>2</v>
      </c>
      <c r="H279" s="6" t="s">
        <v>26</v>
      </c>
      <c r="I279" s="7" t="s">
        <v>27</v>
      </c>
      <c r="J279" s="7"/>
      <c r="K279" s="7"/>
      <c r="L279" s="7"/>
      <c r="M279" s="7"/>
      <c r="N279" s="7"/>
      <c r="AG279" s="20">
        <f t="shared" si="50"/>
      </c>
      <c r="AH279" s="20">
        <f t="shared" si="51"/>
        <v>0</v>
      </c>
      <c r="AI279" s="20">
        <f t="shared" si="52"/>
      </c>
      <c r="AJ279" s="20">
        <f t="shared" si="53"/>
      </c>
      <c r="AK279" s="20">
        <f t="shared" si="54"/>
      </c>
      <c r="AL279" s="20">
        <f t="shared" si="55"/>
      </c>
      <c r="AN279" s="20">
        <f t="shared" si="56"/>
      </c>
      <c r="AO279" s="20">
        <f t="shared" si="57"/>
        <v>2</v>
      </c>
      <c r="AP279" s="20">
        <f t="shared" si="58"/>
      </c>
      <c r="AQ279" s="20">
        <f t="shared" si="59"/>
      </c>
      <c r="AR279" s="20">
        <f t="shared" si="60"/>
      </c>
      <c r="AS279" s="20">
        <f t="shared" si="61"/>
      </c>
    </row>
    <row r="280" spans="1:45" ht="12.75">
      <c r="A280" s="8">
        <v>5</v>
      </c>
      <c r="B280" s="8">
        <v>7</v>
      </c>
      <c r="C280" s="8">
        <v>1984</v>
      </c>
      <c r="D280" s="6">
        <v>430</v>
      </c>
      <c r="E280" s="6">
        <v>0</v>
      </c>
      <c r="F280" s="6">
        <v>0</v>
      </c>
      <c r="G280" s="10">
        <v>0</v>
      </c>
      <c r="H280" s="6" t="s">
        <v>26</v>
      </c>
      <c r="I280" s="7" t="s">
        <v>28</v>
      </c>
      <c r="J280" s="7"/>
      <c r="K280" s="7"/>
      <c r="L280" s="7"/>
      <c r="M280" s="7"/>
      <c r="N280" s="7"/>
      <c r="AG280" s="20">
        <f t="shared" si="50"/>
      </c>
      <c r="AH280" s="20">
        <f t="shared" si="51"/>
        <v>0</v>
      </c>
      <c r="AI280" s="20">
        <f t="shared" si="52"/>
      </c>
      <c r="AJ280" s="20">
        <f t="shared" si="53"/>
      </c>
      <c r="AK280" s="20">
        <f t="shared" si="54"/>
      </c>
      <c r="AL280" s="20">
        <f t="shared" si="55"/>
      </c>
      <c r="AN280" s="20">
        <f t="shared" si="56"/>
      </c>
      <c r="AO280" s="20">
        <f t="shared" si="57"/>
        <v>0</v>
      </c>
      <c r="AP280" s="20">
        <f t="shared" si="58"/>
      </c>
      <c r="AQ280" s="20">
        <f t="shared" si="59"/>
      </c>
      <c r="AR280" s="20">
        <f t="shared" si="60"/>
      </c>
      <c r="AS280" s="20">
        <f t="shared" si="61"/>
      </c>
    </row>
    <row r="281" spans="1:45" ht="12.75">
      <c r="A281" s="8">
        <v>5</v>
      </c>
      <c r="B281" s="8">
        <v>7</v>
      </c>
      <c r="C281" s="8">
        <v>1984</v>
      </c>
      <c r="D281" s="6">
        <v>700</v>
      </c>
      <c r="E281" s="6">
        <v>0</v>
      </c>
      <c r="F281" s="6">
        <v>0</v>
      </c>
      <c r="G281" s="10">
        <v>0</v>
      </c>
      <c r="H281" s="6" t="s">
        <v>26</v>
      </c>
      <c r="I281" s="7" t="s">
        <v>16</v>
      </c>
      <c r="J281" s="7"/>
      <c r="K281" s="7"/>
      <c r="L281" s="7"/>
      <c r="M281" s="7"/>
      <c r="N281" s="7"/>
      <c r="AG281" s="20">
        <f t="shared" si="50"/>
      </c>
      <c r="AH281" s="20">
        <f t="shared" si="51"/>
        <v>0</v>
      </c>
      <c r="AI281" s="20">
        <f t="shared" si="52"/>
      </c>
      <c r="AJ281" s="20">
        <f t="shared" si="53"/>
      </c>
      <c r="AK281" s="20">
        <f t="shared" si="54"/>
      </c>
      <c r="AL281" s="20">
        <f t="shared" si="55"/>
      </c>
      <c r="AN281" s="20">
        <f t="shared" si="56"/>
      </c>
      <c r="AO281" s="20">
        <f t="shared" si="57"/>
        <v>0</v>
      </c>
      <c r="AP281" s="20">
        <f t="shared" si="58"/>
      </c>
      <c r="AQ281" s="20">
        <f t="shared" si="59"/>
      </c>
      <c r="AR281" s="20">
        <f t="shared" si="60"/>
      </c>
      <c r="AS281" s="20">
        <f t="shared" si="61"/>
      </c>
    </row>
    <row r="282" spans="1:45" ht="12.75">
      <c r="A282" s="8">
        <v>5</v>
      </c>
      <c r="B282" s="8">
        <v>7</v>
      </c>
      <c r="C282" s="8">
        <v>1984</v>
      </c>
      <c r="D282" s="6">
        <v>1300</v>
      </c>
      <c r="E282" s="6">
        <v>0</v>
      </c>
      <c r="F282" s="6">
        <v>0</v>
      </c>
      <c r="G282" s="10">
        <v>0</v>
      </c>
      <c r="H282" s="6" t="s">
        <v>26</v>
      </c>
      <c r="I282" s="7" t="s">
        <v>19</v>
      </c>
      <c r="J282" s="7"/>
      <c r="K282" s="7"/>
      <c r="L282" s="7"/>
      <c r="M282" s="7"/>
      <c r="N282" s="7"/>
      <c r="AG282" s="20">
        <f t="shared" si="50"/>
      </c>
      <c r="AH282" s="20">
        <f t="shared" si="51"/>
        <v>0</v>
      </c>
      <c r="AI282" s="20">
        <f t="shared" si="52"/>
      </c>
      <c r="AJ282" s="20">
        <f t="shared" si="53"/>
      </c>
      <c r="AK282" s="20">
        <f t="shared" si="54"/>
      </c>
      <c r="AL282" s="20">
        <f t="shared" si="55"/>
      </c>
      <c r="AN282" s="20">
        <f t="shared" si="56"/>
      </c>
      <c r="AO282" s="20">
        <f t="shared" si="57"/>
        <v>0</v>
      </c>
      <c r="AP282" s="20">
        <f t="shared" si="58"/>
      </c>
      <c r="AQ282" s="20">
        <f t="shared" si="59"/>
      </c>
      <c r="AR282" s="20">
        <f t="shared" si="60"/>
      </c>
      <c r="AS282" s="20">
        <f t="shared" si="61"/>
      </c>
    </row>
    <row r="283" spans="1:45" ht="12.75">
      <c r="A283" s="8">
        <v>5</v>
      </c>
      <c r="B283" s="8">
        <v>7</v>
      </c>
      <c r="C283" s="8">
        <v>1984</v>
      </c>
      <c r="D283" s="6">
        <v>1320</v>
      </c>
      <c r="E283" s="6">
        <v>0</v>
      </c>
      <c r="F283" s="6">
        <v>0</v>
      </c>
      <c r="G283" s="10">
        <v>0</v>
      </c>
      <c r="H283" s="6" t="s">
        <v>26</v>
      </c>
      <c r="I283" s="7" t="s">
        <v>9</v>
      </c>
      <c r="J283" s="7"/>
      <c r="K283" s="7"/>
      <c r="L283" s="7"/>
      <c r="M283" s="7"/>
      <c r="N283" s="7"/>
      <c r="AG283" s="20">
        <f t="shared" si="50"/>
      </c>
      <c r="AH283" s="20">
        <f t="shared" si="51"/>
        <v>0</v>
      </c>
      <c r="AI283" s="20">
        <f t="shared" si="52"/>
      </c>
      <c r="AJ283" s="20">
        <f t="shared" si="53"/>
      </c>
      <c r="AK283" s="20">
        <f t="shared" si="54"/>
      </c>
      <c r="AL283" s="20">
        <f t="shared" si="55"/>
      </c>
      <c r="AN283" s="20">
        <f t="shared" si="56"/>
      </c>
      <c r="AO283" s="20">
        <f t="shared" si="57"/>
        <v>0</v>
      </c>
      <c r="AP283" s="20">
        <f t="shared" si="58"/>
      </c>
      <c r="AQ283" s="20">
        <f t="shared" si="59"/>
      </c>
      <c r="AR283" s="20">
        <f t="shared" si="60"/>
      </c>
      <c r="AS283" s="20">
        <f t="shared" si="61"/>
      </c>
    </row>
    <row r="284" spans="1:45" ht="12.75">
      <c r="A284" s="8">
        <v>5</v>
      </c>
      <c r="B284" s="8">
        <v>7</v>
      </c>
      <c r="C284" s="8">
        <v>1984</v>
      </c>
      <c r="D284" s="6">
        <v>1325</v>
      </c>
      <c r="E284" s="6">
        <v>0</v>
      </c>
      <c r="F284" s="6">
        <v>0</v>
      </c>
      <c r="G284" s="10">
        <v>0</v>
      </c>
      <c r="H284" s="6" t="s">
        <v>44</v>
      </c>
      <c r="I284" s="7" t="s">
        <v>29</v>
      </c>
      <c r="J284" s="7"/>
      <c r="K284" s="7"/>
      <c r="L284" s="7"/>
      <c r="M284" s="7"/>
      <c r="N284" s="7"/>
      <c r="AG284" s="20">
        <f t="shared" si="50"/>
        <v>0</v>
      </c>
      <c r="AH284" s="20">
        <f t="shared" si="51"/>
      </c>
      <c r="AI284" s="20">
        <f t="shared" si="52"/>
      </c>
      <c r="AJ284" s="20">
        <f t="shared" si="53"/>
      </c>
      <c r="AK284" s="20">
        <f t="shared" si="54"/>
      </c>
      <c r="AL284" s="20">
        <f t="shared" si="55"/>
      </c>
      <c r="AN284" s="20">
        <f t="shared" si="56"/>
        <v>0</v>
      </c>
      <c r="AO284" s="20">
        <f t="shared" si="57"/>
      </c>
      <c r="AP284" s="20">
        <f t="shared" si="58"/>
      </c>
      <c r="AQ284" s="20">
        <f t="shared" si="59"/>
      </c>
      <c r="AR284" s="20">
        <f t="shared" si="60"/>
      </c>
      <c r="AS284" s="20">
        <f t="shared" si="61"/>
      </c>
    </row>
    <row r="285" spans="1:45" ht="12.75">
      <c r="A285" s="8">
        <v>5</v>
      </c>
      <c r="B285" s="8">
        <v>7</v>
      </c>
      <c r="C285" s="8">
        <v>1984</v>
      </c>
      <c r="D285" s="6">
        <v>1330</v>
      </c>
      <c r="E285" s="6">
        <v>0</v>
      </c>
      <c r="F285" s="6">
        <v>0</v>
      </c>
      <c r="G285" s="10">
        <v>0</v>
      </c>
      <c r="H285" s="6" t="s">
        <v>44</v>
      </c>
      <c r="I285" s="7" t="s">
        <v>29</v>
      </c>
      <c r="J285" s="7"/>
      <c r="K285" s="7"/>
      <c r="L285" s="7"/>
      <c r="M285" s="7"/>
      <c r="N285" s="7"/>
      <c r="AG285" s="20">
        <f t="shared" si="50"/>
        <v>0</v>
      </c>
      <c r="AH285" s="20">
        <f t="shared" si="51"/>
      </c>
      <c r="AI285" s="20">
        <f t="shared" si="52"/>
      </c>
      <c r="AJ285" s="20">
        <f t="shared" si="53"/>
      </c>
      <c r="AK285" s="20">
        <f t="shared" si="54"/>
      </c>
      <c r="AL285" s="20">
        <f t="shared" si="55"/>
      </c>
      <c r="AN285" s="20">
        <f t="shared" si="56"/>
        <v>0</v>
      </c>
      <c r="AO285" s="20">
        <f t="shared" si="57"/>
      </c>
      <c r="AP285" s="20">
        <f t="shared" si="58"/>
      </c>
      <c r="AQ285" s="20">
        <f t="shared" si="59"/>
      </c>
      <c r="AR285" s="20">
        <f t="shared" si="60"/>
      </c>
      <c r="AS285" s="20">
        <f t="shared" si="61"/>
      </c>
    </row>
    <row r="286" spans="1:45" ht="12.75">
      <c r="A286" s="8">
        <v>5</v>
      </c>
      <c r="B286" s="8">
        <v>7</v>
      </c>
      <c r="C286" s="8">
        <v>1984</v>
      </c>
      <c r="D286" s="6">
        <v>1425</v>
      </c>
      <c r="E286" s="6">
        <v>0</v>
      </c>
      <c r="F286" s="6">
        <v>0</v>
      </c>
      <c r="G286" s="10">
        <v>2</v>
      </c>
      <c r="H286" s="6" t="s">
        <v>26</v>
      </c>
      <c r="I286" s="7" t="s">
        <v>18</v>
      </c>
      <c r="J286" s="7"/>
      <c r="K286" s="7"/>
      <c r="L286" s="7"/>
      <c r="M286" s="7"/>
      <c r="N286" s="7"/>
      <c r="AG286" s="20">
        <f t="shared" si="50"/>
      </c>
      <c r="AH286" s="20">
        <f t="shared" si="51"/>
        <v>0</v>
      </c>
      <c r="AI286" s="20">
        <f t="shared" si="52"/>
      </c>
      <c r="AJ286" s="20">
        <f t="shared" si="53"/>
      </c>
      <c r="AK286" s="20">
        <f t="shared" si="54"/>
      </c>
      <c r="AL286" s="20">
        <f t="shared" si="55"/>
      </c>
      <c r="AN286" s="20">
        <f t="shared" si="56"/>
      </c>
      <c r="AO286" s="20">
        <f t="shared" si="57"/>
        <v>2</v>
      </c>
      <c r="AP286" s="20">
        <f t="shared" si="58"/>
      </c>
      <c r="AQ286" s="20">
        <f t="shared" si="59"/>
      </c>
      <c r="AR286" s="20">
        <f t="shared" si="60"/>
      </c>
      <c r="AS286" s="20">
        <f t="shared" si="61"/>
      </c>
    </row>
    <row r="287" spans="1:45" ht="12.75">
      <c r="A287" s="8">
        <v>5</v>
      </c>
      <c r="B287" s="8">
        <v>7</v>
      </c>
      <c r="C287" s="8">
        <v>1984</v>
      </c>
      <c r="D287" s="6">
        <v>1430</v>
      </c>
      <c r="E287" s="6">
        <v>0</v>
      </c>
      <c r="F287" s="6">
        <v>0</v>
      </c>
      <c r="G287" s="10">
        <v>2</v>
      </c>
      <c r="H287" s="6" t="s">
        <v>26</v>
      </c>
      <c r="I287" s="7" t="s">
        <v>28</v>
      </c>
      <c r="J287" s="7"/>
      <c r="K287" s="7"/>
      <c r="L287" s="7"/>
      <c r="M287" s="7"/>
      <c r="N287" s="7"/>
      <c r="AG287" s="20">
        <f t="shared" si="50"/>
      </c>
      <c r="AH287" s="20">
        <f t="shared" si="51"/>
        <v>0</v>
      </c>
      <c r="AI287" s="20">
        <f t="shared" si="52"/>
      </c>
      <c r="AJ287" s="20">
        <f t="shared" si="53"/>
      </c>
      <c r="AK287" s="20">
        <f t="shared" si="54"/>
      </c>
      <c r="AL287" s="20">
        <f t="shared" si="55"/>
      </c>
      <c r="AN287" s="20">
        <f t="shared" si="56"/>
      </c>
      <c r="AO287" s="20">
        <f t="shared" si="57"/>
        <v>2</v>
      </c>
      <c r="AP287" s="20">
        <f t="shared" si="58"/>
      </c>
      <c r="AQ287" s="20">
        <f t="shared" si="59"/>
      </c>
      <c r="AR287" s="20">
        <f t="shared" si="60"/>
      </c>
      <c r="AS287" s="20">
        <f t="shared" si="61"/>
      </c>
    </row>
    <row r="288" spans="1:45" ht="12.75">
      <c r="A288" s="8">
        <v>5</v>
      </c>
      <c r="B288" s="8">
        <v>7</v>
      </c>
      <c r="C288" s="8">
        <v>1984</v>
      </c>
      <c r="D288" s="6">
        <v>1430</v>
      </c>
      <c r="E288" s="6">
        <v>0</v>
      </c>
      <c r="F288" s="6">
        <v>0</v>
      </c>
      <c r="G288" s="10">
        <v>1</v>
      </c>
      <c r="H288" s="6" t="s">
        <v>26</v>
      </c>
      <c r="I288" s="7" t="s">
        <v>23</v>
      </c>
      <c r="J288" s="7"/>
      <c r="K288" s="7"/>
      <c r="L288" s="7"/>
      <c r="M288" s="7"/>
      <c r="N288" s="7"/>
      <c r="AG288" s="20">
        <f t="shared" si="50"/>
      </c>
      <c r="AH288" s="20">
        <f t="shared" si="51"/>
        <v>0</v>
      </c>
      <c r="AI288" s="20">
        <f t="shared" si="52"/>
      </c>
      <c r="AJ288" s="20">
        <f t="shared" si="53"/>
      </c>
      <c r="AK288" s="20">
        <f t="shared" si="54"/>
      </c>
      <c r="AL288" s="20">
        <f t="shared" si="55"/>
      </c>
      <c r="AN288" s="20">
        <f t="shared" si="56"/>
      </c>
      <c r="AO288" s="20">
        <f t="shared" si="57"/>
        <v>1</v>
      </c>
      <c r="AP288" s="20">
        <f t="shared" si="58"/>
      </c>
      <c r="AQ288" s="20">
        <f t="shared" si="59"/>
      </c>
      <c r="AR288" s="20">
        <f t="shared" si="60"/>
      </c>
      <c r="AS288" s="20">
        <f t="shared" si="61"/>
      </c>
    </row>
    <row r="289" spans="1:45" ht="12.75">
      <c r="A289" s="8">
        <v>5</v>
      </c>
      <c r="B289" s="8">
        <v>7</v>
      </c>
      <c r="C289" s="8">
        <v>1984</v>
      </c>
      <c r="D289" s="6">
        <v>1505</v>
      </c>
      <c r="E289" s="6">
        <v>0</v>
      </c>
      <c r="F289" s="6">
        <v>0</v>
      </c>
      <c r="G289" s="10">
        <v>1</v>
      </c>
      <c r="H289" s="6" t="s">
        <v>26</v>
      </c>
      <c r="I289" s="7" t="s">
        <v>41</v>
      </c>
      <c r="J289" s="7"/>
      <c r="K289" s="7"/>
      <c r="L289" s="7"/>
      <c r="M289" s="7"/>
      <c r="N289" s="7"/>
      <c r="AG289" s="20">
        <f t="shared" si="50"/>
      </c>
      <c r="AH289" s="20">
        <f t="shared" si="51"/>
        <v>0</v>
      </c>
      <c r="AI289" s="20">
        <f t="shared" si="52"/>
      </c>
      <c r="AJ289" s="20">
        <f t="shared" si="53"/>
      </c>
      <c r="AK289" s="20">
        <f t="shared" si="54"/>
      </c>
      <c r="AL289" s="20">
        <f t="shared" si="55"/>
      </c>
      <c r="AN289" s="20">
        <f t="shared" si="56"/>
      </c>
      <c r="AO289" s="20">
        <f t="shared" si="57"/>
        <v>1</v>
      </c>
      <c r="AP289" s="20">
        <f t="shared" si="58"/>
      </c>
      <c r="AQ289" s="20">
        <f t="shared" si="59"/>
      </c>
      <c r="AR289" s="20">
        <f t="shared" si="60"/>
      </c>
      <c r="AS289" s="20">
        <f t="shared" si="61"/>
      </c>
    </row>
    <row r="290" spans="1:45" ht="12.75">
      <c r="A290" s="8">
        <v>5</v>
      </c>
      <c r="B290" s="8">
        <v>7</v>
      </c>
      <c r="C290" s="8">
        <v>1984</v>
      </c>
      <c r="D290" s="6">
        <v>1530</v>
      </c>
      <c r="E290" s="6">
        <v>0</v>
      </c>
      <c r="F290" s="6">
        <v>0</v>
      </c>
      <c r="G290" s="10">
        <v>1</v>
      </c>
      <c r="H290" s="6" t="s">
        <v>26</v>
      </c>
      <c r="I290" s="7" t="s">
        <v>39</v>
      </c>
      <c r="J290" s="7"/>
      <c r="K290" s="7"/>
      <c r="L290" s="7"/>
      <c r="M290" s="7"/>
      <c r="N290" s="7"/>
      <c r="AG290" s="20">
        <f t="shared" si="50"/>
      </c>
      <c r="AH290" s="20">
        <f t="shared" si="51"/>
        <v>0</v>
      </c>
      <c r="AI290" s="20">
        <f t="shared" si="52"/>
      </c>
      <c r="AJ290" s="20">
        <f t="shared" si="53"/>
      </c>
      <c r="AK290" s="20">
        <f t="shared" si="54"/>
      </c>
      <c r="AL290" s="20">
        <f t="shared" si="55"/>
      </c>
      <c r="AN290" s="20">
        <f t="shared" si="56"/>
      </c>
      <c r="AO290" s="20">
        <f t="shared" si="57"/>
        <v>1</v>
      </c>
      <c r="AP290" s="20">
        <f t="shared" si="58"/>
      </c>
      <c r="AQ290" s="20">
        <f t="shared" si="59"/>
      </c>
      <c r="AR290" s="20">
        <f t="shared" si="60"/>
      </c>
      <c r="AS290" s="20">
        <f t="shared" si="61"/>
      </c>
    </row>
    <row r="291" spans="1:45" ht="12.75">
      <c r="A291" s="8">
        <v>11</v>
      </c>
      <c r="B291" s="8">
        <v>10</v>
      </c>
      <c r="C291" s="8">
        <v>1984</v>
      </c>
      <c r="D291" s="6">
        <v>1430</v>
      </c>
      <c r="E291" s="6">
        <v>0</v>
      </c>
      <c r="F291" s="6">
        <v>3</v>
      </c>
      <c r="G291" s="10">
        <v>1</v>
      </c>
      <c r="H291" s="6" t="s">
        <v>26</v>
      </c>
      <c r="I291" s="7" t="s">
        <v>23</v>
      </c>
      <c r="J291" s="7"/>
      <c r="K291" s="7"/>
      <c r="L291" s="7"/>
      <c r="M291" s="7"/>
      <c r="N291" s="7"/>
      <c r="AG291" s="20">
        <f t="shared" si="50"/>
      </c>
      <c r="AH291" s="20">
        <f t="shared" si="51"/>
        <v>0</v>
      </c>
      <c r="AI291" s="20">
        <f t="shared" si="52"/>
      </c>
      <c r="AJ291" s="20">
        <f t="shared" si="53"/>
      </c>
      <c r="AK291" s="20">
        <f t="shared" si="54"/>
      </c>
      <c r="AL291" s="20">
        <f t="shared" si="55"/>
      </c>
      <c r="AN291" s="20">
        <f t="shared" si="56"/>
      </c>
      <c r="AO291" s="20">
        <f t="shared" si="57"/>
        <v>1</v>
      </c>
      <c r="AP291" s="20">
        <f t="shared" si="58"/>
      </c>
      <c r="AQ291" s="20">
        <f t="shared" si="59"/>
      </c>
      <c r="AR291" s="20">
        <f t="shared" si="60"/>
      </c>
      <c r="AS291" s="20">
        <f t="shared" si="61"/>
      </c>
    </row>
    <row r="292" spans="1:45" ht="12.75">
      <c r="A292" s="8">
        <v>4</v>
      </c>
      <c r="B292" s="8">
        <v>5</v>
      </c>
      <c r="C292" s="8">
        <v>1985</v>
      </c>
      <c r="D292" s="6">
        <v>1615</v>
      </c>
      <c r="E292" s="6">
        <v>0</v>
      </c>
      <c r="F292" s="6">
        <v>0</v>
      </c>
      <c r="G292" s="10">
        <v>1</v>
      </c>
      <c r="H292" s="6" t="s">
        <v>26</v>
      </c>
      <c r="I292" s="7" t="s">
        <v>32</v>
      </c>
      <c r="J292" s="7"/>
      <c r="K292" s="7"/>
      <c r="L292" s="7"/>
      <c r="M292" s="7"/>
      <c r="N292" s="7"/>
      <c r="AG292" s="20">
        <f t="shared" si="50"/>
      </c>
      <c r="AH292" s="20">
        <f t="shared" si="51"/>
        <v>0</v>
      </c>
      <c r="AI292" s="20">
        <f t="shared" si="52"/>
      </c>
      <c r="AJ292" s="20">
        <f t="shared" si="53"/>
      </c>
      <c r="AK292" s="20">
        <f t="shared" si="54"/>
      </c>
      <c r="AL292" s="20">
        <f t="shared" si="55"/>
      </c>
      <c r="AN292" s="20">
        <f t="shared" si="56"/>
      </c>
      <c r="AO292" s="20">
        <f t="shared" si="57"/>
        <v>1</v>
      </c>
      <c r="AP292" s="20">
        <f t="shared" si="58"/>
      </c>
      <c r="AQ292" s="20">
        <f t="shared" si="59"/>
      </c>
      <c r="AR292" s="20">
        <f t="shared" si="60"/>
      </c>
      <c r="AS292" s="20">
        <f t="shared" si="61"/>
      </c>
    </row>
    <row r="293" spans="1:45" ht="12.75">
      <c r="A293" s="8">
        <v>6</v>
      </c>
      <c r="B293" s="8">
        <v>4</v>
      </c>
      <c r="C293" s="8">
        <v>1985</v>
      </c>
      <c r="D293" s="6">
        <v>1630</v>
      </c>
      <c r="E293" s="6">
        <v>0</v>
      </c>
      <c r="F293" s="6">
        <v>0</v>
      </c>
      <c r="G293" s="10">
        <v>5.5</v>
      </c>
      <c r="H293" s="6" t="s">
        <v>12</v>
      </c>
      <c r="I293" s="7" t="s">
        <v>24</v>
      </c>
      <c r="J293" s="7"/>
      <c r="K293" s="7"/>
      <c r="L293" s="7"/>
      <c r="M293" s="7"/>
      <c r="N293" s="7"/>
      <c r="AG293" s="20">
        <f t="shared" si="50"/>
      </c>
      <c r="AH293" s="20">
        <f t="shared" si="51"/>
      </c>
      <c r="AI293" s="20">
        <f t="shared" si="52"/>
        <v>0</v>
      </c>
      <c r="AJ293" s="20">
        <f t="shared" si="53"/>
      </c>
      <c r="AK293" s="20">
        <f t="shared" si="54"/>
      </c>
      <c r="AL293" s="20">
        <f t="shared" si="55"/>
      </c>
      <c r="AN293" s="20">
        <f t="shared" si="56"/>
      </c>
      <c r="AO293" s="20">
        <f t="shared" si="57"/>
      </c>
      <c r="AP293" s="20">
        <f t="shared" si="58"/>
        <v>5.5</v>
      </c>
      <c r="AQ293" s="20">
        <f t="shared" si="59"/>
      </c>
      <c r="AR293" s="20">
        <f t="shared" si="60"/>
      </c>
      <c r="AS293" s="20">
        <f t="shared" si="61"/>
      </c>
    </row>
    <row r="294" spans="1:45" ht="12.75">
      <c r="A294" s="8">
        <v>8</v>
      </c>
      <c r="B294" s="8">
        <v>16</v>
      </c>
      <c r="C294" s="8">
        <v>1985</v>
      </c>
      <c r="D294" s="6">
        <v>1400</v>
      </c>
      <c r="E294" s="6">
        <v>0</v>
      </c>
      <c r="F294" s="6">
        <v>1</v>
      </c>
      <c r="G294" s="10">
        <v>12</v>
      </c>
      <c r="H294" s="6" t="s">
        <v>15</v>
      </c>
      <c r="I294" s="7" t="s">
        <v>17</v>
      </c>
      <c r="J294" s="7"/>
      <c r="K294" s="7"/>
      <c r="L294" s="7"/>
      <c r="M294" s="7"/>
      <c r="N294" s="7"/>
      <c r="AG294" s="20">
        <f t="shared" si="50"/>
      </c>
      <c r="AH294" s="20">
        <f t="shared" si="51"/>
      </c>
      <c r="AI294" s="20">
        <f t="shared" si="52"/>
      </c>
      <c r="AJ294" s="20">
        <f t="shared" si="53"/>
        <v>0</v>
      </c>
      <c r="AK294" s="20">
        <f t="shared" si="54"/>
      </c>
      <c r="AL294" s="20">
        <f t="shared" si="55"/>
      </c>
      <c r="AN294" s="20">
        <f t="shared" si="56"/>
      </c>
      <c r="AO294" s="20">
        <f t="shared" si="57"/>
      </c>
      <c r="AP294" s="20">
        <f t="shared" si="58"/>
      </c>
      <c r="AQ294" s="20">
        <f t="shared" si="59"/>
        <v>12</v>
      </c>
      <c r="AR294" s="20">
        <f t="shared" si="60"/>
      </c>
      <c r="AS294" s="20">
        <f t="shared" si="61"/>
      </c>
    </row>
    <row r="295" spans="1:45" ht="12.75">
      <c r="A295" s="8">
        <v>8</v>
      </c>
      <c r="B295" s="8">
        <v>16</v>
      </c>
      <c r="C295" s="8">
        <v>1985</v>
      </c>
      <c r="D295" s="6">
        <v>1530</v>
      </c>
      <c r="E295" s="6">
        <v>0</v>
      </c>
      <c r="F295" s="6">
        <v>0</v>
      </c>
      <c r="G295" s="10">
        <v>5</v>
      </c>
      <c r="H295" s="6" t="s">
        <v>12</v>
      </c>
      <c r="I295" s="7" t="s">
        <v>17</v>
      </c>
      <c r="J295" s="7"/>
      <c r="K295" s="7"/>
      <c r="L295" s="7"/>
      <c r="M295" s="7"/>
      <c r="N295" s="7"/>
      <c r="AG295" s="20">
        <f t="shared" si="50"/>
      </c>
      <c r="AH295" s="20">
        <f t="shared" si="51"/>
      </c>
      <c r="AI295" s="20">
        <f t="shared" si="52"/>
        <v>0</v>
      </c>
      <c r="AJ295" s="20">
        <f t="shared" si="53"/>
      </c>
      <c r="AK295" s="20">
        <f t="shared" si="54"/>
      </c>
      <c r="AL295" s="20">
        <f t="shared" si="55"/>
      </c>
      <c r="AN295" s="20">
        <f t="shared" si="56"/>
      </c>
      <c r="AO295" s="20">
        <f t="shared" si="57"/>
      </c>
      <c r="AP295" s="20">
        <f t="shared" si="58"/>
        <v>5</v>
      </c>
      <c r="AQ295" s="20">
        <f t="shared" si="59"/>
      </c>
      <c r="AR295" s="20">
        <f t="shared" si="60"/>
      </c>
      <c r="AS295" s="20">
        <f t="shared" si="61"/>
      </c>
    </row>
    <row r="296" spans="1:45" ht="12.75">
      <c r="A296" s="8">
        <v>8</v>
      </c>
      <c r="B296" s="8">
        <v>16</v>
      </c>
      <c r="C296" s="8">
        <v>1985</v>
      </c>
      <c r="D296" s="6">
        <v>1750</v>
      </c>
      <c r="E296" s="6">
        <v>0</v>
      </c>
      <c r="F296" s="6">
        <v>0</v>
      </c>
      <c r="G296" s="10">
        <v>1</v>
      </c>
      <c r="H296" s="6" t="s">
        <v>26</v>
      </c>
      <c r="I296" s="7" t="s">
        <v>42</v>
      </c>
      <c r="J296" s="7"/>
      <c r="K296" s="7"/>
      <c r="L296" s="7"/>
      <c r="M296" s="7"/>
      <c r="N296" s="7"/>
      <c r="AG296" s="20">
        <f t="shared" si="50"/>
      </c>
      <c r="AH296" s="20">
        <f t="shared" si="51"/>
        <v>0</v>
      </c>
      <c r="AI296" s="20">
        <f t="shared" si="52"/>
      </c>
      <c r="AJ296" s="20">
        <f t="shared" si="53"/>
      </c>
      <c r="AK296" s="20">
        <f t="shared" si="54"/>
      </c>
      <c r="AL296" s="20">
        <f t="shared" si="55"/>
      </c>
      <c r="AN296" s="20">
        <f t="shared" si="56"/>
      </c>
      <c r="AO296" s="20">
        <f t="shared" si="57"/>
        <v>1</v>
      </c>
      <c r="AP296" s="20">
        <f t="shared" si="58"/>
      </c>
      <c r="AQ296" s="20">
        <f t="shared" si="59"/>
      </c>
      <c r="AR296" s="20">
        <f t="shared" si="60"/>
      </c>
      <c r="AS296" s="20">
        <f t="shared" si="61"/>
      </c>
    </row>
    <row r="297" spans="1:45" ht="12.75">
      <c r="A297" s="8">
        <v>8</v>
      </c>
      <c r="B297" s="8">
        <v>30</v>
      </c>
      <c r="C297" s="8">
        <v>1985</v>
      </c>
      <c r="D297" s="6">
        <v>1900</v>
      </c>
      <c r="E297" s="6">
        <v>0</v>
      </c>
      <c r="F297" s="6">
        <v>0</v>
      </c>
      <c r="G297" s="10">
        <v>2</v>
      </c>
      <c r="H297" s="6" t="s">
        <v>26</v>
      </c>
      <c r="I297" s="7" t="s">
        <v>19</v>
      </c>
      <c r="J297" s="7"/>
      <c r="K297" s="7"/>
      <c r="L297" s="7"/>
      <c r="M297" s="7"/>
      <c r="N297" s="7"/>
      <c r="AG297" s="20">
        <f t="shared" si="50"/>
      </c>
      <c r="AH297" s="20">
        <f t="shared" si="51"/>
        <v>0</v>
      </c>
      <c r="AI297" s="20">
        <f t="shared" si="52"/>
      </c>
      <c r="AJ297" s="20">
        <f t="shared" si="53"/>
      </c>
      <c r="AK297" s="20">
        <f t="shared" si="54"/>
      </c>
      <c r="AL297" s="20">
        <f t="shared" si="55"/>
      </c>
      <c r="AN297" s="20">
        <f t="shared" si="56"/>
      </c>
      <c r="AO297" s="20">
        <f t="shared" si="57"/>
        <v>2</v>
      </c>
      <c r="AP297" s="20">
        <f t="shared" si="58"/>
      </c>
      <c r="AQ297" s="20">
        <f t="shared" si="59"/>
      </c>
      <c r="AR297" s="20">
        <f t="shared" si="60"/>
      </c>
      <c r="AS297" s="20">
        <f t="shared" si="61"/>
      </c>
    </row>
    <row r="298" spans="1:45" ht="12.75">
      <c r="A298" s="8">
        <v>2</v>
      </c>
      <c r="B298" s="8">
        <v>17</v>
      </c>
      <c r="C298" s="8">
        <v>1986</v>
      </c>
      <c r="D298" s="6">
        <v>1440</v>
      </c>
      <c r="E298" s="6">
        <v>0</v>
      </c>
      <c r="F298" s="6">
        <v>0</v>
      </c>
      <c r="G298" s="10">
        <v>1</v>
      </c>
      <c r="H298" s="6" t="s">
        <v>44</v>
      </c>
      <c r="I298" s="7" t="s">
        <v>42</v>
      </c>
      <c r="J298" s="7"/>
      <c r="K298" s="7"/>
      <c r="L298" s="7"/>
      <c r="M298" s="7"/>
      <c r="N298" s="7"/>
      <c r="AG298" s="20">
        <f t="shared" si="50"/>
        <v>0</v>
      </c>
      <c r="AH298" s="20">
        <f t="shared" si="51"/>
      </c>
      <c r="AI298" s="20">
        <f t="shared" si="52"/>
      </c>
      <c r="AJ298" s="20">
        <f t="shared" si="53"/>
      </c>
      <c r="AK298" s="20">
        <f t="shared" si="54"/>
      </c>
      <c r="AL298" s="20">
        <f t="shared" si="55"/>
      </c>
      <c r="AN298" s="20">
        <f t="shared" si="56"/>
        <v>1</v>
      </c>
      <c r="AO298" s="20">
        <f t="shared" si="57"/>
      </c>
      <c r="AP298" s="20">
        <f t="shared" si="58"/>
      </c>
      <c r="AQ298" s="20">
        <f t="shared" si="59"/>
      </c>
      <c r="AR298" s="20">
        <f t="shared" si="60"/>
      </c>
      <c r="AS298" s="20">
        <f t="shared" si="61"/>
      </c>
    </row>
    <row r="299" spans="1:45" ht="12.75">
      <c r="A299" s="8">
        <v>5</v>
      </c>
      <c r="B299" s="8">
        <v>26</v>
      </c>
      <c r="C299" s="8">
        <v>1986</v>
      </c>
      <c r="D299" s="6">
        <v>1200</v>
      </c>
      <c r="E299" s="6">
        <v>0</v>
      </c>
      <c r="F299" s="12">
        <v>0</v>
      </c>
      <c r="G299" s="10">
        <v>1</v>
      </c>
      <c r="H299" s="6" t="s">
        <v>44</v>
      </c>
      <c r="I299" s="7" t="s">
        <v>48</v>
      </c>
      <c r="J299" s="7"/>
      <c r="K299" s="7"/>
      <c r="L299" s="7"/>
      <c r="M299" s="7"/>
      <c r="N299" s="7"/>
      <c r="AG299" s="20">
        <f t="shared" si="50"/>
        <v>0</v>
      </c>
      <c r="AH299" s="20">
        <f t="shared" si="51"/>
      </c>
      <c r="AI299" s="20">
        <f t="shared" si="52"/>
      </c>
      <c r="AJ299" s="20">
        <f t="shared" si="53"/>
      </c>
      <c r="AK299" s="20">
        <f t="shared" si="54"/>
      </c>
      <c r="AL299" s="20">
        <f t="shared" si="55"/>
      </c>
      <c r="AN299" s="20">
        <f t="shared" si="56"/>
        <v>1</v>
      </c>
      <c r="AO299" s="20">
        <f t="shared" si="57"/>
      </c>
      <c r="AP299" s="20">
        <f t="shared" si="58"/>
      </c>
      <c r="AQ299" s="20">
        <f t="shared" si="59"/>
      </c>
      <c r="AR299" s="20">
        <f t="shared" si="60"/>
      </c>
      <c r="AS299" s="20">
        <f t="shared" si="61"/>
      </c>
    </row>
    <row r="300" spans="1:45" ht="12.75">
      <c r="A300" s="8">
        <v>11</v>
      </c>
      <c r="B300" s="8">
        <v>4</v>
      </c>
      <c r="C300" s="8">
        <v>1988</v>
      </c>
      <c r="D300" s="6">
        <v>1545</v>
      </c>
      <c r="E300" s="6">
        <v>0</v>
      </c>
      <c r="F300" s="6">
        <v>0</v>
      </c>
      <c r="G300" s="10">
        <v>13</v>
      </c>
      <c r="H300" s="6" t="s">
        <v>12</v>
      </c>
      <c r="I300" s="7" t="s">
        <v>49</v>
      </c>
      <c r="J300" s="7"/>
      <c r="K300" s="7"/>
      <c r="L300" s="7"/>
      <c r="M300" s="7"/>
      <c r="N300" s="7"/>
      <c r="AG300" s="20">
        <f t="shared" si="50"/>
      </c>
      <c r="AH300" s="20">
        <f t="shared" si="51"/>
      </c>
      <c r="AI300" s="20">
        <f t="shared" si="52"/>
        <v>0</v>
      </c>
      <c r="AJ300" s="20">
        <f t="shared" si="53"/>
      </c>
      <c r="AK300" s="20">
        <f t="shared" si="54"/>
      </c>
      <c r="AL300" s="20">
        <f t="shared" si="55"/>
      </c>
      <c r="AN300" s="20">
        <f t="shared" si="56"/>
      </c>
      <c r="AO300" s="20">
        <f t="shared" si="57"/>
      </c>
      <c r="AP300" s="20">
        <f t="shared" si="58"/>
        <v>13</v>
      </c>
      <c r="AQ300" s="20">
        <f t="shared" si="59"/>
      </c>
      <c r="AR300" s="20">
        <f t="shared" si="60"/>
      </c>
      <c r="AS300" s="20">
        <f t="shared" si="61"/>
      </c>
    </row>
    <row r="301" spans="1:45" ht="12.75">
      <c r="A301" s="8">
        <v>12</v>
      </c>
      <c r="B301" s="8">
        <v>24</v>
      </c>
      <c r="C301" s="8">
        <v>1988</v>
      </c>
      <c r="D301" s="6">
        <v>604</v>
      </c>
      <c r="E301" s="6">
        <v>1</v>
      </c>
      <c r="F301" s="6">
        <v>7</v>
      </c>
      <c r="G301" s="10">
        <v>6</v>
      </c>
      <c r="H301" s="6" t="s">
        <v>11</v>
      </c>
      <c r="I301" s="7" t="s">
        <v>42</v>
      </c>
      <c r="J301" s="7"/>
      <c r="K301" s="7"/>
      <c r="L301" s="7"/>
      <c r="M301" s="7"/>
      <c r="N301" s="7"/>
      <c r="AG301" s="20">
        <f t="shared" si="50"/>
      </c>
      <c r="AH301" s="20">
        <f t="shared" si="51"/>
      </c>
      <c r="AI301" s="20">
        <f t="shared" si="52"/>
      </c>
      <c r="AJ301" s="20">
        <f t="shared" si="53"/>
      </c>
      <c r="AK301" s="20">
        <f t="shared" si="54"/>
        <v>1</v>
      </c>
      <c r="AL301" s="20">
        <f t="shared" si="55"/>
      </c>
      <c r="AN301" s="20">
        <f t="shared" si="56"/>
      </c>
      <c r="AO301" s="20">
        <f t="shared" si="57"/>
      </c>
      <c r="AP301" s="20">
        <f t="shared" si="58"/>
      </c>
      <c r="AQ301" s="20">
        <f t="shared" si="59"/>
      </c>
      <c r="AR301" s="20">
        <f t="shared" si="60"/>
        <v>6</v>
      </c>
      <c r="AS301" s="20">
        <f t="shared" si="61"/>
      </c>
    </row>
    <row r="302" spans="1:45" ht="12.75">
      <c r="A302" s="8">
        <v>5</v>
      </c>
      <c r="B302" s="8">
        <v>22</v>
      </c>
      <c r="C302" s="8">
        <v>1989</v>
      </c>
      <c r="D302" s="6">
        <v>1937</v>
      </c>
      <c r="E302" s="6">
        <v>1</v>
      </c>
      <c r="F302" s="6">
        <v>2</v>
      </c>
      <c r="G302" s="10">
        <v>9</v>
      </c>
      <c r="H302" s="6" t="s">
        <v>12</v>
      </c>
      <c r="I302" s="7" t="s">
        <v>17</v>
      </c>
      <c r="J302" s="7"/>
      <c r="K302" s="7"/>
      <c r="L302" s="7"/>
      <c r="M302" s="7"/>
      <c r="N302" s="7"/>
      <c r="AG302" s="20">
        <f t="shared" si="50"/>
      </c>
      <c r="AH302" s="20">
        <f t="shared" si="51"/>
      </c>
      <c r="AI302" s="20">
        <f t="shared" si="52"/>
        <v>1</v>
      </c>
      <c r="AJ302" s="20">
        <f t="shared" si="53"/>
      </c>
      <c r="AK302" s="20">
        <f t="shared" si="54"/>
      </c>
      <c r="AL302" s="20">
        <f t="shared" si="55"/>
      </c>
      <c r="AN302" s="20">
        <f t="shared" si="56"/>
      </c>
      <c r="AO302" s="20">
        <f t="shared" si="57"/>
      </c>
      <c r="AP302" s="20">
        <f t="shared" si="58"/>
        <v>9</v>
      </c>
      <c r="AQ302" s="20">
        <f t="shared" si="59"/>
      </c>
      <c r="AR302" s="20">
        <f t="shared" si="60"/>
      </c>
      <c r="AS302" s="20">
        <f t="shared" si="61"/>
      </c>
    </row>
    <row r="303" spans="1:45" ht="12.75">
      <c r="A303" s="8">
        <v>5</v>
      </c>
      <c r="B303" s="8">
        <v>20</v>
      </c>
      <c r="C303" s="8">
        <v>1990</v>
      </c>
      <c r="D303" s="6">
        <v>1445</v>
      </c>
      <c r="E303" s="6">
        <v>0</v>
      </c>
      <c r="F303" s="6">
        <v>0</v>
      </c>
      <c r="G303" s="10">
        <v>2</v>
      </c>
      <c r="H303" s="6" t="s">
        <v>26</v>
      </c>
      <c r="I303" s="7" t="s">
        <v>20</v>
      </c>
      <c r="J303" s="7"/>
      <c r="K303" s="7"/>
      <c r="L303" s="7"/>
      <c r="M303" s="7"/>
      <c r="N303" s="7"/>
      <c r="AG303" s="20">
        <f t="shared" si="50"/>
      </c>
      <c r="AH303" s="20">
        <f t="shared" si="51"/>
        <v>0</v>
      </c>
      <c r="AI303" s="20">
        <f t="shared" si="52"/>
      </c>
      <c r="AJ303" s="20">
        <f t="shared" si="53"/>
      </c>
      <c r="AK303" s="20">
        <f t="shared" si="54"/>
      </c>
      <c r="AL303" s="20">
        <f t="shared" si="55"/>
      </c>
      <c r="AN303" s="20">
        <f t="shared" si="56"/>
      </c>
      <c r="AO303" s="20">
        <f t="shared" si="57"/>
        <v>2</v>
      </c>
      <c r="AP303" s="20">
        <f t="shared" si="58"/>
      </c>
      <c r="AQ303" s="20">
        <f t="shared" si="59"/>
      </c>
      <c r="AR303" s="20">
        <f t="shared" si="60"/>
      </c>
      <c r="AS303" s="20">
        <f t="shared" si="61"/>
      </c>
    </row>
    <row r="304" spans="1:45" ht="12.75">
      <c r="A304" s="8">
        <v>3</v>
      </c>
      <c r="B304" s="8">
        <v>22</v>
      </c>
      <c r="C304" s="8">
        <v>1991</v>
      </c>
      <c r="D304" s="6">
        <v>1700</v>
      </c>
      <c r="E304" s="6">
        <v>0</v>
      </c>
      <c r="F304" s="6">
        <v>0</v>
      </c>
      <c r="G304" s="10">
        <v>7</v>
      </c>
      <c r="H304" s="6" t="s">
        <v>12</v>
      </c>
      <c r="I304" s="7" t="s">
        <v>35</v>
      </c>
      <c r="J304" s="7"/>
      <c r="K304" s="7"/>
      <c r="L304" s="7"/>
      <c r="M304" s="7"/>
      <c r="N304" s="7"/>
      <c r="AG304" s="20">
        <f t="shared" si="50"/>
      </c>
      <c r="AH304" s="20">
        <f t="shared" si="51"/>
      </c>
      <c r="AI304" s="20">
        <f t="shared" si="52"/>
        <v>0</v>
      </c>
      <c r="AJ304" s="20">
        <f t="shared" si="53"/>
      </c>
      <c r="AK304" s="20">
        <f t="shared" si="54"/>
      </c>
      <c r="AL304" s="20">
        <f t="shared" si="55"/>
      </c>
      <c r="AN304" s="20">
        <f t="shared" si="56"/>
      </c>
      <c r="AO304" s="20">
        <f t="shared" si="57"/>
      </c>
      <c r="AP304" s="20">
        <f t="shared" si="58"/>
        <v>7</v>
      </c>
      <c r="AQ304" s="20">
        <f t="shared" si="59"/>
      </c>
      <c r="AR304" s="20">
        <f t="shared" si="60"/>
      </c>
      <c r="AS304" s="20">
        <f t="shared" si="61"/>
      </c>
    </row>
    <row r="305" spans="1:45" ht="12.75">
      <c r="A305" s="8">
        <v>3</v>
      </c>
      <c r="B305" s="8">
        <v>22</v>
      </c>
      <c r="C305" s="8">
        <v>1991</v>
      </c>
      <c r="D305" s="6">
        <v>1730</v>
      </c>
      <c r="E305" s="6">
        <v>0</v>
      </c>
      <c r="F305" s="6">
        <v>0</v>
      </c>
      <c r="G305" s="10">
        <v>1</v>
      </c>
      <c r="H305" s="6" t="s">
        <v>26</v>
      </c>
      <c r="I305" s="7" t="s">
        <v>49</v>
      </c>
      <c r="J305" s="7"/>
      <c r="K305" s="7"/>
      <c r="L305" s="7"/>
      <c r="M305" s="7"/>
      <c r="N305" s="7"/>
      <c r="AG305" s="20">
        <f t="shared" si="50"/>
      </c>
      <c r="AH305" s="20">
        <f t="shared" si="51"/>
        <v>0</v>
      </c>
      <c r="AI305" s="20">
        <f t="shared" si="52"/>
      </c>
      <c r="AJ305" s="20">
        <f t="shared" si="53"/>
      </c>
      <c r="AK305" s="20">
        <f t="shared" si="54"/>
      </c>
      <c r="AL305" s="20">
        <f t="shared" si="55"/>
      </c>
      <c r="AN305" s="20">
        <f t="shared" si="56"/>
      </c>
      <c r="AO305" s="20">
        <f t="shared" si="57"/>
        <v>1</v>
      </c>
      <c r="AP305" s="20">
        <f t="shared" si="58"/>
      </c>
      <c r="AQ305" s="20">
        <f t="shared" si="59"/>
      </c>
      <c r="AR305" s="20">
        <f t="shared" si="60"/>
      </c>
      <c r="AS305" s="20">
        <f t="shared" si="61"/>
      </c>
    </row>
    <row r="306" spans="1:45" ht="12.75">
      <c r="A306" s="8">
        <v>3</v>
      </c>
      <c r="B306" s="8">
        <v>22</v>
      </c>
      <c r="C306" s="8">
        <v>1991</v>
      </c>
      <c r="D306" s="6">
        <v>1805</v>
      </c>
      <c r="E306" s="6">
        <v>1</v>
      </c>
      <c r="F306" s="6">
        <v>14</v>
      </c>
      <c r="G306" s="10">
        <v>5</v>
      </c>
      <c r="H306" s="6" t="s">
        <v>12</v>
      </c>
      <c r="I306" s="7" t="s">
        <v>30</v>
      </c>
      <c r="J306" s="7"/>
      <c r="K306" s="7"/>
      <c r="L306" s="7"/>
      <c r="M306" s="7"/>
      <c r="N306" s="7"/>
      <c r="AG306" s="20">
        <f t="shared" si="50"/>
      </c>
      <c r="AH306" s="20">
        <f t="shared" si="51"/>
      </c>
      <c r="AI306" s="20">
        <f t="shared" si="52"/>
        <v>1</v>
      </c>
      <c r="AJ306" s="20">
        <f t="shared" si="53"/>
      </c>
      <c r="AK306" s="20">
        <f t="shared" si="54"/>
      </c>
      <c r="AL306" s="20">
        <f t="shared" si="55"/>
      </c>
      <c r="AN306" s="20">
        <f t="shared" si="56"/>
      </c>
      <c r="AO306" s="20">
        <f t="shared" si="57"/>
      </c>
      <c r="AP306" s="20">
        <f t="shared" si="58"/>
        <v>5</v>
      </c>
      <c r="AQ306" s="20">
        <f t="shared" si="59"/>
      </c>
      <c r="AR306" s="20">
        <f t="shared" si="60"/>
      </c>
      <c r="AS306" s="20">
        <f t="shared" si="61"/>
      </c>
    </row>
    <row r="307" spans="1:45" ht="12.75">
      <c r="A307" s="8">
        <v>5</v>
      </c>
      <c r="B307" s="8">
        <v>12</v>
      </c>
      <c r="C307" s="8">
        <v>1992</v>
      </c>
      <c r="D307" s="6">
        <v>1800</v>
      </c>
      <c r="E307" s="6">
        <v>0</v>
      </c>
      <c r="F307" s="6">
        <v>0</v>
      </c>
      <c r="G307" s="10">
        <v>1</v>
      </c>
      <c r="H307" s="6" t="s">
        <v>44</v>
      </c>
      <c r="I307" s="7" t="s">
        <v>34</v>
      </c>
      <c r="J307" s="7"/>
      <c r="K307" s="7"/>
      <c r="L307" s="7"/>
      <c r="M307" s="7"/>
      <c r="N307" s="7"/>
      <c r="AG307" s="20">
        <f t="shared" si="50"/>
        <v>0</v>
      </c>
      <c r="AH307" s="20">
        <f t="shared" si="51"/>
      </c>
      <c r="AI307" s="20">
        <f t="shared" si="52"/>
      </c>
      <c r="AJ307" s="20">
        <f t="shared" si="53"/>
      </c>
      <c r="AK307" s="20">
        <f t="shared" si="54"/>
      </c>
      <c r="AL307" s="20">
        <f t="shared" si="55"/>
      </c>
      <c r="AN307" s="20">
        <f t="shared" si="56"/>
        <v>1</v>
      </c>
      <c r="AO307" s="20">
        <f t="shared" si="57"/>
      </c>
      <c r="AP307" s="20">
        <f t="shared" si="58"/>
      </c>
      <c r="AQ307" s="20">
        <f t="shared" si="59"/>
      </c>
      <c r="AR307" s="20">
        <f t="shared" si="60"/>
      </c>
      <c r="AS307" s="20">
        <f t="shared" si="61"/>
      </c>
    </row>
    <row r="308" spans="1:45" ht="12.75">
      <c r="A308" s="8">
        <v>5</v>
      </c>
      <c r="B308" s="8">
        <v>12</v>
      </c>
      <c r="C308" s="8">
        <v>1992</v>
      </c>
      <c r="D308" s="6">
        <v>2019</v>
      </c>
      <c r="E308" s="6">
        <v>0</v>
      </c>
      <c r="F308" s="6">
        <v>0</v>
      </c>
      <c r="G308" s="10">
        <v>1</v>
      </c>
      <c r="H308" s="6" t="s">
        <v>44</v>
      </c>
      <c r="I308" s="7" t="s">
        <v>30</v>
      </c>
      <c r="J308" s="7"/>
      <c r="K308" s="7"/>
      <c r="L308" s="7"/>
      <c r="M308" s="7"/>
      <c r="N308" s="7"/>
      <c r="AG308" s="20">
        <f t="shared" si="50"/>
        <v>0</v>
      </c>
      <c r="AH308" s="20">
        <f t="shared" si="51"/>
      </c>
      <c r="AI308" s="20">
        <f t="shared" si="52"/>
      </c>
      <c r="AJ308" s="20">
        <f t="shared" si="53"/>
      </c>
      <c r="AK308" s="20">
        <f t="shared" si="54"/>
      </c>
      <c r="AL308" s="20">
        <f t="shared" si="55"/>
      </c>
      <c r="AN308" s="20">
        <f t="shared" si="56"/>
        <v>1</v>
      </c>
      <c r="AO308" s="20">
        <f t="shared" si="57"/>
      </c>
      <c r="AP308" s="20">
        <f t="shared" si="58"/>
      </c>
      <c r="AQ308" s="20">
        <f t="shared" si="59"/>
      </c>
      <c r="AR308" s="20">
        <f t="shared" si="60"/>
      </c>
      <c r="AS308" s="20">
        <f t="shared" si="61"/>
      </c>
    </row>
    <row r="309" spans="1:45" ht="12.75">
      <c r="A309" s="8">
        <v>8</v>
      </c>
      <c r="B309" s="8">
        <v>27</v>
      </c>
      <c r="C309" s="8">
        <v>1992</v>
      </c>
      <c r="D309" s="6">
        <v>1500</v>
      </c>
      <c r="E309" s="6">
        <v>0</v>
      </c>
      <c r="F309" s="6">
        <v>4</v>
      </c>
      <c r="G309" s="10">
        <v>0</v>
      </c>
      <c r="H309" s="6" t="s">
        <v>44</v>
      </c>
      <c r="I309" s="7" t="s">
        <v>28</v>
      </c>
      <c r="J309" s="7"/>
      <c r="K309" s="7"/>
      <c r="L309" s="7"/>
      <c r="M309" s="7"/>
      <c r="N309" s="7"/>
      <c r="AG309" s="20">
        <f t="shared" si="50"/>
        <v>0</v>
      </c>
      <c r="AH309" s="20">
        <f t="shared" si="51"/>
      </c>
      <c r="AI309" s="20">
        <f t="shared" si="52"/>
      </c>
      <c r="AJ309" s="20">
        <f t="shared" si="53"/>
      </c>
      <c r="AK309" s="20">
        <f t="shared" si="54"/>
      </c>
      <c r="AL309" s="20">
        <f t="shared" si="55"/>
      </c>
      <c r="AN309" s="20">
        <f t="shared" si="56"/>
        <v>0</v>
      </c>
      <c r="AO309" s="20">
        <f t="shared" si="57"/>
      </c>
      <c r="AP309" s="20">
        <f t="shared" si="58"/>
      </c>
      <c r="AQ309" s="20">
        <f t="shared" si="59"/>
      </c>
      <c r="AR309" s="20">
        <f t="shared" si="60"/>
      </c>
      <c r="AS309" s="20">
        <f t="shared" si="61"/>
      </c>
    </row>
    <row r="310" spans="1:45" ht="12.75">
      <c r="A310" s="8">
        <v>8</v>
      </c>
      <c r="B310" s="8">
        <v>27</v>
      </c>
      <c r="C310" s="8">
        <v>1992</v>
      </c>
      <c r="D310" s="6">
        <v>1750</v>
      </c>
      <c r="E310" s="6">
        <v>0</v>
      </c>
      <c r="F310" s="6">
        <v>0</v>
      </c>
      <c r="G310" s="10">
        <v>1</v>
      </c>
      <c r="H310" s="6" t="s">
        <v>44</v>
      </c>
      <c r="I310" s="7" t="s">
        <v>24</v>
      </c>
      <c r="J310" s="7"/>
      <c r="K310" s="7"/>
      <c r="L310" s="7"/>
      <c r="M310" s="7"/>
      <c r="N310" s="7"/>
      <c r="AG310" s="20">
        <f t="shared" si="50"/>
        <v>0</v>
      </c>
      <c r="AH310" s="20">
        <f t="shared" si="51"/>
      </c>
      <c r="AI310" s="20">
        <f t="shared" si="52"/>
      </c>
      <c r="AJ310" s="20">
        <f t="shared" si="53"/>
      </c>
      <c r="AK310" s="20">
        <f t="shared" si="54"/>
      </c>
      <c r="AL310" s="20">
        <f t="shared" si="55"/>
      </c>
      <c r="AN310" s="20">
        <f t="shared" si="56"/>
        <v>1</v>
      </c>
      <c r="AO310" s="20">
        <f t="shared" si="57"/>
      </c>
      <c r="AP310" s="20">
        <f t="shared" si="58"/>
      </c>
      <c r="AQ310" s="20">
        <f t="shared" si="59"/>
      </c>
      <c r="AR310" s="20">
        <f t="shared" si="60"/>
      </c>
      <c r="AS310" s="20">
        <f t="shared" si="61"/>
      </c>
    </row>
    <row r="311" spans="1:45" ht="12.75">
      <c r="A311" s="8">
        <v>8</v>
      </c>
      <c r="B311" s="8">
        <v>27</v>
      </c>
      <c r="C311" s="8">
        <v>1992</v>
      </c>
      <c r="D311" s="6">
        <v>1850</v>
      </c>
      <c r="E311" s="6">
        <v>0</v>
      </c>
      <c r="F311" s="6">
        <v>0</v>
      </c>
      <c r="G311" s="10">
        <v>0</v>
      </c>
      <c r="H311" s="6" t="s">
        <v>44</v>
      </c>
      <c r="I311" s="7" t="s">
        <v>24</v>
      </c>
      <c r="J311" s="7"/>
      <c r="K311" s="7"/>
      <c r="L311" s="7"/>
      <c r="M311" s="7"/>
      <c r="N311" s="7"/>
      <c r="AG311" s="20">
        <f t="shared" si="50"/>
        <v>0</v>
      </c>
      <c r="AH311" s="20">
        <f t="shared" si="51"/>
      </c>
      <c r="AI311" s="20">
        <f t="shared" si="52"/>
      </c>
      <c r="AJ311" s="20">
        <f t="shared" si="53"/>
      </c>
      <c r="AK311" s="20">
        <f t="shared" si="54"/>
      </c>
      <c r="AL311" s="20">
        <f t="shared" si="55"/>
      </c>
      <c r="AN311" s="20">
        <f t="shared" si="56"/>
        <v>0</v>
      </c>
      <c r="AO311" s="20">
        <f t="shared" si="57"/>
      </c>
      <c r="AP311" s="20">
        <f t="shared" si="58"/>
      </c>
      <c r="AQ311" s="20">
        <f t="shared" si="59"/>
      </c>
      <c r="AR311" s="20">
        <f t="shared" si="60"/>
      </c>
      <c r="AS311" s="20">
        <f t="shared" si="61"/>
      </c>
    </row>
    <row r="312" spans="1:45" ht="12.75">
      <c r="A312" s="8">
        <v>2</v>
      </c>
      <c r="B312" s="8">
        <v>21</v>
      </c>
      <c r="C312" s="8">
        <v>1993</v>
      </c>
      <c r="D312" s="6">
        <v>1352</v>
      </c>
      <c r="E312" s="6">
        <v>0</v>
      </c>
      <c r="F312" s="6">
        <v>6</v>
      </c>
      <c r="G312" s="10">
        <v>10</v>
      </c>
      <c r="H312" s="6" t="s">
        <v>15</v>
      </c>
      <c r="I312" s="7" t="s">
        <v>41</v>
      </c>
      <c r="J312" s="7"/>
      <c r="K312" s="7"/>
      <c r="L312" s="7"/>
      <c r="M312" s="7"/>
      <c r="N312" s="7"/>
      <c r="AG312" s="20">
        <f t="shared" si="50"/>
      </c>
      <c r="AH312" s="20">
        <f t="shared" si="51"/>
      </c>
      <c r="AI312" s="20">
        <f t="shared" si="52"/>
      </c>
      <c r="AJ312" s="20">
        <f t="shared" si="53"/>
        <v>0</v>
      </c>
      <c r="AK312" s="20">
        <f t="shared" si="54"/>
      </c>
      <c r="AL312" s="20">
        <f t="shared" si="55"/>
      </c>
      <c r="AN312" s="20">
        <f t="shared" si="56"/>
      </c>
      <c r="AO312" s="20">
        <f t="shared" si="57"/>
      </c>
      <c r="AP312" s="20">
        <f t="shared" si="58"/>
      </c>
      <c r="AQ312" s="20">
        <f t="shared" si="59"/>
        <v>10</v>
      </c>
      <c r="AR312" s="20">
        <f t="shared" si="60"/>
      </c>
      <c r="AS312" s="20">
        <f t="shared" si="61"/>
      </c>
    </row>
    <row r="313" spans="1:45" ht="12.75">
      <c r="A313" s="8">
        <v>2</v>
      </c>
      <c r="B313" s="8">
        <v>21</v>
      </c>
      <c r="C313" s="8">
        <v>1993</v>
      </c>
      <c r="D313" s="6">
        <v>1435</v>
      </c>
      <c r="E313" s="6">
        <v>0</v>
      </c>
      <c r="F313" s="6">
        <v>0</v>
      </c>
      <c r="G313" s="10">
        <v>5</v>
      </c>
      <c r="H313" s="6" t="s">
        <v>44</v>
      </c>
      <c r="I313" s="7" t="s">
        <v>14</v>
      </c>
      <c r="J313" s="7"/>
      <c r="K313" s="7"/>
      <c r="L313" s="7"/>
      <c r="M313" s="7"/>
      <c r="N313" s="7"/>
      <c r="AG313" s="20">
        <f t="shared" si="50"/>
        <v>0</v>
      </c>
      <c r="AH313" s="20">
        <f t="shared" si="51"/>
      </c>
      <c r="AI313" s="20">
        <f t="shared" si="52"/>
      </c>
      <c r="AJ313" s="20">
        <f t="shared" si="53"/>
      </c>
      <c r="AK313" s="20">
        <f t="shared" si="54"/>
      </c>
      <c r="AL313" s="20">
        <f t="shared" si="55"/>
      </c>
      <c r="AN313" s="20">
        <f t="shared" si="56"/>
        <v>5</v>
      </c>
      <c r="AO313" s="20">
        <f t="shared" si="57"/>
      </c>
      <c r="AP313" s="20">
        <f t="shared" si="58"/>
      </c>
      <c r="AQ313" s="20">
        <f t="shared" si="59"/>
      </c>
      <c r="AR313" s="20">
        <f t="shared" si="60"/>
      </c>
      <c r="AS313" s="20">
        <f t="shared" si="61"/>
      </c>
    </row>
    <row r="314" spans="1:45" ht="12.75">
      <c r="A314" s="8">
        <v>5</v>
      </c>
      <c r="B314" s="8">
        <v>12</v>
      </c>
      <c r="C314" s="8">
        <v>1993</v>
      </c>
      <c r="D314" s="6">
        <v>1230</v>
      </c>
      <c r="E314" s="6">
        <v>0</v>
      </c>
      <c r="F314" s="6">
        <v>0</v>
      </c>
      <c r="G314" s="10">
        <v>0</v>
      </c>
      <c r="H314" s="6" t="s">
        <v>44</v>
      </c>
      <c r="I314" s="7" t="s">
        <v>39</v>
      </c>
      <c r="J314" s="7"/>
      <c r="K314" s="7"/>
      <c r="L314" s="7"/>
      <c r="M314" s="7"/>
      <c r="N314" s="7"/>
      <c r="AG314" s="20">
        <f t="shared" si="50"/>
        <v>0</v>
      </c>
      <c r="AH314" s="20">
        <f t="shared" si="51"/>
      </c>
      <c r="AI314" s="20">
        <f t="shared" si="52"/>
      </c>
      <c r="AJ314" s="20">
        <f t="shared" si="53"/>
      </c>
      <c r="AK314" s="20">
        <f t="shared" si="54"/>
      </c>
      <c r="AL314" s="20">
        <f t="shared" si="55"/>
      </c>
      <c r="AN314" s="20">
        <f t="shared" si="56"/>
        <v>0</v>
      </c>
      <c r="AO314" s="20">
        <f t="shared" si="57"/>
      </c>
      <c r="AP314" s="20">
        <f t="shared" si="58"/>
      </c>
      <c r="AQ314" s="20">
        <f t="shared" si="59"/>
      </c>
      <c r="AR314" s="20">
        <f t="shared" si="60"/>
      </c>
      <c r="AS314" s="20">
        <f t="shared" si="61"/>
      </c>
    </row>
    <row r="315" spans="1:45" ht="12.75">
      <c r="A315" s="8">
        <v>4</v>
      </c>
      <c r="B315" s="8">
        <v>27</v>
      </c>
      <c r="C315" s="8">
        <v>1994</v>
      </c>
      <c r="D315" s="6">
        <v>1340</v>
      </c>
      <c r="E315" s="6">
        <v>0</v>
      </c>
      <c r="F315" s="6">
        <v>0</v>
      </c>
      <c r="G315" s="10">
        <v>0</v>
      </c>
      <c r="H315" s="6" t="s">
        <v>44</v>
      </c>
      <c r="I315" s="7" t="s">
        <v>20</v>
      </c>
      <c r="J315" s="7"/>
      <c r="K315" s="7"/>
      <c r="L315" s="7"/>
      <c r="M315" s="7"/>
      <c r="N315" s="7"/>
      <c r="AG315" s="20">
        <f t="shared" si="50"/>
        <v>0</v>
      </c>
      <c r="AH315" s="20">
        <f t="shared" si="51"/>
      </c>
      <c r="AI315" s="20">
        <f t="shared" si="52"/>
      </c>
      <c r="AJ315" s="20">
        <f t="shared" si="53"/>
      </c>
      <c r="AK315" s="20">
        <f t="shared" si="54"/>
      </c>
      <c r="AL315" s="20">
        <f t="shared" si="55"/>
      </c>
      <c r="AN315" s="20">
        <f t="shared" si="56"/>
        <v>0</v>
      </c>
      <c r="AO315" s="20">
        <f t="shared" si="57"/>
      </c>
      <c r="AP315" s="20">
        <f t="shared" si="58"/>
      </c>
      <c r="AQ315" s="20">
        <f t="shared" si="59"/>
      </c>
      <c r="AR315" s="20">
        <f t="shared" si="60"/>
      </c>
      <c r="AS315" s="20">
        <f t="shared" si="61"/>
      </c>
    </row>
    <row r="316" spans="1:45" ht="12.75">
      <c r="A316" s="8">
        <v>6</v>
      </c>
      <c r="B316" s="8">
        <v>6</v>
      </c>
      <c r="C316" s="8">
        <v>1994</v>
      </c>
      <c r="D316" s="6">
        <v>1800</v>
      </c>
      <c r="E316" s="6">
        <v>0</v>
      </c>
      <c r="F316" s="6">
        <v>0</v>
      </c>
      <c r="G316" s="11">
        <v>3</v>
      </c>
      <c r="H316" s="6" t="s">
        <v>44</v>
      </c>
      <c r="I316" s="7" t="s">
        <v>32</v>
      </c>
      <c r="J316" s="7"/>
      <c r="K316" s="7"/>
      <c r="L316" s="7"/>
      <c r="M316" s="7"/>
      <c r="N316" s="7"/>
      <c r="AG316" s="20">
        <f t="shared" si="50"/>
        <v>0</v>
      </c>
      <c r="AH316" s="20">
        <f t="shared" si="51"/>
      </c>
      <c r="AI316" s="20">
        <f t="shared" si="52"/>
      </c>
      <c r="AJ316" s="20">
        <f t="shared" si="53"/>
      </c>
      <c r="AK316" s="20">
        <f t="shared" si="54"/>
      </c>
      <c r="AL316" s="20">
        <f t="shared" si="55"/>
      </c>
      <c r="AN316" s="20">
        <f t="shared" si="56"/>
        <v>3</v>
      </c>
      <c r="AO316" s="20">
        <f t="shared" si="57"/>
      </c>
      <c r="AP316" s="20">
        <f t="shared" si="58"/>
      </c>
      <c r="AQ316" s="20">
        <f t="shared" si="59"/>
      </c>
      <c r="AR316" s="20">
        <f t="shared" si="60"/>
      </c>
      <c r="AS316" s="20">
        <f t="shared" si="61"/>
      </c>
    </row>
    <row r="317" spans="1:45" ht="12.75">
      <c r="A317" s="8">
        <v>6</v>
      </c>
      <c r="B317" s="8">
        <v>26</v>
      </c>
      <c r="C317" s="8">
        <v>1994</v>
      </c>
      <c r="D317" s="6">
        <v>1830</v>
      </c>
      <c r="E317" s="6">
        <v>0</v>
      </c>
      <c r="F317" s="6">
        <v>6</v>
      </c>
      <c r="G317" s="11">
        <v>4</v>
      </c>
      <c r="H317" s="6" t="s">
        <v>12</v>
      </c>
      <c r="I317" s="7" t="s">
        <v>36</v>
      </c>
      <c r="J317" s="7"/>
      <c r="K317" s="7"/>
      <c r="L317" s="7"/>
      <c r="M317" s="7"/>
      <c r="N317" s="7"/>
      <c r="AG317" s="20">
        <f t="shared" si="50"/>
      </c>
      <c r="AH317" s="20">
        <f t="shared" si="51"/>
      </c>
      <c r="AI317" s="20">
        <f t="shared" si="52"/>
        <v>0</v>
      </c>
      <c r="AJ317" s="20">
        <f t="shared" si="53"/>
      </c>
      <c r="AK317" s="20">
        <f t="shared" si="54"/>
      </c>
      <c r="AL317" s="20">
        <f t="shared" si="55"/>
      </c>
      <c r="AN317" s="20">
        <f t="shared" si="56"/>
      </c>
      <c r="AO317" s="20">
        <f t="shared" si="57"/>
      </c>
      <c r="AP317" s="20">
        <f t="shared" si="58"/>
        <v>4</v>
      </c>
      <c r="AQ317" s="20">
        <f t="shared" si="59"/>
      </c>
      <c r="AR317" s="20">
        <f t="shared" si="60"/>
      </c>
      <c r="AS317" s="20">
        <f t="shared" si="61"/>
      </c>
    </row>
    <row r="318" spans="1:45" ht="12.75">
      <c r="A318" s="8">
        <v>6</v>
      </c>
      <c r="B318" s="8">
        <v>26</v>
      </c>
      <c r="C318" s="8">
        <v>1994</v>
      </c>
      <c r="D318" s="6">
        <v>2000</v>
      </c>
      <c r="E318" s="6">
        <v>0</v>
      </c>
      <c r="F318" s="6">
        <v>22</v>
      </c>
      <c r="G318" s="11">
        <v>38</v>
      </c>
      <c r="H318" s="6" t="s">
        <v>15</v>
      </c>
      <c r="I318" s="7" t="s">
        <v>49</v>
      </c>
      <c r="J318" s="7" t="s">
        <v>140</v>
      </c>
      <c r="K318" s="7" t="s">
        <v>146</v>
      </c>
      <c r="L318" s="7"/>
      <c r="M318" s="7"/>
      <c r="N318" s="7"/>
      <c r="AG318" s="20">
        <f t="shared" si="50"/>
      </c>
      <c r="AH318" s="20">
        <f t="shared" si="51"/>
      </c>
      <c r="AI318" s="20">
        <f t="shared" si="52"/>
      </c>
      <c r="AJ318" s="20">
        <f t="shared" si="53"/>
        <v>0</v>
      </c>
      <c r="AK318" s="20">
        <f t="shared" si="54"/>
      </c>
      <c r="AL318" s="20">
        <f t="shared" si="55"/>
      </c>
      <c r="AN318" s="20">
        <f t="shared" si="56"/>
      </c>
      <c r="AO318" s="20">
        <f t="shared" si="57"/>
      </c>
      <c r="AP318" s="20">
        <f t="shared" si="58"/>
      </c>
      <c r="AQ318" s="20">
        <f t="shared" si="59"/>
        <v>38</v>
      </c>
      <c r="AR318" s="20">
        <f t="shared" si="60"/>
      </c>
      <c r="AS318" s="20">
        <f t="shared" si="61"/>
      </c>
    </row>
    <row r="319" spans="1:45" ht="12.75">
      <c r="A319" s="8">
        <v>6</v>
      </c>
      <c r="B319" s="8">
        <v>26</v>
      </c>
      <c r="C319" s="8">
        <v>1994</v>
      </c>
      <c r="D319" s="6">
        <v>2200</v>
      </c>
      <c r="E319" s="6">
        <v>0</v>
      </c>
      <c r="F319" s="6">
        <v>0</v>
      </c>
      <c r="G319" s="11">
        <v>5</v>
      </c>
      <c r="H319" s="6" t="s">
        <v>26</v>
      </c>
      <c r="I319" s="7" t="s">
        <v>49</v>
      </c>
      <c r="J319" s="7"/>
      <c r="K319" s="7"/>
      <c r="L319" s="7"/>
      <c r="M319" s="7"/>
      <c r="N319" s="7"/>
      <c r="AG319" s="20">
        <f t="shared" si="50"/>
      </c>
      <c r="AH319" s="20">
        <f t="shared" si="51"/>
        <v>0</v>
      </c>
      <c r="AI319" s="20">
        <f t="shared" si="52"/>
      </c>
      <c r="AJ319" s="20">
        <f t="shared" si="53"/>
      </c>
      <c r="AK319" s="20">
        <f t="shared" si="54"/>
      </c>
      <c r="AL319" s="20">
        <f t="shared" si="55"/>
      </c>
      <c r="AN319" s="20">
        <f t="shared" si="56"/>
      </c>
      <c r="AO319" s="20">
        <f t="shared" si="57"/>
        <v>5</v>
      </c>
      <c r="AP319" s="20">
        <f t="shared" si="58"/>
      </c>
      <c r="AQ319" s="20">
        <f t="shared" si="59"/>
      </c>
      <c r="AR319" s="20">
        <f t="shared" si="60"/>
      </c>
      <c r="AS319" s="20">
        <f t="shared" si="61"/>
      </c>
    </row>
    <row r="320" spans="1:45" ht="12.75">
      <c r="A320" s="8">
        <v>11</v>
      </c>
      <c r="B320" s="8">
        <v>27</v>
      </c>
      <c r="C320" s="8">
        <v>1994</v>
      </c>
      <c r="D320" s="6">
        <v>1635</v>
      </c>
      <c r="E320" s="6">
        <v>0</v>
      </c>
      <c r="F320" s="6">
        <v>0</v>
      </c>
      <c r="G320" s="10">
        <v>2</v>
      </c>
      <c r="H320" s="6" t="s">
        <v>44</v>
      </c>
      <c r="I320" s="7" t="s">
        <v>29</v>
      </c>
      <c r="J320" s="7"/>
      <c r="K320" s="7"/>
      <c r="L320" s="7"/>
      <c r="M320" s="7"/>
      <c r="N320" s="7"/>
      <c r="AG320" s="20">
        <f t="shared" si="50"/>
        <v>0</v>
      </c>
      <c r="AH320" s="20">
        <f t="shared" si="51"/>
      </c>
      <c r="AI320" s="20">
        <f t="shared" si="52"/>
      </c>
      <c r="AJ320" s="20">
        <f t="shared" si="53"/>
      </c>
      <c r="AK320" s="20">
        <f t="shared" si="54"/>
      </c>
      <c r="AL320" s="20">
        <f t="shared" si="55"/>
      </c>
      <c r="AN320" s="20">
        <f t="shared" si="56"/>
        <v>2</v>
      </c>
      <c r="AO320" s="20">
        <f t="shared" si="57"/>
      </c>
      <c r="AP320" s="20">
        <f t="shared" si="58"/>
      </c>
      <c r="AQ320" s="20">
        <f t="shared" si="59"/>
      </c>
      <c r="AR320" s="20">
        <f t="shared" si="60"/>
      </c>
      <c r="AS320" s="20">
        <f t="shared" si="61"/>
      </c>
    </row>
    <row r="321" spans="1:45" ht="12.75">
      <c r="A321" s="8">
        <v>1</v>
      </c>
      <c r="B321" s="8">
        <v>28</v>
      </c>
      <c r="C321" s="8">
        <v>1995</v>
      </c>
      <c r="D321" s="6">
        <v>1555</v>
      </c>
      <c r="E321" s="6">
        <v>0</v>
      </c>
      <c r="F321" s="6">
        <v>0</v>
      </c>
      <c r="G321" s="10">
        <v>3</v>
      </c>
      <c r="H321" s="6" t="s">
        <v>26</v>
      </c>
      <c r="I321" s="7" t="s">
        <v>16</v>
      </c>
      <c r="J321" s="7"/>
      <c r="K321" s="7"/>
      <c r="L321" s="7"/>
      <c r="M321" s="7"/>
      <c r="N321" s="7"/>
      <c r="AG321" s="20">
        <f t="shared" si="50"/>
      </c>
      <c r="AH321" s="20">
        <f t="shared" si="51"/>
        <v>0</v>
      </c>
      <c r="AI321" s="20">
        <f t="shared" si="52"/>
      </c>
      <c r="AJ321" s="20">
        <f t="shared" si="53"/>
      </c>
      <c r="AK321" s="20">
        <f t="shared" si="54"/>
      </c>
      <c r="AL321" s="20">
        <f t="shared" si="55"/>
      </c>
      <c r="AN321" s="20">
        <f t="shared" si="56"/>
      </c>
      <c r="AO321" s="20">
        <f t="shared" si="57"/>
        <v>3</v>
      </c>
      <c r="AP321" s="20">
        <f t="shared" si="58"/>
      </c>
      <c r="AQ321" s="20">
        <f t="shared" si="59"/>
      </c>
      <c r="AR321" s="20">
        <f t="shared" si="60"/>
      </c>
      <c r="AS321" s="20">
        <f t="shared" si="61"/>
      </c>
    </row>
    <row r="322" spans="1:45" ht="12.75">
      <c r="A322" s="8">
        <v>3</v>
      </c>
      <c r="B322" s="8">
        <v>7</v>
      </c>
      <c r="C322" s="8">
        <v>1995</v>
      </c>
      <c r="D322" s="6">
        <v>1326</v>
      </c>
      <c r="E322" s="6">
        <v>0</v>
      </c>
      <c r="F322" s="6">
        <v>0</v>
      </c>
      <c r="G322" s="10">
        <v>0</v>
      </c>
      <c r="H322" s="6" t="s">
        <v>44</v>
      </c>
      <c r="I322" s="7" t="s">
        <v>23</v>
      </c>
      <c r="J322" s="7"/>
      <c r="K322" s="7"/>
      <c r="L322" s="7"/>
      <c r="M322" s="7"/>
      <c r="N322" s="7"/>
      <c r="AG322" s="20">
        <f t="shared" si="50"/>
        <v>0</v>
      </c>
      <c r="AH322" s="20">
        <f t="shared" si="51"/>
      </c>
      <c r="AI322" s="20">
        <f t="shared" si="52"/>
      </c>
      <c r="AJ322" s="20">
        <f t="shared" si="53"/>
      </c>
      <c r="AK322" s="20">
        <f t="shared" si="54"/>
      </c>
      <c r="AL322" s="20">
        <f t="shared" si="55"/>
      </c>
      <c r="AN322" s="20">
        <f t="shared" si="56"/>
        <v>0</v>
      </c>
      <c r="AO322" s="20">
        <f t="shared" si="57"/>
      </c>
      <c r="AP322" s="20">
        <f t="shared" si="58"/>
      </c>
      <c r="AQ322" s="20">
        <f t="shared" si="59"/>
      </c>
      <c r="AR322" s="20">
        <f t="shared" si="60"/>
      </c>
      <c r="AS322" s="20">
        <f t="shared" si="61"/>
      </c>
    </row>
    <row r="323" spans="1:45" ht="12.75">
      <c r="A323" s="8">
        <v>5</v>
      </c>
      <c r="B323" s="8">
        <v>14</v>
      </c>
      <c r="C323" s="8">
        <v>1995</v>
      </c>
      <c r="D323" s="6">
        <v>355</v>
      </c>
      <c r="E323" s="6">
        <v>0</v>
      </c>
      <c r="F323" s="6">
        <v>0</v>
      </c>
      <c r="G323" s="10">
        <v>1</v>
      </c>
      <c r="H323" s="6" t="s">
        <v>44</v>
      </c>
      <c r="I323" s="7" t="s">
        <v>41</v>
      </c>
      <c r="J323" s="7"/>
      <c r="K323" s="7"/>
      <c r="L323" s="7"/>
      <c r="M323" s="7"/>
      <c r="N323" s="7"/>
      <c r="AG323" s="20">
        <f t="shared" si="50"/>
        <v>0</v>
      </c>
      <c r="AH323" s="20">
        <f t="shared" si="51"/>
      </c>
      <c r="AI323" s="20">
        <f t="shared" si="52"/>
      </c>
      <c r="AJ323" s="20">
        <f t="shared" si="53"/>
      </c>
      <c r="AK323" s="20">
        <f t="shared" si="54"/>
      </c>
      <c r="AL323" s="20">
        <f t="shared" si="55"/>
      </c>
      <c r="AN323" s="20">
        <f t="shared" si="56"/>
        <v>1</v>
      </c>
      <c r="AO323" s="20">
        <f t="shared" si="57"/>
      </c>
      <c r="AP323" s="20">
        <f t="shared" si="58"/>
      </c>
      <c r="AQ323" s="20">
        <f t="shared" si="59"/>
      </c>
      <c r="AR323" s="20">
        <f t="shared" si="60"/>
      </c>
      <c r="AS323" s="20">
        <f t="shared" si="61"/>
      </c>
    </row>
    <row r="324" spans="1:45" ht="12.75">
      <c r="A324" s="8">
        <v>5</v>
      </c>
      <c r="B324" s="8">
        <v>18</v>
      </c>
      <c r="C324" s="8">
        <v>1995</v>
      </c>
      <c r="D324" s="6">
        <v>1058</v>
      </c>
      <c r="E324" s="6">
        <v>0</v>
      </c>
      <c r="F324" s="6">
        <v>0</v>
      </c>
      <c r="G324" s="10">
        <v>1</v>
      </c>
      <c r="H324" s="6" t="s">
        <v>26</v>
      </c>
      <c r="I324" s="7" t="s">
        <v>9</v>
      </c>
      <c r="J324" s="7"/>
      <c r="K324" s="7"/>
      <c r="L324" s="7"/>
      <c r="M324" s="7"/>
      <c r="N324" s="7"/>
      <c r="AG324" s="20">
        <f t="shared" si="50"/>
      </c>
      <c r="AH324" s="20">
        <f t="shared" si="51"/>
        <v>0</v>
      </c>
      <c r="AI324" s="20">
        <f t="shared" si="52"/>
      </c>
      <c r="AJ324" s="20">
        <f t="shared" si="53"/>
      </c>
      <c r="AK324" s="20">
        <f t="shared" si="54"/>
      </c>
      <c r="AL324" s="20">
        <f t="shared" si="55"/>
      </c>
      <c r="AN324" s="20">
        <f t="shared" si="56"/>
      </c>
      <c r="AO324" s="20">
        <f t="shared" si="57"/>
        <v>1</v>
      </c>
      <c r="AP324" s="20">
        <f t="shared" si="58"/>
      </c>
      <c r="AQ324" s="20">
        <f t="shared" si="59"/>
      </c>
      <c r="AR324" s="20">
        <f t="shared" si="60"/>
      </c>
      <c r="AS324" s="20">
        <f t="shared" si="61"/>
      </c>
    </row>
    <row r="325" spans="1:45" ht="12.75">
      <c r="A325" s="8">
        <v>5</v>
      </c>
      <c r="B325" s="8">
        <v>18</v>
      </c>
      <c r="C325" s="8">
        <v>1995</v>
      </c>
      <c r="D325" s="6">
        <v>1130</v>
      </c>
      <c r="E325" s="6">
        <v>0</v>
      </c>
      <c r="F325" s="6">
        <v>28</v>
      </c>
      <c r="G325" s="10">
        <v>5</v>
      </c>
      <c r="H325" s="6" t="s">
        <v>12</v>
      </c>
      <c r="I325" s="7" t="s">
        <v>13</v>
      </c>
      <c r="J325" s="7" t="s">
        <v>124</v>
      </c>
      <c r="K325" s="7"/>
      <c r="L325" s="7"/>
      <c r="M325" s="7"/>
      <c r="N325" s="7"/>
      <c r="AG325" s="20">
        <f t="shared" si="50"/>
      </c>
      <c r="AH325" s="20">
        <f t="shared" si="51"/>
      </c>
      <c r="AI325" s="20">
        <f t="shared" si="52"/>
        <v>0</v>
      </c>
      <c r="AJ325" s="20">
        <f t="shared" si="53"/>
      </c>
      <c r="AK325" s="20">
        <f t="shared" si="54"/>
      </c>
      <c r="AL325" s="20">
        <f t="shared" si="55"/>
      </c>
      <c r="AN325" s="20">
        <f t="shared" si="56"/>
      </c>
      <c r="AO325" s="20">
        <f t="shared" si="57"/>
      </c>
      <c r="AP325" s="20">
        <f t="shared" si="58"/>
        <v>5</v>
      </c>
      <c r="AQ325" s="20">
        <f t="shared" si="59"/>
      </c>
      <c r="AR325" s="20">
        <f t="shared" si="60"/>
      </c>
      <c r="AS325" s="20">
        <f t="shared" si="61"/>
      </c>
    </row>
    <row r="326" spans="1:45" ht="12.75">
      <c r="A326" s="8">
        <v>5</v>
      </c>
      <c r="B326" s="8">
        <v>18</v>
      </c>
      <c r="C326" s="8">
        <v>1995</v>
      </c>
      <c r="D326" s="6">
        <v>1215</v>
      </c>
      <c r="E326" s="6">
        <v>0</v>
      </c>
      <c r="F326" s="6">
        <v>0</v>
      </c>
      <c r="G326" s="10">
        <v>1</v>
      </c>
      <c r="H326" s="6" t="s">
        <v>26</v>
      </c>
      <c r="I326" s="7" t="s">
        <v>45</v>
      </c>
      <c r="J326" s="7"/>
      <c r="K326" s="7"/>
      <c r="L326" s="7"/>
      <c r="M326" s="7"/>
      <c r="N326" s="7"/>
      <c r="AG326" s="20">
        <f t="shared" si="50"/>
      </c>
      <c r="AH326" s="20">
        <f t="shared" si="51"/>
        <v>0</v>
      </c>
      <c r="AI326" s="20">
        <f t="shared" si="52"/>
      </c>
      <c r="AJ326" s="20">
        <f t="shared" si="53"/>
      </c>
      <c r="AK326" s="20">
        <f t="shared" si="54"/>
      </c>
      <c r="AL326" s="20">
        <f t="shared" si="55"/>
      </c>
      <c r="AN326" s="20">
        <f t="shared" si="56"/>
      </c>
      <c r="AO326" s="20">
        <f t="shared" si="57"/>
        <v>1</v>
      </c>
      <c r="AP326" s="20">
        <f t="shared" si="58"/>
      </c>
      <c r="AQ326" s="20">
        <f t="shared" si="59"/>
      </c>
      <c r="AR326" s="20">
        <f t="shared" si="60"/>
      </c>
      <c r="AS326" s="20">
        <f t="shared" si="61"/>
      </c>
    </row>
    <row r="327" spans="1:45" ht="12.75">
      <c r="A327" s="8">
        <v>5</v>
      </c>
      <c r="B327" s="8">
        <v>18</v>
      </c>
      <c r="C327" s="8">
        <v>1995</v>
      </c>
      <c r="D327" s="6">
        <v>1530</v>
      </c>
      <c r="E327" s="6">
        <v>0</v>
      </c>
      <c r="F327" s="6">
        <v>0</v>
      </c>
      <c r="G327" s="10">
        <v>1</v>
      </c>
      <c r="H327" s="6" t="s">
        <v>44</v>
      </c>
      <c r="I327" s="7" t="s">
        <v>49</v>
      </c>
      <c r="J327" s="7"/>
      <c r="K327" s="7"/>
      <c r="L327" s="7"/>
      <c r="M327" s="7"/>
      <c r="N327" s="7"/>
      <c r="AG327" s="20">
        <f aca="true" t="shared" si="62" ref="AG327:AG390">IF(H327="F0",E327,"")</f>
        <v>0</v>
      </c>
      <c r="AH327" s="20">
        <f aca="true" t="shared" si="63" ref="AH327:AH390">IF(H327="F1",E327,"")</f>
      </c>
      <c r="AI327" s="20">
        <f aca="true" t="shared" si="64" ref="AI327:AI390">IF(H327="F2",E327,"")</f>
      </c>
      <c r="AJ327" s="20">
        <f aca="true" t="shared" si="65" ref="AJ327:AJ390">IF(H327="F3",E327,"")</f>
      </c>
      <c r="AK327" s="20">
        <f aca="true" t="shared" si="66" ref="AK327:AK390">IF(H327="F4",E327,"")</f>
      </c>
      <c r="AL327" s="20">
        <f aca="true" t="shared" si="67" ref="AL327:AL390">IF(H327="F5",E327,"")</f>
      </c>
      <c r="AN327" s="20">
        <f aca="true" t="shared" si="68" ref="AN327:AN390">IF(H327="F0",G327,"")</f>
        <v>1</v>
      </c>
      <c r="AO327" s="20">
        <f aca="true" t="shared" si="69" ref="AO327:AO390">IF(H327="F1",G327,"")</f>
      </c>
      <c r="AP327" s="20">
        <f aca="true" t="shared" si="70" ref="AP327:AP390">IF(H327="F2",G327,"")</f>
      </c>
      <c r="AQ327" s="20">
        <f aca="true" t="shared" si="71" ref="AQ327:AQ390">IF(H327="F3",G327,"")</f>
      </c>
      <c r="AR327" s="20">
        <f aca="true" t="shared" si="72" ref="AR327:AR390">IF(H327="F4",G327,"")</f>
      </c>
      <c r="AS327" s="20">
        <f aca="true" t="shared" si="73" ref="AS327:AS390">IF(H327="F5",G327,"")</f>
      </c>
    </row>
    <row r="328" spans="1:45" ht="12.75">
      <c r="A328" s="8">
        <v>5</v>
      </c>
      <c r="B328" s="8">
        <v>18</v>
      </c>
      <c r="C328" s="8">
        <v>1995</v>
      </c>
      <c r="D328" s="6">
        <v>1552</v>
      </c>
      <c r="E328" s="6">
        <v>3</v>
      </c>
      <c r="F328" s="6">
        <v>32</v>
      </c>
      <c r="G328" s="10">
        <v>29</v>
      </c>
      <c r="H328" s="6" t="s">
        <v>11</v>
      </c>
      <c r="I328" s="7" t="s">
        <v>20</v>
      </c>
      <c r="J328" s="7" t="s">
        <v>101</v>
      </c>
      <c r="K328" s="7"/>
      <c r="L328" s="7"/>
      <c r="M328" s="7"/>
      <c r="N328" s="7"/>
      <c r="AG328" s="20">
        <f t="shared" si="62"/>
      </c>
      <c r="AH328" s="20">
        <f t="shared" si="63"/>
      </c>
      <c r="AI328" s="20">
        <f t="shared" si="64"/>
      </c>
      <c r="AJ328" s="20">
        <f t="shared" si="65"/>
      </c>
      <c r="AK328" s="20">
        <f t="shared" si="66"/>
        <v>3</v>
      </c>
      <c r="AL328" s="20">
        <f t="shared" si="67"/>
      </c>
      <c r="AN328" s="20">
        <f t="shared" si="68"/>
      </c>
      <c r="AO328" s="20">
        <f t="shared" si="69"/>
      </c>
      <c r="AP328" s="20">
        <f t="shared" si="70"/>
      </c>
      <c r="AQ328" s="20">
        <f t="shared" si="71"/>
      </c>
      <c r="AR328" s="20">
        <f t="shared" si="72"/>
        <v>29</v>
      </c>
      <c r="AS328" s="20">
        <f t="shared" si="73"/>
      </c>
    </row>
    <row r="329" spans="1:45" ht="12.75">
      <c r="A329" s="8">
        <v>5</v>
      </c>
      <c r="B329" s="8">
        <v>18</v>
      </c>
      <c r="C329" s="8">
        <v>1995</v>
      </c>
      <c r="D329" s="6">
        <v>1555</v>
      </c>
      <c r="E329" s="6">
        <v>0</v>
      </c>
      <c r="F329" s="6">
        <v>4</v>
      </c>
      <c r="G329" s="10">
        <v>8</v>
      </c>
      <c r="H329" s="6" t="s">
        <v>44</v>
      </c>
      <c r="I329" s="7" t="s">
        <v>16</v>
      </c>
      <c r="J329" s="7"/>
      <c r="K329" s="7"/>
      <c r="L329" s="7"/>
      <c r="M329" s="7"/>
      <c r="N329" s="7"/>
      <c r="AG329" s="20">
        <f t="shared" si="62"/>
        <v>0</v>
      </c>
      <c r="AH329" s="20">
        <f t="shared" si="63"/>
      </c>
      <c r="AI329" s="20">
        <f t="shared" si="64"/>
      </c>
      <c r="AJ329" s="20">
        <f t="shared" si="65"/>
      </c>
      <c r="AK329" s="20">
        <f t="shared" si="66"/>
      </c>
      <c r="AL329" s="20">
        <f t="shared" si="67"/>
      </c>
      <c r="AN329" s="20">
        <f t="shared" si="68"/>
        <v>8</v>
      </c>
      <c r="AO329" s="20">
        <f t="shared" si="69"/>
      </c>
      <c r="AP329" s="20">
        <f t="shared" si="70"/>
      </c>
      <c r="AQ329" s="20">
        <f t="shared" si="71"/>
      </c>
      <c r="AR329" s="20">
        <f t="shared" si="72"/>
      </c>
      <c r="AS329" s="20">
        <f t="shared" si="73"/>
      </c>
    </row>
    <row r="330" spans="1:45" ht="12.75">
      <c r="A330" s="8">
        <v>5</v>
      </c>
      <c r="B330" s="8">
        <v>18</v>
      </c>
      <c r="C330" s="8">
        <v>1995</v>
      </c>
      <c r="D330" s="6">
        <v>1630</v>
      </c>
      <c r="E330" s="6">
        <v>0</v>
      </c>
      <c r="F330" s="6">
        <v>0</v>
      </c>
      <c r="G330" s="10">
        <v>2</v>
      </c>
      <c r="H330" s="6" t="s">
        <v>44</v>
      </c>
      <c r="I330" s="7" t="s">
        <v>27</v>
      </c>
      <c r="J330" s="7" t="s">
        <v>137</v>
      </c>
      <c r="K330" s="7"/>
      <c r="L330" s="7"/>
      <c r="M330" s="7"/>
      <c r="N330" s="7"/>
      <c r="AG330" s="20">
        <f t="shared" si="62"/>
        <v>0</v>
      </c>
      <c r="AH330" s="20">
        <f t="shared" si="63"/>
      </c>
      <c r="AI330" s="20">
        <f t="shared" si="64"/>
      </c>
      <c r="AJ330" s="20">
        <f t="shared" si="65"/>
      </c>
      <c r="AK330" s="20">
        <f t="shared" si="66"/>
      </c>
      <c r="AL330" s="20">
        <f t="shared" si="67"/>
      </c>
      <c r="AN330" s="20">
        <f t="shared" si="68"/>
        <v>2</v>
      </c>
      <c r="AO330" s="20">
        <f t="shared" si="69"/>
      </c>
      <c r="AP330" s="20">
        <f t="shared" si="70"/>
      </c>
      <c r="AQ330" s="20">
        <f t="shared" si="71"/>
      </c>
      <c r="AR330" s="20">
        <f t="shared" si="72"/>
      </c>
      <c r="AS330" s="20">
        <f t="shared" si="73"/>
      </c>
    </row>
    <row r="331" spans="1:45" ht="12.75">
      <c r="A331" s="8">
        <v>5</v>
      </c>
      <c r="B331" s="8">
        <v>18</v>
      </c>
      <c r="C331" s="8">
        <v>1995</v>
      </c>
      <c r="D331" s="6">
        <v>1650</v>
      </c>
      <c r="E331" s="6">
        <v>0</v>
      </c>
      <c r="F331" s="6">
        <v>0</v>
      </c>
      <c r="G331" s="10">
        <v>1</v>
      </c>
      <c r="H331" s="6" t="s">
        <v>44</v>
      </c>
      <c r="I331" s="7" t="s">
        <v>43</v>
      </c>
      <c r="J331" s="7"/>
      <c r="K331" s="7"/>
      <c r="L331" s="7"/>
      <c r="M331" s="7"/>
      <c r="N331" s="7"/>
      <c r="AG331" s="20">
        <f t="shared" si="62"/>
        <v>0</v>
      </c>
      <c r="AH331" s="20">
        <f t="shared" si="63"/>
      </c>
      <c r="AI331" s="20">
        <f t="shared" si="64"/>
      </c>
      <c r="AJ331" s="20">
        <f t="shared" si="65"/>
      </c>
      <c r="AK331" s="20">
        <f t="shared" si="66"/>
      </c>
      <c r="AL331" s="20">
        <f t="shared" si="67"/>
      </c>
      <c r="AN331" s="20">
        <f t="shared" si="68"/>
        <v>1</v>
      </c>
      <c r="AO331" s="20">
        <f t="shared" si="69"/>
      </c>
      <c r="AP331" s="20">
        <f t="shared" si="70"/>
      </c>
      <c r="AQ331" s="20">
        <f t="shared" si="71"/>
      </c>
      <c r="AR331" s="20">
        <f t="shared" si="72"/>
      </c>
      <c r="AS331" s="20">
        <f t="shared" si="73"/>
      </c>
    </row>
    <row r="332" spans="1:45" ht="12.75">
      <c r="A332" s="8">
        <v>5</v>
      </c>
      <c r="B332" s="8">
        <v>18</v>
      </c>
      <c r="C332" s="8">
        <v>1995</v>
      </c>
      <c r="D332" s="6">
        <v>1652</v>
      </c>
      <c r="E332" s="6">
        <v>0</v>
      </c>
      <c r="F332" s="6">
        <v>0</v>
      </c>
      <c r="G332" s="10">
        <v>3</v>
      </c>
      <c r="H332" s="6" t="s">
        <v>26</v>
      </c>
      <c r="I332" s="7" t="s">
        <v>23</v>
      </c>
      <c r="J332" s="7"/>
      <c r="K332" s="7"/>
      <c r="L332" s="7"/>
      <c r="M332" s="7"/>
      <c r="N332" s="7"/>
      <c r="AG332" s="20">
        <f t="shared" si="62"/>
      </c>
      <c r="AH332" s="20">
        <f t="shared" si="63"/>
        <v>0</v>
      </c>
      <c r="AI332" s="20">
        <f t="shared" si="64"/>
      </c>
      <c r="AJ332" s="20">
        <f t="shared" si="65"/>
      </c>
      <c r="AK332" s="20">
        <f t="shared" si="66"/>
      </c>
      <c r="AL332" s="20">
        <f t="shared" si="67"/>
      </c>
      <c r="AN332" s="20">
        <f t="shared" si="68"/>
      </c>
      <c r="AO332" s="20">
        <f t="shared" si="69"/>
        <v>3</v>
      </c>
      <c r="AP332" s="20">
        <f t="shared" si="70"/>
      </c>
      <c r="AQ332" s="20">
        <f t="shared" si="71"/>
      </c>
      <c r="AR332" s="20">
        <f t="shared" si="72"/>
      </c>
      <c r="AS332" s="20">
        <f t="shared" si="73"/>
      </c>
    </row>
    <row r="333" spans="1:45" ht="12.75">
      <c r="A333" s="8">
        <v>5</v>
      </c>
      <c r="B333" s="8">
        <v>18</v>
      </c>
      <c r="C333" s="8">
        <v>1995</v>
      </c>
      <c r="D333" s="6">
        <v>1700</v>
      </c>
      <c r="E333" s="6">
        <v>0</v>
      </c>
      <c r="F333" s="6">
        <v>1</v>
      </c>
      <c r="G333" s="11">
        <v>10</v>
      </c>
      <c r="H333" s="6" t="s">
        <v>26</v>
      </c>
      <c r="I333" s="7" t="s">
        <v>10</v>
      </c>
      <c r="J333" s="7" t="s">
        <v>108</v>
      </c>
      <c r="K333" s="7"/>
      <c r="L333" s="7"/>
      <c r="M333" s="7"/>
      <c r="N333" s="7"/>
      <c r="AG333" s="20">
        <f t="shared" si="62"/>
      </c>
      <c r="AH333" s="20">
        <f t="shared" si="63"/>
        <v>0</v>
      </c>
      <c r="AI333" s="20">
        <f t="shared" si="64"/>
      </c>
      <c r="AJ333" s="20">
        <f t="shared" si="65"/>
      </c>
      <c r="AK333" s="20">
        <f t="shared" si="66"/>
      </c>
      <c r="AL333" s="20">
        <f t="shared" si="67"/>
      </c>
      <c r="AN333" s="20">
        <f t="shared" si="68"/>
      </c>
      <c r="AO333" s="20">
        <f t="shared" si="69"/>
        <v>10</v>
      </c>
      <c r="AP333" s="20">
        <f t="shared" si="70"/>
      </c>
      <c r="AQ333" s="20">
        <f t="shared" si="71"/>
      </c>
      <c r="AR333" s="20">
        <f t="shared" si="72"/>
      </c>
      <c r="AS333" s="20">
        <f t="shared" si="73"/>
      </c>
    </row>
    <row r="334" spans="1:45" ht="12.75">
      <c r="A334" s="8">
        <v>5</v>
      </c>
      <c r="B334" s="8">
        <v>18</v>
      </c>
      <c r="C334" s="8">
        <v>1995</v>
      </c>
      <c r="D334" s="6">
        <v>1715</v>
      </c>
      <c r="E334" s="6">
        <v>0</v>
      </c>
      <c r="F334" s="6">
        <v>0</v>
      </c>
      <c r="G334" s="10">
        <v>1</v>
      </c>
      <c r="H334" s="6" t="s">
        <v>44</v>
      </c>
      <c r="I334" s="7" t="s">
        <v>25</v>
      </c>
      <c r="J334" s="7"/>
      <c r="K334" s="7"/>
      <c r="L334" s="7"/>
      <c r="M334" s="7"/>
      <c r="N334" s="7"/>
      <c r="AG334" s="20">
        <f t="shared" si="62"/>
        <v>0</v>
      </c>
      <c r="AH334" s="20">
        <f t="shared" si="63"/>
      </c>
      <c r="AI334" s="20">
        <f t="shared" si="64"/>
      </c>
      <c r="AJ334" s="20">
        <f t="shared" si="65"/>
      </c>
      <c r="AK334" s="20">
        <f t="shared" si="66"/>
      </c>
      <c r="AL334" s="20">
        <f t="shared" si="67"/>
      </c>
      <c r="AN334" s="20">
        <f t="shared" si="68"/>
        <v>1</v>
      </c>
      <c r="AO334" s="20">
        <f t="shared" si="69"/>
      </c>
      <c r="AP334" s="20">
        <f t="shared" si="70"/>
      </c>
      <c r="AQ334" s="20">
        <f t="shared" si="71"/>
      </c>
      <c r="AR334" s="20">
        <f t="shared" si="72"/>
      </c>
      <c r="AS334" s="20">
        <f t="shared" si="73"/>
      </c>
    </row>
    <row r="335" spans="1:45" ht="12.75">
      <c r="A335" s="8">
        <v>5</v>
      </c>
      <c r="B335" s="8">
        <v>18</v>
      </c>
      <c r="C335" s="8">
        <v>1995</v>
      </c>
      <c r="D335" s="6">
        <v>1721</v>
      </c>
      <c r="E335" s="6">
        <v>0</v>
      </c>
      <c r="F335" s="6">
        <v>20</v>
      </c>
      <c r="G335" s="10">
        <v>9</v>
      </c>
      <c r="H335" s="6" t="s">
        <v>15</v>
      </c>
      <c r="I335" s="7" t="s">
        <v>14</v>
      </c>
      <c r="J335" s="7"/>
      <c r="K335" s="7"/>
      <c r="L335" s="7"/>
      <c r="M335" s="7"/>
      <c r="N335" s="7"/>
      <c r="AG335" s="20">
        <f t="shared" si="62"/>
      </c>
      <c r="AH335" s="20">
        <f t="shared" si="63"/>
      </c>
      <c r="AI335" s="20">
        <f t="shared" si="64"/>
      </c>
      <c r="AJ335" s="20">
        <f t="shared" si="65"/>
        <v>0</v>
      </c>
      <c r="AK335" s="20">
        <f t="shared" si="66"/>
      </c>
      <c r="AL335" s="20">
        <f t="shared" si="67"/>
      </c>
      <c r="AN335" s="20">
        <f t="shared" si="68"/>
      </c>
      <c r="AO335" s="20">
        <f t="shared" si="69"/>
      </c>
      <c r="AP335" s="20">
        <f t="shared" si="70"/>
      </c>
      <c r="AQ335" s="20">
        <f t="shared" si="71"/>
        <v>9</v>
      </c>
      <c r="AR335" s="20">
        <f t="shared" si="72"/>
      </c>
      <c r="AS335" s="20">
        <f t="shared" si="73"/>
      </c>
    </row>
    <row r="336" spans="1:45" ht="12.75">
      <c r="A336" s="8">
        <v>5</v>
      </c>
      <c r="B336" s="8">
        <v>18</v>
      </c>
      <c r="C336" s="8">
        <v>1995</v>
      </c>
      <c r="D336" s="6">
        <v>1730</v>
      </c>
      <c r="E336" s="6">
        <v>0</v>
      </c>
      <c r="F336" s="6">
        <v>0</v>
      </c>
      <c r="G336" s="10">
        <v>1</v>
      </c>
      <c r="H336" s="6" t="s">
        <v>44</v>
      </c>
      <c r="I336" s="7" t="s">
        <v>32</v>
      </c>
      <c r="J336" s="7"/>
      <c r="K336" s="7"/>
      <c r="L336" s="7"/>
      <c r="M336" s="7"/>
      <c r="N336" s="7"/>
      <c r="AG336" s="20">
        <f t="shared" si="62"/>
        <v>0</v>
      </c>
      <c r="AH336" s="20">
        <f t="shared" si="63"/>
      </c>
      <c r="AI336" s="20">
        <f t="shared" si="64"/>
      </c>
      <c r="AJ336" s="20">
        <f t="shared" si="65"/>
      </c>
      <c r="AK336" s="20">
        <f t="shared" si="66"/>
      </c>
      <c r="AL336" s="20">
        <f t="shared" si="67"/>
      </c>
      <c r="AN336" s="20">
        <f t="shared" si="68"/>
        <v>1</v>
      </c>
      <c r="AO336" s="20">
        <f t="shared" si="69"/>
      </c>
      <c r="AP336" s="20">
        <f t="shared" si="70"/>
      </c>
      <c r="AQ336" s="20">
        <f t="shared" si="71"/>
      </c>
      <c r="AR336" s="20">
        <f t="shared" si="72"/>
      </c>
      <c r="AS336" s="20">
        <f t="shared" si="73"/>
      </c>
    </row>
    <row r="337" spans="1:45" ht="12.75">
      <c r="A337" s="8">
        <v>5</v>
      </c>
      <c r="B337" s="8">
        <v>18</v>
      </c>
      <c r="C337" s="8">
        <v>1995</v>
      </c>
      <c r="D337" s="6">
        <v>1845</v>
      </c>
      <c r="E337" s="6">
        <v>0</v>
      </c>
      <c r="F337" s="6">
        <v>0</v>
      </c>
      <c r="G337" s="10">
        <v>0</v>
      </c>
      <c r="H337" s="6" t="s">
        <v>44</v>
      </c>
      <c r="I337" s="7" t="s">
        <v>50</v>
      </c>
      <c r="J337" s="7"/>
      <c r="K337" s="7"/>
      <c r="L337" s="7"/>
      <c r="M337" s="7"/>
      <c r="N337" s="7"/>
      <c r="AG337" s="20">
        <f t="shared" si="62"/>
        <v>0</v>
      </c>
      <c r="AH337" s="20">
        <f t="shared" si="63"/>
      </c>
      <c r="AI337" s="20">
        <f t="shared" si="64"/>
      </c>
      <c r="AJ337" s="20">
        <f t="shared" si="65"/>
      </c>
      <c r="AK337" s="20">
        <f t="shared" si="66"/>
      </c>
      <c r="AL337" s="20">
        <f t="shared" si="67"/>
      </c>
      <c r="AN337" s="20">
        <f t="shared" si="68"/>
        <v>0</v>
      </c>
      <c r="AO337" s="20">
        <f t="shared" si="69"/>
      </c>
      <c r="AP337" s="20">
        <f t="shared" si="70"/>
      </c>
      <c r="AQ337" s="20">
        <f t="shared" si="71"/>
      </c>
      <c r="AR337" s="20">
        <f t="shared" si="72"/>
      </c>
      <c r="AS337" s="20">
        <f t="shared" si="73"/>
      </c>
    </row>
    <row r="338" spans="1:45" ht="12.75">
      <c r="A338" s="8">
        <v>5</v>
      </c>
      <c r="B338" s="8">
        <v>18</v>
      </c>
      <c r="C338" s="8">
        <v>1995</v>
      </c>
      <c r="D338" s="6">
        <v>1930</v>
      </c>
      <c r="E338" s="6">
        <v>0</v>
      </c>
      <c r="F338" s="6">
        <v>0</v>
      </c>
      <c r="G338" s="10">
        <v>2</v>
      </c>
      <c r="H338" s="6" t="s">
        <v>26</v>
      </c>
      <c r="I338" s="7" t="s">
        <v>14</v>
      </c>
      <c r="J338" s="7"/>
      <c r="K338" s="7"/>
      <c r="L338" s="7"/>
      <c r="M338" s="7"/>
      <c r="N338" s="7"/>
      <c r="AG338" s="20">
        <f t="shared" si="62"/>
      </c>
      <c r="AH338" s="20">
        <f t="shared" si="63"/>
        <v>0</v>
      </c>
      <c r="AI338" s="20">
        <f t="shared" si="64"/>
      </c>
      <c r="AJ338" s="20">
        <f t="shared" si="65"/>
      </c>
      <c r="AK338" s="20">
        <f t="shared" si="66"/>
      </c>
      <c r="AL338" s="20">
        <f t="shared" si="67"/>
      </c>
      <c r="AN338" s="20">
        <f t="shared" si="68"/>
      </c>
      <c r="AO338" s="20">
        <f t="shared" si="69"/>
        <v>2</v>
      </c>
      <c r="AP338" s="20">
        <f t="shared" si="70"/>
      </c>
      <c r="AQ338" s="20">
        <f t="shared" si="71"/>
      </c>
      <c r="AR338" s="20">
        <f t="shared" si="72"/>
      </c>
      <c r="AS338" s="20">
        <f t="shared" si="73"/>
      </c>
    </row>
    <row r="339" spans="1:45" ht="12.75">
      <c r="A339" s="8">
        <v>3</v>
      </c>
      <c r="B339" s="8">
        <v>16</v>
      </c>
      <c r="C339" s="8">
        <v>1996</v>
      </c>
      <c r="D339" s="6">
        <v>1605</v>
      </c>
      <c r="E339" s="6">
        <v>0</v>
      </c>
      <c r="F339" s="6">
        <v>1</v>
      </c>
      <c r="G339" s="10">
        <v>6</v>
      </c>
      <c r="H339" s="6" t="s">
        <v>12</v>
      </c>
      <c r="I339" s="7" t="s">
        <v>40</v>
      </c>
      <c r="J339" s="7"/>
      <c r="K339" s="7"/>
      <c r="L339" s="7"/>
      <c r="M339" s="7"/>
      <c r="N339" s="7"/>
      <c r="AG339" s="20">
        <f t="shared" si="62"/>
      </c>
      <c r="AH339" s="20">
        <f t="shared" si="63"/>
      </c>
      <c r="AI339" s="20">
        <f t="shared" si="64"/>
        <v>0</v>
      </c>
      <c r="AJ339" s="20">
        <f t="shared" si="65"/>
      </c>
      <c r="AK339" s="20">
        <f t="shared" si="66"/>
      </c>
      <c r="AL339" s="20">
        <f t="shared" si="67"/>
      </c>
      <c r="AN339" s="20">
        <f t="shared" si="68"/>
      </c>
      <c r="AO339" s="20">
        <f t="shared" si="69"/>
      </c>
      <c r="AP339" s="20">
        <f t="shared" si="70"/>
        <v>6</v>
      </c>
      <c r="AQ339" s="20">
        <f t="shared" si="71"/>
      </c>
      <c r="AR339" s="20">
        <f t="shared" si="72"/>
      </c>
      <c r="AS339" s="20">
        <f t="shared" si="73"/>
      </c>
    </row>
    <row r="340" spans="1:45" ht="12.75">
      <c r="A340" s="8">
        <v>3</v>
      </c>
      <c r="B340" s="8">
        <v>16</v>
      </c>
      <c r="C340" s="8">
        <v>1996</v>
      </c>
      <c r="D340" s="6">
        <v>1630</v>
      </c>
      <c r="E340" s="6">
        <v>0</v>
      </c>
      <c r="F340" s="6">
        <v>0</v>
      </c>
      <c r="G340" s="10">
        <v>7</v>
      </c>
      <c r="H340" s="6" t="s">
        <v>44</v>
      </c>
      <c r="I340" s="7" t="s">
        <v>39</v>
      </c>
      <c r="J340" s="7"/>
      <c r="K340" s="7"/>
      <c r="L340" s="7"/>
      <c r="M340" s="7"/>
      <c r="N340" s="7"/>
      <c r="AG340" s="20">
        <f t="shared" si="62"/>
        <v>0</v>
      </c>
      <c r="AH340" s="20">
        <f t="shared" si="63"/>
      </c>
      <c r="AI340" s="20">
        <f t="shared" si="64"/>
      </c>
      <c r="AJ340" s="20">
        <f t="shared" si="65"/>
      </c>
      <c r="AK340" s="20">
        <f t="shared" si="66"/>
      </c>
      <c r="AL340" s="20">
        <f t="shared" si="67"/>
      </c>
      <c r="AN340" s="20">
        <f t="shared" si="68"/>
        <v>7</v>
      </c>
      <c r="AO340" s="20">
        <f t="shared" si="69"/>
      </c>
      <c r="AP340" s="20">
        <f t="shared" si="70"/>
      </c>
      <c r="AQ340" s="20">
        <f t="shared" si="71"/>
      </c>
      <c r="AR340" s="20">
        <f t="shared" si="72"/>
      </c>
      <c r="AS340" s="20">
        <f t="shared" si="73"/>
      </c>
    </row>
    <row r="341" spans="1:45" ht="12.75">
      <c r="A341" s="9">
        <v>4</v>
      </c>
      <c r="B341" s="9">
        <v>20</v>
      </c>
      <c r="C341" s="9">
        <v>1996</v>
      </c>
      <c r="D341" s="6">
        <v>545</v>
      </c>
      <c r="E341" s="6">
        <v>0</v>
      </c>
      <c r="F341" s="6">
        <v>12</v>
      </c>
      <c r="G341" s="10">
        <v>25</v>
      </c>
      <c r="H341" s="6" t="s">
        <v>12</v>
      </c>
      <c r="I341" s="7" t="s">
        <v>20</v>
      </c>
      <c r="J341" s="7" t="s">
        <v>101</v>
      </c>
      <c r="K341" s="7" t="s">
        <v>112</v>
      </c>
      <c r="L341" s="7"/>
      <c r="M341" s="7"/>
      <c r="N341" s="7"/>
      <c r="AG341" s="20">
        <f t="shared" si="62"/>
      </c>
      <c r="AH341" s="20">
        <f t="shared" si="63"/>
      </c>
      <c r="AI341" s="20">
        <f t="shared" si="64"/>
        <v>0</v>
      </c>
      <c r="AJ341" s="20">
        <f t="shared" si="65"/>
      </c>
      <c r="AK341" s="20">
        <f t="shared" si="66"/>
      </c>
      <c r="AL341" s="20">
        <f t="shared" si="67"/>
      </c>
      <c r="AN341" s="20">
        <f t="shared" si="68"/>
      </c>
      <c r="AO341" s="20">
        <f t="shared" si="69"/>
      </c>
      <c r="AP341" s="20">
        <f t="shared" si="70"/>
        <v>25</v>
      </c>
      <c r="AQ341" s="20">
        <f t="shared" si="71"/>
      </c>
      <c r="AR341" s="20">
        <f t="shared" si="72"/>
      </c>
      <c r="AS341" s="20">
        <f t="shared" si="73"/>
      </c>
    </row>
    <row r="342" spans="1:45" ht="12.75">
      <c r="A342" s="9">
        <v>4</v>
      </c>
      <c r="B342" s="9">
        <v>20</v>
      </c>
      <c r="C342" s="9">
        <v>1996</v>
      </c>
      <c r="D342" s="6">
        <v>550</v>
      </c>
      <c r="E342" s="6">
        <v>0</v>
      </c>
      <c r="F342" s="6">
        <v>0</v>
      </c>
      <c r="G342" s="10">
        <v>5</v>
      </c>
      <c r="H342" s="6" t="s">
        <v>12</v>
      </c>
      <c r="I342" s="7" t="s">
        <v>20</v>
      </c>
      <c r="J342" s="7"/>
      <c r="K342" s="7"/>
      <c r="L342" s="7"/>
      <c r="M342" s="7"/>
      <c r="N342" s="7"/>
      <c r="AG342" s="20">
        <f t="shared" si="62"/>
      </c>
      <c r="AH342" s="20">
        <f t="shared" si="63"/>
      </c>
      <c r="AI342" s="20">
        <f t="shared" si="64"/>
        <v>0</v>
      </c>
      <c r="AJ342" s="20">
        <f t="shared" si="65"/>
      </c>
      <c r="AK342" s="20">
        <f t="shared" si="66"/>
      </c>
      <c r="AL342" s="20">
        <f t="shared" si="67"/>
      </c>
      <c r="AN342" s="20">
        <f t="shared" si="68"/>
      </c>
      <c r="AO342" s="20">
        <f t="shared" si="69"/>
      </c>
      <c r="AP342" s="20">
        <f t="shared" si="70"/>
        <v>5</v>
      </c>
      <c r="AQ342" s="20">
        <f t="shared" si="71"/>
      </c>
      <c r="AR342" s="20">
        <f t="shared" si="72"/>
      </c>
      <c r="AS342" s="20">
        <f t="shared" si="73"/>
      </c>
    </row>
    <row r="343" spans="1:45" ht="12.75">
      <c r="A343" s="8">
        <v>6</v>
      </c>
      <c r="B343" s="8">
        <v>9</v>
      </c>
      <c r="C343" s="8">
        <v>1996</v>
      </c>
      <c r="D343" s="6">
        <v>235</v>
      </c>
      <c r="E343" s="6">
        <v>0</v>
      </c>
      <c r="F343" s="6">
        <v>0</v>
      </c>
      <c r="G343" s="10">
        <v>1.7</v>
      </c>
      <c r="H343" s="6" t="s">
        <v>26</v>
      </c>
      <c r="I343" s="7" t="s">
        <v>24</v>
      </c>
      <c r="J343" s="7"/>
      <c r="K343" s="7"/>
      <c r="L343" s="7"/>
      <c r="M343" s="7"/>
      <c r="N343" s="7"/>
      <c r="AG343" s="20">
        <f t="shared" si="62"/>
      </c>
      <c r="AH343" s="20">
        <f t="shared" si="63"/>
        <v>0</v>
      </c>
      <c r="AI343" s="20">
        <f t="shared" si="64"/>
      </c>
      <c r="AJ343" s="20">
        <f t="shared" si="65"/>
      </c>
      <c r="AK343" s="20">
        <f t="shared" si="66"/>
      </c>
      <c r="AL343" s="20">
        <f t="shared" si="67"/>
      </c>
      <c r="AN343" s="20">
        <f t="shared" si="68"/>
      </c>
      <c r="AO343" s="20">
        <f t="shared" si="69"/>
        <v>1.7</v>
      </c>
      <c r="AP343" s="20">
        <f t="shared" si="70"/>
      </c>
      <c r="AQ343" s="20">
        <f t="shared" si="71"/>
      </c>
      <c r="AR343" s="20">
        <f t="shared" si="72"/>
      </c>
      <c r="AS343" s="20">
        <f t="shared" si="73"/>
      </c>
    </row>
    <row r="344" spans="1:45" ht="12.75">
      <c r="A344" s="8">
        <v>9</v>
      </c>
      <c r="B344" s="8">
        <v>27</v>
      </c>
      <c r="C344" s="8">
        <v>1996</v>
      </c>
      <c r="D344" s="6">
        <v>515</v>
      </c>
      <c r="E344" s="6">
        <v>0</v>
      </c>
      <c r="F344" s="6">
        <v>0</v>
      </c>
      <c r="G344" s="10">
        <v>2.8</v>
      </c>
      <c r="H344" s="6" t="s">
        <v>26</v>
      </c>
      <c r="I344" s="7" t="s">
        <v>20</v>
      </c>
      <c r="J344" s="7"/>
      <c r="K344" s="7"/>
      <c r="L344" s="7"/>
      <c r="M344" s="7"/>
      <c r="N344" s="7"/>
      <c r="AG344" s="20">
        <f t="shared" si="62"/>
      </c>
      <c r="AH344" s="20">
        <f t="shared" si="63"/>
        <v>0</v>
      </c>
      <c r="AI344" s="20">
        <f t="shared" si="64"/>
      </c>
      <c r="AJ344" s="20">
        <f t="shared" si="65"/>
      </c>
      <c r="AK344" s="20">
        <f t="shared" si="66"/>
      </c>
      <c r="AL344" s="20">
        <f t="shared" si="67"/>
      </c>
      <c r="AN344" s="20">
        <f t="shared" si="68"/>
      </c>
      <c r="AO344" s="20">
        <f t="shared" si="69"/>
        <v>2.8</v>
      </c>
      <c r="AP344" s="20">
        <f t="shared" si="70"/>
      </c>
      <c r="AQ344" s="20">
        <f t="shared" si="71"/>
      </c>
      <c r="AR344" s="20">
        <f t="shared" si="72"/>
      </c>
      <c r="AS344" s="20">
        <f t="shared" si="73"/>
      </c>
    </row>
    <row r="345" spans="1:45" ht="12.75">
      <c r="A345" s="8">
        <v>1</v>
      </c>
      <c r="B345" s="8">
        <v>24</v>
      </c>
      <c r="C345" s="8">
        <v>1997</v>
      </c>
      <c r="D345" s="6">
        <v>1637</v>
      </c>
      <c r="E345" s="6">
        <v>0</v>
      </c>
      <c r="F345" s="6">
        <v>0</v>
      </c>
      <c r="G345" s="10">
        <v>4.8</v>
      </c>
      <c r="H345" s="6" t="s">
        <v>12</v>
      </c>
      <c r="I345" s="7" t="s">
        <v>16</v>
      </c>
      <c r="J345" s="7"/>
      <c r="K345" s="7"/>
      <c r="L345" s="7"/>
      <c r="M345" s="7"/>
      <c r="N345" s="7"/>
      <c r="AG345" s="20">
        <f t="shared" si="62"/>
      </c>
      <c r="AH345" s="20">
        <f t="shared" si="63"/>
      </c>
      <c r="AI345" s="20">
        <f t="shared" si="64"/>
        <v>0</v>
      </c>
      <c r="AJ345" s="20">
        <f t="shared" si="65"/>
      </c>
      <c r="AK345" s="20">
        <f t="shared" si="66"/>
      </c>
      <c r="AL345" s="20">
        <f t="shared" si="67"/>
      </c>
      <c r="AN345" s="20">
        <f t="shared" si="68"/>
      </c>
      <c r="AO345" s="20">
        <f t="shared" si="69"/>
      </c>
      <c r="AP345" s="20">
        <f t="shared" si="70"/>
        <v>4.8</v>
      </c>
      <c r="AQ345" s="20">
        <f t="shared" si="71"/>
      </c>
      <c r="AR345" s="20">
        <f t="shared" si="72"/>
      </c>
      <c r="AS345" s="20">
        <f t="shared" si="73"/>
      </c>
    </row>
    <row r="346" spans="1:45" ht="12.75">
      <c r="A346" s="8">
        <v>1</v>
      </c>
      <c r="B346" s="8">
        <v>24</v>
      </c>
      <c r="C346" s="8">
        <v>1997</v>
      </c>
      <c r="D346" s="6">
        <v>1638</v>
      </c>
      <c r="E346" s="6">
        <v>0</v>
      </c>
      <c r="F346" s="6">
        <v>0</v>
      </c>
      <c r="G346" s="10">
        <v>2.4</v>
      </c>
      <c r="H346" s="6" t="s">
        <v>26</v>
      </c>
      <c r="I346" s="7" t="s">
        <v>28</v>
      </c>
      <c r="J346" s="7"/>
      <c r="K346" s="7"/>
      <c r="L346" s="7"/>
      <c r="M346" s="7"/>
      <c r="N346" s="7"/>
      <c r="AG346" s="20">
        <f t="shared" si="62"/>
      </c>
      <c r="AH346" s="20">
        <f t="shared" si="63"/>
        <v>0</v>
      </c>
      <c r="AI346" s="20">
        <f t="shared" si="64"/>
      </c>
      <c r="AJ346" s="20">
        <f t="shared" si="65"/>
      </c>
      <c r="AK346" s="20">
        <f t="shared" si="66"/>
      </c>
      <c r="AL346" s="20">
        <f t="shared" si="67"/>
      </c>
      <c r="AN346" s="20">
        <f t="shared" si="68"/>
      </c>
      <c r="AO346" s="20">
        <f t="shared" si="69"/>
        <v>2.4</v>
      </c>
      <c r="AP346" s="20">
        <f t="shared" si="70"/>
      </c>
      <c r="AQ346" s="20">
        <f t="shared" si="71"/>
      </c>
      <c r="AR346" s="20">
        <f t="shared" si="72"/>
      </c>
      <c r="AS346" s="20">
        <f t="shared" si="73"/>
      </c>
    </row>
    <row r="347" spans="1:45" ht="12.75">
      <c r="A347" s="8">
        <v>1</v>
      </c>
      <c r="B347" s="8">
        <v>24</v>
      </c>
      <c r="C347" s="8">
        <v>1997</v>
      </c>
      <c r="D347" s="6">
        <v>1653</v>
      </c>
      <c r="E347" s="6">
        <v>0</v>
      </c>
      <c r="F347" s="6">
        <v>3</v>
      </c>
      <c r="G347" s="10">
        <v>2.8</v>
      </c>
      <c r="H347" s="6" t="s">
        <v>12</v>
      </c>
      <c r="I347" s="7" t="s">
        <v>10</v>
      </c>
      <c r="J347" s="7"/>
      <c r="K347" s="7"/>
      <c r="L347" s="7"/>
      <c r="M347" s="7"/>
      <c r="N347" s="7"/>
      <c r="AG347" s="20">
        <f t="shared" si="62"/>
      </c>
      <c r="AH347" s="20">
        <f t="shared" si="63"/>
      </c>
      <c r="AI347" s="20">
        <f t="shared" si="64"/>
        <v>0</v>
      </c>
      <c r="AJ347" s="20">
        <f t="shared" si="65"/>
      </c>
      <c r="AK347" s="20">
        <f t="shared" si="66"/>
      </c>
      <c r="AL347" s="20">
        <f t="shared" si="67"/>
      </c>
      <c r="AN347" s="20">
        <f t="shared" si="68"/>
      </c>
      <c r="AO347" s="20">
        <f t="shared" si="69"/>
      </c>
      <c r="AP347" s="20">
        <f t="shared" si="70"/>
        <v>2.8</v>
      </c>
      <c r="AQ347" s="20">
        <f t="shared" si="71"/>
      </c>
      <c r="AR347" s="20">
        <f t="shared" si="72"/>
      </c>
      <c r="AS347" s="20">
        <f t="shared" si="73"/>
      </c>
    </row>
    <row r="348" spans="1:45" ht="12.75">
      <c r="A348" s="8">
        <v>1</v>
      </c>
      <c r="B348" s="8">
        <v>24</v>
      </c>
      <c r="C348" s="8">
        <v>1997</v>
      </c>
      <c r="D348" s="6">
        <v>1653</v>
      </c>
      <c r="E348" s="6">
        <v>0</v>
      </c>
      <c r="F348" s="6">
        <v>0</v>
      </c>
      <c r="G348" s="10">
        <v>12</v>
      </c>
      <c r="H348" s="6" t="s">
        <v>12</v>
      </c>
      <c r="I348" s="7" t="s">
        <v>24</v>
      </c>
      <c r="J348" s="7"/>
      <c r="K348" s="7"/>
      <c r="L348" s="7"/>
      <c r="M348" s="7"/>
      <c r="N348" s="7"/>
      <c r="AG348" s="20">
        <f t="shared" si="62"/>
      </c>
      <c r="AH348" s="20">
        <f t="shared" si="63"/>
      </c>
      <c r="AI348" s="20">
        <f t="shared" si="64"/>
        <v>0</v>
      </c>
      <c r="AJ348" s="20">
        <f t="shared" si="65"/>
      </c>
      <c r="AK348" s="20">
        <f t="shared" si="66"/>
      </c>
      <c r="AL348" s="20">
        <f t="shared" si="67"/>
      </c>
      <c r="AN348" s="20">
        <f t="shared" si="68"/>
      </c>
      <c r="AO348" s="20">
        <f t="shared" si="69"/>
      </c>
      <c r="AP348" s="20">
        <f t="shared" si="70"/>
        <v>12</v>
      </c>
      <c r="AQ348" s="20">
        <f t="shared" si="71"/>
      </c>
      <c r="AR348" s="20">
        <f t="shared" si="72"/>
      </c>
      <c r="AS348" s="20">
        <f t="shared" si="73"/>
      </c>
    </row>
    <row r="349" spans="1:45" ht="12.75">
      <c r="A349" s="9">
        <v>1</v>
      </c>
      <c r="B349" s="9">
        <v>24</v>
      </c>
      <c r="C349" s="9">
        <v>1997</v>
      </c>
      <c r="D349" s="6">
        <v>1700</v>
      </c>
      <c r="E349" s="6">
        <v>0</v>
      </c>
      <c r="F349" s="6">
        <v>18</v>
      </c>
      <c r="G349" s="10">
        <v>6.5</v>
      </c>
      <c r="H349" s="6" t="s">
        <v>11</v>
      </c>
      <c r="I349" s="7" t="s">
        <v>16</v>
      </c>
      <c r="J349" s="7"/>
      <c r="K349" s="7"/>
      <c r="L349" s="7"/>
      <c r="M349" s="7"/>
      <c r="N349" s="7"/>
      <c r="AG349" s="20">
        <f t="shared" si="62"/>
      </c>
      <c r="AH349" s="20">
        <f t="shared" si="63"/>
      </c>
      <c r="AI349" s="20">
        <f t="shared" si="64"/>
      </c>
      <c r="AJ349" s="20">
        <f t="shared" si="65"/>
      </c>
      <c r="AK349" s="20">
        <f t="shared" si="66"/>
        <v>0</v>
      </c>
      <c r="AL349" s="20">
        <f t="shared" si="67"/>
      </c>
      <c r="AN349" s="20">
        <f t="shared" si="68"/>
      </c>
      <c r="AO349" s="20">
        <f t="shared" si="69"/>
      </c>
      <c r="AP349" s="20">
        <f t="shared" si="70"/>
      </c>
      <c r="AQ349" s="20">
        <f t="shared" si="71"/>
      </c>
      <c r="AR349" s="20">
        <f t="shared" si="72"/>
        <v>6.5</v>
      </c>
      <c r="AS349" s="20">
        <f t="shared" si="73"/>
      </c>
    </row>
    <row r="350" spans="1:45" ht="12.75">
      <c r="A350" s="8">
        <v>1</v>
      </c>
      <c r="B350" s="8">
        <v>24</v>
      </c>
      <c r="C350" s="8">
        <v>1997</v>
      </c>
      <c r="D350" s="6">
        <v>1723</v>
      </c>
      <c r="E350" s="6">
        <v>0</v>
      </c>
      <c r="F350" s="6">
        <v>1</v>
      </c>
      <c r="G350" s="10">
        <v>2</v>
      </c>
      <c r="H350" s="6" t="s">
        <v>12</v>
      </c>
      <c r="I350" s="7" t="s">
        <v>27</v>
      </c>
      <c r="J350" s="7"/>
      <c r="K350" s="7"/>
      <c r="L350" s="7"/>
      <c r="M350" s="7"/>
      <c r="N350" s="7"/>
      <c r="AG350" s="20">
        <f t="shared" si="62"/>
      </c>
      <c r="AH350" s="20">
        <f t="shared" si="63"/>
      </c>
      <c r="AI350" s="20">
        <f t="shared" si="64"/>
        <v>0</v>
      </c>
      <c r="AJ350" s="20">
        <f t="shared" si="65"/>
      </c>
      <c r="AK350" s="20">
        <f t="shared" si="66"/>
      </c>
      <c r="AL350" s="20">
        <f t="shared" si="67"/>
      </c>
      <c r="AN350" s="20">
        <f t="shared" si="68"/>
      </c>
      <c r="AO350" s="20">
        <f t="shared" si="69"/>
      </c>
      <c r="AP350" s="20">
        <f t="shared" si="70"/>
        <v>2</v>
      </c>
      <c r="AQ350" s="20">
        <f t="shared" si="71"/>
      </c>
      <c r="AR350" s="20">
        <f t="shared" si="72"/>
      </c>
      <c r="AS350" s="20">
        <f t="shared" si="73"/>
      </c>
    </row>
    <row r="351" spans="1:45" ht="12.75">
      <c r="A351" s="8">
        <v>1</v>
      </c>
      <c r="B351" s="8">
        <v>24</v>
      </c>
      <c r="C351" s="8">
        <v>1997</v>
      </c>
      <c r="D351" s="6">
        <v>1728</v>
      </c>
      <c r="E351" s="6">
        <v>0</v>
      </c>
      <c r="F351" s="6">
        <v>6</v>
      </c>
      <c r="G351" s="10">
        <v>14</v>
      </c>
      <c r="H351" s="6" t="s">
        <v>12</v>
      </c>
      <c r="I351" s="7" t="s">
        <v>38</v>
      </c>
      <c r="J351" s="7"/>
      <c r="K351" s="7"/>
      <c r="L351" s="7"/>
      <c r="M351" s="7"/>
      <c r="N351" s="7"/>
      <c r="AG351" s="20">
        <f t="shared" si="62"/>
      </c>
      <c r="AH351" s="20">
        <f t="shared" si="63"/>
      </c>
      <c r="AI351" s="20">
        <f t="shared" si="64"/>
        <v>0</v>
      </c>
      <c r="AJ351" s="20">
        <f t="shared" si="65"/>
      </c>
      <c r="AK351" s="20">
        <f t="shared" si="66"/>
      </c>
      <c r="AL351" s="20">
        <f t="shared" si="67"/>
      </c>
      <c r="AN351" s="20">
        <f t="shared" si="68"/>
      </c>
      <c r="AO351" s="20">
        <f t="shared" si="69"/>
      </c>
      <c r="AP351" s="20">
        <f t="shared" si="70"/>
        <v>14</v>
      </c>
      <c r="AQ351" s="20">
        <f t="shared" si="71"/>
      </c>
      <c r="AR351" s="20">
        <f t="shared" si="72"/>
      </c>
      <c r="AS351" s="20">
        <f t="shared" si="73"/>
      </c>
    </row>
    <row r="352" spans="1:45" ht="12.75">
      <c r="A352" s="8">
        <v>1</v>
      </c>
      <c r="B352" s="8">
        <v>24</v>
      </c>
      <c r="C352" s="8">
        <v>1997</v>
      </c>
      <c r="D352" s="6">
        <v>1733</v>
      </c>
      <c r="E352" s="6">
        <v>0</v>
      </c>
      <c r="F352" s="6">
        <v>2</v>
      </c>
      <c r="G352" s="10">
        <v>3.2</v>
      </c>
      <c r="H352" s="6" t="s">
        <v>12</v>
      </c>
      <c r="I352" s="7" t="s">
        <v>31</v>
      </c>
      <c r="J352" s="7"/>
      <c r="K352" s="7"/>
      <c r="L352" s="7"/>
      <c r="M352" s="7"/>
      <c r="N352" s="7"/>
      <c r="AG352" s="20">
        <f t="shared" si="62"/>
      </c>
      <c r="AH352" s="20">
        <f t="shared" si="63"/>
      </c>
      <c r="AI352" s="20">
        <f t="shared" si="64"/>
        <v>0</v>
      </c>
      <c r="AJ352" s="20">
        <f t="shared" si="65"/>
      </c>
      <c r="AK352" s="20">
        <f t="shared" si="66"/>
      </c>
      <c r="AL352" s="20">
        <f t="shared" si="67"/>
      </c>
      <c r="AN352" s="20">
        <f t="shared" si="68"/>
      </c>
      <c r="AO352" s="20">
        <f t="shared" si="69"/>
      </c>
      <c r="AP352" s="20">
        <f t="shared" si="70"/>
        <v>3.2</v>
      </c>
      <c r="AQ352" s="20">
        <f t="shared" si="71"/>
      </c>
      <c r="AR352" s="20">
        <f t="shared" si="72"/>
      </c>
      <c r="AS352" s="20">
        <f t="shared" si="73"/>
      </c>
    </row>
    <row r="353" spans="1:45" ht="12.75">
      <c r="A353" s="8">
        <v>1</v>
      </c>
      <c r="B353" s="8">
        <v>24</v>
      </c>
      <c r="C353" s="8">
        <v>1997</v>
      </c>
      <c r="D353" s="6">
        <v>1736</v>
      </c>
      <c r="E353" s="6">
        <v>0</v>
      </c>
      <c r="F353" s="6">
        <v>0</v>
      </c>
      <c r="G353" s="10">
        <v>0.3</v>
      </c>
      <c r="H353" s="6" t="s">
        <v>44</v>
      </c>
      <c r="I353" s="7" t="s">
        <v>23</v>
      </c>
      <c r="J353" s="7"/>
      <c r="K353" s="7"/>
      <c r="L353" s="7"/>
      <c r="M353" s="7"/>
      <c r="N353" s="7"/>
      <c r="AG353" s="20">
        <f t="shared" si="62"/>
        <v>0</v>
      </c>
      <c r="AH353" s="20">
        <f t="shared" si="63"/>
      </c>
      <c r="AI353" s="20">
        <f t="shared" si="64"/>
      </c>
      <c r="AJ353" s="20">
        <f t="shared" si="65"/>
      </c>
      <c r="AK353" s="20">
        <f t="shared" si="66"/>
      </c>
      <c r="AL353" s="20">
        <f t="shared" si="67"/>
      </c>
      <c r="AN353" s="20">
        <f t="shared" si="68"/>
        <v>0.3</v>
      </c>
      <c r="AO353" s="20">
        <f t="shared" si="69"/>
      </c>
      <c r="AP353" s="20">
        <f t="shared" si="70"/>
      </c>
      <c r="AQ353" s="20">
        <f t="shared" si="71"/>
      </c>
      <c r="AR353" s="20">
        <f t="shared" si="72"/>
      </c>
      <c r="AS353" s="20">
        <f t="shared" si="73"/>
      </c>
    </row>
    <row r="354" spans="1:45" ht="12.75">
      <c r="A354" s="8">
        <v>1</v>
      </c>
      <c r="B354" s="8">
        <v>24</v>
      </c>
      <c r="C354" s="8">
        <v>1997</v>
      </c>
      <c r="D354" s="6">
        <v>1745</v>
      </c>
      <c r="E354" s="6">
        <v>0</v>
      </c>
      <c r="F354" s="6">
        <v>0</v>
      </c>
      <c r="G354" s="10">
        <v>13</v>
      </c>
      <c r="H354" s="6" t="s">
        <v>26</v>
      </c>
      <c r="I354" s="7" t="s">
        <v>41</v>
      </c>
      <c r="J354" s="7"/>
      <c r="K354" s="7"/>
      <c r="L354" s="7"/>
      <c r="M354" s="7"/>
      <c r="N354" s="7"/>
      <c r="AG354" s="20">
        <f t="shared" si="62"/>
      </c>
      <c r="AH354" s="20">
        <f t="shared" si="63"/>
        <v>0</v>
      </c>
      <c r="AI354" s="20">
        <f t="shared" si="64"/>
      </c>
      <c r="AJ354" s="20">
        <f t="shared" si="65"/>
      </c>
      <c r="AK354" s="20">
        <f t="shared" si="66"/>
      </c>
      <c r="AL354" s="20">
        <f t="shared" si="67"/>
      </c>
      <c r="AN354" s="20">
        <f t="shared" si="68"/>
      </c>
      <c r="AO354" s="20">
        <f t="shared" si="69"/>
        <v>13</v>
      </c>
      <c r="AP354" s="20">
        <f t="shared" si="70"/>
      </c>
      <c r="AQ354" s="20">
        <f t="shared" si="71"/>
      </c>
      <c r="AR354" s="20">
        <f t="shared" si="72"/>
      </c>
      <c r="AS354" s="20">
        <f t="shared" si="73"/>
      </c>
    </row>
    <row r="355" spans="1:45" ht="12.75">
      <c r="A355" s="8">
        <v>1</v>
      </c>
      <c r="B355" s="8">
        <v>24</v>
      </c>
      <c r="C355" s="8">
        <v>1997</v>
      </c>
      <c r="D355" s="6">
        <v>1748</v>
      </c>
      <c r="E355" s="6">
        <v>0</v>
      </c>
      <c r="F355" s="6">
        <v>0</v>
      </c>
      <c r="G355" s="10">
        <v>7.3</v>
      </c>
      <c r="H355" s="6" t="s">
        <v>12</v>
      </c>
      <c r="I355" s="7" t="s">
        <v>27</v>
      </c>
      <c r="J355" s="7"/>
      <c r="K355" s="7"/>
      <c r="L355" s="7"/>
      <c r="M355" s="7"/>
      <c r="N355" s="7"/>
      <c r="AG355" s="20">
        <f t="shared" si="62"/>
      </c>
      <c r="AH355" s="20">
        <f t="shared" si="63"/>
      </c>
      <c r="AI355" s="20">
        <f t="shared" si="64"/>
        <v>0</v>
      </c>
      <c r="AJ355" s="20">
        <f t="shared" si="65"/>
      </c>
      <c r="AK355" s="20">
        <f t="shared" si="66"/>
      </c>
      <c r="AL355" s="20">
        <f t="shared" si="67"/>
      </c>
      <c r="AN355" s="20">
        <f t="shared" si="68"/>
      </c>
      <c r="AO355" s="20">
        <f t="shared" si="69"/>
      </c>
      <c r="AP355" s="20">
        <f t="shared" si="70"/>
        <v>7.3</v>
      </c>
      <c r="AQ355" s="20">
        <f t="shared" si="71"/>
      </c>
      <c r="AR355" s="20">
        <f t="shared" si="72"/>
      </c>
      <c r="AS355" s="20">
        <f t="shared" si="73"/>
      </c>
    </row>
    <row r="356" spans="1:45" ht="12.75">
      <c r="A356" s="8">
        <v>1</v>
      </c>
      <c r="B356" s="8">
        <v>24</v>
      </c>
      <c r="C356" s="8">
        <v>1997</v>
      </c>
      <c r="D356" s="6">
        <v>1808</v>
      </c>
      <c r="E356" s="6">
        <v>0</v>
      </c>
      <c r="F356" s="6">
        <v>0</v>
      </c>
      <c r="G356" s="10">
        <v>3.2</v>
      </c>
      <c r="H356" s="6" t="s">
        <v>12</v>
      </c>
      <c r="I356" s="7" t="s">
        <v>47</v>
      </c>
      <c r="J356" s="7"/>
      <c r="K356" s="7"/>
      <c r="L356" s="7"/>
      <c r="M356" s="7"/>
      <c r="N356" s="7"/>
      <c r="AG356" s="20">
        <f t="shared" si="62"/>
      </c>
      <c r="AH356" s="20">
        <f t="shared" si="63"/>
      </c>
      <c r="AI356" s="20">
        <f t="shared" si="64"/>
        <v>0</v>
      </c>
      <c r="AJ356" s="20">
        <f t="shared" si="65"/>
      </c>
      <c r="AK356" s="20">
        <f t="shared" si="66"/>
      </c>
      <c r="AL356" s="20">
        <f t="shared" si="67"/>
      </c>
      <c r="AN356" s="20">
        <f t="shared" si="68"/>
      </c>
      <c r="AO356" s="20">
        <f t="shared" si="69"/>
      </c>
      <c r="AP356" s="20">
        <f t="shared" si="70"/>
        <v>3.2</v>
      </c>
      <c r="AQ356" s="20">
        <f t="shared" si="71"/>
      </c>
      <c r="AR356" s="20">
        <f t="shared" si="72"/>
      </c>
      <c r="AS356" s="20">
        <f t="shared" si="73"/>
      </c>
    </row>
    <row r="357" spans="1:45" ht="12.75">
      <c r="A357" s="8">
        <v>3</v>
      </c>
      <c r="B357" s="8">
        <v>1</v>
      </c>
      <c r="C357" s="8">
        <v>1997</v>
      </c>
      <c r="D357" s="6">
        <v>125</v>
      </c>
      <c r="E357" s="6">
        <v>0</v>
      </c>
      <c r="F357" s="6">
        <v>0</v>
      </c>
      <c r="G357" s="10">
        <v>3.9</v>
      </c>
      <c r="H357" s="6" t="s">
        <v>12</v>
      </c>
      <c r="I357" s="7" t="s">
        <v>30</v>
      </c>
      <c r="J357" s="7"/>
      <c r="K357" s="7"/>
      <c r="L357" s="7"/>
      <c r="M357" s="7"/>
      <c r="N357" s="7"/>
      <c r="AG357" s="20">
        <f t="shared" si="62"/>
      </c>
      <c r="AH357" s="20">
        <f t="shared" si="63"/>
      </c>
      <c r="AI357" s="20">
        <f t="shared" si="64"/>
        <v>0</v>
      </c>
      <c r="AJ357" s="20">
        <f t="shared" si="65"/>
      </c>
      <c r="AK357" s="20">
        <f t="shared" si="66"/>
      </c>
      <c r="AL357" s="20">
        <f t="shared" si="67"/>
      </c>
      <c r="AN357" s="20">
        <f t="shared" si="68"/>
      </c>
      <c r="AO357" s="20">
        <f t="shared" si="69"/>
      </c>
      <c r="AP357" s="20">
        <f t="shared" si="70"/>
        <v>3.9</v>
      </c>
      <c r="AQ357" s="20">
        <f t="shared" si="71"/>
      </c>
      <c r="AR357" s="20">
        <f t="shared" si="72"/>
      </c>
      <c r="AS357" s="20">
        <f t="shared" si="73"/>
      </c>
    </row>
    <row r="358" spans="1:45" ht="12.75">
      <c r="A358" s="8">
        <v>3</v>
      </c>
      <c r="B358" s="8">
        <v>1</v>
      </c>
      <c r="C358" s="8">
        <v>1997</v>
      </c>
      <c r="D358" s="6">
        <v>132</v>
      </c>
      <c r="E358" s="6">
        <v>0</v>
      </c>
      <c r="F358" s="6">
        <v>0</v>
      </c>
      <c r="G358" s="10">
        <v>8</v>
      </c>
      <c r="H358" s="6" t="s">
        <v>12</v>
      </c>
      <c r="I358" s="7" t="s">
        <v>49</v>
      </c>
      <c r="J358" s="7" t="s">
        <v>140</v>
      </c>
      <c r="K358" s="7" t="s">
        <v>133</v>
      </c>
      <c r="L358" s="7"/>
      <c r="M358" s="7"/>
      <c r="N358" s="7"/>
      <c r="AG358" s="20">
        <f t="shared" si="62"/>
      </c>
      <c r="AH358" s="20">
        <f t="shared" si="63"/>
      </c>
      <c r="AI358" s="20">
        <f t="shared" si="64"/>
        <v>0</v>
      </c>
      <c r="AJ358" s="20">
        <f t="shared" si="65"/>
      </c>
      <c r="AK358" s="20">
        <f t="shared" si="66"/>
      </c>
      <c r="AL358" s="20">
        <f t="shared" si="67"/>
      </c>
      <c r="AN358" s="20">
        <f t="shared" si="68"/>
      </c>
      <c r="AO358" s="20">
        <f t="shared" si="69"/>
      </c>
      <c r="AP358" s="20">
        <f t="shared" si="70"/>
        <v>8</v>
      </c>
      <c r="AQ358" s="20">
        <f t="shared" si="71"/>
      </c>
      <c r="AR358" s="20">
        <f t="shared" si="72"/>
      </c>
      <c r="AS358" s="20">
        <f t="shared" si="73"/>
      </c>
    </row>
    <row r="359" spans="1:45" ht="12.75">
      <c r="A359" s="8">
        <v>3</v>
      </c>
      <c r="B359" s="8">
        <v>1</v>
      </c>
      <c r="C359" s="8">
        <v>1997</v>
      </c>
      <c r="D359" s="6">
        <v>137</v>
      </c>
      <c r="E359" s="6">
        <v>0</v>
      </c>
      <c r="F359" s="6">
        <v>0</v>
      </c>
      <c r="G359" s="10">
        <v>5</v>
      </c>
      <c r="H359" s="6" t="s">
        <v>12</v>
      </c>
      <c r="I359" s="7" t="s">
        <v>20</v>
      </c>
      <c r="J359" s="7" t="s">
        <v>133</v>
      </c>
      <c r="K359" s="7"/>
      <c r="L359" s="7"/>
      <c r="M359" s="7"/>
      <c r="N359" s="7"/>
      <c r="AG359" s="20">
        <f t="shared" si="62"/>
      </c>
      <c r="AH359" s="20">
        <f t="shared" si="63"/>
      </c>
      <c r="AI359" s="20">
        <f t="shared" si="64"/>
        <v>0</v>
      </c>
      <c r="AJ359" s="20">
        <f t="shared" si="65"/>
      </c>
      <c r="AK359" s="20">
        <f t="shared" si="66"/>
      </c>
      <c r="AL359" s="20">
        <f t="shared" si="67"/>
      </c>
      <c r="AN359" s="20">
        <f t="shared" si="68"/>
      </c>
      <c r="AO359" s="20">
        <f t="shared" si="69"/>
      </c>
      <c r="AP359" s="20">
        <f t="shared" si="70"/>
        <v>5</v>
      </c>
      <c r="AQ359" s="20">
        <f t="shared" si="71"/>
      </c>
      <c r="AR359" s="20">
        <f t="shared" si="72"/>
      </c>
      <c r="AS359" s="20">
        <f t="shared" si="73"/>
      </c>
    </row>
    <row r="360" spans="1:45" ht="12.75">
      <c r="A360" s="8">
        <v>3</v>
      </c>
      <c r="B360" s="8">
        <v>28</v>
      </c>
      <c r="C360" s="8">
        <v>1997</v>
      </c>
      <c r="D360" s="6">
        <v>1806</v>
      </c>
      <c r="E360" s="6">
        <v>0</v>
      </c>
      <c r="F360" s="6">
        <v>0</v>
      </c>
      <c r="G360" s="10">
        <v>1</v>
      </c>
      <c r="H360" s="6" t="s">
        <v>44</v>
      </c>
      <c r="I360" s="7" t="s">
        <v>23</v>
      </c>
      <c r="J360" s="7"/>
      <c r="K360" s="7"/>
      <c r="L360" s="7"/>
      <c r="M360" s="7"/>
      <c r="N360" s="7"/>
      <c r="AG360" s="20">
        <f t="shared" si="62"/>
        <v>0</v>
      </c>
      <c r="AH360" s="20">
        <f t="shared" si="63"/>
      </c>
      <c r="AI360" s="20">
        <f t="shared" si="64"/>
      </c>
      <c r="AJ360" s="20">
        <f t="shared" si="65"/>
      </c>
      <c r="AK360" s="20">
        <f t="shared" si="66"/>
      </c>
      <c r="AL360" s="20">
        <f t="shared" si="67"/>
      </c>
      <c r="AN360" s="20">
        <f t="shared" si="68"/>
        <v>1</v>
      </c>
      <c r="AO360" s="20">
        <f t="shared" si="69"/>
      </c>
      <c r="AP360" s="20">
        <f t="shared" si="70"/>
      </c>
      <c r="AQ360" s="20">
        <f t="shared" si="71"/>
      </c>
      <c r="AR360" s="20">
        <f t="shared" si="72"/>
      </c>
      <c r="AS360" s="20">
        <f t="shared" si="73"/>
      </c>
    </row>
    <row r="361" spans="1:45" ht="12.75">
      <c r="A361" s="8">
        <v>3</v>
      </c>
      <c r="B361" s="8">
        <v>28</v>
      </c>
      <c r="C361" s="8">
        <v>1997</v>
      </c>
      <c r="D361" s="6">
        <v>2117</v>
      </c>
      <c r="E361" s="6">
        <v>0</v>
      </c>
      <c r="F361" s="6">
        <v>0</v>
      </c>
      <c r="G361" s="10">
        <v>1</v>
      </c>
      <c r="H361" s="6" t="s">
        <v>26</v>
      </c>
      <c r="I361" s="7" t="s">
        <v>38</v>
      </c>
      <c r="J361" s="7"/>
      <c r="K361" s="7"/>
      <c r="L361" s="7"/>
      <c r="M361" s="7"/>
      <c r="N361" s="7"/>
      <c r="AG361" s="20">
        <f t="shared" si="62"/>
      </c>
      <c r="AH361" s="20">
        <f t="shared" si="63"/>
        <v>0</v>
      </c>
      <c r="AI361" s="20">
        <f t="shared" si="64"/>
      </c>
      <c r="AJ361" s="20">
        <f t="shared" si="65"/>
      </c>
      <c r="AK361" s="20">
        <f t="shared" si="66"/>
      </c>
      <c r="AL361" s="20">
        <f t="shared" si="67"/>
      </c>
      <c r="AN361" s="20">
        <f t="shared" si="68"/>
      </c>
      <c r="AO361" s="20">
        <f t="shared" si="69"/>
        <v>1</v>
      </c>
      <c r="AP361" s="20">
        <f t="shared" si="70"/>
      </c>
      <c r="AQ361" s="20">
        <f t="shared" si="71"/>
      </c>
      <c r="AR361" s="20">
        <f t="shared" si="72"/>
      </c>
      <c r="AS361" s="20">
        <f t="shared" si="73"/>
      </c>
    </row>
    <row r="362" spans="1:45" ht="12.75">
      <c r="A362" s="8">
        <v>3</v>
      </c>
      <c r="B362" s="8">
        <v>28</v>
      </c>
      <c r="C362" s="8">
        <v>1997</v>
      </c>
      <c r="D362" s="6">
        <v>2155</v>
      </c>
      <c r="E362" s="6">
        <v>0</v>
      </c>
      <c r="F362" s="6">
        <v>2</v>
      </c>
      <c r="G362" s="10">
        <v>5.9</v>
      </c>
      <c r="H362" s="6" t="s">
        <v>12</v>
      </c>
      <c r="I362" s="7" t="s">
        <v>40</v>
      </c>
      <c r="J362" s="7"/>
      <c r="K362" s="7"/>
      <c r="L362" s="7"/>
      <c r="M362" s="7"/>
      <c r="N362" s="7"/>
      <c r="AG362" s="20">
        <f t="shared" si="62"/>
      </c>
      <c r="AH362" s="20">
        <f t="shared" si="63"/>
      </c>
      <c r="AI362" s="20">
        <f t="shared" si="64"/>
        <v>0</v>
      </c>
      <c r="AJ362" s="20">
        <f t="shared" si="65"/>
      </c>
      <c r="AK362" s="20">
        <f t="shared" si="66"/>
      </c>
      <c r="AL362" s="20">
        <f t="shared" si="67"/>
      </c>
      <c r="AN362" s="20">
        <f t="shared" si="68"/>
      </c>
      <c r="AO362" s="20">
        <f t="shared" si="69"/>
      </c>
      <c r="AP362" s="20">
        <f t="shared" si="70"/>
        <v>5.9</v>
      </c>
      <c r="AQ362" s="20">
        <f t="shared" si="71"/>
      </c>
      <c r="AR362" s="20">
        <f t="shared" si="72"/>
      </c>
      <c r="AS362" s="20">
        <f t="shared" si="73"/>
      </c>
    </row>
    <row r="363" spans="1:45" ht="12.75">
      <c r="A363" s="8">
        <v>3</v>
      </c>
      <c r="B363" s="8">
        <v>28</v>
      </c>
      <c r="C363" s="8">
        <v>1997</v>
      </c>
      <c r="D363" s="6">
        <v>2238</v>
      </c>
      <c r="E363" s="6">
        <v>0</v>
      </c>
      <c r="F363" s="6">
        <v>0</v>
      </c>
      <c r="G363" s="10">
        <v>0.5</v>
      </c>
      <c r="H363" s="6" t="s">
        <v>44</v>
      </c>
      <c r="I363" s="7" t="s">
        <v>32</v>
      </c>
      <c r="J363" s="7"/>
      <c r="K363" s="7"/>
      <c r="L363" s="7"/>
      <c r="M363" s="7"/>
      <c r="N363" s="7"/>
      <c r="AG363" s="20">
        <f t="shared" si="62"/>
        <v>0</v>
      </c>
      <c r="AH363" s="20">
        <f t="shared" si="63"/>
      </c>
      <c r="AI363" s="20">
        <f t="shared" si="64"/>
      </c>
      <c r="AJ363" s="20">
        <f t="shared" si="65"/>
      </c>
      <c r="AK363" s="20">
        <f t="shared" si="66"/>
      </c>
      <c r="AL363" s="20">
        <f t="shared" si="67"/>
      </c>
      <c r="AN363" s="20">
        <f t="shared" si="68"/>
        <v>0.5</v>
      </c>
      <c r="AO363" s="20">
        <f t="shared" si="69"/>
      </c>
      <c r="AP363" s="20">
        <f t="shared" si="70"/>
      </c>
      <c r="AQ363" s="20">
        <f t="shared" si="71"/>
      </c>
      <c r="AR363" s="20">
        <f t="shared" si="72"/>
      </c>
      <c r="AS363" s="20">
        <f t="shared" si="73"/>
      </c>
    </row>
    <row r="364" spans="1:45" ht="12.75">
      <c r="A364" s="8">
        <v>6</v>
      </c>
      <c r="B364" s="8">
        <v>17</v>
      </c>
      <c r="C364" s="8">
        <v>1997</v>
      </c>
      <c r="D364" s="6">
        <v>1813</v>
      </c>
      <c r="E364" s="6">
        <v>0</v>
      </c>
      <c r="F364" s="6">
        <v>0</v>
      </c>
      <c r="G364" s="10">
        <v>1</v>
      </c>
      <c r="H364" s="6" t="s">
        <v>44</v>
      </c>
      <c r="I364" s="7" t="s">
        <v>19</v>
      </c>
      <c r="J364" s="7"/>
      <c r="K364" s="7"/>
      <c r="L364" s="7"/>
      <c r="M364" s="7"/>
      <c r="N364" s="7"/>
      <c r="AG364" s="20">
        <f t="shared" si="62"/>
        <v>0</v>
      </c>
      <c r="AH364" s="20">
        <f t="shared" si="63"/>
      </c>
      <c r="AI364" s="20">
        <f t="shared" si="64"/>
      </c>
      <c r="AJ364" s="20">
        <f t="shared" si="65"/>
      </c>
      <c r="AK364" s="20">
        <f t="shared" si="66"/>
      </c>
      <c r="AL364" s="20">
        <f t="shared" si="67"/>
      </c>
      <c r="AN364" s="20">
        <f t="shared" si="68"/>
        <v>1</v>
      </c>
      <c r="AO364" s="20">
        <f t="shared" si="69"/>
      </c>
      <c r="AP364" s="20">
        <f t="shared" si="70"/>
      </c>
      <c r="AQ364" s="20">
        <f t="shared" si="71"/>
      </c>
      <c r="AR364" s="20">
        <f t="shared" si="72"/>
      </c>
      <c r="AS364" s="20">
        <f t="shared" si="73"/>
      </c>
    </row>
    <row r="365" spans="1:45" ht="12.75">
      <c r="A365" s="8">
        <v>1</v>
      </c>
      <c r="B365" s="8">
        <v>7</v>
      </c>
      <c r="C365" s="8">
        <v>1998</v>
      </c>
      <c r="D365" s="6">
        <v>1245</v>
      </c>
      <c r="E365" s="6">
        <v>0</v>
      </c>
      <c r="F365" s="6">
        <v>0</v>
      </c>
      <c r="G365" s="10">
        <v>0.5</v>
      </c>
      <c r="H365" s="6" t="s">
        <v>26</v>
      </c>
      <c r="I365" s="7" t="s">
        <v>32</v>
      </c>
      <c r="J365" s="7"/>
      <c r="K365" s="7"/>
      <c r="L365" s="7"/>
      <c r="M365" s="7"/>
      <c r="N365" s="7"/>
      <c r="AG365" s="20">
        <f t="shared" si="62"/>
      </c>
      <c r="AH365" s="20">
        <f t="shared" si="63"/>
        <v>0</v>
      </c>
      <c r="AI365" s="20">
        <f t="shared" si="64"/>
      </c>
      <c r="AJ365" s="20">
        <f t="shared" si="65"/>
      </c>
      <c r="AK365" s="20">
        <f t="shared" si="66"/>
      </c>
      <c r="AL365" s="20">
        <f t="shared" si="67"/>
      </c>
      <c r="AN365" s="20">
        <f t="shared" si="68"/>
      </c>
      <c r="AO365" s="20">
        <f t="shared" si="69"/>
        <v>0.5</v>
      </c>
      <c r="AP365" s="20">
        <f t="shared" si="70"/>
      </c>
      <c r="AQ365" s="20">
        <f t="shared" si="71"/>
      </c>
      <c r="AR365" s="20">
        <f t="shared" si="72"/>
      </c>
      <c r="AS365" s="20">
        <f t="shared" si="73"/>
      </c>
    </row>
    <row r="366" spans="1:45" ht="12.75">
      <c r="A366" s="8">
        <v>3</v>
      </c>
      <c r="B366" s="8">
        <v>8</v>
      </c>
      <c r="C366" s="8">
        <v>1998</v>
      </c>
      <c r="D366" s="6">
        <v>1605</v>
      </c>
      <c r="E366" s="6">
        <v>0</v>
      </c>
      <c r="F366" s="6">
        <v>0</v>
      </c>
      <c r="G366" s="10">
        <v>1</v>
      </c>
      <c r="H366" s="6" t="s">
        <v>44</v>
      </c>
      <c r="I366" s="7" t="s">
        <v>18</v>
      </c>
      <c r="J366" s="7"/>
      <c r="K366" s="7"/>
      <c r="L366" s="7"/>
      <c r="M366" s="7"/>
      <c r="N366" s="7"/>
      <c r="AG366" s="20">
        <f t="shared" si="62"/>
        <v>0</v>
      </c>
      <c r="AH366" s="20">
        <f t="shared" si="63"/>
      </c>
      <c r="AI366" s="20">
        <f t="shared" si="64"/>
      </c>
      <c r="AJ366" s="20">
        <f t="shared" si="65"/>
      </c>
      <c r="AK366" s="20">
        <f t="shared" si="66"/>
      </c>
      <c r="AL366" s="20">
        <f t="shared" si="67"/>
      </c>
      <c r="AN366" s="20">
        <f t="shared" si="68"/>
        <v>1</v>
      </c>
      <c r="AO366" s="20">
        <f t="shared" si="69"/>
      </c>
      <c r="AP366" s="20">
        <f t="shared" si="70"/>
      </c>
      <c r="AQ366" s="20">
        <f t="shared" si="71"/>
      </c>
      <c r="AR366" s="20">
        <f t="shared" si="72"/>
      </c>
      <c r="AS366" s="20">
        <f t="shared" si="73"/>
      </c>
    </row>
    <row r="367" spans="1:45" ht="12.75">
      <c r="A367" s="8">
        <v>4</v>
      </c>
      <c r="B367" s="8">
        <v>3</v>
      </c>
      <c r="C367" s="8">
        <v>1998</v>
      </c>
      <c r="D367" s="6">
        <v>1410</v>
      </c>
      <c r="E367" s="6">
        <v>0</v>
      </c>
      <c r="F367" s="6">
        <v>0</v>
      </c>
      <c r="G367" s="10">
        <v>6.4</v>
      </c>
      <c r="H367" s="6" t="s">
        <v>12</v>
      </c>
      <c r="I367" s="7" t="s">
        <v>19</v>
      </c>
      <c r="J367" s="7"/>
      <c r="K367" s="7"/>
      <c r="L367" s="7"/>
      <c r="M367" s="7"/>
      <c r="N367" s="7"/>
      <c r="AG367" s="20">
        <f t="shared" si="62"/>
      </c>
      <c r="AH367" s="20">
        <f t="shared" si="63"/>
      </c>
      <c r="AI367" s="20">
        <f t="shared" si="64"/>
        <v>0</v>
      </c>
      <c r="AJ367" s="20">
        <f t="shared" si="65"/>
      </c>
      <c r="AK367" s="20">
        <f t="shared" si="66"/>
      </c>
      <c r="AL367" s="20">
        <f t="shared" si="67"/>
      </c>
      <c r="AN367" s="20">
        <f t="shared" si="68"/>
      </c>
      <c r="AO367" s="20">
        <f t="shared" si="69"/>
      </c>
      <c r="AP367" s="20">
        <f t="shared" si="70"/>
        <v>6.4</v>
      </c>
      <c r="AQ367" s="20">
        <f t="shared" si="71"/>
      </c>
      <c r="AR367" s="20">
        <f t="shared" si="72"/>
      </c>
      <c r="AS367" s="20">
        <f t="shared" si="73"/>
      </c>
    </row>
    <row r="368" spans="1:45" ht="12.75">
      <c r="A368" s="8">
        <v>4</v>
      </c>
      <c r="B368" s="8">
        <v>3</v>
      </c>
      <c r="C368" s="8">
        <v>1998</v>
      </c>
      <c r="D368" s="6">
        <v>1435</v>
      </c>
      <c r="E368" s="6">
        <v>0</v>
      </c>
      <c r="F368" s="6">
        <v>3</v>
      </c>
      <c r="G368" s="10">
        <v>5.6</v>
      </c>
      <c r="H368" s="6" t="s">
        <v>12</v>
      </c>
      <c r="I368" s="7" t="s">
        <v>25</v>
      </c>
      <c r="J368" s="7"/>
      <c r="K368" s="7"/>
      <c r="L368" s="7"/>
      <c r="M368" s="7"/>
      <c r="N368" s="7"/>
      <c r="AG368" s="20">
        <f t="shared" si="62"/>
      </c>
      <c r="AH368" s="20">
        <f t="shared" si="63"/>
      </c>
      <c r="AI368" s="20">
        <f t="shared" si="64"/>
        <v>0</v>
      </c>
      <c r="AJ368" s="20">
        <f t="shared" si="65"/>
      </c>
      <c r="AK368" s="20">
        <f t="shared" si="66"/>
      </c>
      <c r="AL368" s="20">
        <f t="shared" si="67"/>
      </c>
      <c r="AN368" s="20">
        <f t="shared" si="68"/>
      </c>
      <c r="AO368" s="20">
        <f t="shared" si="69"/>
      </c>
      <c r="AP368" s="20">
        <f t="shared" si="70"/>
        <v>5.6</v>
      </c>
      <c r="AQ368" s="20">
        <f t="shared" si="71"/>
      </c>
      <c r="AR368" s="20">
        <f t="shared" si="72"/>
      </c>
      <c r="AS368" s="20">
        <f t="shared" si="73"/>
      </c>
    </row>
    <row r="369" spans="1:45" ht="12.75">
      <c r="A369" s="8">
        <v>4</v>
      </c>
      <c r="B369" s="8">
        <v>3</v>
      </c>
      <c r="C369" s="8">
        <v>1998</v>
      </c>
      <c r="D369" s="6">
        <v>1448</v>
      </c>
      <c r="E369" s="6">
        <v>0</v>
      </c>
      <c r="F369" s="6">
        <v>0</v>
      </c>
      <c r="G369" s="10">
        <v>9.5</v>
      </c>
      <c r="H369" s="6" t="s">
        <v>12</v>
      </c>
      <c r="I369" s="7" t="s">
        <v>23</v>
      </c>
      <c r="J369" s="7"/>
      <c r="K369" s="7"/>
      <c r="L369" s="7"/>
      <c r="M369" s="7"/>
      <c r="N369" s="7"/>
      <c r="AG369" s="20">
        <f t="shared" si="62"/>
      </c>
      <c r="AH369" s="20">
        <f t="shared" si="63"/>
      </c>
      <c r="AI369" s="20">
        <f t="shared" si="64"/>
        <v>0</v>
      </c>
      <c r="AJ369" s="20">
        <f t="shared" si="65"/>
      </c>
      <c r="AK369" s="20">
        <f t="shared" si="66"/>
      </c>
      <c r="AL369" s="20">
        <f t="shared" si="67"/>
      </c>
      <c r="AN369" s="20">
        <f t="shared" si="68"/>
      </c>
      <c r="AO369" s="20">
        <f t="shared" si="69"/>
      </c>
      <c r="AP369" s="20">
        <f t="shared" si="70"/>
        <v>9.5</v>
      </c>
      <c r="AQ369" s="20">
        <f t="shared" si="71"/>
      </c>
      <c r="AR369" s="20">
        <f t="shared" si="72"/>
      </c>
      <c r="AS369" s="20">
        <f t="shared" si="73"/>
      </c>
    </row>
    <row r="370" spans="1:45" ht="12.75">
      <c r="A370" s="8">
        <v>4</v>
      </c>
      <c r="B370" s="8">
        <v>3</v>
      </c>
      <c r="C370" s="8">
        <v>1998</v>
      </c>
      <c r="D370" s="6">
        <v>1512</v>
      </c>
      <c r="E370" s="6">
        <v>0</v>
      </c>
      <c r="F370" s="6">
        <v>0</v>
      </c>
      <c r="G370" s="10">
        <v>3.5</v>
      </c>
      <c r="H370" s="6" t="s">
        <v>26</v>
      </c>
      <c r="I370" s="7" t="s">
        <v>23</v>
      </c>
      <c r="J370" s="7"/>
      <c r="K370" s="7"/>
      <c r="L370" s="7"/>
      <c r="M370" s="7"/>
      <c r="N370" s="7"/>
      <c r="AG370" s="20">
        <f t="shared" si="62"/>
      </c>
      <c r="AH370" s="20">
        <f t="shared" si="63"/>
        <v>0</v>
      </c>
      <c r="AI370" s="20">
        <f t="shared" si="64"/>
      </c>
      <c r="AJ370" s="20">
        <f t="shared" si="65"/>
      </c>
      <c r="AK370" s="20">
        <f t="shared" si="66"/>
      </c>
      <c r="AL370" s="20">
        <f t="shared" si="67"/>
      </c>
      <c r="AN370" s="20">
        <f t="shared" si="68"/>
      </c>
      <c r="AO370" s="20">
        <f t="shared" si="69"/>
        <v>3.5</v>
      </c>
      <c r="AP370" s="20">
        <f t="shared" si="70"/>
      </c>
      <c r="AQ370" s="20">
        <f t="shared" si="71"/>
      </c>
      <c r="AR370" s="20">
        <f t="shared" si="72"/>
      </c>
      <c r="AS370" s="20">
        <f t="shared" si="73"/>
      </c>
    </row>
    <row r="371" spans="1:45" ht="12.75">
      <c r="A371" s="8">
        <v>4</v>
      </c>
      <c r="B371" s="8">
        <v>3</v>
      </c>
      <c r="C371" s="8">
        <v>1998</v>
      </c>
      <c r="D371" s="6">
        <v>1608</v>
      </c>
      <c r="E371" s="6">
        <v>0</v>
      </c>
      <c r="F371" s="6">
        <v>0</v>
      </c>
      <c r="G371" s="10">
        <v>10</v>
      </c>
      <c r="H371" s="6" t="s">
        <v>12</v>
      </c>
      <c r="I371" s="7" t="s">
        <v>47</v>
      </c>
      <c r="J371" s="7"/>
      <c r="K371" s="7"/>
      <c r="L371" s="7"/>
      <c r="M371" s="7"/>
      <c r="N371" s="7"/>
      <c r="AG371" s="20">
        <f t="shared" si="62"/>
      </c>
      <c r="AH371" s="20">
        <f t="shared" si="63"/>
      </c>
      <c r="AI371" s="20">
        <f t="shared" si="64"/>
        <v>0</v>
      </c>
      <c r="AJ371" s="20">
        <f t="shared" si="65"/>
      </c>
      <c r="AK371" s="20">
        <f t="shared" si="66"/>
      </c>
      <c r="AL371" s="20">
        <f t="shared" si="67"/>
      </c>
      <c r="AN371" s="20">
        <f t="shared" si="68"/>
      </c>
      <c r="AO371" s="20">
        <f t="shared" si="69"/>
      </c>
      <c r="AP371" s="20">
        <f t="shared" si="70"/>
        <v>10</v>
      </c>
      <c r="AQ371" s="20">
        <f t="shared" si="71"/>
      </c>
      <c r="AR371" s="20">
        <f t="shared" si="72"/>
      </c>
      <c r="AS371" s="20">
        <f t="shared" si="73"/>
      </c>
    </row>
    <row r="372" spans="1:45" ht="12.75">
      <c r="A372" s="8">
        <v>4</v>
      </c>
      <c r="B372" s="8">
        <v>3</v>
      </c>
      <c r="C372" s="8">
        <v>1998</v>
      </c>
      <c r="D372" s="6">
        <v>1649</v>
      </c>
      <c r="E372" s="6">
        <v>0</v>
      </c>
      <c r="F372" s="6">
        <v>0</v>
      </c>
      <c r="G372" s="10">
        <v>5.5</v>
      </c>
      <c r="H372" s="6" t="s">
        <v>26</v>
      </c>
      <c r="I372" s="7" t="s">
        <v>48</v>
      </c>
      <c r="J372" s="7"/>
      <c r="K372" s="7"/>
      <c r="L372" s="7"/>
      <c r="M372" s="7"/>
      <c r="N372" s="7"/>
      <c r="AG372" s="20">
        <f t="shared" si="62"/>
      </c>
      <c r="AH372" s="20">
        <f t="shared" si="63"/>
        <v>0</v>
      </c>
      <c r="AI372" s="20">
        <f t="shared" si="64"/>
      </c>
      <c r="AJ372" s="20">
        <f t="shared" si="65"/>
      </c>
      <c r="AK372" s="20">
        <f t="shared" si="66"/>
      </c>
      <c r="AL372" s="20">
        <f t="shared" si="67"/>
      </c>
      <c r="AN372" s="20">
        <f t="shared" si="68"/>
      </c>
      <c r="AO372" s="20">
        <f t="shared" si="69"/>
        <v>5.5</v>
      </c>
      <c r="AP372" s="20">
        <f t="shared" si="70"/>
      </c>
      <c r="AQ372" s="20">
        <f t="shared" si="71"/>
      </c>
      <c r="AR372" s="20">
        <f t="shared" si="72"/>
      </c>
      <c r="AS372" s="20">
        <f t="shared" si="73"/>
      </c>
    </row>
    <row r="373" spans="1:45" ht="12.75">
      <c r="A373" s="8">
        <v>4</v>
      </c>
      <c r="B373" s="8">
        <v>8</v>
      </c>
      <c r="C373" s="8">
        <v>1998</v>
      </c>
      <c r="D373" s="6">
        <v>1800</v>
      </c>
      <c r="E373" s="6">
        <v>0</v>
      </c>
      <c r="F373" s="6">
        <v>0</v>
      </c>
      <c r="G373" s="10">
        <v>0.3</v>
      </c>
      <c r="H373" s="6" t="s">
        <v>44</v>
      </c>
      <c r="I373" s="7" t="s">
        <v>20</v>
      </c>
      <c r="J373" s="7"/>
      <c r="K373" s="7"/>
      <c r="L373" s="7"/>
      <c r="M373" s="7"/>
      <c r="N373" s="7"/>
      <c r="AG373" s="20">
        <f t="shared" si="62"/>
        <v>0</v>
      </c>
      <c r="AH373" s="20">
        <f t="shared" si="63"/>
      </c>
      <c r="AI373" s="20">
        <f t="shared" si="64"/>
      </c>
      <c r="AJ373" s="20">
        <f t="shared" si="65"/>
      </c>
      <c r="AK373" s="20">
        <f t="shared" si="66"/>
      </c>
      <c r="AL373" s="20">
        <f t="shared" si="67"/>
      </c>
      <c r="AN373" s="20">
        <f t="shared" si="68"/>
        <v>0.3</v>
      </c>
      <c r="AO373" s="20">
        <f t="shared" si="69"/>
      </c>
      <c r="AP373" s="20">
        <f t="shared" si="70"/>
      </c>
      <c r="AQ373" s="20">
        <f t="shared" si="71"/>
      </c>
      <c r="AR373" s="20">
        <f t="shared" si="72"/>
      </c>
      <c r="AS373" s="20">
        <f t="shared" si="73"/>
      </c>
    </row>
    <row r="374" spans="1:45" ht="12.75">
      <c r="A374" s="8">
        <v>4</v>
      </c>
      <c r="B374" s="8">
        <v>8</v>
      </c>
      <c r="C374" s="8">
        <v>1998</v>
      </c>
      <c r="D374" s="6">
        <v>1900</v>
      </c>
      <c r="E374" s="6">
        <v>0</v>
      </c>
      <c r="F374" s="6">
        <v>0</v>
      </c>
      <c r="G374" s="10">
        <v>1</v>
      </c>
      <c r="H374" s="6" t="s">
        <v>26</v>
      </c>
      <c r="I374" s="7" t="s">
        <v>32</v>
      </c>
      <c r="J374" s="7"/>
      <c r="K374" s="7"/>
      <c r="L374" s="7"/>
      <c r="M374" s="7"/>
      <c r="N374" s="7"/>
      <c r="AG374" s="20">
        <f t="shared" si="62"/>
      </c>
      <c r="AH374" s="20">
        <f t="shared" si="63"/>
        <v>0</v>
      </c>
      <c r="AI374" s="20">
        <f t="shared" si="64"/>
      </c>
      <c r="AJ374" s="20">
        <f t="shared" si="65"/>
      </c>
      <c r="AK374" s="20">
        <f t="shared" si="66"/>
      </c>
      <c r="AL374" s="20">
        <f t="shared" si="67"/>
      </c>
      <c r="AN374" s="20">
        <f t="shared" si="68"/>
      </c>
      <c r="AO374" s="20">
        <f t="shared" si="69"/>
        <v>1</v>
      </c>
      <c r="AP374" s="20">
        <f t="shared" si="70"/>
      </c>
      <c r="AQ374" s="20">
        <f t="shared" si="71"/>
      </c>
      <c r="AR374" s="20">
        <f t="shared" si="72"/>
      </c>
      <c r="AS374" s="20">
        <f t="shared" si="73"/>
      </c>
    </row>
    <row r="375" spans="1:45" ht="12.75">
      <c r="A375" s="8">
        <v>4</v>
      </c>
      <c r="B375" s="8">
        <v>16</v>
      </c>
      <c r="C375" s="8">
        <v>1998</v>
      </c>
      <c r="D375" s="6">
        <v>610</v>
      </c>
      <c r="E375" s="6">
        <v>0</v>
      </c>
      <c r="F375" s="6">
        <v>5</v>
      </c>
      <c r="G375" s="10">
        <v>2</v>
      </c>
      <c r="H375" s="6" t="s">
        <v>15</v>
      </c>
      <c r="I375" s="7" t="s">
        <v>9</v>
      </c>
      <c r="J375" s="7"/>
      <c r="K375" s="7"/>
      <c r="L375" s="7"/>
      <c r="M375" s="7"/>
      <c r="N375" s="7"/>
      <c r="AG375" s="20">
        <f t="shared" si="62"/>
      </c>
      <c r="AH375" s="20">
        <f t="shared" si="63"/>
      </c>
      <c r="AI375" s="20">
        <f t="shared" si="64"/>
      </c>
      <c r="AJ375" s="20">
        <f t="shared" si="65"/>
        <v>0</v>
      </c>
      <c r="AK375" s="20">
        <f t="shared" si="66"/>
      </c>
      <c r="AL375" s="20">
        <f t="shared" si="67"/>
      </c>
      <c r="AN375" s="20">
        <f t="shared" si="68"/>
      </c>
      <c r="AO375" s="20">
        <f t="shared" si="69"/>
      </c>
      <c r="AP375" s="20">
        <f t="shared" si="70"/>
      </c>
      <c r="AQ375" s="20">
        <f t="shared" si="71"/>
        <v>2</v>
      </c>
      <c r="AR375" s="20">
        <f t="shared" si="72"/>
      </c>
      <c r="AS375" s="20">
        <f t="shared" si="73"/>
      </c>
    </row>
    <row r="376" spans="1:45" ht="12.75">
      <c r="A376" s="8">
        <v>4</v>
      </c>
      <c r="B376" s="8">
        <v>16</v>
      </c>
      <c r="C376" s="8">
        <v>1998</v>
      </c>
      <c r="D376" s="6">
        <v>918</v>
      </c>
      <c r="E376" s="6">
        <v>0</v>
      </c>
      <c r="F376" s="6">
        <v>0</v>
      </c>
      <c r="G376" s="10">
        <v>8.3</v>
      </c>
      <c r="H376" s="6" t="s">
        <v>15</v>
      </c>
      <c r="I376" s="7" t="s">
        <v>19</v>
      </c>
      <c r="J376" s="7" t="s">
        <v>131</v>
      </c>
      <c r="K376" s="7"/>
      <c r="L376" s="7"/>
      <c r="M376" s="7"/>
      <c r="N376" s="7"/>
      <c r="AG376" s="20">
        <f t="shared" si="62"/>
      </c>
      <c r="AH376" s="20">
        <f t="shared" si="63"/>
      </c>
      <c r="AI376" s="20">
        <f t="shared" si="64"/>
      </c>
      <c r="AJ376" s="20">
        <f t="shared" si="65"/>
        <v>0</v>
      </c>
      <c r="AK376" s="20">
        <f t="shared" si="66"/>
      </c>
      <c r="AL376" s="20">
        <f t="shared" si="67"/>
      </c>
      <c r="AN376" s="20">
        <f t="shared" si="68"/>
      </c>
      <c r="AO376" s="20">
        <f t="shared" si="69"/>
      </c>
      <c r="AP376" s="20">
        <f t="shared" si="70"/>
      </c>
      <c r="AQ376" s="20">
        <f t="shared" si="71"/>
        <v>8.3</v>
      </c>
      <c r="AR376" s="20">
        <f t="shared" si="72"/>
      </c>
      <c r="AS376" s="20">
        <f t="shared" si="73"/>
      </c>
    </row>
    <row r="377" spans="1:45" ht="12.75">
      <c r="A377" s="8">
        <v>4</v>
      </c>
      <c r="B377" s="8">
        <v>16</v>
      </c>
      <c r="C377" s="8">
        <v>1998</v>
      </c>
      <c r="D377" s="6">
        <v>1105</v>
      </c>
      <c r="E377" s="6">
        <v>0</v>
      </c>
      <c r="F377" s="6">
        <v>0</v>
      </c>
      <c r="G377" s="10">
        <v>0.5</v>
      </c>
      <c r="H377" s="6" t="s">
        <v>44</v>
      </c>
      <c r="I377" s="7" t="s">
        <v>34</v>
      </c>
      <c r="J377" s="7"/>
      <c r="K377" s="7"/>
      <c r="L377" s="7"/>
      <c r="M377" s="7"/>
      <c r="N377" s="7"/>
      <c r="AG377" s="20">
        <f t="shared" si="62"/>
        <v>0</v>
      </c>
      <c r="AH377" s="20">
        <f t="shared" si="63"/>
      </c>
      <c r="AI377" s="20">
        <f t="shared" si="64"/>
      </c>
      <c r="AJ377" s="20">
        <f t="shared" si="65"/>
      </c>
      <c r="AK377" s="20">
        <f t="shared" si="66"/>
      </c>
      <c r="AL377" s="20">
        <f t="shared" si="67"/>
      </c>
      <c r="AN377" s="20">
        <f t="shared" si="68"/>
        <v>0.5</v>
      </c>
      <c r="AO377" s="20">
        <f t="shared" si="69"/>
      </c>
      <c r="AP377" s="20">
        <f t="shared" si="70"/>
      </c>
      <c r="AQ377" s="20">
        <f t="shared" si="71"/>
      </c>
      <c r="AR377" s="20">
        <f t="shared" si="72"/>
      </c>
      <c r="AS377" s="20">
        <f t="shared" si="73"/>
      </c>
    </row>
    <row r="378" spans="1:45" ht="12.75">
      <c r="A378" s="8">
        <v>4</v>
      </c>
      <c r="B378" s="8">
        <v>16</v>
      </c>
      <c r="C378" s="8">
        <v>1998</v>
      </c>
      <c r="D378" s="6">
        <v>1135</v>
      </c>
      <c r="E378" s="6">
        <v>0</v>
      </c>
      <c r="F378" s="6">
        <v>0</v>
      </c>
      <c r="G378" s="10">
        <v>3</v>
      </c>
      <c r="H378" s="6" t="s">
        <v>12</v>
      </c>
      <c r="I378" s="7" t="s">
        <v>45</v>
      </c>
      <c r="J378" s="7"/>
      <c r="K378" s="7"/>
      <c r="L378" s="7"/>
      <c r="M378" s="7"/>
      <c r="N378" s="7"/>
      <c r="AG378" s="20">
        <f t="shared" si="62"/>
      </c>
      <c r="AH378" s="20">
        <f t="shared" si="63"/>
      </c>
      <c r="AI378" s="20">
        <f t="shared" si="64"/>
        <v>0</v>
      </c>
      <c r="AJ378" s="20">
        <f t="shared" si="65"/>
      </c>
      <c r="AK378" s="20">
        <f t="shared" si="66"/>
      </c>
      <c r="AL378" s="20">
        <f t="shared" si="67"/>
      </c>
      <c r="AN378" s="20">
        <f t="shared" si="68"/>
      </c>
      <c r="AO378" s="20">
        <f t="shared" si="69"/>
      </c>
      <c r="AP378" s="20">
        <f t="shared" si="70"/>
        <v>3</v>
      </c>
      <c r="AQ378" s="20">
        <f t="shared" si="71"/>
      </c>
      <c r="AR378" s="20">
        <f t="shared" si="72"/>
      </c>
      <c r="AS378" s="20">
        <f t="shared" si="73"/>
      </c>
    </row>
    <row r="379" spans="1:45" ht="12.75">
      <c r="A379" s="8">
        <v>4</v>
      </c>
      <c r="B379" s="8">
        <v>16</v>
      </c>
      <c r="C379" s="8">
        <v>1998</v>
      </c>
      <c r="D379" s="6">
        <v>1415</v>
      </c>
      <c r="E379" s="6">
        <v>0</v>
      </c>
      <c r="F379" s="6">
        <v>0</v>
      </c>
      <c r="G379" s="10">
        <v>1</v>
      </c>
      <c r="H379" s="6" t="s">
        <v>44</v>
      </c>
      <c r="I379" s="7" t="s">
        <v>43</v>
      </c>
      <c r="J379" s="7"/>
      <c r="K379" s="7"/>
      <c r="L379" s="7"/>
      <c r="M379" s="7"/>
      <c r="N379" s="7"/>
      <c r="AG379" s="20">
        <f t="shared" si="62"/>
        <v>0</v>
      </c>
      <c r="AH379" s="20">
        <f t="shared" si="63"/>
      </c>
      <c r="AI379" s="20">
        <f t="shared" si="64"/>
      </c>
      <c r="AJ379" s="20">
        <f t="shared" si="65"/>
      </c>
      <c r="AK379" s="20">
        <f t="shared" si="66"/>
      </c>
      <c r="AL379" s="20">
        <f t="shared" si="67"/>
      </c>
      <c r="AN379" s="20">
        <f t="shared" si="68"/>
        <v>1</v>
      </c>
      <c r="AO379" s="20">
        <f t="shared" si="69"/>
      </c>
      <c r="AP379" s="20">
        <f t="shared" si="70"/>
      </c>
      <c r="AQ379" s="20">
        <f t="shared" si="71"/>
      </c>
      <c r="AR379" s="20">
        <f t="shared" si="72"/>
      </c>
      <c r="AS379" s="20">
        <f t="shared" si="73"/>
      </c>
    </row>
    <row r="380" spans="1:45" ht="12.75">
      <c r="A380" s="9">
        <v>4</v>
      </c>
      <c r="B380" s="9">
        <v>16</v>
      </c>
      <c r="C380" s="9">
        <v>1998</v>
      </c>
      <c r="D380" s="6">
        <v>1430</v>
      </c>
      <c r="E380" s="6">
        <v>1</v>
      </c>
      <c r="F380" s="6">
        <v>60</v>
      </c>
      <c r="G380" s="10">
        <v>32</v>
      </c>
      <c r="H380" s="6" t="s">
        <v>15</v>
      </c>
      <c r="I380" s="7" t="s">
        <v>13</v>
      </c>
      <c r="J380" s="7" t="s">
        <v>103</v>
      </c>
      <c r="K380" s="7" t="s">
        <v>98</v>
      </c>
      <c r="L380" s="7"/>
      <c r="M380" s="7"/>
      <c r="N380" s="7"/>
      <c r="AG380" s="20">
        <f t="shared" si="62"/>
      </c>
      <c r="AH380" s="20">
        <f t="shared" si="63"/>
      </c>
      <c r="AI380" s="20">
        <f t="shared" si="64"/>
      </c>
      <c r="AJ380" s="20">
        <f t="shared" si="65"/>
        <v>1</v>
      </c>
      <c r="AK380" s="20">
        <f t="shared" si="66"/>
      </c>
      <c r="AL380" s="20">
        <f t="shared" si="67"/>
      </c>
      <c r="AN380" s="20">
        <f t="shared" si="68"/>
      </c>
      <c r="AO380" s="20">
        <f t="shared" si="69"/>
      </c>
      <c r="AP380" s="20">
        <f t="shared" si="70"/>
      </c>
      <c r="AQ380" s="20">
        <f t="shared" si="71"/>
        <v>32</v>
      </c>
      <c r="AR380" s="20">
        <f t="shared" si="72"/>
      </c>
      <c r="AS380" s="20">
        <f t="shared" si="73"/>
      </c>
    </row>
    <row r="381" spans="1:45" ht="12.75">
      <c r="A381" s="9">
        <v>4</v>
      </c>
      <c r="B381" s="9">
        <v>16</v>
      </c>
      <c r="C381" s="9">
        <v>1998</v>
      </c>
      <c r="D381" s="6">
        <v>1520</v>
      </c>
      <c r="E381" s="6">
        <v>0</v>
      </c>
      <c r="F381" s="6">
        <v>0</v>
      </c>
      <c r="G381" s="10">
        <v>28</v>
      </c>
      <c r="H381" s="6" t="s">
        <v>12</v>
      </c>
      <c r="I381" s="7" t="s">
        <v>13</v>
      </c>
      <c r="J381" s="7" t="s">
        <v>103</v>
      </c>
      <c r="K381" s="7"/>
      <c r="L381" s="7"/>
      <c r="M381" s="7"/>
      <c r="N381" s="7"/>
      <c r="AG381" s="20">
        <f t="shared" si="62"/>
      </c>
      <c r="AH381" s="20">
        <f t="shared" si="63"/>
      </c>
      <c r="AI381" s="20">
        <f t="shared" si="64"/>
        <v>0</v>
      </c>
      <c r="AJ381" s="20">
        <f t="shared" si="65"/>
      </c>
      <c r="AK381" s="20">
        <f t="shared" si="66"/>
      </c>
      <c r="AL381" s="20">
        <f t="shared" si="67"/>
      </c>
      <c r="AN381" s="20">
        <f t="shared" si="68"/>
      </c>
      <c r="AO381" s="20">
        <f t="shared" si="69"/>
      </c>
      <c r="AP381" s="20">
        <f t="shared" si="70"/>
        <v>28</v>
      </c>
      <c r="AQ381" s="20">
        <f t="shared" si="71"/>
      </c>
      <c r="AR381" s="20">
        <f t="shared" si="72"/>
      </c>
      <c r="AS381" s="20">
        <f t="shared" si="73"/>
      </c>
    </row>
    <row r="382" spans="1:45" ht="12.75">
      <c r="A382" s="9">
        <v>4</v>
      </c>
      <c r="B382" s="9">
        <v>16</v>
      </c>
      <c r="C382" s="9">
        <v>1998</v>
      </c>
      <c r="D382" s="6">
        <v>1550</v>
      </c>
      <c r="E382" s="6">
        <v>3</v>
      </c>
      <c r="F382" s="6">
        <v>36</v>
      </c>
      <c r="G382" s="10">
        <v>62.5</v>
      </c>
      <c r="H382" s="6" t="s">
        <v>51</v>
      </c>
      <c r="I382" s="7" t="s">
        <v>132</v>
      </c>
      <c r="J382" s="7" t="s">
        <v>106</v>
      </c>
      <c r="K382" s="7" t="s">
        <v>140</v>
      </c>
      <c r="L382" s="7" t="s">
        <v>101</v>
      </c>
      <c r="M382" s="7" t="s">
        <v>95</v>
      </c>
      <c r="N382" s="7"/>
      <c r="AG382" s="20">
        <f t="shared" si="62"/>
      </c>
      <c r="AH382" s="20">
        <f t="shared" si="63"/>
      </c>
      <c r="AI382" s="20">
        <f t="shared" si="64"/>
      </c>
      <c r="AJ382" s="20">
        <f t="shared" si="65"/>
      </c>
      <c r="AK382" s="20">
        <f t="shared" si="66"/>
      </c>
      <c r="AL382" s="20">
        <f t="shared" si="67"/>
        <v>3</v>
      </c>
      <c r="AN382" s="20">
        <f t="shared" si="68"/>
      </c>
      <c r="AO382" s="20">
        <f t="shared" si="69"/>
      </c>
      <c r="AP382" s="20">
        <f t="shared" si="70"/>
      </c>
      <c r="AQ382" s="20">
        <f t="shared" si="71"/>
      </c>
      <c r="AR382" s="20">
        <f t="shared" si="72"/>
      </c>
      <c r="AS382" s="20">
        <f t="shared" si="73"/>
        <v>62.5</v>
      </c>
    </row>
    <row r="383" spans="1:45" ht="12.75">
      <c r="A383" s="8">
        <v>4</v>
      </c>
      <c r="B383" s="8">
        <v>16</v>
      </c>
      <c r="C383" s="8">
        <v>1998</v>
      </c>
      <c r="D383" s="6">
        <v>1615</v>
      </c>
      <c r="E383" s="6">
        <v>0</v>
      </c>
      <c r="F383" s="6">
        <v>0</v>
      </c>
      <c r="G383" s="10">
        <v>1</v>
      </c>
      <c r="H383" s="6" t="s">
        <v>12</v>
      </c>
      <c r="I383" s="7" t="s">
        <v>13</v>
      </c>
      <c r="J383" s="7"/>
      <c r="K383" s="7"/>
      <c r="L383" s="7"/>
      <c r="M383" s="7"/>
      <c r="N383" s="7"/>
      <c r="AG383" s="20">
        <f t="shared" si="62"/>
      </c>
      <c r="AH383" s="20">
        <f t="shared" si="63"/>
      </c>
      <c r="AI383" s="20">
        <f t="shared" si="64"/>
        <v>0</v>
      </c>
      <c r="AJ383" s="20">
        <f t="shared" si="65"/>
      </c>
      <c r="AK383" s="20">
        <f t="shared" si="66"/>
      </c>
      <c r="AL383" s="20">
        <f t="shared" si="67"/>
      </c>
      <c r="AN383" s="20">
        <f t="shared" si="68"/>
      </c>
      <c r="AO383" s="20">
        <f t="shared" si="69"/>
      </c>
      <c r="AP383" s="20">
        <f t="shared" si="70"/>
        <v>1</v>
      </c>
      <c r="AQ383" s="20">
        <f t="shared" si="71"/>
      </c>
      <c r="AR383" s="20">
        <f t="shared" si="72"/>
      </c>
      <c r="AS383" s="20">
        <f t="shared" si="73"/>
      </c>
    </row>
    <row r="384" spans="1:45" ht="12.75">
      <c r="A384" s="8">
        <v>4</v>
      </c>
      <c r="B384" s="8">
        <v>16</v>
      </c>
      <c r="C384" s="8">
        <v>1998</v>
      </c>
      <c r="D384" s="6">
        <v>1635</v>
      </c>
      <c r="E384" s="6">
        <v>0</v>
      </c>
      <c r="F384" s="6">
        <v>4</v>
      </c>
      <c r="G384" s="10">
        <v>8.6</v>
      </c>
      <c r="H384" s="6" t="s">
        <v>15</v>
      </c>
      <c r="I384" s="7" t="s">
        <v>48</v>
      </c>
      <c r="J384" s="7"/>
      <c r="K384" s="7"/>
      <c r="L384" s="7"/>
      <c r="M384" s="7"/>
      <c r="N384" s="7"/>
      <c r="AG384" s="20">
        <f t="shared" si="62"/>
      </c>
      <c r="AH384" s="20">
        <f t="shared" si="63"/>
      </c>
      <c r="AI384" s="20">
        <f t="shared" si="64"/>
      </c>
      <c r="AJ384" s="20">
        <f t="shared" si="65"/>
        <v>0</v>
      </c>
      <c r="AK384" s="20">
        <f t="shared" si="66"/>
      </c>
      <c r="AL384" s="20">
        <f t="shared" si="67"/>
      </c>
      <c r="AN384" s="20">
        <f t="shared" si="68"/>
      </c>
      <c r="AO384" s="20">
        <f t="shared" si="69"/>
      </c>
      <c r="AP384" s="20">
        <f t="shared" si="70"/>
      </c>
      <c r="AQ384" s="20">
        <f t="shared" si="71"/>
        <v>8.6</v>
      </c>
      <c r="AR384" s="20">
        <f t="shared" si="72"/>
      </c>
      <c r="AS384" s="20">
        <f t="shared" si="73"/>
      </c>
    </row>
    <row r="385" spans="1:45" ht="12.75">
      <c r="A385" s="8">
        <v>6</v>
      </c>
      <c r="B385" s="8">
        <v>2</v>
      </c>
      <c r="C385" s="8">
        <v>1998</v>
      </c>
      <c r="D385" s="6">
        <v>215</v>
      </c>
      <c r="E385" s="6">
        <v>0</v>
      </c>
      <c r="F385" s="6">
        <v>0</v>
      </c>
      <c r="G385" s="10">
        <v>1</v>
      </c>
      <c r="H385" s="6" t="s">
        <v>26</v>
      </c>
      <c r="I385" s="7" t="s">
        <v>16</v>
      </c>
      <c r="J385" s="7"/>
      <c r="K385" s="7"/>
      <c r="L385" s="7"/>
      <c r="M385" s="7"/>
      <c r="N385" s="7"/>
      <c r="AG385" s="20">
        <f t="shared" si="62"/>
      </c>
      <c r="AH385" s="20">
        <f t="shared" si="63"/>
        <v>0</v>
      </c>
      <c r="AI385" s="20">
        <f t="shared" si="64"/>
      </c>
      <c r="AJ385" s="20">
        <f t="shared" si="65"/>
      </c>
      <c r="AK385" s="20">
        <f t="shared" si="66"/>
      </c>
      <c r="AL385" s="20">
        <f t="shared" si="67"/>
      </c>
      <c r="AN385" s="20">
        <f t="shared" si="68"/>
      </c>
      <c r="AO385" s="20">
        <f t="shared" si="69"/>
        <v>1</v>
      </c>
      <c r="AP385" s="20">
        <f t="shared" si="70"/>
      </c>
      <c r="AQ385" s="20">
        <f t="shared" si="71"/>
      </c>
      <c r="AR385" s="20">
        <f t="shared" si="72"/>
      </c>
      <c r="AS385" s="20">
        <f t="shared" si="73"/>
      </c>
    </row>
    <row r="386" spans="1:45" ht="12.75">
      <c r="A386" s="8">
        <v>6</v>
      </c>
      <c r="B386" s="8">
        <v>14</v>
      </c>
      <c r="C386" s="8">
        <v>1998</v>
      </c>
      <c r="D386" s="6">
        <v>1953</v>
      </c>
      <c r="E386" s="6">
        <v>0</v>
      </c>
      <c r="F386" s="6">
        <v>0</v>
      </c>
      <c r="G386" s="10">
        <v>1</v>
      </c>
      <c r="H386" s="6" t="s">
        <v>26</v>
      </c>
      <c r="I386" s="7" t="s">
        <v>35</v>
      </c>
      <c r="J386" s="7"/>
      <c r="K386" s="7"/>
      <c r="L386" s="7"/>
      <c r="M386" s="7"/>
      <c r="N386" s="7"/>
      <c r="AG386" s="20">
        <f t="shared" si="62"/>
      </c>
      <c r="AH386" s="20">
        <f t="shared" si="63"/>
        <v>0</v>
      </c>
      <c r="AI386" s="20">
        <f t="shared" si="64"/>
      </c>
      <c r="AJ386" s="20">
        <f t="shared" si="65"/>
      </c>
      <c r="AK386" s="20">
        <f t="shared" si="66"/>
      </c>
      <c r="AL386" s="20">
        <f t="shared" si="67"/>
      </c>
      <c r="AN386" s="20">
        <f t="shared" si="68"/>
      </c>
      <c r="AO386" s="20">
        <f t="shared" si="69"/>
        <v>1</v>
      </c>
      <c r="AP386" s="20">
        <f t="shared" si="70"/>
      </c>
      <c r="AQ386" s="20">
        <f t="shared" si="71"/>
      </c>
      <c r="AR386" s="20">
        <f t="shared" si="72"/>
      </c>
      <c r="AS386" s="20">
        <f t="shared" si="73"/>
      </c>
    </row>
    <row r="387" spans="1:45" ht="12.75">
      <c r="A387" s="8">
        <v>6</v>
      </c>
      <c r="B387" s="8">
        <v>30</v>
      </c>
      <c r="C387" s="8">
        <v>1998</v>
      </c>
      <c r="D387" s="6">
        <v>209</v>
      </c>
      <c r="E387" s="6">
        <v>0</v>
      </c>
      <c r="F387" s="6">
        <v>0</v>
      </c>
      <c r="G387" s="10">
        <v>1.2</v>
      </c>
      <c r="H387" s="6" t="s">
        <v>26</v>
      </c>
      <c r="I387" s="7" t="s">
        <v>13</v>
      </c>
      <c r="J387" s="7"/>
      <c r="K387" s="7"/>
      <c r="L387" s="7"/>
      <c r="M387" s="7"/>
      <c r="N387" s="7"/>
      <c r="AG387" s="20">
        <f t="shared" si="62"/>
      </c>
      <c r="AH387" s="20">
        <f t="shared" si="63"/>
        <v>0</v>
      </c>
      <c r="AI387" s="20">
        <f t="shared" si="64"/>
      </c>
      <c r="AJ387" s="20">
        <f t="shared" si="65"/>
      </c>
      <c r="AK387" s="20">
        <f t="shared" si="66"/>
      </c>
      <c r="AL387" s="20">
        <f t="shared" si="67"/>
      </c>
      <c r="AN387" s="20">
        <f t="shared" si="68"/>
      </c>
      <c r="AO387" s="20">
        <f t="shared" si="69"/>
        <v>1.2</v>
      </c>
      <c r="AP387" s="20">
        <f t="shared" si="70"/>
      </c>
      <c r="AQ387" s="20">
        <f t="shared" si="71"/>
      </c>
      <c r="AR387" s="20">
        <f t="shared" si="72"/>
      </c>
      <c r="AS387" s="20">
        <f t="shared" si="73"/>
      </c>
    </row>
    <row r="388" spans="1:45" ht="12.75">
      <c r="A388" s="8">
        <v>1</v>
      </c>
      <c r="B388" s="8">
        <v>17</v>
      </c>
      <c r="C388" s="8">
        <v>1999</v>
      </c>
      <c r="D388" s="6">
        <v>1906</v>
      </c>
      <c r="E388" s="6">
        <v>0</v>
      </c>
      <c r="F388" s="6">
        <v>0</v>
      </c>
      <c r="G388" s="10">
        <v>0.1</v>
      </c>
      <c r="H388" s="6" t="s">
        <v>26</v>
      </c>
      <c r="I388" s="7" t="s">
        <v>29</v>
      </c>
      <c r="J388" s="7"/>
      <c r="K388" s="7"/>
      <c r="L388" s="7"/>
      <c r="M388" s="7"/>
      <c r="N388" s="7"/>
      <c r="AG388" s="20">
        <f t="shared" si="62"/>
      </c>
      <c r="AH388" s="20">
        <f t="shared" si="63"/>
        <v>0</v>
      </c>
      <c r="AI388" s="20">
        <f t="shared" si="64"/>
      </c>
      <c r="AJ388" s="20">
        <f t="shared" si="65"/>
      </c>
      <c r="AK388" s="20">
        <f t="shared" si="66"/>
      </c>
      <c r="AL388" s="20">
        <f t="shared" si="67"/>
      </c>
      <c r="AN388" s="20">
        <f t="shared" si="68"/>
      </c>
      <c r="AO388" s="20">
        <f t="shared" si="69"/>
        <v>0.1</v>
      </c>
      <c r="AP388" s="20">
        <f t="shared" si="70"/>
      </c>
      <c r="AQ388" s="20">
        <f t="shared" si="71"/>
      </c>
      <c r="AR388" s="20">
        <f t="shared" si="72"/>
      </c>
      <c r="AS388" s="20">
        <f t="shared" si="73"/>
      </c>
    </row>
    <row r="389" spans="1:45" ht="12.75">
      <c r="A389" s="8">
        <v>1</v>
      </c>
      <c r="B389" s="8">
        <v>17</v>
      </c>
      <c r="C389" s="8">
        <v>1999</v>
      </c>
      <c r="D389" s="6">
        <v>1928</v>
      </c>
      <c r="E389" s="6">
        <v>0</v>
      </c>
      <c r="F389" s="6">
        <v>0</v>
      </c>
      <c r="G389" s="10">
        <v>0.6</v>
      </c>
      <c r="H389" s="6" t="s">
        <v>26</v>
      </c>
      <c r="I389" s="7" t="s">
        <v>19</v>
      </c>
      <c r="J389" s="7"/>
      <c r="K389" s="7"/>
      <c r="L389" s="7"/>
      <c r="M389" s="7"/>
      <c r="N389" s="7"/>
      <c r="AG389" s="20">
        <f t="shared" si="62"/>
      </c>
      <c r="AH389" s="20">
        <f t="shared" si="63"/>
        <v>0</v>
      </c>
      <c r="AI389" s="20">
        <f t="shared" si="64"/>
      </c>
      <c r="AJ389" s="20">
        <f t="shared" si="65"/>
      </c>
      <c r="AK389" s="20">
        <f t="shared" si="66"/>
      </c>
      <c r="AL389" s="20">
        <f t="shared" si="67"/>
      </c>
      <c r="AN389" s="20">
        <f t="shared" si="68"/>
      </c>
      <c r="AO389" s="20">
        <f t="shared" si="69"/>
        <v>0.6</v>
      </c>
      <c r="AP389" s="20">
        <f t="shared" si="70"/>
      </c>
      <c r="AQ389" s="20">
        <f t="shared" si="71"/>
      </c>
      <c r="AR389" s="20">
        <f t="shared" si="72"/>
      </c>
      <c r="AS389" s="20">
        <f t="shared" si="73"/>
      </c>
    </row>
    <row r="390" spans="1:45" ht="12.75">
      <c r="A390" s="8">
        <v>1</v>
      </c>
      <c r="B390" s="8">
        <v>17</v>
      </c>
      <c r="C390" s="8">
        <v>1999</v>
      </c>
      <c r="D390" s="6">
        <v>2000</v>
      </c>
      <c r="E390" s="6">
        <v>0</v>
      </c>
      <c r="F390" s="6">
        <v>0</v>
      </c>
      <c r="G390" s="10">
        <v>0.5</v>
      </c>
      <c r="H390" s="6" t="s">
        <v>26</v>
      </c>
      <c r="I390" s="7" t="s">
        <v>25</v>
      </c>
      <c r="J390" s="7"/>
      <c r="K390" s="7"/>
      <c r="L390" s="7"/>
      <c r="M390" s="7"/>
      <c r="N390" s="7"/>
      <c r="AG390" s="20">
        <f t="shared" si="62"/>
      </c>
      <c r="AH390" s="20">
        <f t="shared" si="63"/>
        <v>0</v>
      </c>
      <c r="AI390" s="20">
        <f t="shared" si="64"/>
      </c>
      <c r="AJ390" s="20">
        <f t="shared" si="65"/>
      </c>
      <c r="AK390" s="20">
        <f t="shared" si="66"/>
      </c>
      <c r="AL390" s="20">
        <f t="shared" si="67"/>
      </c>
      <c r="AN390" s="20">
        <f t="shared" si="68"/>
      </c>
      <c r="AO390" s="20">
        <f t="shared" si="69"/>
        <v>0.5</v>
      </c>
      <c r="AP390" s="20">
        <f t="shared" si="70"/>
      </c>
      <c r="AQ390" s="20">
        <f t="shared" si="71"/>
      </c>
      <c r="AR390" s="20">
        <f t="shared" si="72"/>
      </c>
      <c r="AS390" s="20">
        <f t="shared" si="73"/>
      </c>
    </row>
    <row r="391" spans="1:45" ht="12.75">
      <c r="A391" s="8">
        <v>1</v>
      </c>
      <c r="B391" s="8">
        <v>22</v>
      </c>
      <c r="C391" s="8">
        <v>1999</v>
      </c>
      <c r="D391" s="6">
        <v>320</v>
      </c>
      <c r="E391" s="6">
        <v>1</v>
      </c>
      <c r="F391" s="6">
        <v>5</v>
      </c>
      <c r="G391" s="10">
        <v>15</v>
      </c>
      <c r="H391" s="6" t="s">
        <v>15</v>
      </c>
      <c r="I391" s="7" t="s">
        <v>35</v>
      </c>
      <c r="J391" s="7"/>
      <c r="K391" s="7"/>
      <c r="L391" s="7"/>
      <c r="M391" s="7"/>
      <c r="N391" s="7"/>
      <c r="AG391" s="20">
        <f aca="true" t="shared" si="74" ref="AG391:AG454">IF(H391="F0",E391,"")</f>
      </c>
      <c r="AH391" s="20">
        <f aca="true" t="shared" si="75" ref="AH391:AH454">IF(H391="F1",E391,"")</f>
      </c>
      <c r="AI391" s="20">
        <f aca="true" t="shared" si="76" ref="AI391:AI454">IF(H391="F2",E391,"")</f>
      </c>
      <c r="AJ391" s="20">
        <f aca="true" t="shared" si="77" ref="AJ391:AJ454">IF(H391="F3",E391,"")</f>
        <v>1</v>
      </c>
      <c r="AK391" s="20">
        <f aca="true" t="shared" si="78" ref="AK391:AK454">IF(H391="F4",E391,"")</f>
      </c>
      <c r="AL391" s="20">
        <f aca="true" t="shared" si="79" ref="AL391:AL454">IF(H391="F5",E391,"")</f>
      </c>
      <c r="AN391" s="20">
        <f aca="true" t="shared" si="80" ref="AN391:AN454">IF(H391="F0",G391,"")</f>
      </c>
      <c r="AO391" s="20">
        <f aca="true" t="shared" si="81" ref="AO391:AO454">IF(H391="F1",G391,"")</f>
      </c>
      <c r="AP391" s="20">
        <f aca="true" t="shared" si="82" ref="AP391:AP454">IF(H391="F2",G391,"")</f>
      </c>
      <c r="AQ391" s="20">
        <f aca="true" t="shared" si="83" ref="AQ391:AQ454">IF(H391="F3",G391,"")</f>
        <v>15</v>
      </c>
      <c r="AR391" s="20">
        <f aca="true" t="shared" si="84" ref="AR391:AR454">IF(H391="F4",G391,"")</f>
      </c>
      <c r="AS391" s="20">
        <f aca="true" t="shared" si="85" ref="AS391:AS454">IF(H391="F5",G391,"")</f>
      </c>
    </row>
    <row r="392" spans="1:45" ht="12.75">
      <c r="A392" s="9">
        <v>1</v>
      </c>
      <c r="B392" s="9">
        <v>22</v>
      </c>
      <c r="C392" s="9">
        <v>1999</v>
      </c>
      <c r="D392" s="6">
        <v>415</v>
      </c>
      <c r="E392" s="6">
        <v>0</v>
      </c>
      <c r="F392" s="6">
        <v>5</v>
      </c>
      <c r="G392" s="10">
        <v>4.3</v>
      </c>
      <c r="H392" s="6" t="s">
        <v>15</v>
      </c>
      <c r="I392" s="7" t="s">
        <v>19</v>
      </c>
      <c r="J392" s="7"/>
      <c r="K392" s="7"/>
      <c r="L392" s="7"/>
      <c r="M392" s="7"/>
      <c r="N392" s="7"/>
      <c r="AG392" s="20">
        <f t="shared" si="74"/>
      </c>
      <c r="AH392" s="20">
        <f t="shared" si="75"/>
      </c>
      <c r="AI392" s="20">
        <f t="shared" si="76"/>
      </c>
      <c r="AJ392" s="20">
        <f t="shared" si="77"/>
        <v>0</v>
      </c>
      <c r="AK392" s="20">
        <f t="shared" si="78"/>
      </c>
      <c r="AL392" s="20">
        <f t="shared" si="79"/>
      </c>
      <c r="AN392" s="20">
        <f t="shared" si="80"/>
      </c>
      <c r="AO392" s="20">
        <f t="shared" si="81"/>
      </c>
      <c r="AP392" s="20">
        <f t="shared" si="82"/>
      </c>
      <c r="AQ392" s="20">
        <f t="shared" si="83"/>
        <v>4.3</v>
      </c>
      <c r="AR392" s="20">
        <f t="shared" si="84"/>
      </c>
      <c r="AS392" s="20">
        <f t="shared" si="85"/>
      </c>
    </row>
    <row r="393" spans="1:45" ht="12.75">
      <c r="A393" s="8">
        <v>1</v>
      </c>
      <c r="B393" s="8">
        <v>22</v>
      </c>
      <c r="C393" s="8">
        <v>1999</v>
      </c>
      <c r="D393" s="6">
        <v>443</v>
      </c>
      <c r="E393" s="6">
        <v>0</v>
      </c>
      <c r="F393" s="6">
        <v>1</v>
      </c>
      <c r="G393" s="10">
        <v>4</v>
      </c>
      <c r="H393" s="6" t="s">
        <v>12</v>
      </c>
      <c r="I393" s="7" t="s">
        <v>34</v>
      </c>
      <c r="J393" s="7"/>
      <c r="K393" s="7"/>
      <c r="L393" s="7"/>
      <c r="M393" s="7"/>
      <c r="N393" s="7"/>
      <c r="AG393" s="20">
        <f t="shared" si="74"/>
      </c>
      <c r="AH393" s="20">
        <f t="shared" si="75"/>
      </c>
      <c r="AI393" s="20">
        <f t="shared" si="76"/>
        <v>0</v>
      </c>
      <c r="AJ393" s="20">
        <f t="shared" si="77"/>
      </c>
      <c r="AK393" s="20">
        <f t="shared" si="78"/>
      </c>
      <c r="AL393" s="20">
        <f t="shared" si="79"/>
      </c>
      <c r="AN393" s="20">
        <f t="shared" si="80"/>
      </c>
      <c r="AO393" s="20">
        <f t="shared" si="81"/>
      </c>
      <c r="AP393" s="20">
        <f t="shared" si="82"/>
        <v>4</v>
      </c>
      <c r="AQ393" s="20">
        <f t="shared" si="83"/>
      </c>
      <c r="AR393" s="20">
        <f t="shared" si="84"/>
      </c>
      <c r="AS393" s="20">
        <f t="shared" si="85"/>
      </c>
    </row>
    <row r="394" spans="1:45" ht="12.75">
      <c r="A394" s="8">
        <v>5</v>
      </c>
      <c r="B394" s="8">
        <v>5</v>
      </c>
      <c r="C394" s="8">
        <v>1999</v>
      </c>
      <c r="D394" s="6">
        <v>1745</v>
      </c>
      <c r="E394" s="6">
        <v>0</v>
      </c>
      <c r="F394" s="6">
        <v>0</v>
      </c>
      <c r="G394" s="10">
        <v>0.5</v>
      </c>
      <c r="H394" s="6" t="s">
        <v>44</v>
      </c>
      <c r="I394" s="7" t="s">
        <v>29</v>
      </c>
      <c r="J394" s="7"/>
      <c r="K394" s="7"/>
      <c r="L394" s="7"/>
      <c r="M394" s="7"/>
      <c r="N394" s="7"/>
      <c r="AG394" s="20">
        <f t="shared" si="74"/>
        <v>0</v>
      </c>
      <c r="AH394" s="20">
        <f t="shared" si="75"/>
      </c>
      <c r="AI394" s="20">
        <f t="shared" si="76"/>
      </c>
      <c r="AJ394" s="20">
        <f t="shared" si="77"/>
      </c>
      <c r="AK394" s="20">
        <f t="shared" si="78"/>
      </c>
      <c r="AL394" s="20">
        <f t="shared" si="79"/>
      </c>
      <c r="AN394" s="20">
        <f t="shared" si="80"/>
        <v>0.5</v>
      </c>
      <c r="AO394" s="20">
        <f t="shared" si="81"/>
      </c>
      <c r="AP394" s="20">
        <f t="shared" si="82"/>
      </c>
      <c r="AQ394" s="20">
        <f t="shared" si="83"/>
      </c>
      <c r="AR394" s="20">
        <f t="shared" si="84"/>
      </c>
      <c r="AS394" s="20">
        <f t="shared" si="85"/>
      </c>
    </row>
    <row r="395" spans="1:45" ht="12.75">
      <c r="A395" s="8">
        <v>5</v>
      </c>
      <c r="B395" s="8">
        <v>5</v>
      </c>
      <c r="C395" s="8">
        <v>1999</v>
      </c>
      <c r="D395" s="6">
        <v>1758</v>
      </c>
      <c r="E395" s="6">
        <v>0</v>
      </c>
      <c r="F395" s="6">
        <v>0</v>
      </c>
      <c r="G395" s="10">
        <v>0.5</v>
      </c>
      <c r="H395" s="6" t="s">
        <v>44</v>
      </c>
      <c r="I395" s="7" t="s">
        <v>19</v>
      </c>
      <c r="J395" s="7"/>
      <c r="K395" s="7"/>
      <c r="L395" s="7"/>
      <c r="M395" s="7"/>
      <c r="N395" s="7"/>
      <c r="AG395" s="20">
        <f t="shared" si="74"/>
        <v>0</v>
      </c>
      <c r="AH395" s="20">
        <f t="shared" si="75"/>
      </c>
      <c r="AI395" s="20">
        <f t="shared" si="76"/>
      </c>
      <c r="AJ395" s="20">
        <f t="shared" si="77"/>
      </c>
      <c r="AK395" s="20">
        <f t="shared" si="78"/>
      </c>
      <c r="AL395" s="20">
        <f t="shared" si="79"/>
      </c>
      <c r="AN395" s="20">
        <f t="shared" si="80"/>
        <v>0.5</v>
      </c>
      <c r="AO395" s="20">
        <f t="shared" si="81"/>
      </c>
      <c r="AP395" s="20">
        <f t="shared" si="82"/>
      </c>
      <c r="AQ395" s="20">
        <f t="shared" si="83"/>
      </c>
      <c r="AR395" s="20">
        <f t="shared" si="84"/>
      </c>
      <c r="AS395" s="20">
        <f t="shared" si="85"/>
      </c>
    </row>
    <row r="396" spans="1:45" ht="12.75">
      <c r="A396" s="9">
        <v>5</v>
      </c>
      <c r="B396" s="9">
        <v>5</v>
      </c>
      <c r="C396" s="9">
        <v>1999</v>
      </c>
      <c r="D396" s="6">
        <v>1920</v>
      </c>
      <c r="E396" s="6">
        <v>3</v>
      </c>
      <c r="F396" s="6">
        <v>0</v>
      </c>
      <c r="G396" s="10">
        <v>6</v>
      </c>
      <c r="H396" s="6" t="s">
        <v>11</v>
      </c>
      <c r="I396" s="7" t="s">
        <v>46</v>
      </c>
      <c r="J396" s="7"/>
      <c r="K396" s="7"/>
      <c r="L396" s="7"/>
      <c r="M396" s="7"/>
      <c r="N396" s="7"/>
      <c r="AG396" s="20">
        <f t="shared" si="74"/>
      </c>
      <c r="AH396" s="20">
        <f t="shared" si="75"/>
      </c>
      <c r="AI396" s="20">
        <f t="shared" si="76"/>
      </c>
      <c r="AJ396" s="20">
        <f t="shared" si="77"/>
      </c>
      <c r="AK396" s="20">
        <f t="shared" si="78"/>
        <v>3</v>
      </c>
      <c r="AL396" s="20">
        <f t="shared" si="79"/>
      </c>
      <c r="AN396" s="20">
        <f t="shared" si="80"/>
      </c>
      <c r="AO396" s="20">
        <f t="shared" si="81"/>
      </c>
      <c r="AP396" s="20">
        <f t="shared" si="82"/>
      </c>
      <c r="AQ396" s="20">
        <f t="shared" si="83"/>
      </c>
      <c r="AR396" s="20">
        <f t="shared" si="84"/>
        <v>6</v>
      </c>
      <c r="AS396" s="20">
        <f t="shared" si="85"/>
      </c>
    </row>
    <row r="397" spans="1:45" ht="12.75">
      <c r="A397" s="8">
        <v>5</v>
      </c>
      <c r="B397" s="8">
        <v>5</v>
      </c>
      <c r="C397" s="8">
        <v>1999</v>
      </c>
      <c r="D397" s="6">
        <v>2045</v>
      </c>
      <c r="E397" s="6">
        <v>0</v>
      </c>
      <c r="F397" s="6">
        <v>0</v>
      </c>
      <c r="G397" s="10">
        <v>0.1</v>
      </c>
      <c r="H397" s="6" t="s">
        <v>26</v>
      </c>
      <c r="I397" s="7" t="s">
        <v>13</v>
      </c>
      <c r="J397" s="7"/>
      <c r="K397" s="7"/>
      <c r="L397" s="7"/>
      <c r="M397" s="7"/>
      <c r="N397" s="7"/>
      <c r="AG397" s="20">
        <f t="shared" si="74"/>
      </c>
      <c r="AH397" s="20">
        <f t="shared" si="75"/>
        <v>0</v>
      </c>
      <c r="AI397" s="20">
        <f t="shared" si="76"/>
      </c>
      <c r="AJ397" s="20">
        <f t="shared" si="77"/>
      </c>
      <c r="AK397" s="20">
        <f t="shared" si="78"/>
      </c>
      <c r="AL397" s="20">
        <f t="shared" si="79"/>
      </c>
      <c r="AN397" s="20">
        <f t="shared" si="80"/>
      </c>
      <c r="AO397" s="20">
        <f t="shared" si="81"/>
        <v>0.1</v>
      </c>
      <c r="AP397" s="20">
        <f t="shared" si="82"/>
      </c>
      <c r="AQ397" s="20">
        <f t="shared" si="83"/>
      </c>
      <c r="AR397" s="20">
        <f t="shared" si="84"/>
      </c>
      <c r="AS397" s="20">
        <f t="shared" si="85"/>
      </c>
    </row>
    <row r="398" spans="1:45" ht="12.75">
      <c r="A398" s="8">
        <v>5</v>
      </c>
      <c r="B398" s="8">
        <v>5</v>
      </c>
      <c r="C398" s="8">
        <v>1999</v>
      </c>
      <c r="D398" s="6">
        <v>2058</v>
      </c>
      <c r="E398" s="6">
        <v>0</v>
      </c>
      <c r="F398" s="6">
        <v>0</v>
      </c>
      <c r="G398" s="10">
        <v>0.1</v>
      </c>
      <c r="H398" s="6" t="s">
        <v>26</v>
      </c>
      <c r="I398" s="7" t="s">
        <v>13</v>
      </c>
      <c r="J398" s="7"/>
      <c r="K398" s="7"/>
      <c r="L398" s="7"/>
      <c r="M398" s="7"/>
      <c r="N398" s="7"/>
      <c r="AG398" s="20">
        <f t="shared" si="74"/>
      </c>
      <c r="AH398" s="20">
        <f t="shared" si="75"/>
        <v>0</v>
      </c>
      <c r="AI398" s="20">
        <f t="shared" si="76"/>
      </c>
      <c r="AJ398" s="20">
        <f t="shared" si="77"/>
      </c>
      <c r="AK398" s="20">
        <f t="shared" si="78"/>
      </c>
      <c r="AL398" s="20">
        <f t="shared" si="79"/>
      </c>
      <c r="AN398" s="20">
        <f t="shared" si="80"/>
      </c>
      <c r="AO398" s="20">
        <f t="shared" si="81"/>
        <v>0.1</v>
      </c>
      <c r="AP398" s="20">
        <f t="shared" si="82"/>
      </c>
      <c r="AQ398" s="20">
        <f t="shared" si="83"/>
      </c>
      <c r="AR398" s="20">
        <f t="shared" si="84"/>
      </c>
      <c r="AS398" s="20">
        <f t="shared" si="85"/>
      </c>
    </row>
    <row r="399" spans="1:45" ht="12.75">
      <c r="A399" s="8">
        <v>5</v>
      </c>
      <c r="B399" s="8">
        <v>5</v>
      </c>
      <c r="C399" s="8">
        <v>1999</v>
      </c>
      <c r="D399" s="6">
        <v>2136</v>
      </c>
      <c r="E399" s="6">
        <v>0</v>
      </c>
      <c r="F399" s="6">
        <v>17</v>
      </c>
      <c r="G399" s="10">
        <v>1.4</v>
      </c>
      <c r="H399" s="6" t="s">
        <v>12</v>
      </c>
      <c r="I399" s="7" t="s">
        <v>23</v>
      </c>
      <c r="J399" s="7"/>
      <c r="K399" s="7"/>
      <c r="L399" s="7"/>
      <c r="M399" s="7"/>
      <c r="N399" s="7"/>
      <c r="AG399" s="20">
        <f t="shared" si="74"/>
      </c>
      <c r="AH399" s="20">
        <f t="shared" si="75"/>
      </c>
      <c r="AI399" s="20">
        <f t="shared" si="76"/>
        <v>0</v>
      </c>
      <c r="AJ399" s="20">
        <f t="shared" si="77"/>
      </c>
      <c r="AK399" s="20">
        <f t="shared" si="78"/>
      </c>
      <c r="AL399" s="20">
        <f t="shared" si="79"/>
      </c>
      <c r="AN399" s="20">
        <f t="shared" si="80"/>
      </c>
      <c r="AO399" s="20">
        <f t="shared" si="81"/>
      </c>
      <c r="AP399" s="20">
        <f t="shared" si="82"/>
        <v>1.4</v>
      </c>
      <c r="AQ399" s="20">
        <f t="shared" si="83"/>
      </c>
      <c r="AR399" s="20">
        <f t="shared" si="84"/>
      </c>
      <c r="AS399" s="20">
        <f t="shared" si="85"/>
      </c>
    </row>
    <row r="400" spans="1:45" ht="12.75">
      <c r="A400" s="8">
        <v>8</v>
      </c>
      <c r="B400" s="8">
        <v>12</v>
      </c>
      <c r="C400" s="8">
        <v>1999</v>
      </c>
      <c r="D400" s="6">
        <v>1600</v>
      </c>
      <c r="E400" s="6">
        <v>0</v>
      </c>
      <c r="F400" s="6">
        <v>0</v>
      </c>
      <c r="G400" s="10">
        <v>0.1</v>
      </c>
      <c r="H400" s="6" t="s">
        <v>44</v>
      </c>
      <c r="I400" s="7" t="s">
        <v>16</v>
      </c>
      <c r="J400" s="7"/>
      <c r="K400" s="7"/>
      <c r="L400" s="7"/>
      <c r="M400" s="7"/>
      <c r="N400" s="7"/>
      <c r="AG400" s="20">
        <f t="shared" si="74"/>
        <v>0</v>
      </c>
      <c r="AH400" s="20">
        <f t="shared" si="75"/>
      </c>
      <c r="AI400" s="20">
        <f t="shared" si="76"/>
      </c>
      <c r="AJ400" s="20">
        <f t="shared" si="77"/>
      </c>
      <c r="AK400" s="20">
        <f t="shared" si="78"/>
      </c>
      <c r="AL400" s="20">
        <f t="shared" si="79"/>
      </c>
      <c r="AN400" s="20">
        <f t="shared" si="80"/>
        <v>0.1</v>
      </c>
      <c r="AO400" s="20">
        <f t="shared" si="81"/>
      </c>
      <c r="AP400" s="20">
        <f t="shared" si="82"/>
      </c>
      <c r="AQ400" s="20">
        <f t="shared" si="83"/>
      </c>
      <c r="AR400" s="20">
        <f t="shared" si="84"/>
      </c>
      <c r="AS400" s="20">
        <f t="shared" si="85"/>
      </c>
    </row>
    <row r="401" spans="1:45" ht="12.75">
      <c r="A401" s="8">
        <v>2</v>
      </c>
      <c r="B401" s="8">
        <v>13</v>
      </c>
      <c r="C401" s="8">
        <v>2000</v>
      </c>
      <c r="D401" s="6">
        <v>1804</v>
      </c>
      <c r="E401" s="6">
        <v>0</v>
      </c>
      <c r="F401" s="6">
        <v>1</v>
      </c>
      <c r="G401" s="10">
        <v>3.5</v>
      </c>
      <c r="H401" s="6" t="s">
        <v>26</v>
      </c>
      <c r="I401" s="7" t="s">
        <v>13</v>
      </c>
      <c r="J401" s="7"/>
      <c r="K401" s="7"/>
      <c r="L401" s="7"/>
      <c r="M401" s="7"/>
      <c r="N401" s="7"/>
      <c r="AG401" s="20">
        <f t="shared" si="74"/>
      </c>
      <c r="AH401" s="20">
        <f t="shared" si="75"/>
        <v>0</v>
      </c>
      <c r="AI401" s="20">
        <f t="shared" si="76"/>
      </c>
      <c r="AJ401" s="20">
        <f t="shared" si="77"/>
      </c>
      <c r="AK401" s="20">
        <f t="shared" si="78"/>
      </c>
      <c r="AL401" s="20">
        <f t="shared" si="79"/>
      </c>
      <c r="AN401" s="20">
        <f t="shared" si="80"/>
      </c>
      <c r="AO401" s="20">
        <f t="shared" si="81"/>
        <v>3.5</v>
      </c>
      <c r="AP401" s="20">
        <f t="shared" si="82"/>
      </c>
      <c r="AQ401" s="20">
        <f t="shared" si="83"/>
      </c>
      <c r="AR401" s="20">
        <f t="shared" si="84"/>
      </c>
      <c r="AS401" s="20">
        <f t="shared" si="85"/>
      </c>
    </row>
    <row r="402" spans="1:45" ht="12.75">
      <c r="A402" s="8">
        <v>3</v>
      </c>
      <c r="B402" s="8">
        <v>25</v>
      </c>
      <c r="C402" s="8">
        <v>2000</v>
      </c>
      <c r="D402" s="6">
        <v>1720</v>
      </c>
      <c r="E402" s="6">
        <v>0</v>
      </c>
      <c r="F402" s="6">
        <v>0</v>
      </c>
      <c r="G402" s="10">
        <v>0.1</v>
      </c>
      <c r="H402" s="6" t="s">
        <v>44</v>
      </c>
      <c r="I402" s="7" t="s">
        <v>16</v>
      </c>
      <c r="J402" s="7"/>
      <c r="K402" s="7"/>
      <c r="L402" s="7"/>
      <c r="M402" s="7"/>
      <c r="N402" s="7"/>
      <c r="AG402" s="20">
        <f t="shared" si="74"/>
        <v>0</v>
      </c>
      <c r="AH402" s="20">
        <f t="shared" si="75"/>
      </c>
      <c r="AI402" s="20">
        <f t="shared" si="76"/>
      </c>
      <c r="AJ402" s="20">
        <f t="shared" si="77"/>
      </c>
      <c r="AK402" s="20">
        <f t="shared" si="78"/>
      </c>
      <c r="AL402" s="20">
        <f t="shared" si="79"/>
      </c>
      <c r="AN402" s="20">
        <f t="shared" si="80"/>
        <v>0.1</v>
      </c>
      <c r="AO402" s="20">
        <f t="shared" si="81"/>
      </c>
      <c r="AP402" s="20">
        <f t="shared" si="82"/>
      </c>
      <c r="AQ402" s="20">
        <f t="shared" si="83"/>
      </c>
      <c r="AR402" s="20">
        <f t="shared" si="84"/>
      </c>
      <c r="AS402" s="20">
        <f t="shared" si="85"/>
      </c>
    </row>
    <row r="403" spans="1:45" ht="12.75">
      <c r="A403" s="8">
        <v>4</v>
      </c>
      <c r="B403" s="8">
        <v>20</v>
      </c>
      <c r="C403" s="8">
        <v>2000</v>
      </c>
      <c r="D403" s="6">
        <v>1725</v>
      </c>
      <c r="E403" s="6">
        <v>0</v>
      </c>
      <c r="F403" s="6">
        <v>0</v>
      </c>
      <c r="G403" s="10">
        <v>0.4</v>
      </c>
      <c r="H403" s="6" t="s">
        <v>44</v>
      </c>
      <c r="I403" s="7" t="s">
        <v>24</v>
      </c>
      <c r="J403" s="7"/>
      <c r="K403" s="7"/>
      <c r="L403" s="7"/>
      <c r="M403" s="7"/>
      <c r="N403" s="7"/>
      <c r="AG403" s="20">
        <f t="shared" si="74"/>
        <v>0</v>
      </c>
      <c r="AH403" s="20">
        <f t="shared" si="75"/>
      </c>
      <c r="AI403" s="20">
        <f t="shared" si="76"/>
      </c>
      <c r="AJ403" s="20">
        <f t="shared" si="77"/>
      </c>
      <c r="AK403" s="20">
        <f t="shared" si="78"/>
      </c>
      <c r="AL403" s="20">
        <f t="shared" si="79"/>
      </c>
      <c r="AN403" s="20">
        <f t="shared" si="80"/>
        <v>0.4</v>
      </c>
      <c r="AO403" s="20">
        <f t="shared" si="81"/>
      </c>
      <c r="AP403" s="20">
        <f t="shared" si="82"/>
      </c>
      <c r="AQ403" s="20">
        <f t="shared" si="83"/>
      </c>
      <c r="AR403" s="20">
        <f t="shared" si="84"/>
      </c>
      <c r="AS403" s="20">
        <f t="shared" si="85"/>
      </c>
    </row>
    <row r="404" spans="1:45" ht="12.75">
      <c r="A404" s="9">
        <v>4</v>
      </c>
      <c r="B404" s="9">
        <v>20</v>
      </c>
      <c r="C404" s="9">
        <v>2000</v>
      </c>
      <c r="D404" s="6">
        <v>1814</v>
      </c>
      <c r="E404" s="6">
        <v>1</v>
      </c>
      <c r="F404" s="6">
        <v>1</v>
      </c>
      <c r="G404" s="10">
        <v>2</v>
      </c>
      <c r="H404" s="6" t="s">
        <v>26</v>
      </c>
      <c r="I404" s="7" t="s">
        <v>10</v>
      </c>
      <c r="J404" s="7"/>
      <c r="K404" s="7"/>
      <c r="L404" s="7"/>
      <c r="M404" s="7"/>
      <c r="N404" s="7"/>
      <c r="AG404" s="20">
        <f t="shared" si="74"/>
      </c>
      <c r="AH404" s="20">
        <f t="shared" si="75"/>
        <v>1</v>
      </c>
      <c r="AI404" s="20">
        <f t="shared" si="76"/>
      </c>
      <c r="AJ404" s="20">
        <f t="shared" si="77"/>
      </c>
      <c r="AK404" s="20">
        <f t="shared" si="78"/>
      </c>
      <c r="AL404" s="20">
        <f t="shared" si="79"/>
      </c>
      <c r="AN404" s="20">
        <f t="shared" si="80"/>
      </c>
      <c r="AO404" s="20">
        <f t="shared" si="81"/>
        <v>2</v>
      </c>
      <c r="AP404" s="20">
        <f t="shared" si="82"/>
      </c>
      <c r="AQ404" s="20">
        <f t="shared" si="83"/>
      </c>
      <c r="AR404" s="20">
        <f t="shared" si="84"/>
      </c>
      <c r="AS404" s="20">
        <f t="shared" si="85"/>
      </c>
    </row>
    <row r="405" spans="1:45" ht="12.75">
      <c r="A405" s="8">
        <v>5</v>
      </c>
      <c r="B405" s="8">
        <v>20</v>
      </c>
      <c r="C405" s="8">
        <v>2000</v>
      </c>
      <c r="D405" s="6">
        <v>1600</v>
      </c>
      <c r="E405" s="6">
        <v>0</v>
      </c>
      <c r="F405" s="6">
        <v>0</v>
      </c>
      <c r="G405" s="10">
        <v>0.3</v>
      </c>
      <c r="H405" s="6" t="s">
        <v>44</v>
      </c>
      <c r="I405" s="7" t="s">
        <v>20</v>
      </c>
      <c r="J405" s="7"/>
      <c r="K405" s="7"/>
      <c r="L405" s="7"/>
      <c r="M405" s="7"/>
      <c r="N405" s="7"/>
      <c r="AG405" s="20">
        <f t="shared" si="74"/>
        <v>0</v>
      </c>
      <c r="AH405" s="20">
        <f t="shared" si="75"/>
      </c>
      <c r="AI405" s="20">
        <f t="shared" si="76"/>
      </c>
      <c r="AJ405" s="20">
        <f t="shared" si="77"/>
      </c>
      <c r="AK405" s="20">
        <f t="shared" si="78"/>
      </c>
      <c r="AL405" s="20">
        <f t="shared" si="79"/>
      </c>
      <c r="AN405" s="20">
        <f t="shared" si="80"/>
        <v>0.3</v>
      </c>
      <c r="AO405" s="20">
        <f t="shared" si="81"/>
      </c>
      <c r="AP405" s="20">
        <f t="shared" si="82"/>
      </c>
      <c r="AQ405" s="20">
        <f t="shared" si="83"/>
      </c>
      <c r="AR405" s="20">
        <f t="shared" si="84"/>
      </c>
      <c r="AS405" s="20">
        <f t="shared" si="85"/>
      </c>
    </row>
    <row r="406" spans="1:45" ht="12.75">
      <c r="A406" s="8">
        <v>5</v>
      </c>
      <c r="B406" s="8">
        <v>23</v>
      </c>
      <c r="C406" s="8">
        <v>2000</v>
      </c>
      <c r="D406" s="6">
        <v>1825</v>
      </c>
      <c r="E406" s="6">
        <v>0</v>
      </c>
      <c r="F406" s="6">
        <v>0</v>
      </c>
      <c r="G406" s="10">
        <v>0.2</v>
      </c>
      <c r="H406" s="6" t="s">
        <v>26</v>
      </c>
      <c r="I406" s="7" t="s">
        <v>29</v>
      </c>
      <c r="J406" s="7"/>
      <c r="K406" s="7"/>
      <c r="L406" s="7"/>
      <c r="M406" s="7"/>
      <c r="N406" s="7"/>
      <c r="AG406" s="20">
        <f t="shared" si="74"/>
      </c>
      <c r="AH406" s="20">
        <f t="shared" si="75"/>
        <v>0</v>
      </c>
      <c r="AI406" s="20">
        <f t="shared" si="76"/>
      </c>
      <c r="AJ406" s="20">
        <f t="shared" si="77"/>
      </c>
      <c r="AK406" s="20">
        <f t="shared" si="78"/>
      </c>
      <c r="AL406" s="20">
        <f t="shared" si="79"/>
      </c>
      <c r="AN406" s="20">
        <f t="shared" si="80"/>
      </c>
      <c r="AO406" s="20">
        <f t="shared" si="81"/>
        <v>0.2</v>
      </c>
      <c r="AP406" s="20">
        <f t="shared" si="82"/>
      </c>
      <c r="AQ406" s="20">
        <f t="shared" si="83"/>
      </c>
      <c r="AR406" s="20">
        <f t="shared" si="84"/>
      </c>
      <c r="AS406" s="20">
        <f t="shared" si="85"/>
      </c>
    </row>
    <row r="407" spans="1:45" ht="12.75">
      <c r="A407" s="8">
        <v>5</v>
      </c>
      <c r="B407" s="8">
        <v>24</v>
      </c>
      <c r="C407" s="8">
        <v>2000</v>
      </c>
      <c r="D407" s="6">
        <v>1810</v>
      </c>
      <c r="E407" s="6">
        <v>0</v>
      </c>
      <c r="F407" s="6">
        <v>0</v>
      </c>
      <c r="G407" s="10">
        <v>4</v>
      </c>
      <c r="H407" s="6" t="s">
        <v>26</v>
      </c>
      <c r="I407" s="7" t="s">
        <v>22</v>
      </c>
      <c r="J407" s="7"/>
      <c r="K407" s="7"/>
      <c r="L407" s="7"/>
      <c r="M407" s="7"/>
      <c r="N407" s="7"/>
      <c r="AG407" s="20">
        <f t="shared" si="74"/>
      </c>
      <c r="AH407" s="20">
        <f t="shared" si="75"/>
        <v>0</v>
      </c>
      <c r="AI407" s="20">
        <f t="shared" si="76"/>
      </c>
      <c r="AJ407" s="20">
        <f t="shared" si="77"/>
      </c>
      <c r="AK407" s="20">
        <f t="shared" si="78"/>
      </c>
      <c r="AL407" s="20">
        <f t="shared" si="79"/>
      </c>
      <c r="AN407" s="20">
        <f t="shared" si="80"/>
      </c>
      <c r="AO407" s="20">
        <f t="shared" si="81"/>
        <v>4</v>
      </c>
      <c r="AP407" s="20">
        <f t="shared" si="82"/>
      </c>
      <c r="AQ407" s="20">
        <f t="shared" si="83"/>
      </c>
      <c r="AR407" s="20">
        <f t="shared" si="84"/>
      </c>
      <c r="AS407" s="20">
        <f t="shared" si="85"/>
      </c>
    </row>
    <row r="408" spans="1:45" ht="12.75">
      <c r="A408" s="9">
        <v>5</v>
      </c>
      <c r="B408" s="9">
        <v>24</v>
      </c>
      <c r="C408" s="9">
        <v>2000</v>
      </c>
      <c r="D408" s="6">
        <v>2258</v>
      </c>
      <c r="E408" s="6">
        <v>0</v>
      </c>
      <c r="F408" s="6">
        <v>0</v>
      </c>
      <c r="G408" s="10">
        <v>0.8</v>
      </c>
      <c r="H408" s="6" t="s">
        <v>26</v>
      </c>
      <c r="I408" s="7" t="s">
        <v>13</v>
      </c>
      <c r="J408" s="7"/>
      <c r="K408" s="7"/>
      <c r="L408" s="7"/>
      <c r="M408" s="7"/>
      <c r="N408" s="7"/>
      <c r="AG408" s="20">
        <f t="shared" si="74"/>
      </c>
      <c r="AH408" s="20">
        <f t="shared" si="75"/>
        <v>0</v>
      </c>
      <c r="AI408" s="20">
        <f t="shared" si="76"/>
      </c>
      <c r="AJ408" s="20">
        <f t="shared" si="77"/>
      </c>
      <c r="AK408" s="20">
        <f t="shared" si="78"/>
      </c>
      <c r="AL408" s="20">
        <f t="shared" si="79"/>
      </c>
      <c r="AN408" s="20">
        <f t="shared" si="80"/>
      </c>
      <c r="AO408" s="20">
        <f t="shared" si="81"/>
        <v>0.8</v>
      </c>
      <c r="AP408" s="20">
        <f t="shared" si="82"/>
      </c>
      <c r="AQ408" s="20">
        <f t="shared" si="83"/>
      </c>
      <c r="AR408" s="20">
        <f t="shared" si="84"/>
      </c>
      <c r="AS408" s="20">
        <f t="shared" si="85"/>
      </c>
    </row>
    <row r="409" spans="1:45" ht="12.75">
      <c r="A409" s="8">
        <v>5</v>
      </c>
      <c r="B409" s="8">
        <v>24</v>
      </c>
      <c r="C409" s="8">
        <v>2000</v>
      </c>
      <c r="D409" s="6">
        <v>2300</v>
      </c>
      <c r="E409" s="6">
        <v>0</v>
      </c>
      <c r="F409" s="6">
        <v>0</v>
      </c>
      <c r="G409" s="10">
        <v>0</v>
      </c>
      <c r="H409" s="6" t="s">
        <v>26</v>
      </c>
      <c r="I409" s="7" t="s">
        <v>13</v>
      </c>
      <c r="J409" s="7"/>
      <c r="K409" s="7"/>
      <c r="L409" s="7"/>
      <c r="M409" s="7"/>
      <c r="N409" s="7"/>
      <c r="AG409" s="20">
        <f t="shared" si="74"/>
      </c>
      <c r="AH409" s="20">
        <f t="shared" si="75"/>
        <v>0</v>
      </c>
      <c r="AI409" s="20">
        <f t="shared" si="76"/>
      </c>
      <c r="AJ409" s="20">
        <f t="shared" si="77"/>
      </c>
      <c r="AK409" s="20">
        <f t="shared" si="78"/>
      </c>
      <c r="AL409" s="20">
        <f t="shared" si="79"/>
      </c>
      <c r="AN409" s="20">
        <f t="shared" si="80"/>
      </c>
      <c r="AO409" s="20">
        <f t="shared" si="81"/>
        <v>0</v>
      </c>
      <c r="AP409" s="20">
        <f t="shared" si="82"/>
      </c>
      <c r="AQ409" s="20">
        <f t="shared" si="83"/>
      </c>
      <c r="AR409" s="20">
        <f t="shared" si="84"/>
      </c>
      <c r="AS409" s="20">
        <f t="shared" si="85"/>
      </c>
    </row>
    <row r="410" spans="1:45" ht="12.75">
      <c r="A410" s="8">
        <v>5</v>
      </c>
      <c r="B410" s="8">
        <v>24</v>
      </c>
      <c r="C410" s="8">
        <v>2000</v>
      </c>
      <c r="D410" s="6">
        <v>2350</v>
      </c>
      <c r="E410" s="6">
        <v>0</v>
      </c>
      <c r="F410" s="6">
        <v>0</v>
      </c>
      <c r="G410" s="10">
        <v>0.4</v>
      </c>
      <c r="H410" s="6" t="s">
        <v>44</v>
      </c>
      <c r="I410" s="7" t="s">
        <v>16</v>
      </c>
      <c r="J410" s="7"/>
      <c r="K410" s="7"/>
      <c r="L410" s="7"/>
      <c r="M410" s="7"/>
      <c r="N410" s="7"/>
      <c r="AG410" s="20">
        <f t="shared" si="74"/>
        <v>0</v>
      </c>
      <c r="AH410" s="20">
        <f t="shared" si="75"/>
      </c>
      <c r="AI410" s="20">
        <f t="shared" si="76"/>
      </c>
      <c r="AJ410" s="20">
        <f t="shared" si="77"/>
      </c>
      <c r="AK410" s="20">
        <f t="shared" si="78"/>
      </c>
      <c r="AL410" s="20">
        <f t="shared" si="79"/>
      </c>
      <c r="AN410" s="20">
        <f t="shared" si="80"/>
        <v>0.4</v>
      </c>
      <c r="AO410" s="20">
        <f t="shared" si="81"/>
      </c>
      <c r="AP410" s="20">
        <f t="shared" si="82"/>
      </c>
      <c r="AQ410" s="20">
        <f t="shared" si="83"/>
      </c>
      <c r="AR410" s="20">
        <f t="shared" si="84"/>
      </c>
      <c r="AS410" s="20">
        <f t="shared" si="85"/>
      </c>
    </row>
    <row r="411" spans="1:45" ht="12.75">
      <c r="A411" s="9">
        <v>5</v>
      </c>
      <c r="B411" s="9">
        <v>25</v>
      </c>
      <c r="C411" s="9">
        <v>2000</v>
      </c>
      <c r="D411" s="6">
        <v>130</v>
      </c>
      <c r="E411" s="6">
        <v>0</v>
      </c>
      <c r="F411" s="6">
        <v>0</v>
      </c>
      <c r="G411" s="10">
        <v>5.4</v>
      </c>
      <c r="H411" s="6" t="s">
        <v>26</v>
      </c>
      <c r="I411" s="7" t="s">
        <v>35</v>
      </c>
      <c r="J411" s="7"/>
      <c r="K411" s="7"/>
      <c r="L411" s="7"/>
      <c r="M411" s="7"/>
      <c r="N411" s="7"/>
      <c r="AG411" s="20">
        <f t="shared" si="74"/>
      </c>
      <c r="AH411" s="20">
        <f t="shared" si="75"/>
        <v>0</v>
      </c>
      <c r="AI411" s="20">
        <f t="shared" si="76"/>
      </c>
      <c r="AJ411" s="20">
        <f t="shared" si="77"/>
      </c>
      <c r="AK411" s="20">
        <f t="shared" si="78"/>
      </c>
      <c r="AL411" s="20">
        <f t="shared" si="79"/>
      </c>
      <c r="AN411" s="20">
        <f t="shared" si="80"/>
      </c>
      <c r="AO411" s="20">
        <f t="shared" si="81"/>
        <v>5.4</v>
      </c>
      <c r="AP411" s="20">
        <f t="shared" si="82"/>
      </c>
      <c r="AQ411" s="20">
        <f t="shared" si="83"/>
      </c>
      <c r="AR411" s="20">
        <f t="shared" si="84"/>
      </c>
      <c r="AS411" s="20">
        <f t="shared" si="85"/>
      </c>
    </row>
    <row r="412" spans="1:45" ht="12.75">
      <c r="A412" s="9">
        <v>5</v>
      </c>
      <c r="B412" s="9">
        <v>25</v>
      </c>
      <c r="C412" s="9">
        <v>2000</v>
      </c>
      <c r="D412" s="6">
        <v>200</v>
      </c>
      <c r="E412" s="6">
        <v>0</v>
      </c>
      <c r="F412" s="6">
        <v>3</v>
      </c>
      <c r="G412" s="10">
        <v>7.8</v>
      </c>
      <c r="H412" s="6" t="s">
        <v>12</v>
      </c>
      <c r="I412" s="7" t="s">
        <v>37</v>
      </c>
      <c r="J412" s="7"/>
      <c r="K412" s="7"/>
      <c r="L412" s="7"/>
      <c r="M412" s="7"/>
      <c r="N412" s="7"/>
      <c r="AG412" s="20">
        <f t="shared" si="74"/>
      </c>
      <c r="AH412" s="20">
        <f t="shared" si="75"/>
      </c>
      <c r="AI412" s="20">
        <f t="shared" si="76"/>
        <v>0</v>
      </c>
      <c r="AJ412" s="20">
        <f t="shared" si="77"/>
      </c>
      <c r="AK412" s="20">
        <f t="shared" si="78"/>
      </c>
      <c r="AL412" s="20">
        <f t="shared" si="79"/>
      </c>
      <c r="AN412" s="20">
        <f t="shared" si="80"/>
      </c>
      <c r="AO412" s="20">
        <f t="shared" si="81"/>
      </c>
      <c r="AP412" s="20">
        <f t="shared" si="82"/>
        <v>7.8</v>
      </c>
      <c r="AQ412" s="20">
        <f t="shared" si="83"/>
      </c>
      <c r="AR412" s="20">
        <f t="shared" si="84"/>
      </c>
      <c r="AS412" s="20">
        <f t="shared" si="85"/>
      </c>
    </row>
    <row r="413" spans="1:45" ht="12.75">
      <c r="A413" s="9">
        <v>5</v>
      </c>
      <c r="B413" s="9">
        <v>25</v>
      </c>
      <c r="C413" s="9">
        <v>2000</v>
      </c>
      <c r="D413" s="6">
        <v>220</v>
      </c>
      <c r="E413" s="6">
        <v>0</v>
      </c>
      <c r="F413" s="6">
        <v>0</v>
      </c>
      <c r="G413" s="10">
        <v>1</v>
      </c>
      <c r="H413" s="6" t="s">
        <v>26</v>
      </c>
      <c r="I413" s="7" t="s">
        <v>18</v>
      </c>
      <c r="J413" s="7"/>
      <c r="K413" s="7"/>
      <c r="L413" s="7"/>
      <c r="M413" s="7"/>
      <c r="N413" s="7"/>
      <c r="AG413" s="20">
        <f t="shared" si="74"/>
      </c>
      <c r="AH413" s="20">
        <f t="shared" si="75"/>
        <v>0</v>
      </c>
      <c r="AI413" s="20">
        <f t="shared" si="76"/>
      </c>
      <c r="AJ413" s="20">
        <f t="shared" si="77"/>
      </c>
      <c r="AK413" s="20">
        <f t="shared" si="78"/>
      </c>
      <c r="AL413" s="20">
        <f t="shared" si="79"/>
      </c>
      <c r="AN413" s="20">
        <f t="shared" si="80"/>
      </c>
      <c r="AO413" s="20">
        <f t="shared" si="81"/>
        <v>1</v>
      </c>
      <c r="AP413" s="20">
        <f t="shared" si="82"/>
      </c>
      <c r="AQ413" s="20">
        <f t="shared" si="83"/>
      </c>
      <c r="AR413" s="20">
        <f t="shared" si="84"/>
      </c>
      <c r="AS413" s="20">
        <f t="shared" si="85"/>
      </c>
    </row>
    <row r="414" spans="1:45" ht="12.75">
      <c r="A414" s="9">
        <v>5</v>
      </c>
      <c r="B414" s="9">
        <v>25</v>
      </c>
      <c r="C414" s="9">
        <v>2000</v>
      </c>
      <c r="D414" s="6">
        <v>226</v>
      </c>
      <c r="E414" s="6">
        <v>0</v>
      </c>
      <c r="F414" s="6">
        <v>0</v>
      </c>
      <c r="G414" s="10">
        <v>0.5</v>
      </c>
      <c r="H414" s="6" t="s">
        <v>26</v>
      </c>
      <c r="I414" s="7" t="s">
        <v>18</v>
      </c>
      <c r="J414" s="7"/>
      <c r="K414" s="7"/>
      <c r="L414" s="7"/>
      <c r="M414" s="7"/>
      <c r="N414" s="7"/>
      <c r="AG414" s="20">
        <f t="shared" si="74"/>
      </c>
      <c r="AH414" s="20">
        <f t="shared" si="75"/>
        <v>0</v>
      </c>
      <c r="AI414" s="20">
        <f t="shared" si="76"/>
      </c>
      <c r="AJ414" s="20">
        <f t="shared" si="77"/>
      </c>
      <c r="AK414" s="20">
        <f t="shared" si="78"/>
      </c>
      <c r="AL414" s="20">
        <f t="shared" si="79"/>
      </c>
      <c r="AN414" s="20">
        <f t="shared" si="80"/>
      </c>
      <c r="AO414" s="20">
        <f t="shared" si="81"/>
        <v>0.5</v>
      </c>
      <c r="AP414" s="20">
        <f t="shared" si="82"/>
      </c>
      <c r="AQ414" s="20">
        <f t="shared" si="83"/>
      </c>
      <c r="AR414" s="20">
        <f t="shared" si="84"/>
      </c>
      <c r="AS414" s="20">
        <f t="shared" si="85"/>
      </c>
    </row>
    <row r="415" spans="1:45" ht="12.75">
      <c r="A415" s="9">
        <v>5</v>
      </c>
      <c r="B415" s="9">
        <v>25</v>
      </c>
      <c r="C415" s="9">
        <v>2000</v>
      </c>
      <c r="D415" s="6">
        <v>235</v>
      </c>
      <c r="E415" s="6">
        <v>0</v>
      </c>
      <c r="F415" s="6">
        <v>0</v>
      </c>
      <c r="G415" s="10">
        <v>2.5</v>
      </c>
      <c r="H415" s="6" t="s">
        <v>12</v>
      </c>
      <c r="I415" s="7" t="s">
        <v>18</v>
      </c>
      <c r="J415" s="7"/>
      <c r="K415" s="7"/>
      <c r="L415" s="7"/>
      <c r="M415" s="7"/>
      <c r="N415" s="7"/>
      <c r="AG415" s="20">
        <f t="shared" si="74"/>
      </c>
      <c r="AH415" s="20">
        <f t="shared" si="75"/>
      </c>
      <c r="AI415" s="20">
        <f t="shared" si="76"/>
        <v>0</v>
      </c>
      <c r="AJ415" s="20">
        <f t="shared" si="77"/>
      </c>
      <c r="AK415" s="20">
        <f t="shared" si="78"/>
      </c>
      <c r="AL415" s="20">
        <f t="shared" si="79"/>
      </c>
      <c r="AN415" s="20">
        <f t="shared" si="80"/>
      </c>
      <c r="AO415" s="20">
        <f t="shared" si="81"/>
      </c>
      <c r="AP415" s="20">
        <f t="shared" si="82"/>
        <v>2.5</v>
      </c>
      <c r="AQ415" s="20">
        <f t="shared" si="83"/>
      </c>
      <c r="AR415" s="20">
        <f t="shared" si="84"/>
      </c>
      <c r="AS415" s="20">
        <f t="shared" si="85"/>
      </c>
    </row>
    <row r="416" spans="1:45" ht="12.75">
      <c r="A416" s="9">
        <v>5</v>
      </c>
      <c r="B416" s="9">
        <v>26</v>
      </c>
      <c r="C416" s="9">
        <v>2000</v>
      </c>
      <c r="D416" s="6">
        <v>1145</v>
      </c>
      <c r="E416" s="6">
        <v>0</v>
      </c>
      <c r="F416" s="6">
        <v>0</v>
      </c>
      <c r="G416" s="10">
        <v>1.3</v>
      </c>
      <c r="H416" s="6" t="s">
        <v>26</v>
      </c>
      <c r="I416" s="7" t="s">
        <v>13</v>
      </c>
      <c r="J416" s="7"/>
      <c r="K416" s="7"/>
      <c r="L416" s="7"/>
      <c r="M416" s="7"/>
      <c r="N416" s="7"/>
      <c r="AG416" s="20">
        <f t="shared" si="74"/>
      </c>
      <c r="AH416" s="20">
        <f t="shared" si="75"/>
        <v>0</v>
      </c>
      <c r="AI416" s="20">
        <f t="shared" si="76"/>
      </c>
      <c r="AJ416" s="20">
        <f t="shared" si="77"/>
      </c>
      <c r="AK416" s="20">
        <f t="shared" si="78"/>
      </c>
      <c r="AL416" s="20">
        <f t="shared" si="79"/>
      </c>
      <c r="AN416" s="20">
        <f t="shared" si="80"/>
      </c>
      <c r="AO416" s="20">
        <f t="shared" si="81"/>
        <v>1.3</v>
      </c>
      <c r="AP416" s="20">
        <f t="shared" si="82"/>
      </c>
      <c r="AQ416" s="20">
        <f t="shared" si="83"/>
      </c>
      <c r="AR416" s="20">
        <f t="shared" si="84"/>
      </c>
      <c r="AS416" s="20">
        <f t="shared" si="85"/>
      </c>
    </row>
    <row r="417" spans="1:45" ht="12.75">
      <c r="A417" s="9">
        <v>5</v>
      </c>
      <c r="B417" s="9">
        <v>26</v>
      </c>
      <c r="C417" s="9">
        <v>2000</v>
      </c>
      <c r="D417" s="6">
        <v>1710</v>
      </c>
      <c r="E417" s="6">
        <v>0</v>
      </c>
      <c r="F417" s="6">
        <v>0</v>
      </c>
      <c r="G417" s="10">
        <v>5.8</v>
      </c>
      <c r="H417" s="6" t="s">
        <v>26</v>
      </c>
      <c r="I417" s="7" t="s">
        <v>35</v>
      </c>
      <c r="J417" s="7"/>
      <c r="K417" s="7"/>
      <c r="L417" s="7"/>
      <c r="M417" s="7"/>
      <c r="N417" s="7"/>
      <c r="AG417" s="20">
        <f t="shared" si="74"/>
      </c>
      <c r="AH417" s="20">
        <f t="shared" si="75"/>
        <v>0</v>
      </c>
      <c r="AI417" s="20">
        <f t="shared" si="76"/>
      </c>
      <c r="AJ417" s="20">
        <f t="shared" si="77"/>
      </c>
      <c r="AK417" s="20">
        <f t="shared" si="78"/>
      </c>
      <c r="AL417" s="20">
        <f t="shared" si="79"/>
      </c>
      <c r="AN417" s="20">
        <f t="shared" si="80"/>
      </c>
      <c r="AO417" s="20">
        <f t="shared" si="81"/>
        <v>5.8</v>
      </c>
      <c r="AP417" s="20">
        <f t="shared" si="82"/>
      </c>
      <c r="AQ417" s="20">
        <f t="shared" si="83"/>
      </c>
      <c r="AR417" s="20">
        <f t="shared" si="84"/>
      </c>
      <c r="AS417" s="20">
        <f t="shared" si="85"/>
      </c>
    </row>
    <row r="418" spans="1:45" ht="12.75">
      <c r="A418" s="9">
        <v>5</v>
      </c>
      <c r="B418" s="9">
        <v>26</v>
      </c>
      <c r="C418" s="9">
        <v>2000</v>
      </c>
      <c r="D418" s="6">
        <v>1733</v>
      </c>
      <c r="E418" s="6">
        <v>0</v>
      </c>
      <c r="F418" s="6">
        <v>0</v>
      </c>
      <c r="G418" s="10">
        <v>0.3</v>
      </c>
      <c r="H418" s="6" t="s">
        <v>26</v>
      </c>
      <c r="I418" s="7" t="s">
        <v>29</v>
      </c>
      <c r="J418" s="7"/>
      <c r="K418" s="7"/>
      <c r="L418" s="7"/>
      <c r="M418" s="7"/>
      <c r="N418" s="7"/>
      <c r="AG418" s="20">
        <f t="shared" si="74"/>
      </c>
      <c r="AH418" s="20">
        <f t="shared" si="75"/>
        <v>0</v>
      </c>
      <c r="AI418" s="20">
        <f t="shared" si="76"/>
      </c>
      <c r="AJ418" s="20">
        <f t="shared" si="77"/>
      </c>
      <c r="AK418" s="20">
        <f t="shared" si="78"/>
      </c>
      <c r="AL418" s="20">
        <f t="shared" si="79"/>
      </c>
      <c r="AN418" s="20">
        <f t="shared" si="80"/>
      </c>
      <c r="AO418" s="20">
        <f t="shared" si="81"/>
        <v>0.3</v>
      </c>
      <c r="AP418" s="20">
        <f t="shared" si="82"/>
      </c>
      <c r="AQ418" s="20">
        <f t="shared" si="83"/>
      </c>
      <c r="AR418" s="20">
        <f t="shared" si="84"/>
      </c>
      <c r="AS418" s="20">
        <f t="shared" si="85"/>
      </c>
    </row>
    <row r="419" spans="1:45" ht="12.75">
      <c r="A419" s="9">
        <v>5</v>
      </c>
      <c r="B419" s="9">
        <v>26</v>
      </c>
      <c r="C419" s="9">
        <v>2000</v>
      </c>
      <c r="D419" s="6">
        <v>1741</v>
      </c>
      <c r="E419" s="6">
        <v>0</v>
      </c>
      <c r="F419" s="6">
        <v>0</v>
      </c>
      <c r="G419" s="10">
        <v>0.2</v>
      </c>
      <c r="H419" s="6" t="s">
        <v>26</v>
      </c>
      <c r="I419" s="7" t="s">
        <v>29</v>
      </c>
      <c r="J419" s="7"/>
      <c r="K419" s="7"/>
      <c r="L419" s="7"/>
      <c r="M419" s="7"/>
      <c r="N419" s="7"/>
      <c r="AG419" s="20">
        <f t="shared" si="74"/>
      </c>
      <c r="AH419" s="20">
        <f t="shared" si="75"/>
        <v>0</v>
      </c>
      <c r="AI419" s="20">
        <f t="shared" si="76"/>
      </c>
      <c r="AJ419" s="20">
        <f t="shared" si="77"/>
      </c>
      <c r="AK419" s="20">
        <f t="shared" si="78"/>
      </c>
      <c r="AL419" s="20">
        <f t="shared" si="79"/>
      </c>
      <c r="AN419" s="20">
        <f t="shared" si="80"/>
      </c>
      <c r="AO419" s="20">
        <f t="shared" si="81"/>
        <v>0.2</v>
      </c>
      <c r="AP419" s="20">
        <f t="shared" si="82"/>
      </c>
      <c r="AQ419" s="20">
        <f t="shared" si="83"/>
      </c>
      <c r="AR419" s="20">
        <f t="shared" si="84"/>
      </c>
      <c r="AS419" s="20">
        <f t="shared" si="85"/>
      </c>
    </row>
    <row r="420" spans="1:45" ht="12.75">
      <c r="A420" s="9">
        <v>5</v>
      </c>
      <c r="B420" s="9">
        <v>27</v>
      </c>
      <c r="C420" s="9">
        <v>2000</v>
      </c>
      <c r="D420" s="6">
        <v>1340</v>
      </c>
      <c r="E420" s="6">
        <v>0</v>
      </c>
      <c r="F420" s="6">
        <v>0</v>
      </c>
      <c r="G420" s="10">
        <v>4.9</v>
      </c>
      <c r="H420" s="6" t="s">
        <v>26</v>
      </c>
      <c r="I420" s="7" t="s">
        <v>35</v>
      </c>
      <c r="J420" s="7"/>
      <c r="K420" s="7"/>
      <c r="L420" s="7"/>
      <c r="M420" s="7"/>
      <c r="N420" s="7"/>
      <c r="AG420" s="20">
        <f t="shared" si="74"/>
      </c>
      <c r="AH420" s="20">
        <f t="shared" si="75"/>
        <v>0</v>
      </c>
      <c r="AI420" s="20">
        <f t="shared" si="76"/>
      </c>
      <c r="AJ420" s="20">
        <f t="shared" si="77"/>
      </c>
      <c r="AK420" s="20">
        <f t="shared" si="78"/>
      </c>
      <c r="AL420" s="20">
        <f t="shared" si="79"/>
      </c>
      <c r="AN420" s="20">
        <f t="shared" si="80"/>
      </c>
      <c r="AO420" s="20">
        <f t="shared" si="81"/>
        <v>4.9</v>
      </c>
      <c r="AP420" s="20">
        <f t="shared" si="82"/>
      </c>
      <c r="AQ420" s="20">
        <f t="shared" si="83"/>
      </c>
      <c r="AR420" s="20">
        <f t="shared" si="84"/>
      </c>
      <c r="AS420" s="20">
        <f t="shared" si="85"/>
      </c>
    </row>
    <row r="421" spans="1:45" ht="12.75">
      <c r="A421" s="9">
        <v>5</v>
      </c>
      <c r="B421" s="9">
        <v>27</v>
      </c>
      <c r="C421" s="9">
        <v>2000</v>
      </c>
      <c r="D421" s="6">
        <v>1346</v>
      </c>
      <c r="E421" s="6">
        <v>0</v>
      </c>
      <c r="F421" s="6">
        <v>0</v>
      </c>
      <c r="G421" s="10">
        <v>17.2</v>
      </c>
      <c r="H421" s="6" t="s">
        <v>15</v>
      </c>
      <c r="I421" s="7" t="s">
        <v>52</v>
      </c>
      <c r="J421" s="7"/>
      <c r="K421" s="7"/>
      <c r="L421" s="7"/>
      <c r="M421" s="7"/>
      <c r="N421" s="7"/>
      <c r="AG421" s="20">
        <f t="shared" si="74"/>
      </c>
      <c r="AH421" s="20">
        <f t="shared" si="75"/>
      </c>
      <c r="AI421" s="20">
        <f t="shared" si="76"/>
      </c>
      <c r="AJ421" s="20">
        <f t="shared" si="77"/>
        <v>0</v>
      </c>
      <c r="AK421" s="20">
        <f t="shared" si="78"/>
      </c>
      <c r="AL421" s="20">
        <f t="shared" si="79"/>
      </c>
      <c r="AN421" s="20">
        <f t="shared" si="80"/>
      </c>
      <c r="AO421" s="20">
        <f t="shared" si="81"/>
      </c>
      <c r="AP421" s="20">
        <f t="shared" si="82"/>
      </c>
      <c r="AQ421" s="20">
        <f t="shared" si="83"/>
        <v>17.2</v>
      </c>
      <c r="AR421" s="20">
        <f t="shared" si="84"/>
      </c>
      <c r="AS421" s="20">
        <f t="shared" si="85"/>
      </c>
    </row>
    <row r="422" spans="1:45" ht="12.75">
      <c r="A422" s="8">
        <v>5</v>
      </c>
      <c r="B422" s="8">
        <v>27</v>
      </c>
      <c r="C422" s="8">
        <v>2000</v>
      </c>
      <c r="D422" s="6">
        <v>1410</v>
      </c>
      <c r="E422" s="6">
        <v>0</v>
      </c>
      <c r="F422" s="6">
        <v>0</v>
      </c>
      <c r="G422" s="10">
        <v>0.3</v>
      </c>
      <c r="H422" s="6" t="s">
        <v>44</v>
      </c>
      <c r="I422" s="7" t="s">
        <v>19</v>
      </c>
      <c r="J422" s="7"/>
      <c r="K422" s="7"/>
      <c r="L422" s="7"/>
      <c r="M422" s="7"/>
      <c r="N422" s="7"/>
      <c r="AG422" s="20">
        <f t="shared" si="74"/>
        <v>0</v>
      </c>
      <c r="AH422" s="20">
        <f t="shared" si="75"/>
      </c>
      <c r="AI422" s="20">
        <f t="shared" si="76"/>
      </c>
      <c r="AJ422" s="20">
        <f t="shared" si="77"/>
      </c>
      <c r="AK422" s="20">
        <f t="shared" si="78"/>
      </c>
      <c r="AL422" s="20">
        <f t="shared" si="79"/>
      </c>
      <c r="AN422" s="20">
        <f t="shared" si="80"/>
        <v>0.3</v>
      </c>
      <c r="AO422" s="20">
        <f t="shared" si="81"/>
      </c>
      <c r="AP422" s="20">
        <f t="shared" si="82"/>
      </c>
      <c r="AQ422" s="20">
        <f t="shared" si="83"/>
      </c>
      <c r="AR422" s="20">
        <f t="shared" si="84"/>
      </c>
      <c r="AS422" s="20">
        <f t="shared" si="85"/>
      </c>
    </row>
    <row r="423" spans="1:45" ht="12.75">
      <c r="A423" s="8">
        <v>7</v>
      </c>
      <c r="B423" s="8">
        <v>20</v>
      </c>
      <c r="C423" s="8">
        <v>2000</v>
      </c>
      <c r="D423" s="6">
        <v>1510</v>
      </c>
      <c r="E423" s="6">
        <v>0</v>
      </c>
      <c r="F423" s="6">
        <v>0</v>
      </c>
      <c r="G423" s="10">
        <v>0.1</v>
      </c>
      <c r="H423" s="6" t="s">
        <v>44</v>
      </c>
      <c r="I423" s="7" t="s">
        <v>20</v>
      </c>
      <c r="J423" s="7"/>
      <c r="K423" s="7"/>
      <c r="L423" s="7"/>
      <c r="M423" s="7"/>
      <c r="N423" s="7"/>
      <c r="AG423" s="20">
        <f t="shared" si="74"/>
        <v>0</v>
      </c>
      <c r="AH423" s="20">
        <f t="shared" si="75"/>
      </c>
      <c r="AI423" s="20">
        <f t="shared" si="76"/>
      </c>
      <c r="AJ423" s="20">
        <f t="shared" si="77"/>
      </c>
      <c r="AK423" s="20">
        <f t="shared" si="78"/>
      </c>
      <c r="AL423" s="20">
        <f t="shared" si="79"/>
      </c>
      <c r="AN423" s="20">
        <f t="shared" si="80"/>
        <v>0.1</v>
      </c>
      <c r="AO423" s="20">
        <f t="shared" si="81"/>
      </c>
      <c r="AP423" s="20">
        <f t="shared" si="82"/>
      </c>
      <c r="AQ423" s="20">
        <f t="shared" si="83"/>
      </c>
      <c r="AR423" s="20">
        <f t="shared" si="84"/>
      </c>
      <c r="AS423" s="20">
        <f t="shared" si="85"/>
      </c>
    </row>
    <row r="424" spans="1:45" ht="12.75">
      <c r="A424" s="8">
        <v>2</v>
      </c>
      <c r="B424" s="8">
        <v>25</v>
      </c>
      <c r="C424" s="8">
        <v>2001</v>
      </c>
      <c r="D424" s="6">
        <v>40</v>
      </c>
      <c r="E424" s="6">
        <v>0</v>
      </c>
      <c r="F424" s="6">
        <v>0</v>
      </c>
      <c r="G424" s="10">
        <v>0</v>
      </c>
      <c r="H424" s="6" t="s">
        <v>44</v>
      </c>
      <c r="I424" s="7" t="s">
        <v>18</v>
      </c>
      <c r="J424" s="7"/>
      <c r="K424" s="7"/>
      <c r="L424" s="7"/>
      <c r="M424" s="7"/>
      <c r="N424" s="7"/>
      <c r="AG424" s="20">
        <f t="shared" si="74"/>
        <v>0</v>
      </c>
      <c r="AH424" s="20">
        <f t="shared" si="75"/>
      </c>
      <c r="AI424" s="20">
        <f t="shared" si="76"/>
      </c>
      <c r="AJ424" s="20">
        <f t="shared" si="77"/>
      </c>
      <c r="AK424" s="20">
        <f t="shared" si="78"/>
      </c>
      <c r="AL424" s="20">
        <f t="shared" si="79"/>
      </c>
      <c r="AN424" s="20">
        <f t="shared" si="80"/>
        <v>0</v>
      </c>
      <c r="AO424" s="20">
        <f t="shared" si="81"/>
      </c>
      <c r="AP424" s="20">
        <f t="shared" si="82"/>
      </c>
      <c r="AQ424" s="20">
        <f t="shared" si="83"/>
      </c>
      <c r="AR424" s="20">
        <f t="shared" si="84"/>
      </c>
      <c r="AS424" s="20">
        <f t="shared" si="85"/>
      </c>
    </row>
    <row r="425" spans="1:45" ht="12.75">
      <c r="A425" s="8">
        <v>2</v>
      </c>
      <c r="B425" s="8">
        <v>25</v>
      </c>
      <c r="C425" s="8">
        <v>2001</v>
      </c>
      <c r="D425" s="6">
        <v>120</v>
      </c>
      <c r="E425" s="6">
        <v>0</v>
      </c>
      <c r="F425" s="6">
        <v>0</v>
      </c>
      <c r="G425" s="10">
        <v>0</v>
      </c>
      <c r="H425" s="6" t="s">
        <v>44</v>
      </c>
      <c r="I425" s="7" t="s">
        <v>16</v>
      </c>
      <c r="J425" s="7"/>
      <c r="K425" s="7"/>
      <c r="L425" s="7"/>
      <c r="M425" s="7"/>
      <c r="N425" s="7"/>
      <c r="AG425" s="20">
        <f t="shared" si="74"/>
        <v>0</v>
      </c>
      <c r="AH425" s="20">
        <f t="shared" si="75"/>
      </c>
      <c r="AI425" s="20">
        <f t="shared" si="76"/>
      </c>
      <c r="AJ425" s="20">
        <f t="shared" si="77"/>
      </c>
      <c r="AK425" s="20">
        <f t="shared" si="78"/>
      </c>
      <c r="AL425" s="20">
        <f t="shared" si="79"/>
      </c>
      <c r="AN425" s="20">
        <f t="shared" si="80"/>
        <v>0</v>
      </c>
      <c r="AO425" s="20">
        <f t="shared" si="81"/>
      </c>
      <c r="AP425" s="20">
        <f t="shared" si="82"/>
      </c>
      <c r="AQ425" s="20">
        <f t="shared" si="83"/>
      </c>
      <c r="AR425" s="20">
        <f t="shared" si="84"/>
      </c>
      <c r="AS425" s="20">
        <f t="shared" si="85"/>
      </c>
    </row>
    <row r="426" spans="1:45" ht="12.75">
      <c r="A426" s="8">
        <v>2</v>
      </c>
      <c r="B426" s="8">
        <v>25</v>
      </c>
      <c r="C426" s="8">
        <v>2001</v>
      </c>
      <c r="D426" s="6">
        <v>120</v>
      </c>
      <c r="E426" s="6">
        <v>0</v>
      </c>
      <c r="F426" s="6">
        <v>0</v>
      </c>
      <c r="G426" s="10">
        <v>0</v>
      </c>
      <c r="H426" s="6" t="s">
        <v>44</v>
      </c>
      <c r="I426" s="7" t="s">
        <v>42</v>
      </c>
      <c r="J426" s="7"/>
      <c r="K426" s="7"/>
      <c r="L426" s="7"/>
      <c r="M426" s="7"/>
      <c r="N426" s="7"/>
      <c r="AG426" s="20">
        <f t="shared" si="74"/>
        <v>0</v>
      </c>
      <c r="AH426" s="20">
        <f t="shared" si="75"/>
      </c>
      <c r="AI426" s="20">
        <f t="shared" si="76"/>
      </c>
      <c r="AJ426" s="20">
        <f t="shared" si="77"/>
      </c>
      <c r="AK426" s="20">
        <f t="shared" si="78"/>
      </c>
      <c r="AL426" s="20">
        <f t="shared" si="79"/>
      </c>
      <c r="AN426" s="20">
        <f t="shared" si="80"/>
        <v>0</v>
      </c>
      <c r="AO426" s="20">
        <f t="shared" si="81"/>
      </c>
      <c r="AP426" s="20">
        <f t="shared" si="82"/>
      </c>
      <c r="AQ426" s="20">
        <f t="shared" si="83"/>
      </c>
      <c r="AR426" s="20">
        <f t="shared" si="84"/>
      </c>
      <c r="AS426" s="20">
        <f t="shared" si="85"/>
      </c>
    </row>
    <row r="427" spans="1:45" ht="12.75">
      <c r="A427" s="8">
        <v>2</v>
      </c>
      <c r="B427" s="8">
        <v>25</v>
      </c>
      <c r="C427" s="8">
        <v>2001</v>
      </c>
      <c r="D427" s="6">
        <v>130</v>
      </c>
      <c r="E427" s="6">
        <v>0</v>
      </c>
      <c r="F427" s="6">
        <v>0</v>
      </c>
      <c r="G427" s="10">
        <v>0</v>
      </c>
      <c r="H427" s="6" t="s">
        <v>44</v>
      </c>
      <c r="I427" s="7" t="s">
        <v>24</v>
      </c>
      <c r="J427" s="7"/>
      <c r="K427" s="7"/>
      <c r="L427" s="7"/>
      <c r="M427" s="7"/>
      <c r="N427" s="7"/>
      <c r="AG427" s="20">
        <f t="shared" si="74"/>
        <v>0</v>
      </c>
      <c r="AH427" s="20">
        <f t="shared" si="75"/>
      </c>
      <c r="AI427" s="20">
        <f t="shared" si="76"/>
      </c>
      <c r="AJ427" s="20">
        <f t="shared" si="77"/>
      </c>
      <c r="AK427" s="20">
        <f t="shared" si="78"/>
      </c>
      <c r="AL427" s="20">
        <f t="shared" si="79"/>
      </c>
      <c r="AN427" s="20">
        <f t="shared" si="80"/>
        <v>0</v>
      </c>
      <c r="AO427" s="20">
        <f t="shared" si="81"/>
      </c>
      <c r="AP427" s="20">
        <f t="shared" si="82"/>
      </c>
      <c r="AQ427" s="20">
        <f t="shared" si="83"/>
      </c>
      <c r="AR427" s="20">
        <f t="shared" si="84"/>
      </c>
      <c r="AS427" s="20">
        <f t="shared" si="85"/>
      </c>
    </row>
    <row r="428" spans="1:45" ht="12.75">
      <c r="A428" s="9">
        <v>5</v>
      </c>
      <c r="B428" s="9">
        <v>31</v>
      </c>
      <c r="C428" s="9">
        <v>2001</v>
      </c>
      <c r="D428" s="6">
        <v>1645</v>
      </c>
      <c r="E428" s="6">
        <v>0</v>
      </c>
      <c r="F428" s="6">
        <v>0</v>
      </c>
      <c r="G428" s="10">
        <v>0.7</v>
      </c>
      <c r="H428" s="6" t="s">
        <v>26</v>
      </c>
      <c r="I428" s="7" t="s">
        <v>37</v>
      </c>
      <c r="J428" s="7"/>
      <c r="K428" s="7"/>
      <c r="L428" s="7"/>
      <c r="M428" s="7"/>
      <c r="N428" s="7"/>
      <c r="AG428" s="20">
        <f t="shared" si="74"/>
      </c>
      <c r="AH428" s="20">
        <f t="shared" si="75"/>
        <v>0</v>
      </c>
      <c r="AI428" s="20">
        <f t="shared" si="76"/>
      </c>
      <c r="AJ428" s="20">
        <f t="shared" si="77"/>
      </c>
      <c r="AK428" s="20">
        <f t="shared" si="78"/>
      </c>
      <c r="AL428" s="20">
        <f t="shared" si="79"/>
      </c>
      <c r="AN428" s="20">
        <f t="shared" si="80"/>
      </c>
      <c r="AO428" s="20">
        <f t="shared" si="81"/>
        <v>0.7</v>
      </c>
      <c r="AP428" s="20">
        <f t="shared" si="82"/>
      </c>
      <c r="AQ428" s="20">
        <f t="shared" si="83"/>
      </c>
      <c r="AR428" s="20">
        <f t="shared" si="84"/>
      </c>
      <c r="AS428" s="20">
        <f t="shared" si="85"/>
      </c>
    </row>
    <row r="429" spans="1:45" ht="12.75">
      <c r="A429" s="9">
        <v>5</v>
      </c>
      <c r="B429" s="9">
        <v>31</v>
      </c>
      <c r="C429" s="9">
        <v>2001</v>
      </c>
      <c r="D429" s="6">
        <v>1905</v>
      </c>
      <c r="E429" s="6">
        <v>1</v>
      </c>
      <c r="F429" s="6">
        <v>2</v>
      </c>
      <c r="G429" s="10">
        <v>6</v>
      </c>
      <c r="H429" s="6" t="s">
        <v>12</v>
      </c>
      <c r="I429" s="7" t="s">
        <v>16</v>
      </c>
      <c r="J429" s="7" t="s">
        <v>122</v>
      </c>
      <c r="K429" s="7"/>
      <c r="L429" s="7"/>
      <c r="M429" s="7"/>
      <c r="N429" s="7"/>
      <c r="AG429" s="20">
        <f t="shared" si="74"/>
      </c>
      <c r="AH429" s="20">
        <f t="shared" si="75"/>
      </c>
      <c r="AI429" s="20">
        <f t="shared" si="76"/>
        <v>1</v>
      </c>
      <c r="AJ429" s="20">
        <f t="shared" si="77"/>
      </c>
      <c r="AK429" s="20">
        <f t="shared" si="78"/>
      </c>
      <c r="AL429" s="20">
        <f t="shared" si="79"/>
      </c>
      <c r="AN429" s="20">
        <f t="shared" si="80"/>
      </c>
      <c r="AO429" s="20">
        <f t="shared" si="81"/>
      </c>
      <c r="AP429" s="20">
        <f t="shared" si="82"/>
        <v>6</v>
      </c>
      <c r="AQ429" s="20">
        <f t="shared" si="83"/>
      </c>
      <c r="AR429" s="20">
        <f t="shared" si="84"/>
      </c>
      <c r="AS429" s="20">
        <f t="shared" si="85"/>
      </c>
    </row>
    <row r="430" spans="1:45" ht="12.75">
      <c r="A430" s="8">
        <v>10</v>
      </c>
      <c r="B430" s="8">
        <v>24</v>
      </c>
      <c r="C430" s="8">
        <v>2001</v>
      </c>
      <c r="D430" s="6">
        <v>1900</v>
      </c>
      <c r="E430" s="6">
        <v>0</v>
      </c>
      <c r="F430" s="6">
        <v>0</v>
      </c>
      <c r="G430" s="10">
        <v>0</v>
      </c>
      <c r="H430" s="6" t="s">
        <v>44</v>
      </c>
      <c r="I430" s="7" t="s">
        <v>42</v>
      </c>
      <c r="J430" s="7"/>
      <c r="K430" s="7"/>
      <c r="L430" s="7"/>
      <c r="M430" s="7"/>
      <c r="N430" s="7"/>
      <c r="AG430" s="20">
        <f t="shared" si="74"/>
        <v>0</v>
      </c>
      <c r="AH430" s="20">
        <f t="shared" si="75"/>
      </c>
      <c r="AI430" s="20">
        <f t="shared" si="76"/>
      </c>
      <c r="AJ430" s="20">
        <f t="shared" si="77"/>
      </c>
      <c r="AK430" s="20">
        <f t="shared" si="78"/>
      </c>
      <c r="AL430" s="20">
        <f t="shared" si="79"/>
      </c>
      <c r="AN430" s="20">
        <f t="shared" si="80"/>
        <v>0</v>
      </c>
      <c r="AO430" s="20">
        <f t="shared" si="81"/>
      </c>
      <c r="AP430" s="20">
        <f t="shared" si="82"/>
      </c>
      <c r="AQ430" s="20">
        <f t="shared" si="83"/>
      </c>
      <c r="AR430" s="20">
        <f t="shared" si="84"/>
      </c>
      <c r="AS430" s="20">
        <f t="shared" si="85"/>
      </c>
    </row>
    <row r="431" spans="1:45" ht="12.75">
      <c r="A431" s="8">
        <v>10</v>
      </c>
      <c r="B431" s="8">
        <v>24</v>
      </c>
      <c r="C431" s="8">
        <v>2001</v>
      </c>
      <c r="D431" s="6">
        <v>1920</v>
      </c>
      <c r="E431" s="6">
        <v>0</v>
      </c>
      <c r="F431" s="6">
        <v>0</v>
      </c>
      <c r="G431" s="10">
        <v>0</v>
      </c>
      <c r="H431" s="6" t="s">
        <v>44</v>
      </c>
      <c r="I431" s="7" t="s">
        <v>16</v>
      </c>
      <c r="J431" s="7"/>
      <c r="K431" s="7"/>
      <c r="L431" s="7"/>
      <c r="M431" s="7"/>
      <c r="N431" s="7"/>
      <c r="AG431" s="20">
        <f t="shared" si="74"/>
        <v>0</v>
      </c>
      <c r="AH431" s="20">
        <f t="shared" si="75"/>
      </c>
      <c r="AI431" s="20">
        <f t="shared" si="76"/>
      </c>
      <c r="AJ431" s="20">
        <f t="shared" si="77"/>
      </c>
      <c r="AK431" s="20">
        <f t="shared" si="78"/>
      </c>
      <c r="AL431" s="20">
        <f t="shared" si="79"/>
      </c>
      <c r="AN431" s="20">
        <f t="shared" si="80"/>
        <v>0</v>
      </c>
      <c r="AO431" s="20">
        <f t="shared" si="81"/>
      </c>
      <c r="AP431" s="20">
        <f t="shared" si="82"/>
      </c>
      <c r="AQ431" s="20">
        <f t="shared" si="83"/>
      </c>
      <c r="AR431" s="20">
        <f t="shared" si="84"/>
      </c>
      <c r="AS431" s="20">
        <f t="shared" si="85"/>
      </c>
    </row>
    <row r="432" spans="1:45" ht="12.75">
      <c r="A432" s="9">
        <v>10</v>
      </c>
      <c r="B432" s="9">
        <v>24</v>
      </c>
      <c r="C432" s="9">
        <v>2001</v>
      </c>
      <c r="D432" s="6">
        <v>2028</v>
      </c>
      <c r="E432" s="6">
        <v>0</v>
      </c>
      <c r="F432" s="6">
        <v>0</v>
      </c>
      <c r="G432" s="10">
        <v>0</v>
      </c>
      <c r="H432" s="6" t="s">
        <v>12</v>
      </c>
      <c r="I432" s="7" t="s">
        <v>32</v>
      </c>
      <c r="J432" s="7"/>
      <c r="K432" s="7"/>
      <c r="L432" s="7"/>
      <c r="M432" s="7"/>
      <c r="N432" s="7"/>
      <c r="AG432" s="20">
        <f t="shared" si="74"/>
      </c>
      <c r="AH432" s="20">
        <f t="shared" si="75"/>
      </c>
      <c r="AI432" s="20">
        <f t="shared" si="76"/>
        <v>0</v>
      </c>
      <c r="AJ432" s="20">
        <f t="shared" si="77"/>
      </c>
      <c r="AK432" s="20">
        <f t="shared" si="78"/>
      </c>
      <c r="AL432" s="20">
        <f t="shared" si="79"/>
      </c>
      <c r="AN432" s="20">
        <f t="shared" si="80"/>
      </c>
      <c r="AO432" s="20">
        <f t="shared" si="81"/>
      </c>
      <c r="AP432" s="20">
        <f t="shared" si="82"/>
        <v>0</v>
      </c>
      <c r="AQ432" s="20">
        <f t="shared" si="83"/>
      </c>
      <c r="AR432" s="20">
        <f t="shared" si="84"/>
      </c>
      <c r="AS432" s="20">
        <f t="shared" si="85"/>
      </c>
    </row>
    <row r="433" spans="1:45" ht="12.75">
      <c r="A433" s="9">
        <v>4</v>
      </c>
      <c r="B433" s="9">
        <v>28</v>
      </c>
      <c r="C433" s="9">
        <v>2002</v>
      </c>
      <c r="D433" s="6">
        <v>634</v>
      </c>
      <c r="E433" s="6">
        <v>0</v>
      </c>
      <c r="F433" s="6">
        <v>31</v>
      </c>
      <c r="G433" s="10">
        <v>3.2</v>
      </c>
      <c r="H433" s="6" t="s">
        <v>15</v>
      </c>
      <c r="I433" s="7" t="s">
        <v>16</v>
      </c>
      <c r="J433" s="7"/>
      <c r="K433" s="7"/>
      <c r="L433" s="7"/>
      <c r="M433" s="7"/>
      <c r="N433" s="7"/>
      <c r="AG433" s="20">
        <f t="shared" si="74"/>
      </c>
      <c r="AH433" s="20">
        <f t="shared" si="75"/>
      </c>
      <c r="AI433" s="20">
        <f t="shared" si="76"/>
      </c>
      <c r="AJ433" s="20">
        <f t="shared" si="77"/>
        <v>0</v>
      </c>
      <c r="AK433" s="20">
        <f t="shared" si="78"/>
      </c>
      <c r="AL433" s="20">
        <f t="shared" si="79"/>
      </c>
      <c r="AN433" s="20">
        <f t="shared" si="80"/>
      </c>
      <c r="AO433" s="20">
        <f t="shared" si="81"/>
      </c>
      <c r="AP433" s="20">
        <f t="shared" si="82"/>
      </c>
      <c r="AQ433" s="20">
        <f t="shared" si="83"/>
        <v>3.2</v>
      </c>
      <c r="AR433" s="20">
        <f t="shared" si="84"/>
      </c>
      <c r="AS433" s="20">
        <f t="shared" si="85"/>
      </c>
    </row>
    <row r="434" spans="1:45" ht="12.75">
      <c r="A434" s="8">
        <v>4</v>
      </c>
      <c r="B434" s="8">
        <v>28</v>
      </c>
      <c r="C434" s="8">
        <v>2002</v>
      </c>
      <c r="D434" s="6">
        <v>645</v>
      </c>
      <c r="E434" s="6">
        <v>0</v>
      </c>
      <c r="F434" s="6">
        <v>0</v>
      </c>
      <c r="G434" s="10">
        <v>0.9</v>
      </c>
      <c r="H434" s="6" t="s">
        <v>12</v>
      </c>
      <c r="I434" s="7" t="s">
        <v>31</v>
      </c>
      <c r="J434" s="7"/>
      <c r="K434" s="7"/>
      <c r="L434" s="7"/>
      <c r="M434" s="7"/>
      <c r="N434" s="7"/>
      <c r="AG434" s="20">
        <f t="shared" si="74"/>
      </c>
      <c r="AH434" s="20">
        <f t="shared" si="75"/>
      </c>
      <c r="AI434" s="20">
        <f t="shared" si="76"/>
        <v>0</v>
      </c>
      <c r="AJ434" s="20">
        <f t="shared" si="77"/>
      </c>
      <c r="AK434" s="20">
        <f t="shared" si="78"/>
      </c>
      <c r="AL434" s="20">
        <f t="shared" si="79"/>
      </c>
      <c r="AN434" s="20">
        <f t="shared" si="80"/>
      </c>
      <c r="AO434" s="20">
        <f t="shared" si="81"/>
      </c>
      <c r="AP434" s="20">
        <f t="shared" si="82"/>
        <v>0.9</v>
      </c>
      <c r="AQ434" s="20">
        <f t="shared" si="83"/>
      </c>
      <c r="AR434" s="20">
        <f t="shared" si="84"/>
      </c>
      <c r="AS434" s="20">
        <f t="shared" si="85"/>
      </c>
    </row>
    <row r="435" spans="1:45" ht="12.75">
      <c r="A435" s="8">
        <v>4</v>
      </c>
      <c r="B435" s="8">
        <v>28</v>
      </c>
      <c r="C435" s="8">
        <v>2002</v>
      </c>
      <c r="D435" s="6">
        <v>1442</v>
      </c>
      <c r="E435" s="6">
        <v>0</v>
      </c>
      <c r="F435" s="6">
        <v>0</v>
      </c>
      <c r="G435" s="10">
        <v>0</v>
      </c>
      <c r="H435" s="6" t="s">
        <v>44</v>
      </c>
      <c r="I435" s="7" t="s">
        <v>18</v>
      </c>
      <c r="J435" s="7"/>
      <c r="K435" s="7"/>
      <c r="L435" s="7"/>
      <c r="M435" s="7"/>
      <c r="N435" s="7"/>
      <c r="AG435" s="20">
        <f t="shared" si="74"/>
        <v>0</v>
      </c>
      <c r="AH435" s="20">
        <f t="shared" si="75"/>
      </c>
      <c r="AI435" s="20">
        <f t="shared" si="76"/>
      </c>
      <c r="AJ435" s="20">
        <f t="shared" si="77"/>
      </c>
      <c r="AK435" s="20">
        <f t="shared" si="78"/>
      </c>
      <c r="AL435" s="20">
        <f t="shared" si="79"/>
      </c>
      <c r="AN435" s="20">
        <f t="shared" si="80"/>
        <v>0</v>
      </c>
      <c r="AO435" s="20">
        <f t="shared" si="81"/>
      </c>
      <c r="AP435" s="20">
        <f t="shared" si="82"/>
      </c>
      <c r="AQ435" s="20">
        <f t="shared" si="83"/>
      </c>
      <c r="AR435" s="20">
        <f t="shared" si="84"/>
      </c>
      <c r="AS435" s="20">
        <f t="shared" si="85"/>
      </c>
    </row>
    <row r="436" spans="1:45" ht="12.75">
      <c r="A436" s="8">
        <v>4</v>
      </c>
      <c r="B436" s="8">
        <v>30</v>
      </c>
      <c r="C436" s="8">
        <v>2002</v>
      </c>
      <c r="D436" s="6">
        <v>2226</v>
      </c>
      <c r="E436" s="6">
        <v>0</v>
      </c>
      <c r="F436" s="6">
        <v>0</v>
      </c>
      <c r="G436" s="10">
        <v>0.1</v>
      </c>
      <c r="H436" s="6" t="s">
        <v>44</v>
      </c>
      <c r="I436" s="7" t="s">
        <v>34</v>
      </c>
      <c r="J436" s="7"/>
      <c r="K436" s="7"/>
      <c r="L436" s="7"/>
      <c r="M436" s="7"/>
      <c r="N436" s="7"/>
      <c r="AG436" s="20">
        <f t="shared" si="74"/>
        <v>0</v>
      </c>
      <c r="AH436" s="20">
        <f t="shared" si="75"/>
      </c>
      <c r="AI436" s="20">
        <f t="shared" si="76"/>
      </c>
      <c r="AJ436" s="20">
        <f t="shared" si="77"/>
      </c>
      <c r="AK436" s="20">
        <f t="shared" si="78"/>
      </c>
      <c r="AL436" s="20">
        <f t="shared" si="79"/>
      </c>
      <c r="AN436" s="20">
        <f t="shared" si="80"/>
        <v>0.1</v>
      </c>
      <c r="AO436" s="20">
        <f t="shared" si="81"/>
      </c>
      <c r="AP436" s="20">
        <f t="shared" si="82"/>
      </c>
      <c r="AQ436" s="20">
        <f t="shared" si="83"/>
      </c>
      <c r="AR436" s="20">
        <f t="shared" si="84"/>
      </c>
      <c r="AS436" s="20">
        <f t="shared" si="85"/>
      </c>
    </row>
    <row r="437" spans="1:45" ht="12.75">
      <c r="A437" s="9">
        <v>11</v>
      </c>
      <c r="B437" s="9">
        <v>10</v>
      </c>
      <c r="C437" s="9">
        <v>2002</v>
      </c>
      <c r="D437" s="6">
        <v>50</v>
      </c>
      <c r="E437" s="6">
        <v>0</v>
      </c>
      <c r="F437" s="6">
        <v>0</v>
      </c>
      <c r="G437" s="10">
        <v>0</v>
      </c>
      <c r="H437" s="6" t="s">
        <v>44</v>
      </c>
      <c r="I437" s="7" t="s">
        <v>19</v>
      </c>
      <c r="J437" s="7"/>
      <c r="K437" s="7"/>
      <c r="L437" s="7"/>
      <c r="M437" s="7"/>
      <c r="N437" s="7"/>
      <c r="AG437" s="20">
        <f t="shared" si="74"/>
        <v>0</v>
      </c>
      <c r="AH437" s="20">
        <f t="shared" si="75"/>
      </c>
      <c r="AI437" s="20">
        <f t="shared" si="76"/>
      </c>
      <c r="AJ437" s="20">
        <f t="shared" si="77"/>
      </c>
      <c r="AK437" s="20">
        <f t="shared" si="78"/>
      </c>
      <c r="AL437" s="20">
        <f t="shared" si="79"/>
      </c>
      <c r="AN437" s="20">
        <f t="shared" si="80"/>
        <v>0</v>
      </c>
      <c r="AO437" s="20">
        <f t="shared" si="81"/>
      </c>
      <c r="AP437" s="20">
        <f t="shared" si="82"/>
      </c>
      <c r="AQ437" s="20">
        <f t="shared" si="83"/>
      </c>
      <c r="AR437" s="20">
        <f t="shared" si="84"/>
      </c>
      <c r="AS437" s="20">
        <f t="shared" si="85"/>
      </c>
    </row>
    <row r="438" spans="1:45" ht="12.75">
      <c r="A438" s="9">
        <v>11</v>
      </c>
      <c r="B438" s="9">
        <v>10</v>
      </c>
      <c r="C438" s="9">
        <v>2002</v>
      </c>
      <c r="D438" s="6">
        <v>100</v>
      </c>
      <c r="E438" s="6">
        <v>2</v>
      </c>
      <c r="F438" s="6">
        <v>0</v>
      </c>
      <c r="G438" s="10">
        <v>0.3</v>
      </c>
      <c r="H438" s="6" t="s">
        <v>26</v>
      </c>
      <c r="I438" s="7" t="s">
        <v>19</v>
      </c>
      <c r="J438" s="7"/>
      <c r="K438" s="7"/>
      <c r="L438" s="7"/>
      <c r="M438" s="7"/>
      <c r="N438" s="7"/>
      <c r="AG438" s="20">
        <f t="shared" si="74"/>
      </c>
      <c r="AH438" s="20">
        <f t="shared" si="75"/>
        <v>2</v>
      </c>
      <c r="AI438" s="20">
        <f t="shared" si="76"/>
      </c>
      <c r="AJ438" s="20">
        <f t="shared" si="77"/>
      </c>
      <c r="AK438" s="20">
        <f t="shared" si="78"/>
      </c>
      <c r="AL438" s="20">
        <f t="shared" si="79"/>
      </c>
      <c r="AN438" s="20">
        <f t="shared" si="80"/>
      </c>
      <c r="AO438" s="20">
        <f t="shared" si="81"/>
        <v>0.3</v>
      </c>
      <c r="AP438" s="20">
        <f t="shared" si="82"/>
      </c>
      <c r="AQ438" s="20">
        <f t="shared" si="83"/>
      </c>
      <c r="AR438" s="20">
        <f t="shared" si="84"/>
      </c>
      <c r="AS438" s="20">
        <f t="shared" si="85"/>
      </c>
    </row>
    <row r="439" spans="1:45" ht="12.75">
      <c r="A439" s="9">
        <v>11</v>
      </c>
      <c r="B439" s="9">
        <v>10</v>
      </c>
      <c r="C439" s="9">
        <v>2002</v>
      </c>
      <c r="D439" s="6">
        <v>105</v>
      </c>
      <c r="E439" s="6">
        <v>0</v>
      </c>
      <c r="F439" s="6">
        <v>0</v>
      </c>
      <c r="G439" s="10">
        <v>0</v>
      </c>
      <c r="H439" s="6" t="s">
        <v>44</v>
      </c>
      <c r="I439" s="7" t="s">
        <v>25</v>
      </c>
      <c r="J439" s="7"/>
      <c r="K439" s="7"/>
      <c r="L439" s="7"/>
      <c r="M439" s="7"/>
      <c r="N439" s="7"/>
      <c r="AG439" s="20">
        <f t="shared" si="74"/>
        <v>0</v>
      </c>
      <c r="AH439" s="20">
        <f t="shared" si="75"/>
      </c>
      <c r="AI439" s="20">
        <f t="shared" si="76"/>
      </c>
      <c r="AJ439" s="20">
        <f t="shared" si="77"/>
      </c>
      <c r="AK439" s="20">
        <f t="shared" si="78"/>
      </c>
      <c r="AL439" s="20">
        <f t="shared" si="79"/>
      </c>
      <c r="AN439" s="20">
        <f t="shared" si="80"/>
        <v>0</v>
      </c>
      <c r="AO439" s="20">
        <f t="shared" si="81"/>
      </c>
      <c r="AP439" s="20">
        <f t="shared" si="82"/>
      </c>
      <c r="AQ439" s="20">
        <f t="shared" si="83"/>
      </c>
      <c r="AR439" s="20">
        <f t="shared" si="84"/>
      </c>
      <c r="AS439" s="20">
        <f t="shared" si="85"/>
      </c>
    </row>
    <row r="440" spans="1:45" ht="12.75">
      <c r="A440" s="9">
        <v>11</v>
      </c>
      <c r="B440" s="9">
        <v>10</v>
      </c>
      <c r="C440" s="9">
        <v>2002</v>
      </c>
      <c r="D440" s="6">
        <v>200</v>
      </c>
      <c r="E440" s="6">
        <v>0</v>
      </c>
      <c r="F440" s="6">
        <v>6</v>
      </c>
      <c r="G440" s="10">
        <v>3</v>
      </c>
      <c r="H440" s="6" t="s">
        <v>12</v>
      </c>
      <c r="I440" s="7" t="s">
        <v>23</v>
      </c>
      <c r="J440" s="7"/>
      <c r="K440" s="7"/>
      <c r="L440" s="7"/>
      <c r="M440" s="7"/>
      <c r="N440" s="7"/>
      <c r="AG440" s="20">
        <f t="shared" si="74"/>
      </c>
      <c r="AH440" s="20">
        <f t="shared" si="75"/>
      </c>
      <c r="AI440" s="20">
        <f t="shared" si="76"/>
        <v>0</v>
      </c>
      <c r="AJ440" s="20">
        <f t="shared" si="77"/>
      </c>
      <c r="AK440" s="20">
        <f t="shared" si="78"/>
      </c>
      <c r="AL440" s="20">
        <f t="shared" si="79"/>
      </c>
      <c r="AN440" s="20">
        <f t="shared" si="80"/>
      </c>
      <c r="AO440" s="20">
        <f t="shared" si="81"/>
      </c>
      <c r="AP440" s="20">
        <f t="shared" si="82"/>
        <v>3</v>
      </c>
      <c r="AQ440" s="20">
        <f t="shared" si="83"/>
      </c>
      <c r="AR440" s="20">
        <f t="shared" si="84"/>
      </c>
      <c r="AS440" s="20">
        <f t="shared" si="85"/>
      </c>
    </row>
    <row r="441" spans="1:45" ht="12.75">
      <c r="A441" s="9">
        <v>11</v>
      </c>
      <c r="B441" s="9">
        <v>10</v>
      </c>
      <c r="C441" s="9">
        <v>2002</v>
      </c>
      <c r="D441" s="6">
        <v>1742</v>
      </c>
      <c r="E441" s="6">
        <v>0</v>
      </c>
      <c r="F441" s="6">
        <v>0</v>
      </c>
      <c r="G441" s="10">
        <v>4</v>
      </c>
      <c r="H441" s="6" t="s">
        <v>26</v>
      </c>
      <c r="I441" s="7" t="s">
        <v>32</v>
      </c>
      <c r="J441" s="7"/>
      <c r="K441" s="7"/>
      <c r="L441" s="7"/>
      <c r="M441" s="7"/>
      <c r="N441" s="7"/>
      <c r="AG441" s="20">
        <f t="shared" si="74"/>
      </c>
      <c r="AH441" s="20">
        <f t="shared" si="75"/>
        <v>0</v>
      </c>
      <c r="AI441" s="20">
        <f t="shared" si="76"/>
      </c>
      <c r="AJ441" s="20">
        <f t="shared" si="77"/>
      </c>
      <c r="AK441" s="20">
        <f t="shared" si="78"/>
      </c>
      <c r="AL441" s="20">
        <f t="shared" si="79"/>
      </c>
      <c r="AN441" s="20">
        <f t="shared" si="80"/>
      </c>
      <c r="AO441" s="20">
        <f t="shared" si="81"/>
        <v>4</v>
      </c>
      <c r="AP441" s="20">
        <f t="shared" si="82"/>
      </c>
      <c r="AQ441" s="20">
        <f t="shared" si="83"/>
      </c>
      <c r="AR441" s="20">
        <f t="shared" si="84"/>
      </c>
      <c r="AS441" s="20">
        <f t="shared" si="85"/>
      </c>
    </row>
    <row r="442" spans="1:45" ht="12.75">
      <c r="A442" s="9">
        <v>11</v>
      </c>
      <c r="B442" s="9">
        <v>10</v>
      </c>
      <c r="C442" s="9">
        <v>2002</v>
      </c>
      <c r="D442" s="6">
        <v>1745</v>
      </c>
      <c r="E442" s="6">
        <v>0</v>
      </c>
      <c r="F442" s="6">
        <v>3</v>
      </c>
      <c r="G442" s="10">
        <v>3</v>
      </c>
      <c r="H442" s="6" t="s">
        <v>12</v>
      </c>
      <c r="I442" s="7" t="s">
        <v>10</v>
      </c>
      <c r="J442" s="7" t="s">
        <v>108</v>
      </c>
      <c r="K442" s="7"/>
      <c r="L442" s="7"/>
      <c r="M442" s="7"/>
      <c r="N442" s="7"/>
      <c r="AG442" s="20">
        <f t="shared" si="74"/>
      </c>
      <c r="AH442" s="20">
        <f t="shared" si="75"/>
      </c>
      <c r="AI442" s="20">
        <f t="shared" si="76"/>
        <v>0</v>
      </c>
      <c r="AJ442" s="20">
        <f t="shared" si="77"/>
      </c>
      <c r="AK442" s="20">
        <f t="shared" si="78"/>
      </c>
      <c r="AL442" s="20">
        <f t="shared" si="79"/>
      </c>
      <c r="AN442" s="20">
        <f t="shared" si="80"/>
      </c>
      <c r="AO442" s="20">
        <f t="shared" si="81"/>
      </c>
      <c r="AP442" s="20">
        <f t="shared" si="82"/>
        <v>3</v>
      </c>
      <c r="AQ442" s="20">
        <f t="shared" si="83"/>
      </c>
      <c r="AR442" s="20">
        <f t="shared" si="84"/>
      </c>
      <c r="AS442" s="20">
        <f t="shared" si="85"/>
      </c>
    </row>
    <row r="443" spans="1:45" ht="12.75">
      <c r="A443" s="9">
        <v>11</v>
      </c>
      <c r="B443" s="9">
        <v>10</v>
      </c>
      <c r="C443" s="9">
        <v>2002</v>
      </c>
      <c r="D443" s="6">
        <v>1750</v>
      </c>
      <c r="E443" s="6">
        <v>0</v>
      </c>
      <c r="F443" s="6">
        <v>0</v>
      </c>
      <c r="G443" s="10">
        <v>5.7</v>
      </c>
      <c r="H443" s="6" t="s">
        <v>12</v>
      </c>
      <c r="I443" s="7" t="s">
        <v>10</v>
      </c>
      <c r="J443" s="7" t="s">
        <v>108</v>
      </c>
      <c r="K443" s="7"/>
      <c r="L443" s="7"/>
      <c r="M443" s="7"/>
      <c r="N443" s="7"/>
      <c r="AG443" s="20">
        <f t="shared" si="74"/>
      </c>
      <c r="AH443" s="20">
        <f t="shared" si="75"/>
      </c>
      <c r="AI443" s="20">
        <f t="shared" si="76"/>
        <v>0</v>
      </c>
      <c r="AJ443" s="20">
        <f t="shared" si="77"/>
      </c>
      <c r="AK443" s="20">
        <f t="shared" si="78"/>
      </c>
      <c r="AL443" s="20">
        <f t="shared" si="79"/>
      </c>
      <c r="AN443" s="20">
        <f t="shared" si="80"/>
      </c>
      <c r="AO443" s="20">
        <f t="shared" si="81"/>
      </c>
      <c r="AP443" s="20">
        <f t="shared" si="82"/>
        <v>5.7</v>
      </c>
      <c r="AQ443" s="20">
        <f t="shared" si="83"/>
      </c>
      <c r="AR443" s="20">
        <f t="shared" si="84"/>
      </c>
      <c r="AS443" s="20">
        <f t="shared" si="85"/>
      </c>
    </row>
    <row r="444" spans="1:45" ht="12.75">
      <c r="A444" s="9">
        <v>11</v>
      </c>
      <c r="B444" s="9">
        <v>10</v>
      </c>
      <c r="C444" s="9">
        <v>2002</v>
      </c>
      <c r="D444" s="6">
        <v>1852</v>
      </c>
      <c r="E444" s="6">
        <v>2</v>
      </c>
      <c r="F444" s="6">
        <v>24</v>
      </c>
      <c r="G444" s="10">
        <v>12.3</v>
      </c>
      <c r="H444" s="6" t="s">
        <v>12</v>
      </c>
      <c r="I444" s="7" t="s">
        <v>32</v>
      </c>
      <c r="J444" s="7"/>
      <c r="K444" s="7"/>
      <c r="L444" s="7"/>
      <c r="M444" s="7"/>
      <c r="N444" s="7"/>
      <c r="AG444" s="20">
        <f t="shared" si="74"/>
      </c>
      <c r="AH444" s="20">
        <f t="shared" si="75"/>
      </c>
      <c r="AI444" s="20">
        <f t="shared" si="76"/>
        <v>2</v>
      </c>
      <c r="AJ444" s="20">
        <f t="shared" si="77"/>
      </c>
      <c r="AK444" s="20">
        <f t="shared" si="78"/>
      </c>
      <c r="AL444" s="20">
        <f t="shared" si="79"/>
      </c>
      <c r="AN444" s="20">
        <f t="shared" si="80"/>
      </c>
      <c r="AO444" s="20">
        <f t="shared" si="81"/>
      </c>
      <c r="AP444" s="20">
        <f t="shared" si="82"/>
        <v>12.3</v>
      </c>
      <c r="AQ444" s="20">
        <f t="shared" si="83"/>
      </c>
      <c r="AR444" s="20">
        <f t="shared" si="84"/>
      </c>
      <c r="AS444" s="20">
        <f t="shared" si="85"/>
      </c>
    </row>
    <row r="445" spans="1:45" ht="12.75">
      <c r="A445" s="8">
        <v>11</v>
      </c>
      <c r="B445" s="8">
        <v>10</v>
      </c>
      <c r="C445" s="8">
        <v>2002</v>
      </c>
      <c r="D445" s="6">
        <v>1908</v>
      </c>
      <c r="E445" s="6">
        <v>0</v>
      </c>
      <c r="F445" s="6">
        <v>0</v>
      </c>
      <c r="G445" s="10">
        <v>3</v>
      </c>
      <c r="H445" s="6" t="s">
        <v>26</v>
      </c>
      <c r="I445" s="7" t="s">
        <v>14</v>
      </c>
      <c r="J445" s="7"/>
      <c r="K445" s="7"/>
      <c r="L445" s="7"/>
      <c r="M445" s="7"/>
      <c r="N445" s="7"/>
      <c r="AG445" s="20">
        <f t="shared" si="74"/>
      </c>
      <c r="AH445" s="20">
        <f t="shared" si="75"/>
        <v>0</v>
      </c>
      <c r="AI445" s="20">
        <f t="shared" si="76"/>
      </c>
      <c r="AJ445" s="20">
        <f t="shared" si="77"/>
      </c>
      <c r="AK445" s="20">
        <f t="shared" si="78"/>
      </c>
      <c r="AL445" s="20">
        <f t="shared" si="79"/>
      </c>
      <c r="AN445" s="20">
        <f t="shared" si="80"/>
      </c>
      <c r="AO445" s="20">
        <f t="shared" si="81"/>
        <v>3</v>
      </c>
      <c r="AP445" s="20">
        <f t="shared" si="82"/>
      </c>
      <c r="AQ445" s="20">
        <f t="shared" si="83"/>
      </c>
      <c r="AR445" s="20">
        <f t="shared" si="84"/>
      </c>
      <c r="AS445" s="20">
        <f t="shared" si="85"/>
      </c>
    </row>
    <row r="446" spans="1:45" ht="12.75">
      <c r="A446" s="8">
        <v>11</v>
      </c>
      <c r="B446" s="8">
        <v>10</v>
      </c>
      <c r="C446" s="8">
        <v>2002</v>
      </c>
      <c r="D446" s="6">
        <v>2010</v>
      </c>
      <c r="E446" s="6">
        <v>0</v>
      </c>
      <c r="F446" s="6">
        <v>0</v>
      </c>
      <c r="G446" s="10">
        <v>3</v>
      </c>
      <c r="H446" s="6" t="s">
        <v>12</v>
      </c>
      <c r="I446" s="7" t="s">
        <v>50</v>
      </c>
      <c r="J446" s="7"/>
      <c r="K446" s="7"/>
      <c r="L446" s="7"/>
      <c r="M446" s="7"/>
      <c r="N446" s="7"/>
      <c r="AG446" s="20">
        <f t="shared" si="74"/>
      </c>
      <c r="AH446" s="20">
        <f t="shared" si="75"/>
      </c>
      <c r="AI446" s="20">
        <f t="shared" si="76"/>
        <v>0</v>
      </c>
      <c r="AJ446" s="20">
        <f t="shared" si="77"/>
      </c>
      <c r="AK446" s="20">
        <f t="shared" si="78"/>
      </c>
      <c r="AL446" s="20">
        <f t="shared" si="79"/>
      </c>
      <c r="AN446" s="20">
        <f t="shared" si="80"/>
      </c>
      <c r="AO446" s="20">
        <f t="shared" si="81"/>
      </c>
      <c r="AP446" s="20">
        <f t="shared" si="82"/>
        <v>3</v>
      </c>
      <c r="AQ446" s="20">
        <f t="shared" si="83"/>
      </c>
      <c r="AR446" s="20">
        <f t="shared" si="84"/>
      </c>
      <c r="AS446" s="20">
        <f t="shared" si="85"/>
      </c>
    </row>
    <row r="447" spans="1:45" ht="12.75">
      <c r="A447" s="8">
        <v>11</v>
      </c>
      <c r="B447" s="8">
        <v>10</v>
      </c>
      <c r="C447" s="8">
        <v>2002</v>
      </c>
      <c r="D447" s="6">
        <v>2046</v>
      </c>
      <c r="E447" s="6">
        <v>0</v>
      </c>
      <c r="F447" s="6">
        <v>0</v>
      </c>
      <c r="G447" s="10">
        <v>0</v>
      </c>
      <c r="H447" s="6" t="s">
        <v>44</v>
      </c>
      <c r="I447" s="7" t="s">
        <v>14</v>
      </c>
      <c r="J447" s="7"/>
      <c r="K447" s="7"/>
      <c r="L447" s="7"/>
      <c r="M447" s="7"/>
      <c r="N447" s="7"/>
      <c r="AG447" s="20">
        <f t="shared" si="74"/>
        <v>0</v>
      </c>
      <c r="AH447" s="20">
        <f t="shared" si="75"/>
      </c>
      <c r="AI447" s="20">
        <f t="shared" si="76"/>
      </c>
      <c r="AJ447" s="20">
        <f t="shared" si="77"/>
      </c>
      <c r="AK447" s="20">
        <f t="shared" si="78"/>
      </c>
      <c r="AL447" s="20">
        <f t="shared" si="79"/>
      </c>
      <c r="AN447" s="20">
        <f t="shared" si="80"/>
        <v>0</v>
      </c>
      <c r="AO447" s="20">
        <f t="shared" si="81"/>
      </c>
      <c r="AP447" s="20">
        <f t="shared" si="82"/>
      </c>
      <c r="AQ447" s="20">
        <f t="shared" si="83"/>
      </c>
      <c r="AR447" s="20">
        <f t="shared" si="84"/>
      </c>
      <c r="AS447" s="20">
        <f t="shared" si="85"/>
      </c>
    </row>
    <row r="448" spans="1:45" ht="12.75">
      <c r="A448" s="9">
        <v>11</v>
      </c>
      <c r="B448" s="9">
        <v>10</v>
      </c>
      <c r="C448" s="9">
        <v>2002</v>
      </c>
      <c r="D448" s="6">
        <v>2143</v>
      </c>
      <c r="E448" s="6">
        <v>4</v>
      </c>
      <c r="F448" s="6">
        <v>18</v>
      </c>
      <c r="G448" s="10">
        <v>12</v>
      </c>
      <c r="H448" s="6" t="s">
        <v>15</v>
      </c>
      <c r="I448" s="7" t="s">
        <v>14</v>
      </c>
      <c r="J448" s="7"/>
      <c r="K448" s="7"/>
      <c r="L448" s="7"/>
      <c r="M448" s="7"/>
      <c r="N448" s="7"/>
      <c r="AG448" s="20">
        <f t="shared" si="74"/>
      </c>
      <c r="AH448" s="20">
        <f t="shared" si="75"/>
      </c>
      <c r="AI448" s="20">
        <f t="shared" si="76"/>
      </c>
      <c r="AJ448" s="20">
        <f t="shared" si="77"/>
        <v>4</v>
      </c>
      <c r="AK448" s="20">
        <f t="shared" si="78"/>
      </c>
      <c r="AL448" s="20">
        <f t="shared" si="79"/>
      </c>
      <c r="AN448" s="20">
        <f t="shared" si="80"/>
      </c>
      <c r="AO448" s="20">
        <f t="shared" si="81"/>
      </c>
      <c r="AP448" s="20">
        <f t="shared" si="82"/>
      </c>
      <c r="AQ448" s="20">
        <f t="shared" si="83"/>
        <v>12</v>
      </c>
      <c r="AR448" s="20">
        <f t="shared" si="84"/>
      </c>
      <c r="AS448" s="20">
        <f t="shared" si="85"/>
      </c>
    </row>
    <row r="449" spans="1:45" ht="12.75">
      <c r="A449" s="9">
        <v>3</v>
      </c>
      <c r="B449" s="9">
        <v>19</v>
      </c>
      <c r="C449" s="9">
        <v>2003</v>
      </c>
      <c r="D449" s="6">
        <v>1109</v>
      </c>
      <c r="E449" s="6">
        <v>1</v>
      </c>
      <c r="F449" s="6">
        <v>1</v>
      </c>
      <c r="G449" s="10">
        <v>12.2</v>
      </c>
      <c r="H449" s="6" t="s">
        <v>26</v>
      </c>
      <c r="I449" s="7" t="s">
        <v>41</v>
      </c>
      <c r="J449" s="7"/>
      <c r="K449" s="7"/>
      <c r="L449" s="7"/>
      <c r="M449" s="7"/>
      <c r="N449" s="7"/>
      <c r="AG449" s="20">
        <f t="shared" si="74"/>
      </c>
      <c r="AH449" s="20">
        <f t="shared" si="75"/>
        <v>1</v>
      </c>
      <c r="AI449" s="20">
        <f t="shared" si="76"/>
      </c>
      <c r="AJ449" s="20">
        <f t="shared" si="77"/>
      </c>
      <c r="AK449" s="20">
        <f t="shared" si="78"/>
      </c>
      <c r="AL449" s="20">
        <f t="shared" si="79"/>
      </c>
      <c r="AN449" s="20">
        <f t="shared" si="80"/>
      </c>
      <c r="AO449" s="20">
        <f t="shared" si="81"/>
        <v>12.2</v>
      </c>
      <c r="AP449" s="20">
        <f t="shared" si="82"/>
      </c>
      <c r="AQ449" s="20">
        <f t="shared" si="83"/>
      </c>
      <c r="AR449" s="20">
        <f t="shared" si="84"/>
      </c>
      <c r="AS449" s="20">
        <f t="shared" si="85"/>
      </c>
    </row>
    <row r="450" spans="1:45" ht="12.75">
      <c r="A450" s="8">
        <v>3</v>
      </c>
      <c r="B450" s="8">
        <v>19</v>
      </c>
      <c r="C450" s="8">
        <v>2003</v>
      </c>
      <c r="D450" s="6">
        <v>1242</v>
      </c>
      <c r="E450" s="6">
        <v>0</v>
      </c>
      <c r="F450" s="6">
        <v>1</v>
      </c>
      <c r="G450" s="10">
        <v>0.5</v>
      </c>
      <c r="H450" s="6" t="s">
        <v>26</v>
      </c>
      <c r="I450" s="7" t="s">
        <v>21</v>
      </c>
      <c r="J450" s="7"/>
      <c r="K450" s="7"/>
      <c r="L450" s="7"/>
      <c r="M450" s="7"/>
      <c r="N450" s="7"/>
      <c r="AG450" s="20">
        <f t="shared" si="74"/>
      </c>
      <c r="AH450" s="20">
        <f t="shared" si="75"/>
        <v>0</v>
      </c>
      <c r="AI450" s="20">
        <f t="shared" si="76"/>
      </c>
      <c r="AJ450" s="20">
        <f t="shared" si="77"/>
      </c>
      <c r="AK450" s="20">
        <f t="shared" si="78"/>
      </c>
      <c r="AL450" s="20">
        <f t="shared" si="79"/>
      </c>
      <c r="AN450" s="20">
        <f t="shared" si="80"/>
      </c>
      <c r="AO450" s="20">
        <f t="shared" si="81"/>
        <v>0.5</v>
      </c>
      <c r="AP450" s="20">
        <f t="shared" si="82"/>
      </c>
      <c r="AQ450" s="20">
        <f t="shared" si="83"/>
      </c>
      <c r="AR450" s="20">
        <f t="shared" si="84"/>
      </c>
      <c r="AS450" s="20">
        <f t="shared" si="85"/>
      </c>
    </row>
    <row r="451" spans="1:45" ht="12.75">
      <c r="A451" s="8">
        <v>3</v>
      </c>
      <c r="B451" s="8">
        <v>19</v>
      </c>
      <c r="C451" s="8">
        <v>2003</v>
      </c>
      <c r="D451" s="6">
        <v>1250</v>
      </c>
      <c r="E451" s="6">
        <v>0</v>
      </c>
      <c r="F451" s="6">
        <v>0</v>
      </c>
      <c r="G451" s="10">
        <v>3.6</v>
      </c>
      <c r="H451" s="6" t="s">
        <v>26</v>
      </c>
      <c r="I451" s="7" t="s">
        <v>33</v>
      </c>
      <c r="J451" s="7"/>
      <c r="K451" s="7"/>
      <c r="L451" s="7"/>
      <c r="M451" s="7"/>
      <c r="N451" s="7"/>
      <c r="AG451" s="20">
        <f t="shared" si="74"/>
      </c>
      <c r="AH451" s="20">
        <f t="shared" si="75"/>
        <v>0</v>
      </c>
      <c r="AI451" s="20">
        <f t="shared" si="76"/>
      </c>
      <c r="AJ451" s="20">
        <f t="shared" si="77"/>
      </c>
      <c r="AK451" s="20">
        <f t="shared" si="78"/>
      </c>
      <c r="AL451" s="20">
        <f t="shared" si="79"/>
      </c>
      <c r="AN451" s="20">
        <f t="shared" si="80"/>
      </c>
      <c r="AO451" s="20">
        <f t="shared" si="81"/>
        <v>3.6</v>
      </c>
      <c r="AP451" s="20">
        <f t="shared" si="82"/>
      </c>
      <c r="AQ451" s="20">
        <f t="shared" si="83"/>
      </c>
      <c r="AR451" s="20">
        <f t="shared" si="84"/>
      </c>
      <c r="AS451" s="20">
        <f t="shared" si="85"/>
      </c>
    </row>
    <row r="452" spans="1:45" ht="12.75">
      <c r="A452" s="8">
        <v>3</v>
      </c>
      <c r="B452" s="8">
        <v>19</v>
      </c>
      <c r="C452" s="8">
        <v>2003</v>
      </c>
      <c r="D452" s="6">
        <v>1408</v>
      </c>
      <c r="E452" s="6">
        <v>0</v>
      </c>
      <c r="F452" s="6">
        <v>0</v>
      </c>
      <c r="G452" s="10">
        <v>0.1</v>
      </c>
      <c r="H452" s="6" t="s">
        <v>44</v>
      </c>
      <c r="I452" s="7" t="s">
        <v>39</v>
      </c>
      <c r="J452" s="7"/>
      <c r="K452" s="7"/>
      <c r="L452" s="7"/>
      <c r="M452" s="7"/>
      <c r="N452" s="7"/>
      <c r="AG452" s="20">
        <f t="shared" si="74"/>
        <v>0</v>
      </c>
      <c r="AH452" s="20">
        <f t="shared" si="75"/>
      </c>
      <c r="AI452" s="20">
        <f t="shared" si="76"/>
      </c>
      <c r="AJ452" s="20">
        <f t="shared" si="77"/>
      </c>
      <c r="AK452" s="20">
        <f t="shared" si="78"/>
      </c>
      <c r="AL452" s="20">
        <f t="shared" si="79"/>
      </c>
      <c r="AN452" s="20">
        <f t="shared" si="80"/>
        <v>0.1</v>
      </c>
      <c r="AO452" s="20">
        <f t="shared" si="81"/>
      </c>
      <c r="AP452" s="20">
        <f t="shared" si="82"/>
      </c>
      <c r="AQ452" s="20">
        <f t="shared" si="83"/>
      </c>
      <c r="AR452" s="20">
        <f t="shared" si="84"/>
      </c>
      <c r="AS452" s="20">
        <f t="shared" si="85"/>
      </c>
    </row>
    <row r="453" spans="1:45" ht="12.75">
      <c r="A453" s="9">
        <v>5</v>
      </c>
      <c r="B453" s="9">
        <v>4</v>
      </c>
      <c r="C453" s="9">
        <v>2003</v>
      </c>
      <c r="D453" s="6">
        <v>2235</v>
      </c>
      <c r="E453" s="6">
        <v>0</v>
      </c>
      <c r="F453" s="6">
        <v>0</v>
      </c>
      <c r="G453" s="10">
        <v>0.1</v>
      </c>
      <c r="H453" s="6" t="s">
        <v>44</v>
      </c>
      <c r="I453" s="7" t="s">
        <v>29</v>
      </c>
      <c r="J453" s="7"/>
      <c r="K453" s="7"/>
      <c r="L453" s="7"/>
      <c r="M453" s="7"/>
      <c r="N453" s="7"/>
      <c r="AG453" s="20">
        <f t="shared" si="74"/>
        <v>0</v>
      </c>
      <c r="AH453" s="20">
        <f t="shared" si="75"/>
      </c>
      <c r="AI453" s="20">
        <f t="shared" si="76"/>
      </c>
      <c r="AJ453" s="20">
        <f t="shared" si="77"/>
      </c>
      <c r="AK453" s="20">
        <f t="shared" si="78"/>
      </c>
      <c r="AL453" s="20">
        <f t="shared" si="79"/>
      </c>
      <c r="AN453" s="20">
        <f t="shared" si="80"/>
        <v>0.1</v>
      </c>
      <c r="AO453" s="20">
        <f t="shared" si="81"/>
      </c>
      <c r="AP453" s="20">
        <f t="shared" si="82"/>
      </c>
      <c r="AQ453" s="20">
        <f t="shared" si="83"/>
      </c>
      <c r="AR453" s="20">
        <f t="shared" si="84"/>
      </c>
      <c r="AS453" s="20">
        <f t="shared" si="85"/>
      </c>
    </row>
    <row r="454" spans="1:45" ht="12.75">
      <c r="A454" s="9">
        <v>5</v>
      </c>
      <c r="B454" s="9">
        <v>4</v>
      </c>
      <c r="C454" s="9">
        <v>2003</v>
      </c>
      <c r="D454" s="6">
        <v>2353</v>
      </c>
      <c r="E454" s="6">
        <v>0</v>
      </c>
      <c r="F454" s="6">
        <v>1</v>
      </c>
      <c r="G454" s="10">
        <v>11.5</v>
      </c>
      <c r="H454" s="6" t="s">
        <v>15</v>
      </c>
      <c r="I454" s="7" t="s">
        <v>19</v>
      </c>
      <c r="J454" s="7"/>
      <c r="K454" s="7"/>
      <c r="L454" s="7"/>
      <c r="M454" s="7"/>
      <c r="N454" s="7"/>
      <c r="AG454" s="20">
        <f t="shared" si="74"/>
      </c>
      <c r="AH454" s="20">
        <f t="shared" si="75"/>
      </c>
      <c r="AI454" s="20">
        <f t="shared" si="76"/>
      </c>
      <c r="AJ454" s="20">
        <f t="shared" si="77"/>
        <v>0</v>
      </c>
      <c r="AK454" s="20">
        <f t="shared" si="78"/>
      </c>
      <c r="AL454" s="20">
        <f t="shared" si="79"/>
      </c>
      <c r="AN454" s="20">
        <f t="shared" si="80"/>
      </c>
      <c r="AO454" s="20">
        <f t="shared" si="81"/>
      </c>
      <c r="AP454" s="20">
        <f t="shared" si="82"/>
      </c>
      <c r="AQ454" s="20">
        <f t="shared" si="83"/>
        <v>11.5</v>
      </c>
      <c r="AR454" s="20">
        <f t="shared" si="84"/>
      </c>
      <c r="AS454" s="20">
        <f t="shared" si="85"/>
      </c>
    </row>
    <row r="455" spans="1:45" ht="12.75">
      <c r="A455" s="9">
        <v>5</v>
      </c>
      <c r="B455" s="9">
        <v>4</v>
      </c>
      <c r="C455" s="9">
        <v>2003</v>
      </c>
      <c r="D455" s="6">
        <v>2355</v>
      </c>
      <c r="E455" s="6">
        <v>0</v>
      </c>
      <c r="F455" s="6">
        <v>0</v>
      </c>
      <c r="G455" s="10">
        <v>24</v>
      </c>
      <c r="H455" s="6" t="s">
        <v>26</v>
      </c>
      <c r="I455" s="7" t="s">
        <v>25</v>
      </c>
      <c r="J455" s="7"/>
      <c r="K455" s="7"/>
      <c r="L455" s="7"/>
      <c r="M455" s="7"/>
      <c r="N455" s="7"/>
      <c r="AG455" s="20">
        <f aca="true" t="shared" si="86" ref="AG455:AG503">IF(H455="F0",E455,"")</f>
      </c>
      <c r="AH455" s="20">
        <f aca="true" t="shared" si="87" ref="AH455:AH503">IF(H455="F1",E455,"")</f>
        <v>0</v>
      </c>
      <c r="AI455" s="20">
        <f aca="true" t="shared" si="88" ref="AI455:AI503">IF(H455="F2",E455,"")</f>
      </c>
      <c r="AJ455" s="20">
        <f aca="true" t="shared" si="89" ref="AJ455:AJ503">IF(H455="F3",E455,"")</f>
      </c>
      <c r="AK455" s="20">
        <f aca="true" t="shared" si="90" ref="AK455:AK503">IF(H455="F4",E455,"")</f>
      </c>
      <c r="AL455" s="20">
        <f aca="true" t="shared" si="91" ref="AL455:AL503">IF(H455="F5",E455,"")</f>
      </c>
      <c r="AN455" s="20">
        <f aca="true" t="shared" si="92" ref="AN455:AN506">IF(H455="F0",G455,"")</f>
      </c>
      <c r="AO455" s="20">
        <f aca="true" t="shared" si="93" ref="AO455:AO506">IF(H455="F1",G455,"")</f>
        <v>24</v>
      </c>
      <c r="AP455" s="20">
        <f aca="true" t="shared" si="94" ref="AP455:AP506">IF(H455="F2",G455,"")</f>
      </c>
      <c r="AQ455" s="20">
        <f aca="true" t="shared" si="95" ref="AQ455:AQ506">IF(H455="F3",G455,"")</f>
      </c>
      <c r="AR455" s="20">
        <f aca="true" t="shared" si="96" ref="AR455:AR506">IF(H455="F4",G455,"")</f>
      </c>
      <c r="AS455" s="20">
        <f aca="true" t="shared" si="97" ref="AS455:AS506">IF(H455="F5",G455,"")</f>
      </c>
    </row>
    <row r="456" spans="1:45" ht="12.75">
      <c r="A456" s="9">
        <v>5</v>
      </c>
      <c r="B456" s="9">
        <v>5</v>
      </c>
      <c r="C456" s="9">
        <v>2003</v>
      </c>
      <c r="D456" s="6">
        <v>30</v>
      </c>
      <c r="E456" s="6">
        <v>0</v>
      </c>
      <c r="F456" s="6">
        <v>0</v>
      </c>
      <c r="G456" s="10">
        <v>0.1</v>
      </c>
      <c r="H456" s="6" t="s">
        <v>44</v>
      </c>
      <c r="I456" s="7" t="s">
        <v>37</v>
      </c>
      <c r="J456" s="7"/>
      <c r="K456" s="7"/>
      <c r="L456" s="7"/>
      <c r="M456" s="7"/>
      <c r="N456" s="7"/>
      <c r="AG456" s="20">
        <f t="shared" si="86"/>
        <v>0</v>
      </c>
      <c r="AH456" s="20">
        <f t="shared" si="87"/>
      </c>
      <c r="AI456" s="20">
        <f t="shared" si="88"/>
      </c>
      <c r="AJ456" s="20">
        <f t="shared" si="89"/>
      </c>
      <c r="AK456" s="20">
        <f t="shared" si="90"/>
      </c>
      <c r="AL456" s="20">
        <f t="shared" si="91"/>
      </c>
      <c r="AN456" s="20">
        <f t="shared" si="92"/>
        <v>0.1</v>
      </c>
      <c r="AO456" s="20">
        <f t="shared" si="93"/>
      </c>
      <c r="AP456" s="20">
        <f t="shared" si="94"/>
      </c>
      <c r="AQ456" s="20">
        <f t="shared" si="95"/>
      </c>
      <c r="AR456" s="20">
        <f t="shared" si="96"/>
      </c>
      <c r="AS456" s="20">
        <f t="shared" si="97"/>
      </c>
    </row>
    <row r="457" spans="1:45" ht="12.75">
      <c r="A457" s="9">
        <v>5</v>
      </c>
      <c r="B457" s="9">
        <v>5</v>
      </c>
      <c r="C457" s="9">
        <v>2003</v>
      </c>
      <c r="D457" s="6">
        <v>38</v>
      </c>
      <c r="E457" s="6">
        <v>0</v>
      </c>
      <c r="F457" s="6">
        <v>0</v>
      </c>
      <c r="G457" s="10">
        <v>5.5</v>
      </c>
      <c r="H457" s="6" t="s">
        <v>26</v>
      </c>
      <c r="I457" s="7" t="s">
        <v>42</v>
      </c>
      <c r="J457" s="7"/>
      <c r="K457" s="7"/>
      <c r="L457" s="7"/>
      <c r="M457" s="7"/>
      <c r="N457" s="7"/>
      <c r="AG457" s="20">
        <f t="shared" si="86"/>
      </c>
      <c r="AH457" s="20">
        <f t="shared" si="87"/>
        <v>0</v>
      </c>
      <c r="AI457" s="20">
        <f t="shared" si="88"/>
      </c>
      <c r="AJ457" s="20">
        <f t="shared" si="89"/>
      </c>
      <c r="AK457" s="20">
        <f t="shared" si="90"/>
      </c>
      <c r="AL457" s="20">
        <f t="shared" si="91"/>
      </c>
      <c r="AN457" s="20">
        <f t="shared" si="92"/>
      </c>
      <c r="AO457" s="20">
        <f t="shared" si="93"/>
        <v>5.5</v>
      </c>
      <c r="AP457" s="20">
        <f t="shared" si="94"/>
      </c>
      <c r="AQ457" s="20">
        <f t="shared" si="95"/>
      </c>
      <c r="AR457" s="20">
        <f t="shared" si="96"/>
      </c>
      <c r="AS457" s="20">
        <f t="shared" si="97"/>
      </c>
    </row>
    <row r="458" spans="1:45" ht="12.75">
      <c r="A458" s="8">
        <v>5</v>
      </c>
      <c r="B458" s="8">
        <v>5</v>
      </c>
      <c r="C458" s="8">
        <v>2003</v>
      </c>
      <c r="D458" s="6">
        <v>45</v>
      </c>
      <c r="E458" s="6">
        <v>0</v>
      </c>
      <c r="F458" s="6">
        <v>0</v>
      </c>
      <c r="G458" s="10">
        <v>0.2</v>
      </c>
      <c r="H458" s="6" t="s">
        <v>26</v>
      </c>
      <c r="I458" s="7" t="s">
        <v>13</v>
      </c>
      <c r="J458" s="7"/>
      <c r="K458" s="7"/>
      <c r="L458" s="7"/>
      <c r="M458" s="7"/>
      <c r="N458" s="7"/>
      <c r="AG458" s="20">
        <f t="shared" si="86"/>
      </c>
      <c r="AH458" s="20">
        <f t="shared" si="87"/>
        <v>0</v>
      </c>
      <c r="AI458" s="20">
        <f t="shared" si="88"/>
      </c>
      <c r="AJ458" s="20">
        <f t="shared" si="89"/>
      </c>
      <c r="AK458" s="20">
        <f t="shared" si="90"/>
      </c>
      <c r="AL458" s="20">
        <f t="shared" si="91"/>
      </c>
      <c r="AN458" s="20">
        <f t="shared" si="92"/>
      </c>
      <c r="AO458" s="20">
        <f t="shared" si="93"/>
        <v>0.2</v>
      </c>
      <c r="AP458" s="20">
        <f t="shared" si="94"/>
      </c>
      <c r="AQ458" s="20">
        <f t="shared" si="95"/>
      </c>
      <c r="AR458" s="20">
        <f t="shared" si="96"/>
      </c>
      <c r="AS458" s="20">
        <f t="shared" si="97"/>
      </c>
    </row>
    <row r="459" spans="1:45" ht="12.75">
      <c r="A459" s="9">
        <v>5</v>
      </c>
      <c r="B459" s="9">
        <v>5</v>
      </c>
      <c r="C459" s="9">
        <v>2003</v>
      </c>
      <c r="D459" s="6">
        <v>130</v>
      </c>
      <c r="E459" s="6">
        <v>0</v>
      </c>
      <c r="F459" s="6">
        <v>0</v>
      </c>
      <c r="G459" s="10">
        <v>0.1</v>
      </c>
      <c r="H459" s="6" t="s">
        <v>44</v>
      </c>
      <c r="I459" s="7" t="s">
        <v>16</v>
      </c>
      <c r="J459" s="7"/>
      <c r="K459" s="7"/>
      <c r="L459" s="7"/>
      <c r="M459" s="7"/>
      <c r="N459" s="7"/>
      <c r="AG459" s="20">
        <f t="shared" si="86"/>
        <v>0</v>
      </c>
      <c r="AH459" s="20">
        <f t="shared" si="87"/>
      </c>
      <c r="AI459" s="20">
        <f t="shared" si="88"/>
      </c>
      <c r="AJ459" s="20">
        <f t="shared" si="89"/>
      </c>
      <c r="AK459" s="20">
        <f t="shared" si="90"/>
      </c>
      <c r="AL459" s="20">
        <f t="shared" si="91"/>
      </c>
      <c r="AN459" s="20">
        <f t="shared" si="92"/>
        <v>0.1</v>
      </c>
      <c r="AO459" s="20">
        <f t="shared" si="93"/>
      </c>
      <c r="AP459" s="20">
        <f t="shared" si="94"/>
      </c>
      <c r="AQ459" s="20">
        <f t="shared" si="95"/>
      </c>
      <c r="AR459" s="20">
        <f t="shared" si="96"/>
      </c>
      <c r="AS459" s="20">
        <f t="shared" si="97"/>
      </c>
    </row>
    <row r="460" spans="1:45" ht="12.75">
      <c r="A460" s="8">
        <v>5</v>
      </c>
      <c r="B460" s="8">
        <v>5</v>
      </c>
      <c r="C460" s="8">
        <v>2003</v>
      </c>
      <c r="D460" s="6">
        <v>145</v>
      </c>
      <c r="E460" s="6">
        <v>0</v>
      </c>
      <c r="F460" s="6">
        <v>0</v>
      </c>
      <c r="G460" s="10">
        <v>3</v>
      </c>
      <c r="H460" s="6" t="s">
        <v>26</v>
      </c>
      <c r="I460" s="7" t="s">
        <v>31</v>
      </c>
      <c r="J460" s="7"/>
      <c r="K460" s="7"/>
      <c r="L460" s="7"/>
      <c r="M460" s="7"/>
      <c r="N460" s="7"/>
      <c r="AG460" s="20">
        <f t="shared" si="86"/>
      </c>
      <c r="AH460" s="20">
        <f t="shared" si="87"/>
        <v>0</v>
      </c>
      <c r="AI460" s="20">
        <f t="shared" si="88"/>
      </c>
      <c r="AJ460" s="20">
        <f t="shared" si="89"/>
      </c>
      <c r="AK460" s="20">
        <f t="shared" si="90"/>
      </c>
      <c r="AL460" s="20">
        <f t="shared" si="91"/>
      </c>
      <c r="AN460" s="20">
        <f t="shared" si="92"/>
      </c>
      <c r="AO460" s="20">
        <f t="shared" si="93"/>
        <v>3</v>
      </c>
      <c r="AP460" s="20">
        <f t="shared" si="94"/>
      </c>
      <c r="AQ460" s="20">
        <f t="shared" si="95"/>
      </c>
      <c r="AR460" s="20">
        <f t="shared" si="96"/>
      </c>
      <c r="AS460" s="20">
        <f t="shared" si="97"/>
      </c>
    </row>
    <row r="461" spans="1:45" ht="12.75">
      <c r="A461" s="9">
        <v>5</v>
      </c>
      <c r="B461" s="9">
        <v>5</v>
      </c>
      <c r="C461" s="9">
        <v>2003</v>
      </c>
      <c r="D461" s="6">
        <v>948</v>
      </c>
      <c r="E461" s="6">
        <v>0</v>
      </c>
      <c r="F461" s="6">
        <v>0</v>
      </c>
      <c r="G461" s="10">
        <v>0.1</v>
      </c>
      <c r="H461" s="6" t="s">
        <v>44</v>
      </c>
      <c r="I461" s="7" t="s">
        <v>20</v>
      </c>
      <c r="J461" s="7"/>
      <c r="K461" s="7"/>
      <c r="L461" s="7"/>
      <c r="M461" s="7"/>
      <c r="N461" s="7"/>
      <c r="AG461" s="20">
        <f t="shared" si="86"/>
        <v>0</v>
      </c>
      <c r="AH461" s="20">
        <f t="shared" si="87"/>
      </c>
      <c r="AI461" s="20">
        <f t="shared" si="88"/>
      </c>
      <c r="AJ461" s="20">
        <f t="shared" si="89"/>
      </c>
      <c r="AK461" s="20">
        <f t="shared" si="90"/>
      </c>
      <c r="AL461" s="20">
        <f t="shared" si="91"/>
      </c>
      <c r="AN461" s="20">
        <f t="shared" si="92"/>
        <v>0.1</v>
      </c>
      <c r="AO461" s="20">
        <f t="shared" si="93"/>
      </c>
      <c r="AP461" s="20">
        <f t="shared" si="94"/>
      </c>
      <c r="AQ461" s="20">
        <f t="shared" si="95"/>
      </c>
      <c r="AR461" s="20">
        <f t="shared" si="96"/>
      </c>
      <c r="AS461" s="20">
        <f t="shared" si="97"/>
      </c>
    </row>
    <row r="462" spans="1:45" ht="12.75">
      <c r="A462" s="9">
        <v>5</v>
      </c>
      <c r="B462" s="9">
        <v>5</v>
      </c>
      <c r="C462" s="9">
        <v>2003</v>
      </c>
      <c r="D462" s="6">
        <v>1355</v>
      </c>
      <c r="E462" s="6">
        <v>0</v>
      </c>
      <c r="F462" s="6">
        <v>0</v>
      </c>
      <c r="G462" s="10">
        <v>0.1</v>
      </c>
      <c r="H462" s="6" t="s">
        <v>44</v>
      </c>
      <c r="I462" s="7" t="s">
        <v>43</v>
      </c>
      <c r="J462" s="7"/>
      <c r="K462" s="7"/>
      <c r="L462" s="7"/>
      <c r="M462" s="7"/>
      <c r="N462" s="7"/>
      <c r="AG462" s="20">
        <f t="shared" si="86"/>
        <v>0</v>
      </c>
      <c r="AH462" s="20">
        <f t="shared" si="87"/>
      </c>
      <c r="AI462" s="20">
        <f t="shared" si="88"/>
      </c>
      <c r="AJ462" s="20">
        <f t="shared" si="89"/>
      </c>
      <c r="AK462" s="20">
        <f t="shared" si="90"/>
      </c>
      <c r="AL462" s="20">
        <f t="shared" si="91"/>
      </c>
      <c r="AN462" s="20">
        <f t="shared" si="92"/>
        <v>0.1</v>
      </c>
      <c r="AO462" s="20">
        <f t="shared" si="93"/>
      </c>
      <c r="AP462" s="20">
        <f t="shared" si="94"/>
      </c>
      <c r="AQ462" s="20">
        <f t="shared" si="95"/>
      </c>
      <c r="AR462" s="20">
        <f t="shared" si="96"/>
      </c>
      <c r="AS462" s="20">
        <f t="shared" si="97"/>
      </c>
    </row>
    <row r="463" spans="1:45" ht="12.75">
      <c r="A463" s="8">
        <v>5</v>
      </c>
      <c r="B463" s="8">
        <v>5</v>
      </c>
      <c r="C463" s="8">
        <v>2003</v>
      </c>
      <c r="D463" s="6">
        <v>1545</v>
      </c>
      <c r="E463" s="6">
        <v>0</v>
      </c>
      <c r="F463" s="6">
        <v>0</v>
      </c>
      <c r="G463" s="10">
        <v>3.3</v>
      </c>
      <c r="H463" s="6" t="s">
        <v>26</v>
      </c>
      <c r="I463" s="7" t="s">
        <v>31</v>
      </c>
      <c r="J463" s="7"/>
      <c r="K463" s="7"/>
      <c r="L463" s="7"/>
      <c r="M463" s="7"/>
      <c r="N463" s="7"/>
      <c r="AG463" s="20">
        <f t="shared" si="86"/>
      </c>
      <c r="AH463" s="20">
        <f t="shared" si="87"/>
        <v>0</v>
      </c>
      <c r="AI463" s="20">
        <f t="shared" si="88"/>
      </c>
      <c r="AJ463" s="20">
        <f t="shared" si="89"/>
      </c>
      <c r="AK463" s="20">
        <f t="shared" si="90"/>
      </c>
      <c r="AL463" s="20">
        <f t="shared" si="91"/>
      </c>
      <c r="AN463" s="20">
        <f t="shared" si="92"/>
      </c>
      <c r="AO463" s="20">
        <f t="shared" si="93"/>
        <v>3.3</v>
      </c>
      <c r="AP463" s="20">
        <f t="shared" si="94"/>
      </c>
      <c r="AQ463" s="20">
        <f t="shared" si="95"/>
      </c>
      <c r="AR463" s="20">
        <f t="shared" si="96"/>
      </c>
      <c r="AS463" s="20">
        <f t="shared" si="97"/>
      </c>
    </row>
    <row r="464" spans="1:45" ht="12.75">
      <c r="A464" s="9">
        <v>5</v>
      </c>
      <c r="B464" s="9">
        <v>11</v>
      </c>
      <c r="C464" s="9">
        <v>2003</v>
      </c>
      <c r="D464" s="6">
        <v>212</v>
      </c>
      <c r="E464" s="6">
        <v>0</v>
      </c>
      <c r="F464" s="6">
        <v>0</v>
      </c>
      <c r="G464" s="10">
        <v>5</v>
      </c>
      <c r="H464" s="6" t="s">
        <v>26</v>
      </c>
      <c r="I464" s="7" t="s">
        <v>13</v>
      </c>
      <c r="J464" s="7"/>
      <c r="K464" s="7"/>
      <c r="L464" s="7"/>
      <c r="M464" s="7"/>
      <c r="N464" s="7"/>
      <c r="AG464" s="20">
        <f t="shared" si="86"/>
      </c>
      <c r="AH464" s="20">
        <f t="shared" si="87"/>
        <v>0</v>
      </c>
      <c r="AI464" s="20">
        <f t="shared" si="88"/>
      </c>
      <c r="AJ464" s="20">
        <f t="shared" si="89"/>
      </c>
      <c r="AK464" s="20">
        <f t="shared" si="90"/>
      </c>
      <c r="AL464" s="20">
        <f t="shared" si="91"/>
      </c>
      <c r="AN464" s="20">
        <f t="shared" si="92"/>
      </c>
      <c r="AO464" s="20">
        <f t="shared" si="93"/>
        <v>5</v>
      </c>
      <c r="AP464" s="20">
        <f t="shared" si="94"/>
      </c>
      <c r="AQ464" s="20">
        <f t="shared" si="95"/>
      </c>
      <c r="AR464" s="20">
        <f t="shared" si="96"/>
      </c>
      <c r="AS464" s="20">
        <f t="shared" si="97"/>
      </c>
    </row>
    <row r="465" spans="1:45" ht="12.75">
      <c r="A465" s="8">
        <v>5</v>
      </c>
      <c r="B465" s="8">
        <v>11</v>
      </c>
      <c r="C465" s="8">
        <v>2003</v>
      </c>
      <c r="D465" s="6">
        <v>220</v>
      </c>
      <c r="E465" s="6">
        <v>0</v>
      </c>
      <c r="F465" s="6">
        <v>1</v>
      </c>
      <c r="G465" s="10">
        <v>1</v>
      </c>
      <c r="H465" s="6" t="s">
        <v>15</v>
      </c>
      <c r="I465" s="7" t="s">
        <v>42</v>
      </c>
      <c r="J465" s="7"/>
      <c r="K465" s="7"/>
      <c r="L465" s="7"/>
      <c r="M465" s="7"/>
      <c r="N465" s="7"/>
      <c r="AG465" s="20">
        <f t="shared" si="86"/>
      </c>
      <c r="AH465" s="20">
        <f t="shared" si="87"/>
      </c>
      <c r="AI465" s="20">
        <f t="shared" si="88"/>
      </c>
      <c r="AJ465" s="20">
        <f t="shared" si="89"/>
        <v>0</v>
      </c>
      <c r="AK465" s="20">
        <f t="shared" si="90"/>
      </c>
      <c r="AL465" s="20">
        <f t="shared" si="91"/>
      </c>
      <c r="AN465" s="20">
        <f t="shared" si="92"/>
      </c>
      <c r="AO465" s="20">
        <f t="shared" si="93"/>
      </c>
      <c r="AP465" s="20">
        <f t="shared" si="94"/>
      </c>
      <c r="AQ465" s="20">
        <f t="shared" si="95"/>
        <v>1</v>
      </c>
      <c r="AR465" s="20">
        <f t="shared" si="96"/>
      </c>
      <c r="AS465" s="20">
        <f t="shared" si="97"/>
      </c>
    </row>
    <row r="466" spans="1:45" ht="12.75">
      <c r="A466" s="9">
        <v>5</v>
      </c>
      <c r="B466" s="9">
        <v>11</v>
      </c>
      <c r="C466" s="9">
        <v>2003</v>
      </c>
      <c r="D466" s="6">
        <v>220</v>
      </c>
      <c r="E466" s="6">
        <v>0</v>
      </c>
      <c r="F466" s="6">
        <v>0</v>
      </c>
      <c r="G466" s="10">
        <v>4.5</v>
      </c>
      <c r="H466" s="6" t="s">
        <v>26</v>
      </c>
      <c r="I466" s="7" t="s">
        <v>24</v>
      </c>
      <c r="J466" s="7"/>
      <c r="K466" s="7"/>
      <c r="L466" s="7"/>
      <c r="M466" s="7"/>
      <c r="N466" s="7"/>
      <c r="AG466" s="20">
        <f t="shared" si="86"/>
      </c>
      <c r="AH466" s="20">
        <f t="shared" si="87"/>
        <v>0</v>
      </c>
      <c r="AI466" s="20">
        <f t="shared" si="88"/>
      </c>
      <c r="AJ466" s="20">
        <f t="shared" si="89"/>
      </c>
      <c r="AK466" s="20">
        <f t="shared" si="90"/>
      </c>
      <c r="AL466" s="20">
        <f t="shared" si="91"/>
      </c>
      <c r="AN466" s="20">
        <f t="shared" si="92"/>
      </c>
      <c r="AO466" s="20">
        <f t="shared" si="93"/>
        <v>4.5</v>
      </c>
      <c r="AP466" s="20">
        <f t="shared" si="94"/>
      </c>
      <c r="AQ466" s="20">
        <f t="shared" si="95"/>
      </c>
      <c r="AR466" s="20">
        <f t="shared" si="96"/>
      </c>
      <c r="AS466" s="20">
        <f t="shared" si="97"/>
      </c>
    </row>
    <row r="467" spans="1:45" ht="12.75">
      <c r="A467" s="8">
        <v>5</v>
      </c>
      <c r="B467" s="8">
        <v>11</v>
      </c>
      <c r="C467" s="8">
        <v>2003</v>
      </c>
      <c r="D467" s="6">
        <v>230</v>
      </c>
      <c r="E467" s="6">
        <v>0</v>
      </c>
      <c r="F467" s="6">
        <v>0</v>
      </c>
      <c r="G467" s="10">
        <v>0.5</v>
      </c>
      <c r="H467" s="6" t="s">
        <v>26</v>
      </c>
      <c r="I467" s="7" t="s">
        <v>42</v>
      </c>
      <c r="J467" s="7"/>
      <c r="K467" s="7"/>
      <c r="L467" s="7"/>
      <c r="M467" s="7"/>
      <c r="N467" s="7"/>
      <c r="AG467" s="20">
        <f t="shared" si="86"/>
      </c>
      <c r="AH467" s="20">
        <f t="shared" si="87"/>
        <v>0</v>
      </c>
      <c r="AI467" s="20">
        <f t="shared" si="88"/>
      </c>
      <c r="AJ467" s="20">
        <f t="shared" si="89"/>
      </c>
      <c r="AK467" s="20">
        <f t="shared" si="90"/>
      </c>
      <c r="AL467" s="20">
        <f t="shared" si="91"/>
      </c>
      <c r="AN467" s="20">
        <f t="shared" si="92"/>
      </c>
      <c r="AO467" s="20">
        <f t="shared" si="93"/>
        <v>0.5</v>
      </c>
      <c r="AP467" s="20">
        <f t="shared" si="94"/>
      </c>
      <c r="AQ467" s="20">
        <f t="shared" si="95"/>
      </c>
      <c r="AR467" s="20">
        <f t="shared" si="96"/>
      </c>
      <c r="AS467" s="20">
        <f t="shared" si="97"/>
      </c>
    </row>
    <row r="468" spans="1:45" ht="12.75">
      <c r="A468" s="9">
        <v>5</v>
      </c>
      <c r="B468" s="9">
        <v>11</v>
      </c>
      <c r="C468" s="9">
        <v>2003</v>
      </c>
      <c r="D468" s="6">
        <v>240</v>
      </c>
      <c r="E468" s="6">
        <v>0</v>
      </c>
      <c r="F468" s="6">
        <v>0</v>
      </c>
      <c r="G468" s="10">
        <v>5.5</v>
      </c>
      <c r="H468" s="6" t="s">
        <v>26</v>
      </c>
      <c r="I468" s="7" t="s">
        <v>23</v>
      </c>
      <c r="J468" s="7"/>
      <c r="K468" s="7"/>
      <c r="L468" s="7"/>
      <c r="M468" s="7"/>
      <c r="N468" s="7"/>
      <c r="AG468" s="20">
        <f t="shared" si="86"/>
      </c>
      <c r="AH468" s="20">
        <f t="shared" si="87"/>
        <v>0</v>
      </c>
      <c r="AI468" s="20">
        <f t="shared" si="88"/>
      </c>
      <c r="AJ468" s="20">
        <f t="shared" si="89"/>
      </c>
      <c r="AK468" s="20">
        <f t="shared" si="90"/>
      </c>
      <c r="AL468" s="20">
        <f t="shared" si="91"/>
      </c>
      <c r="AN468" s="20">
        <f t="shared" si="92"/>
      </c>
      <c r="AO468" s="20">
        <f t="shared" si="93"/>
        <v>5.5</v>
      </c>
      <c r="AP468" s="20">
        <f t="shared" si="94"/>
      </c>
      <c r="AQ468" s="20">
        <f t="shared" si="95"/>
      </c>
      <c r="AR468" s="20">
        <f t="shared" si="96"/>
      </c>
      <c r="AS468" s="20">
        <f t="shared" si="97"/>
      </c>
    </row>
    <row r="469" spans="1:45" ht="12.75">
      <c r="A469" s="9">
        <v>5</v>
      </c>
      <c r="B469" s="9">
        <v>11</v>
      </c>
      <c r="C469" s="9">
        <v>2003</v>
      </c>
      <c r="D469" s="6">
        <v>250</v>
      </c>
      <c r="E469" s="6">
        <v>0</v>
      </c>
      <c r="F469" s="6">
        <v>0</v>
      </c>
      <c r="G469" s="10">
        <v>1</v>
      </c>
      <c r="H469" s="6" t="s">
        <v>15</v>
      </c>
      <c r="I469" s="7" t="s">
        <v>16</v>
      </c>
      <c r="J469" s="7"/>
      <c r="K469" s="7"/>
      <c r="L469" s="7"/>
      <c r="M469" s="7"/>
      <c r="N469" s="7"/>
      <c r="AG469" s="20">
        <f t="shared" si="86"/>
      </c>
      <c r="AH469" s="20">
        <f t="shared" si="87"/>
      </c>
      <c r="AI469" s="20">
        <f t="shared" si="88"/>
      </c>
      <c r="AJ469" s="20">
        <f t="shared" si="89"/>
        <v>0</v>
      </c>
      <c r="AK469" s="20">
        <f t="shared" si="90"/>
      </c>
      <c r="AL469" s="20">
        <f t="shared" si="91"/>
      </c>
      <c r="AN469" s="20">
        <f t="shared" si="92"/>
      </c>
      <c r="AO469" s="20">
        <f t="shared" si="93"/>
      </c>
      <c r="AP469" s="20">
        <f t="shared" si="94"/>
      </c>
      <c r="AQ469" s="20">
        <f t="shared" si="95"/>
        <v>1</v>
      </c>
      <c r="AR469" s="20">
        <f t="shared" si="96"/>
      </c>
      <c r="AS469" s="20">
        <f t="shared" si="97"/>
      </c>
    </row>
    <row r="470" spans="1:45" ht="12.75">
      <c r="A470" s="8">
        <v>5</v>
      </c>
      <c r="B470" s="8">
        <v>30</v>
      </c>
      <c r="C470" s="8">
        <v>2004</v>
      </c>
      <c r="D470" s="6">
        <v>545</v>
      </c>
      <c r="E470" s="6">
        <v>0</v>
      </c>
      <c r="F470" s="6">
        <v>0</v>
      </c>
      <c r="G470" s="10">
        <v>1</v>
      </c>
      <c r="H470" s="6" t="s">
        <v>26</v>
      </c>
      <c r="I470" s="7" t="s">
        <v>36</v>
      </c>
      <c r="J470" s="7"/>
      <c r="K470" s="7"/>
      <c r="L470" s="7"/>
      <c r="M470" s="7"/>
      <c r="N470" s="7"/>
      <c r="AG470" s="20">
        <f t="shared" si="86"/>
      </c>
      <c r="AH470" s="20">
        <f t="shared" si="87"/>
        <v>0</v>
      </c>
      <c r="AI470" s="20">
        <f t="shared" si="88"/>
      </c>
      <c r="AJ470" s="20">
        <f t="shared" si="89"/>
      </c>
      <c r="AK470" s="20">
        <f t="shared" si="90"/>
      </c>
      <c r="AL470" s="20">
        <f t="shared" si="91"/>
      </c>
      <c r="AN470" s="20">
        <f t="shared" si="92"/>
      </c>
      <c r="AO470" s="20">
        <f t="shared" si="93"/>
        <v>1</v>
      </c>
      <c r="AP470" s="20">
        <f t="shared" si="94"/>
      </c>
      <c r="AQ470" s="20">
        <f t="shared" si="95"/>
      </c>
      <c r="AR470" s="20">
        <f t="shared" si="96"/>
      </c>
      <c r="AS470" s="20">
        <f t="shared" si="97"/>
      </c>
    </row>
    <row r="471" spans="1:45" ht="12.75">
      <c r="A471" s="9">
        <v>5</v>
      </c>
      <c r="B471" s="9">
        <v>30</v>
      </c>
      <c r="C471" s="9">
        <v>2004</v>
      </c>
      <c r="D471" s="6">
        <v>2345</v>
      </c>
      <c r="E471" s="6">
        <v>0</v>
      </c>
      <c r="F471" s="6">
        <v>0</v>
      </c>
      <c r="G471" s="10">
        <v>0.3</v>
      </c>
      <c r="H471" s="6" t="s">
        <v>26</v>
      </c>
      <c r="I471" s="7" t="s">
        <v>17</v>
      </c>
      <c r="J471" s="7"/>
      <c r="K471" s="7"/>
      <c r="L471" s="7"/>
      <c r="M471" s="7"/>
      <c r="N471" s="7"/>
      <c r="AG471" s="20">
        <f t="shared" si="86"/>
      </c>
      <c r="AH471" s="20">
        <f t="shared" si="87"/>
        <v>0</v>
      </c>
      <c r="AI471" s="20">
        <f t="shared" si="88"/>
      </c>
      <c r="AJ471" s="20">
        <f t="shared" si="89"/>
      </c>
      <c r="AK471" s="20">
        <f t="shared" si="90"/>
      </c>
      <c r="AL471" s="20">
        <f t="shared" si="91"/>
      </c>
      <c r="AN471" s="20">
        <f t="shared" si="92"/>
      </c>
      <c r="AO471" s="20">
        <f t="shared" si="93"/>
        <v>0.3</v>
      </c>
      <c r="AP471" s="20">
        <f t="shared" si="94"/>
      </c>
      <c r="AQ471" s="20">
        <f t="shared" si="95"/>
      </c>
      <c r="AR471" s="20">
        <f t="shared" si="96"/>
      </c>
      <c r="AS471" s="20">
        <f t="shared" si="97"/>
      </c>
    </row>
    <row r="472" spans="1:45" ht="12.75">
      <c r="A472" s="8">
        <v>5</v>
      </c>
      <c r="B472" s="8">
        <v>31</v>
      </c>
      <c r="C472" s="8">
        <v>2004</v>
      </c>
      <c r="D472" s="6">
        <v>19</v>
      </c>
      <c r="E472" s="6">
        <v>0</v>
      </c>
      <c r="F472" s="6">
        <v>0</v>
      </c>
      <c r="G472" s="10">
        <v>0.8</v>
      </c>
      <c r="H472" s="6" t="s">
        <v>26</v>
      </c>
      <c r="I472" s="7" t="s">
        <v>10</v>
      </c>
      <c r="J472" s="7"/>
      <c r="K472" s="7"/>
      <c r="L472" s="7"/>
      <c r="M472" s="7"/>
      <c r="N472" s="7"/>
      <c r="AG472" s="20">
        <f t="shared" si="86"/>
      </c>
      <c r="AH472" s="20">
        <f t="shared" si="87"/>
        <v>0</v>
      </c>
      <c r="AI472" s="20">
        <f t="shared" si="88"/>
      </c>
      <c r="AJ472" s="20">
        <f t="shared" si="89"/>
      </c>
      <c r="AK472" s="20">
        <f t="shared" si="90"/>
      </c>
      <c r="AL472" s="20">
        <f t="shared" si="91"/>
      </c>
      <c r="AN472" s="20">
        <f t="shared" si="92"/>
      </c>
      <c r="AO472" s="20">
        <f t="shared" si="93"/>
        <v>0.8</v>
      </c>
      <c r="AP472" s="20">
        <f t="shared" si="94"/>
      </c>
      <c r="AQ472" s="20">
        <f t="shared" si="95"/>
      </c>
      <c r="AR472" s="20">
        <f t="shared" si="96"/>
      </c>
      <c r="AS472" s="20">
        <f t="shared" si="97"/>
      </c>
    </row>
    <row r="473" spans="1:45" ht="12.75">
      <c r="A473" s="8">
        <v>6</v>
      </c>
      <c r="B473" s="8">
        <v>13</v>
      </c>
      <c r="C473" s="8">
        <v>2004</v>
      </c>
      <c r="D473" s="6">
        <v>1347</v>
      </c>
      <c r="E473" s="6">
        <v>0</v>
      </c>
      <c r="F473" s="6">
        <v>0</v>
      </c>
      <c r="G473" s="10">
        <v>0.1</v>
      </c>
      <c r="H473" s="6" t="s">
        <v>26</v>
      </c>
      <c r="I473" s="7" t="s">
        <v>35</v>
      </c>
      <c r="J473" s="7"/>
      <c r="K473" s="7"/>
      <c r="L473" s="7"/>
      <c r="M473" s="7"/>
      <c r="N473" s="7"/>
      <c r="AG473" s="20">
        <f t="shared" si="86"/>
      </c>
      <c r="AH473" s="20">
        <f t="shared" si="87"/>
        <v>0</v>
      </c>
      <c r="AI473" s="20">
        <f t="shared" si="88"/>
      </c>
      <c r="AJ473" s="20">
        <f t="shared" si="89"/>
      </c>
      <c r="AK473" s="20">
        <f t="shared" si="90"/>
      </c>
      <c r="AL473" s="20">
        <f t="shared" si="91"/>
      </c>
      <c r="AN473" s="20">
        <f t="shared" si="92"/>
      </c>
      <c r="AO473" s="20">
        <f t="shared" si="93"/>
        <v>0.1</v>
      </c>
      <c r="AP473" s="20">
        <f t="shared" si="94"/>
      </c>
      <c r="AQ473" s="20">
        <f t="shared" si="95"/>
      </c>
      <c r="AR473" s="20">
        <f t="shared" si="96"/>
      </c>
      <c r="AS473" s="20">
        <f t="shared" si="97"/>
      </c>
    </row>
    <row r="474" spans="1:45" ht="12.75">
      <c r="A474" s="8">
        <v>10</v>
      </c>
      <c r="B474" s="8">
        <v>18</v>
      </c>
      <c r="C474" s="8">
        <v>2004</v>
      </c>
      <c r="D474" s="6">
        <v>1715</v>
      </c>
      <c r="E474" s="6">
        <v>0</v>
      </c>
      <c r="F474" s="6">
        <v>0</v>
      </c>
      <c r="G474" s="10">
        <v>0.7</v>
      </c>
      <c r="H474" s="6" t="s">
        <v>26</v>
      </c>
      <c r="I474" s="7" t="s">
        <v>20</v>
      </c>
      <c r="J474" s="7"/>
      <c r="K474" s="7"/>
      <c r="L474" s="7"/>
      <c r="M474" s="7"/>
      <c r="N474" s="7"/>
      <c r="AG474" s="20">
        <f t="shared" si="86"/>
      </c>
      <c r="AH474" s="20">
        <f t="shared" si="87"/>
        <v>0</v>
      </c>
      <c r="AI474" s="20">
        <f t="shared" si="88"/>
      </c>
      <c r="AJ474" s="20">
        <f t="shared" si="89"/>
      </c>
      <c r="AK474" s="20">
        <f t="shared" si="90"/>
      </c>
      <c r="AL474" s="20">
        <f t="shared" si="91"/>
      </c>
      <c r="AN474" s="20">
        <f t="shared" si="92"/>
      </c>
      <c r="AO474" s="20">
        <f t="shared" si="93"/>
        <v>0.7</v>
      </c>
      <c r="AP474" s="20">
        <f t="shared" si="94"/>
      </c>
      <c r="AQ474" s="20">
        <f t="shared" si="95"/>
      </c>
      <c r="AR474" s="20">
        <f t="shared" si="96"/>
      </c>
      <c r="AS474" s="20">
        <f t="shared" si="97"/>
      </c>
    </row>
    <row r="475" spans="1:45" ht="12.75">
      <c r="A475" s="8">
        <v>11</v>
      </c>
      <c r="B475" s="8">
        <v>15</v>
      </c>
      <c r="C475" s="8">
        <v>2005</v>
      </c>
      <c r="D475" s="6">
        <v>1535</v>
      </c>
      <c r="E475" s="6">
        <v>0</v>
      </c>
      <c r="F475" s="6">
        <v>0</v>
      </c>
      <c r="G475" s="10">
        <v>1</v>
      </c>
      <c r="H475" s="6" t="s">
        <v>26</v>
      </c>
      <c r="I475" s="7" t="s">
        <v>35</v>
      </c>
      <c r="J475" s="7"/>
      <c r="K475" s="7"/>
      <c r="L475" s="7"/>
      <c r="M475" s="7"/>
      <c r="N475" s="7"/>
      <c r="AG475" s="20">
        <f t="shared" si="86"/>
      </c>
      <c r="AH475" s="20">
        <f t="shared" si="87"/>
        <v>0</v>
      </c>
      <c r="AI475" s="20">
        <f t="shared" si="88"/>
      </c>
      <c r="AJ475" s="20">
        <f t="shared" si="89"/>
      </c>
      <c r="AK475" s="20">
        <f t="shared" si="90"/>
      </c>
      <c r="AL475" s="20">
        <f t="shared" si="91"/>
      </c>
      <c r="AN475" s="20">
        <f t="shared" si="92"/>
      </c>
      <c r="AO475" s="20">
        <f t="shared" si="93"/>
        <v>1</v>
      </c>
      <c r="AP475" s="20">
        <f t="shared" si="94"/>
      </c>
      <c r="AQ475" s="20">
        <f t="shared" si="95"/>
      </c>
      <c r="AR475" s="20">
        <f t="shared" si="96"/>
      </c>
      <c r="AS475" s="20">
        <f t="shared" si="97"/>
      </c>
    </row>
    <row r="476" spans="1:45" ht="12.75">
      <c r="A476" s="8">
        <v>11</v>
      </c>
      <c r="B476" s="8">
        <v>15</v>
      </c>
      <c r="C476" s="8">
        <v>2005</v>
      </c>
      <c r="D476" s="6">
        <v>1538</v>
      </c>
      <c r="E476" s="6">
        <v>0</v>
      </c>
      <c r="F476" s="6">
        <v>0</v>
      </c>
      <c r="G476" s="10">
        <v>1</v>
      </c>
      <c r="H476" s="6" t="s">
        <v>12</v>
      </c>
      <c r="I476" s="7" t="s">
        <v>35</v>
      </c>
      <c r="J476" s="7"/>
      <c r="K476" s="7"/>
      <c r="L476" s="7"/>
      <c r="M476" s="7"/>
      <c r="N476" s="7"/>
      <c r="AG476" s="20">
        <f t="shared" si="86"/>
      </c>
      <c r="AH476" s="20">
        <f t="shared" si="87"/>
      </c>
      <c r="AI476" s="20">
        <f t="shared" si="88"/>
        <v>0</v>
      </c>
      <c r="AJ476" s="20">
        <f t="shared" si="89"/>
      </c>
      <c r="AK476" s="20">
        <f t="shared" si="90"/>
      </c>
      <c r="AL476" s="20">
        <f t="shared" si="91"/>
      </c>
      <c r="AN476" s="20">
        <f t="shared" si="92"/>
      </c>
      <c r="AO476" s="20">
        <f t="shared" si="93"/>
      </c>
      <c r="AP476" s="20">
        <f t="shared" si="94"/>
        <v>1</v>
      </c>
      <c r="AQ476" s="20">
        <f t="shared" si="95"/>
      </c>
      <c r="AR476" s="20">
        <f t="shared" si="96"/>
      </c>
      <c r="AS476" s="20">
        <f t="shared" si="97"/>
      </c>
    </row>
    <row r="477" spans="1:45" ht="12.75">
      <c r="A477" s="8">
        <v>11</v>
      </c>
      <c r="B477" s="8">
        <v>15</v>
      </c>
      <c r="C477" s="8">
        <v>2005</v>
      </c>
      <c r="D477" s="6">
        <v>1604</v>
      </c>
      <c r="E477" s="6">
        <v>0</v>
      </c>
      <c r="F477" s="6">
        <v>0</v>
      </c>
      <c r="G477" s="10">
        <v>0.5</v>
      </c>
      <c r="H477" s="6" t="s">
        <v>12</v>
      </c>
      <c r="I477" s="7" t="s">
        <v>52</v>
      </c>
      <c r="J477" s="7"/>
      <c r="K477" s="7"/>
      <c r="L477" s="7"/>
      <c r="M477" s="7"/>
      <c r="N477" s="7"/>
      <c r="AG477" s="20">
        <f t="shared" si="86"/>
      </c>
      <c r="AH477" s="20">
        <f t="shared" si="87"/>
      </c>
      <c r="AI477" s="20">
        <f t="shared" si="88"/>
        <v>0</v>
      </c>
      <c r="AJ477" s="20">
        <f t="shared" si="89"/>
      </c>
      <c r="AK477" s="20">
        <f t="shared" si="90"/>
      </c>
      <c r="AL477" s="20">
        <f t="shared" si="91"/>
      </c>
      <c r="AN477" s="20">
        <f t="shared" si="92"/>
      </c>
      <c r="AO477" s="20">
        <f t="shared" si="93"/>
      </c>
      <c r="AP477" s="20">
        <f t="shared" si="94"/>
        <v>0.5</v>
      </c>
      <c r="AQ477" s="20">
        <f t="shared" si="95"/>
      </c>
      <c r="AR477" s="20">
        <f t="shared" si="96"/>
      </c>
      <c r="AS477" s="20">
        <f t="shared" si="97"/>
      </c>
    </row>
    <row r="478" spans="1:45" ht="12.75">
      <c r="A478" s="8">
        <v>11</v>
      </c>
      <c r="B478" s="8">
        <v>15</v>
      </c>
      <c r="C478" s="8">
        <v>2005</v>
      </c>
      <c r="D478" s="6">
        <v>1610</v>
      </c>
      <c r="E478" s="6">
        <v>0</v>
      </c>
      <c r="F478" s="6">
        <v>0</v>
      </c>
      <c r="G478" s="10">
        <v>0.1</v>
      </c>
      <c r="H478" s="6" t="s">
        <v>44</v>
      </c>
      <c r="I478" s="7" t="s">
        <v>52</v>
      </c>
      <c r="J478" s="7"/>
      <c r="K478" s="7"/>
      <c r="L478" s="7"/>
      <c r="M478" s="7"/>
      <c r="N478" s="7"/>
      <c r="AG478" s="20">
        <f t="shared" si="86"/>
        <v>0</v>
      </c>
      <c r="AH478" s="20">
        <f t="shared" si="87"/>
      </c>
      <c r="AI478" s="20">
        <f t="shared" si="88"/>
      </c>
      <c r="AJ478" s="20">
        <f t="shared" si="89"/>
      </c>
      <c r="AK478" s="20">
        <f t="shared" si="90"/>
      </c>
      <c r="AL478" s="20">
        <f t="shared" si="91"/>
      </c>
      <c r="AN478" s="20">
        <f t="shared" si="92"/>
        <v>0.1</v>
      </c>
      <c r="AO478" s="20">
        <f t="shared" si="93"/>
      </c>
      <c r="AP478" s="20">
        <f t="shared" si="94"/>
      </c>
      <c r="AQ478" s="20">
        <f t="shared" si="95"/>
      </c>
      <c r="AR478" s="20">
        <f t="shared" si="96"/>
      </c>
      <c r="AS478" s="20">
        <f t="shared" si="97"/>
      </c>
    </row>
    <row r="479" spans="1:45" ht="12.75">
      <c r="A479" s="8">
        <v>11</v>
      </c>
      <c r="B479" s="8">
        <v>15</v>
      </c>
      <c r="C479" s="8">
        <v>2005</v>
      </c>
      <c r="D479" s="6">
        <v>1610</v>
      </c>
      <c r="E479" s="6">
        <v>0</v>
      </c>
      <c r="F479" s="6">
        <v>0</v>
      </c>
      <c r="G479" s="10">
        <v>0.2</v>
      </c>
      <c r="H479" s="6" t="s">
        <v>26</v>
      </c>
      <c r="I479" s="7" t="s">
        <v>52</v>
      </c>
      <c r="J479" s="7"/>
      <c r="K479" s="7"/>
      <c r="L479" s="7"/>
      <c r="M479" s="7"/>
      <c r="N479" s="7"/>
      <c r="AG479" s="20">
        <f t="shared" si="86"/>
      </c>
      <c r="AH479" s="20">
        <f t="shared" si="87"/>
        <v>0</v>
      </c>
      <c r="AI479" s="20">
        <f t="shared" si="88"/>
      </c>
      <c r="AJ479" s="20">
        <f t="shared" si="89"/>
      </c>
      <c r="AK479" s="20">
        <f t="shared" si="90"/>
      </c>
      <c r="AL479" s="20">
        <f t="shared" si="91"/>
      </c>
      <c r="AN479" s="20">
        <f t="shared" si="92"/>
      </c>
      <c r="AO479" s="20">
        <f t="shared" si="93"/>
        <v>0.2</v>
      </c>
      <c r="AP479" s="20">
        <f t="shared" si="94"/>
      </c>
      <c r="AQ479" s="20">
        <f t="shared" si="95"/>
      </c>
      <c r="AR479" s="20">
        <f t="shared" si="96"/>
      </c>
      <c r="AS479" s="20">
        <f t="shared" si="97"/>
      </c>
    </row>
    <row r="480" spans="1:45" ht="12.75">
      <c r="A480" s="8">
        <v>11</v>
      </c>
      <c r="B480" s="8">
        <v>15</v>
      </c>
      <c r="C480" s="8">
        <v>2005</v>
      </c>
      <c r="D480" s="6">
        <v>1635</v>
      </c>
      <c r="E480" s="6">
        <v>0</v>
      </c>
      <c r="F480" s="6">
        <v>0</v>
      </c>
      <c r="G480" s="10">
        <v>0</v>
      </c>
      <c r="H480" s="6" t="s">
        <v>26</v>
      </c>
      <c r="I480" s="7" t="s">
        <v>19</v>
      </c>
      <c r="J480" s="7"/>
      <c r="K480" s="7"/>
      <c r="L480" s="7"/>
      <c r="M480" s="7"/>
      <c r="N480" s="7"/>
      <c r="AG480" s="20">
        <f t="shared" si="86"/>
      </c>
      <c r="AH480" s="20">
        <f t="shared" si="87"/>
        <v>0</v>
      </c>
      <c r="AI480" s="20">
        <f t="shared" si="88"/>
      </c>
      <c r="AJ480" s="20">
        <f t="shared" si="89"/>
      </c>
      <c r="AK480" s="20">
        <f t="shared" si="90"/>
      </c>
      <c r="AL480" s="20">
        <f t="shared" si="91"/>
      </c>
      <c r="AN480" s="20">
        <f t="shared" si="92"/>
      </c>
      <c r="AO480" s="20">
        <f t="shared" si="93"/>
        <v>0</v>
      </c>
      <c r="AP480" s="20">
        <f t="shared" si="94"/>
      </c>
      <c r="AQ480" s="20">
        <f t="shared" si="95"/>
      </c>
      <c r="AR480" s="20">
        <f t="shared" si="96"/>
      </c>
      <c r="AS480" s="20">
        <f t="shared" si="97"/>
      </c>
    </row>
    <row r="481" spans="1:45" ht="12.75">
      <c r="A481" s="8">
        <v>11</v>
      </c>
      <c r="B481" s="8">
        <v>15</v>
      </c>
      <c r="C481" s="8">
        <v>2005</v>
      </c>
      <c r="D481" s="6">
        <v>1636</v>
      </c>
      <c r="E481" s="6">
        <v>0</v>
      </c>
      <c r="F481" s="6">
        <v>0</v>
      </c>
      <c r="G481" s="10">
        <v>0.2</v>
      </c>
      <c r="H481" s="6" t="s">
        <v>26</v>
      </c>
      <c r="I481" s="7" t="s">
        <v>19</v>
      </c>
      <c r="J481" s="7"/>
      <c r="K481" s="7"/>
      <c r="L481" s="7"/>
      <c r="M481" s="7"/>
      <c r="N481" s="7"/>
      <c r="AG481" s="20">
        <f t="shared" si="86"/>
      </c>
      <c r="AH481" s="20">
        <f t="shared" si="87"/>
        <v>0</v>
      </c>
      <c r="AI481" s="20">
        <f t="shared" si="88"/>
      </c>
      <c r="AJ481" s="20">
        <f t="shared" si="89"/>
      </c>
      <c r="AK481" s="20">
        <f t="shared" si="90"/>
      </c>
      <c r="AL481" s="20">
        <f t="shared" si="91"/>
      </c>
      <c r="AN481" s="20">
        <f t="shared" si="92"/>
      </c>
      <c r="AO481" s="20">
        <f t="shared" si="93"/>
        <v>0.2</v>
      </c>
      <c r="AP481" s="20">
        <f t="shared" si="94"/>
      </c>
      <c r="AQ481" s="20">
        <f t="shared" si="95"/>
      </c>
      <c r="AR481" s="20">
        <f t="shared" si="96"/>
      </c>
      <c r="AS481" s="20">
        <f t="shared" si="97"/>
      </c>
    </row>
    <row r="482" spans="1:45" ht="12.75">
      <c r="A482" s="8">
        <v>11</v>
      </c>
      <c r="B482" s="8">
        <v>15</v>
      </c>
      <c r="C482" s="8">
        <v>2005</v>
      </c>
      <c r="D482" s="6">
        <v>1637</v>
      </c>
      <c r="E482" s="6">
        <v>0</v>
      </c>
      <c r="F482" s="6">
        <v>0</v>
      </c>
      <c r="G482" s="10">
        <v>1.2</v>
      </c>
      <c r="H482" s="6" t="s">
        <v>44</v>
      </c>
      <c r="I482" s="7" t="s">
        <v>19</v>
      </c>
      <c r="J482" s="7"/>
      <c r="K482" s="7"/>
      <c r="L482" s="7"/>
      <c r="M482" s="7"/>
      <c r="N482" s="7"/>
      <c r="AG482" s="20">
        <f t="shared" si="86"/>
        <v>0</v>
      </c>
      <c r="AH482" s="20">
        <f t="shared" si="87"/>
      </c>
      <c r="AI482" s="20">
        <f t="shared" si="88"/>
      </c>
      <c r="AJ482" s="20">
        <f t="shared" si="89"/>
      </c>
      <c r="AK482" s="20">
        <f t="shared" si="90"/>
      </c>
      <c r="AL482" s="20">
        <f t="shared" si="91"/>
      </c>
      <c r="AN482" s="20">
        <f t="shared" si="92"/>
        <v>1.2</v>
      </c>
      <c r="AO482" s="20">
        <f t="shared" si="93"/>
      </c>
      <c r="AP482" s="20">
        <f t="shared" si="94"/>
      </c>
      <c r="AQ482" s="20">
        <f t="shared" si="95"/>
      </c>
      <c r="AR482" s="20">
        <f t="shared" si="96"/>
      </c>
      <c r="AS482" s="20">
        <f t="shared" si="97"/>
      </c>
    </row>
    <row r="483" spans="1:45" ht="12.75">
      <c r="A483" s="8">
        <v>11</v>
      </c>
      <c r="B483" s="8">
        <v>15</v>
      </c>
      <c r="C483" s="8">
        <v>2005</v>
      </c>
      <c r="D483" s="6">
        <v>1644</v>
      </c>
      <c r="E483" s="6">
        <v>0</v>
      </c>
      <c r="F483" s="6">
        <v>0</v>
      </c>
      <c r="G483" s="10">
        <v>1</v>
      </c>
      <c r="H483" s="6" t="s">
        <v>12</v>
      </c>
      <c r="I483" s="7" t="s">
        <v>19</v>
      </c>
      <c r="J483" s="7"/>
      <c r="K483" s="7"/>
      <c r="L483" s="7"/>
      <c r="M483" s="7"/>
      <c r="N483" s="7"/>
      <c r="AG483" s="20">
        <f t="shared" si="86"/>
      </c>
      <c r="AH483" s="20">
        <f t="shared" si="87"/>
      </c>
      <c r="AI483" s="20">
        <f t="shared" si="88"/>
        <v>0</v>
      </c>
      <c r="AJ483" s="20">
        <f t="shared" si="89"/>
      </c>
      <c r="AK483" s="20">
        <f t="shared" si="90"/>
      </c>
      <c r="AL483" s="20">
        <f t="shared" si="91"/>
      </c>
      <c r="AN483" s="20">
        <f t="shared" si="92"/>
      </c>
      <c r="AO483" s="20">
        <f t="shared" si="93"/>
      </c>
      <c r="AP483" s="20">
        <f t="shared" si="94"/>
        <v>1</v>
      </c>
      <c r="AQ483" s="20">
        <f t="shared" si="95"/>
      </c>
      <c r="AR483" s="20">
        <f t="shared" si="96"/>
      </c>
      <c r="AS483" s="20">
        <f t="shared" si="97"/>
      </c>
    </row>
    <row r="484" spans="1:45" ht="12.75">
      <c r="A484" s="8">
        <v>11</v>
      </c>
      <c r="B484" s="8">
        <v>15</v>
      </c>
      <c r="C484" s="8">
        <v>2005</v>
      </c>
      <c r="D484" s="6">
        <v>1650</v>
      </c>
      <c r="E484" s="6">
        <v>0</v>
      </c>
      <c r="F484" s="6">
        <v>0</v>
      </c>
      <c r="G484" s="10">
        <v>0</v>
      </c>
      <c r="H484" s="6" t="s">
        <v>44</v>
      </c>
      <c r="I484" s="7" t="s">
        <v>35</v>
      </c>
      <c r="J484" s="7"/>
      <c r="K484" s="7"/>
      <c r="L484" s="7"/>
      <c r="M484" s="7"/>
      <c r="N484" s="7"/>
      <c r="AG484" s="20">
        <f t="shared" si="86"/>
        <v>0</v>
      </c>
      <c r="AH484" s="20">
        <f t="shared" si="87"/>
      </c>
      <c r="AI484" s="20">
        <f t="shared" si="88"/>
      </c>
      <c r="AJ484" s="20">
        <f t="shared" si="89"/>
      </c>
      <c r="AK484" s="20">
        <f t="shared" si="90"/>
      </c>
      <c r="AL484" s="20">
        <f t="shared" si="91"/>
      </c>
      <c r="AN484" s="20">
        <f t="shared" si="92"/>
        <v>0</v>
      </c>
      <c r="AO484" s="20">
        <f t="shared" si="93"/>
      </c>
      <c r="AP484" s="20">
        <f t="shared" si="94"/>
      </c>
      <c r="AQ484" s="20">
        <f t="shared" si="95"/>
      </c>
      <c r="AR484" s="20">
        <f t="shared" si="96"/>
      </c>
      <c r="AS484" s="20">
        <f t="shared" si="97"/>
      </c>
    </row>
    <row r="485" spans="1:45" ht="12.75">
      <c r="A485" s="8">
        <v>11</v>
      </c>
      <c r="B485" s="8">
        <v>15</v>
      </c>
      <c r="C485" s="8">
        <v>2005</v>
      </c>
      <c r="D485" s="6">
        <v>1655</v>
      </c>
      <c r="E485" s="6">
        <v>0</v>
      </c>
      <c r="F485" s="6">
        <v>0</v>
      </c>
      <c r="G485" s="10">
        <v>2</v>
      </c>
      <c r="H485" s="6" t="s">
        <v>26</v>
      </c>
      <c r="I485" s="7" t="s">
        <v>34</v>
      </c>
      <c r="J485" s="7"/>
      <c r="K485" s="7"/>
      <c r="L485" s="7"/>
      <c r="M485" s="7"/>
      <c r="N485" s="7"/>
      <c r="AG485" s="20">
        <f t="shared" si="86"/>
      </c>
      <c r="AH485" s="20">
        <f t="shared" si="87"/>
        <v>0</v>
      </c>
      <c r="AI485" s="20">
        <f t="shared" si="88"/>
      </c>
      <c r="AJ485" s="20">
        <f t="shared" si="89"/>
      </c>
      <c r="AK485" s="20">
        <f t="shared" si="90"/>
      </c>
      <c r="AL485" s="20">
        <f t="shared" si="91"/>
      </c>
      <c r="AN485" s="20">
        <f t="shared" si="92"/>
      </c>
      <c r="AO485" s="20">
        <f t="shared" si="93"/>
        <v>2</v>
      </c>
      <c r="AP485" s="20">
        <f t="shared" si="94"/>
      </c>
      <c r="AQ485" s="20">
        <f t="shared" si="95"/>
      </c>
      <c r="AR485" s="20">
        <f t="shared" si="96"/>
      </c>
      <c r="AS485" s="20">
        <f t="shared" si="97"/>
      </c>
    </row>
    <row r="486" spans="1:45" ht="12.75">
      <c r="A486" s="8">
        <v>11</v>
      </c>
      <c r="B486" s="8">
        <v>15</v>
      </c>
      <c r="C486" s="8">
        <v>2005</v>
      </c>
      <c r="D486" s="6">
        <v>1733</v>
      </c>
      <c r="E486" s="6">
        <v>0</v>
      </c>
      <c r="F486" s="6">
        <v>0</v>
      </c>
      <c r="G486" s="10">
        <v>0.9</v>
      </c>
      <c r="H486" s="6" t="s">
        <v>12</v>
      </c>
      <c r="I486" s="7" t="s">
        <v>9</v>
      </c>
      <c r="J486" s="7"/>
      <c r="K486" s="7"/>
      <c r="L486" s="7"/>
      <c r="M486" s="7"/>
      <c r="N486" s="7"/>
      <c r="AG486" s="20">
        <f t="shared" si="86"/>
      </c>
      <c r="AH486" s="20">
        <f t="shared" si="87"/>
      </c>
      <c r="AI486" s="20">
        <f t="shared" si="88"/>
        <v>0</v>
      </c>
      <c r="AJ486" s="20">
        <f t="shared" si="89"/>
      </c>
      <c r="AK486" s="20">
        <f t="shared" si="90"/>
      </c>
      <c r="AL486" s="20">
        <f t="shared" si="91"/>
      </c>
      <c r="AN486" s="20">
        <f t="shared" si="92"/>
      </c>
      <c r="AO486" s="20">
        <f t="shared" si="93"/>
      </c>
      <c r="AP486" s="20">
        <f t="shared" si="94"/>
        <v>0.9</v>
      </c>
      <c r="AQ486" s="20">
        <f t="shared" si="95"/>
      </c>
      <c r="AR486" s="20">
        <f t="shared" si="96"/>
      </c>
      <c r="AS486" s="20">
        <f t="shared" si="97"/>
      </c>
    </row>
    <row r="487" spans="1:45" ht="12.75">
      <c r="A487" s="8">
        <v>11</v>
      </c>
      <c r="B487" s="8">
        <v>15</v>
      </c>
      <c r="C487" s="8">
        <v>2005</v>
      </c>
      <c r="D487" s="6">
        <v>1740</v>
      </c>
      <c r="E487" s="6">
        <v>0</v>
      </c>
      <c r="F487" s="6">
        <v>0</v>
      </c>
      <c r="G487" s="10">
        <v>2</v>
      </c>
      <c r="H487" s="6" t="s">
        <v>44</v>
      </c>
      <c r="I487" s="7" t="s">
        <v>9</v>
      </c>
      <c r="J487" s="7"/>
      <c r="K487" s="7"/>
      <c r="L487" s="7"/>
      <c r="M487" s="7"/>
      <c r="N487" s="7"/>
      <c r="AG487" s="20">
        <f t="shared" si="86"/>
        <v>0</v>
      </c>
      <c r="AH487" s="20">
        <f t="shared" si="87"/>
      </c>
      <c r="AI487" s="20">
        <f t="shared" si="88"/>
      </c>
      <c r="AJ487" s="20">
        <f t="shared" si="89"/>
      </c>
      <c r="AK487" s="20">
        <f t="shared" si="90"/>
      </c>
      <c r="AL487" s="20">
        <f t="shared" si="91"/>
      </c>
      <c r="AN487" s="20">
        <f t="shared" si="92"/>
        <v>2</v>
      </c>
      <c r="AO487" s="20">
        <f t="shared" si="93"/>
      </c>
      <c r="AP487" s="20">
        <f t="shared" si="94"/>
      </c>
      <c r="AQ487" s="20">
        <f t="shared" si="95"/>
      </c>
      <c r="AR487" s="20">
        <f t="shared" si="96"/>
      </c>
      <c r="AS487" s="20">
        <f t="shared" si="97"/>
      </c>
    </row>
    <row r="488" spans="1:45" ht="12.75">
      <c r="A488" s="8">
        <v>11</v>
      </c>
      <c r="B488" s="8">
        <v>15</v>
      </c>
      <c r="C488" s="8">
        <v>2005</v>
      </c>
      <c r="D488" s="6">
        <v>1802</v>
      </c>
      <c r="E488" s="6">
        <v>0</v>
      </c>
      <c r="F488" s="6">
        <v>1</v>
      </c>
      <c r="G488" s="10">
        <v>6</v>
      </c>
      <c r="H488" s="6" t="s">
        <v>12</v>
      </c>
      <c r="I488" s="7" t="s">
        <v>49</v>
      </c>
      <c r="J488" s="7"/>
      <c r="K488" s="7"/>
      <c r="L488" s="7"/>
      <c r="M488" s="7"/>
      <c r="N488" s="7"/>
      <c r="AG488" s="20">
        <f t="shared" si="86"/>
      </c>
      <c r="AH488" s="20">
        <f t="shared" si="87"/>
      </c>
      <c r="AI488" s="20">
        <f t="shared" si="88"/>
        <v>0</v>
      </c>
      <c r="AJ488" s="20">
        <f t="shared" si="89"/>
      </c>
      <c r="AK488" s="20">
        <f t="shared" si="90"/>
      </c>
      <c r="AL488" s="20">
        <f t="shared" si="91"/>
      </c>
      <c r="AN488" s="20">
        <f t="shared" si="92"/>
      </c>
      <c r="AO488" s="20">
        <f t="shared" si="93"/>
      </c>
      <c r="AP488" s="20">
        <f t="shared" si="94"/>
        <v>6</v>
      </c>
      <c r="AQ488" s="20">
        <f t="shared" si="95"/>
      </c>
      <c r="AR488" s="20">
        <f t="shared" si="96"/>
      </c>
      <c r="AS488" s="20">
        <f t="shared" si="97"/>
      </c>
    </row>
    <row r="489" spans="1:45" ht="12.75">
      <c r="A489" s="8">
        <v>11</v>
      </c>
      <c r="B489" s="8">
        <v>15</v>
      </c>
      <c r="C489" s="8">
        <v>2005</v>
      </c>
      <c r="D489" s="6">
        <v>1805</v>
      </c>
      <c r="E489" s="6">
        <v>0</v>
      </c>
      <c r="F489" s="6">
        <v>0</v>
      </c>
      <c r="G489" s="10">
        <v>0.1</v>
      </c>
      <c r="H489" s="6" t="s">
        <v>44</v>
      </c>
      <c r="I489" s="7" t="s">
        <v>25</v>
      </c>
      <c r="J489" s="7"/>
      <c r="K489" s="7"/>
      <c r="L489" s="7"/>
      <c r="M489" s="7"/>
      <c r="N489" s="7"/>
      <c r="AG489" s="20">
        <f t="shared" si="86"/>
        <v>0</v>
      </c>
      <c r="AH489" s="20">
        <f t="shared" si="87"/>
      </c>
      <c r="AI489" s="20">
        <f t="shared" si="88"/>
      </c>
      <c r="AJ489" s="20">
        <f t="shared" si="89"/>
      </c>
      <c r="AK489" s="20">
        <f t="shared" si="90"/>
      </c>
      <c r="AL489" s="20">
        <f t="shared" si="91"/>
      </c>
      <c r="AN489" s="20">
        <f t="shared" si="92"/>
        <v>0.1</v>
      </c>
      <c r="AO489" s="20">
        <f t="shared" si="93"/>
      </c>
      <c r="AP489" s="20">
        <f t="shared" si="94"/>
      </c>
      <c r="AQ489" s="20">
        <f t="shared" si="95"/>
      </c>
      <c r="AR489" s="20">
        <f t="shared" si="96"/>
      </c>
      <c r="AS489" s="20">
        <f t="shared" si="97"/>
      </c>
    </row>
    <row r="490" spans="1:45" ht="12.75">
      <c r="A490" s="8">
        <v>11</v>
      </c>
      <c r="B490" s="8">
        <v>15</v>
      </c>
      <c r="C490" s="8">
        <v>2005</v>
      </c>
      <c r="D490" s="6">
        <v>1815</v>
      </c>
      <c r="E490" s="6">
        <v>0</v>
      </c>
      <c r="F490" s="6">
        <v>0</v>
      </c>
      <c r="G490" s="10">
        <v>0</v>
      </c>
      <c r="H490" s="6" t="s">
        <v>44</v>
      </c>
      <c r="I490" s="7" t="s">
        <v>13</v>
      </c>
      <c r="J490" s="7"/>
      <c r="K490" s="7"/>
      <c r="L490" s="7"/>
      <c r="M490" s="7"/>
      <c r="N490" s="7"/>
      <c r="AG490" s="20">
        <f t="shared" si="86"/>
        <v>0</v>
      </c>
      <c r="AH490" s="20">
        <f t="shared" si="87"/>
      </c>
      <c r="AI490" s="20">
        <f t="shared" si="88"/>
      </c>
      <c r="AJ490" s="20">
        <f t="shared" si="89"/>
      </c>
      <c r="AK490" s="20">
        <f t="shared" si="90"/>
      </c>
      <c r="AL490" s="20">
        <f t="shared" si="91"/>
      </c>
      <c r="AN490" s="20">
        <f t="shared" si="92"/>
        <v>0</v>
      </c>
      <c r="AO490" s="20">
        <f t="shared" si="93"/>
      </c>
      <c r="AP490" s="20">
        <f t="shared" si="94"/>
      </c>
      <c r="AQ490" s="20">
        <f t="shared" si="95"/>
      </c>
      <c r="AR490" s="20">
        <f t="shared" si="96"/>
      </c>
      <c r="AS490" s="20">
        <f t="shared" si="97"/>
      </c>
    </row>
    <row r="491" spans="1:45" ht="12.75">
      <c r="A491" s="8">
        <v>11</v>
      </c>
      <c r="B491" s="8">
        <v>15</v>
      </c>
      <c r="C491" s="8">
        <v>2005</v>
      </c>
      <c r="D491" s="6">
        <v>1825</v>
      </c>
      <c r="E491" s="6">
        <v>0</v>
      </c>
      <c r="F491" s="6">
        <v>0</v>
      </c>
      <c r="G491" s="10">
        <v>0</v>
      </c>
      <c r="H491" s="6" t="s">
        <v>44</v>
      </c>
      <c r="I491" s="7" t="s">
        <v>18</v>
      </c>
      <c r="J491" s="7"/>
      <c r="K491" s="7"/>
      <c r="L491" s="7"/>
      <c r="M491" s="7"/>
      <c r="N491" s="7"/>
      <c r="AG491" s="20">
        <f t="shared" si="86"/>
        <v>0</v>
      </c>
      <c r="AH491" s="20">
        <f t="shared" si="87"/>
      </c>
      <c r="AI491" s="20">
        <f t="shared" si="88"/>
      </c>
      <c r="AJ491" s="20">
        <f t="shared" si="89"/>
      </c>
      <c r="AK491" s="20">
        <f t="shared" si="90"/>
      </c>
      <c r="AL491" s="20">
        <f t="shared" si="91"/>
      </c>
      <c r="AN491" s="20">
        <f t="shared" si="92"/>
        <v>0</v>
      </c>
      <c r="AO491" s="20">
        <f t="shared" si="93"/>
      </c>
      <c r="AP491" s="20">
        <f t="shared" si="94"/>
      </c>
      <c r="AQ491" s="20">
        <f t="shared" si="95"/>
      </c>
      <c r="AR491" s="20">
        <f t="shared" si="96"/>
      </c>
      <c r="AS491" s="20">
        <f t="shared" si="97"/>
      </c>
    </row>
    <row r="492" spans="1:45" ht="12.75">
      <c r="A492" s="8">
        <v>11</v>
      </c>
      <c r="B492" s="8">
        <v>15</v>
      </c>
      <c r="C492" s="8">
        <v>2005</v>
      </c>
      <c r="D492" s="6">
        <v>1832</v>
      </c>
      <c r="E492" s="6">
        <v>0</v>
      </c>
      <c r="F492" s="6">
        <v>0</v>
      </c>
      <c r="G492" s="10">
        <v>0</v>
      </c>
      <c r="H492" s="6" t="s">
        <v>44</v>
      </c>
      <c r="I492" s="7" t="s">
        <v>42</v>
      </c>
      <c r="J492" s="7"/>
      <c r="K492" s="7"/>
      <c r="L492" s="7"/>
      <c r="M492" s="7"/>
      <c r="N492" s="7"/>
      <c r="AG492" s="20">
        <f t="shared" si="86"/>
        <v>0</v>
      </c>
      <c r="AH492" s="20">
        <f t="shared" si="87"/>
      </c>
      <c r="AI492" s="20">
        <f t="shared" si="88"/>
      </c>
      <c r="AJ492" s="20">
        <f t="shared" si="89"/>
      </c>
      <c r="AK492" s="20">
        <f t="shared" si="90"/>
      </c>
      <c r="AL492" s="20">
        <f t="shared" si="91"/>
      </c>
      <c r="AN492" s="20">
        <f t="shared" si="92"/>
        <v>0</v>
      </c>
      <c r="AO492" s="20">
        <f t="shared" si="93"/>
      </c>
      <c r="AP492" s="20">
        <f t="shared" si="94"/>
      </c>
      <c r="AQ492" s="20">
        <f t="shared" si="95"/>
      </c>
      <c r="AR492" s="20">
        <f t="shared" si="96"/>
      </c>
      <c r="AS492" s="20">
        <f t="shared" si="97"/>
      </c>
    </row>
    <row r="493" spans="1:45" ht="12.75">
      <c r="A493" s="8">
        <v>11</v>
      </c>
      <c r="B493" s="8">
        <v>15</v>
      </c>
      <c r="C493" s="8">
        <v>2005</v>
      </c>
      <c r="D493" s="6">
        <v>1842</v>
      </c>
      <c r="E493" s="6">
        <v>0</v>
      </c>
      <c r="F493" s="6">
        <v>0</v>
      </c>
      <c r="G493" s="10">
        <v>0</v>
      </c>
      <c r="H493" s="6" t="s">
        <v>44</v>
      </c>
      <c r="I493" s="7" t="s">
        <v>23</v>
      </c>
      <c r="J493" s="7"/>
      <c r="K493" s="7"/>
      <c r="L493" s="7"/>
      <c r="M493" s="7"/>
      <c r="N493" s="7"/>
      <c r="AG493" s="20">
        <f t="shared" si="86"/>
        <v>0</v>
      </c>
      <c r="AH493" s="20">
        <f t="shared" si="87"/>
      </c>
      <c r="AI493" s="20">
        <f t="shared" si="88"/>
      </c>
      <c r="AJ493" s="20">
        <f t="shared" si="89"/>
      </c>
      <c r="AK493" s="20">
        <f t="shared" si="90"/>
      </c>
      <c r="AL493" s="20">
        <f t="shared" si="91"/>
      </c>
      <c r="AN493" s="20">
        <f t="shared" si="92"/>
        <v>0</v>
      </c>
      <c r="AO493" s="20">
        <f t="shared" si="93"/>
      </c>
      <c r="AP493" s="20">
        <f t="shared" si="94"/>
      </c>
      <c r="AQ493" s="20">
        <f t="shared" si="95"/>
      </c>
      <c r="AR493" s="20">
        <f t="shared" si="96"/>
      </c>
      <c r="AS493" s="20">
        <f t="shared" si="97"/>
      </c>
    </row>
    <row r="494" spans="1:45" ht="12.75">
      <c r="A494" s="8">
        <v>4</v>
      </c>
      <c r="B494" s="8">
        <v>2</v>
      </c>
      <c r="C494" s="8">
        <v>2006</v>
      </c>
      <c r="D494" s="6">
        <v>2056</v>
      </c>
      <c r="E494" s="6">
        <v>0</v>
      </c>
      <c r="F494" s="6">
        <v>0</v>
      </c>
      <c r="G494" s="10">
        <v>0.2</v>
      </c>
      <c r="H494" s="6" t="s">
        <v>26</v>
      </c>
      <c r="I494" s="7" t="s">
        <v>35</v>
      </c>
      <c r="J494" s="7"/>
      <c r="K494" s="7"/>
      <c r="L494" s="7"/>
      <c r="M494" s="7"/>
      <c r="N494" s="7"/>
      <c r="AG494" s="20">
        <f t="shared" si="86"/>
      </c>
      <c r="AH494" s="20">
        <f t="shared" si="87"/>
        <v>0</v>
      </c>
      <c r="AI494" s="20">
        <f t="shared" si="88"/>
      </c>
      <c r="AJ494" s="20">
        <f t="shared" si="89"/>
      </c>
      <c r="AK494" s="20">
        <f t="shared" si="90"/>
      </c>
      <c r="AL494" s="20">
        <f t="shared" si="91"/>
      </c>
      <c r="AN494" s="20">
        <f t="shared" si="92"/>
      </c>
      <c r="AO494" s="20">
        <f t="shared" si="93"/>
        <v>0.2</v>
      </c>
      <c r="AP494" s="20">
        <f t="shared" si="94"/>
      </c>
      <c r="AQ494" s="20">
        <f t="shared" si="95"/>
      </c>
      <c r="AR494" s="20">
        <f t="shared" si="96"/>
      </c>
      <c r="AS494" s="20">
        <f t="shared" si="97"/>
      </c>
    </row>
    <row r="495" spans="1:45" ht="12.75">
      <c r="A495" s="8">
        <v>4</v>
      </c>
      <c r="B495" s="8">
        <v>7</v>
      </c>
      <c r="C495" s="8">
        <v>2006</v>
      </c>
      <c r="D495" s="6">
        <v>1140</v>
      </c>
      <c r="E495" s="6">
        <v>0</v>
      </c>
      <c r="F495" s="6">
        <v>0</v>
      </c>
      <c r="G495" s="10">
        <v>1.1</v>
      </c>
      <c r="H495" s="6" t="s">
        <v>44</v>
      </c>
      <c r="I495" s="7" t="s">
        <v>35</v>
      </c>
      <c r="J495" s="7"/>
      <c r="K495" s="7"/>
      <c r="L495" s="7"/>
      <c r="M495" s="7"/>
      <c r="N495" s="7"/>
      <c r="AG495" s="20">
        <f t="shared" si="86"/>
        <v>0</v>
      </c>
      <c r="AH495" s="20">
        <f t="shared" si="87"/>
      </c>
      <c r="AI495" s="20">
        <f t="shared" si="88"/>
      </c>
      <c r="AJ495" s="20">
        <f t="shared" si="89"/>
      </c>
      <c r="AK495" s="20">
        <f t="shared" si="90"/>
      </c>
      <c r="AL495" s="20">
        <f t="shared" si="91"/>
      </c>
      <c r="AN495" s="20">
        <f t="shared" si="92"/>
        <v>1.1</v>
      </c>
      <c r="AO495" s="20">
        <f t="shared" si="93"/>
      </c>
      <c r="AP495" s="20">
        <f t="shared" si="94"/>
      </c>
      <c r="AQ495" s="20">
        <f t="shared" si="95"/>
      </c>
      <c r="AR495" s="20">
        <f t="shared" si="96"/>
      </c>
      <c r="AS495" s="20">
        <f t="shared" si="97"/>
      </c>
    </row>
    <row r="496" spans="1:45" ht="12.75">
      <c r="A496" s="8">
        <v>4</v>
      </c>
      <c r="B496" s="8">
        <v>7</v>
      </c>
      <c r="C496" s="8">
        <v>2006</v>
      </c>
      <c r="D496" s="6">
        <v>1205</v>
      </c>
      <c r="E496" s="6">
        <v>0</v>
      </c>
      <c r="F496" s="6">
        <v>0</v>
      </c>
      <c r="G496" s="10">
        <v>0.2</v>
      </c>
      <c r="H496" s="6" t="s">
        <v>44</v>
      </c>
      <c r="I496" s="7" t="s">
        <v>34</v>
      </c>
      <c r="J496" s="7"/>
      <c r="K496" s="7"/>
      <c r="L496" s="7"/>
      <c r="M496" s="7"/>
      <c r="N496" s="7"/>
      <c r="AG496" s="20">
        <f t="shared" si="86"/>
        <v>0</v>
      </c>
      <c r="AH496" s="20">
        <f t="shared" si="87"/>
      </c>
      <c r="AI496" s="20">
        <f t="shared" si="88"/>
      </c>
      <c r="AJ496" s="20">
        <f t="shared" si="89"/>
      </c>
      <c r="AK496" s="20">
        <f t="shared" si="90"/>
      </c>
      <c r="AL496" s="20">
        <f t="shared" si="91"/>
      </c>
      <c r="AN496" s="20">
        <f t="shared" si="92"/>
        <v>0.2</v>
      </c>
      <c r="AO496" s="20">
        <f t="shared" si="93"/>
      </c>
      <c r="AP496" s="20">
        <f t="shared" si="94"/>
      </c>
      <c r="AQ496" s="20">
        <f t="shared" si="95"/>
      </c>
      <c r="AR496" s="20">
        <f t="shared" si="96"/>
      </c>
      <c r="AS496" s="20">
        <f t="shared" si="97"/>
      </c>
    </row>
    <row r="497" spans="1:45" ht="12.75">
      <c r="A497" s="8">
        <v>4</v>
      </c>
      <c r="B497" s="8">
        <v>7</v>
      </c>
      <c r="C497" s="8">
        <v>2006</v>
      </c>
      <c r="D497" s="6">
        <v>1210</v>
      </c>
      <c r="E497" s="6">
        <v>0</v>
      </c>
      <c r="F497" s="6">
        <v>0</v>
      </c>
      <c r="G497" s="10">
        <v>0.2</v>
      </c>
      <c r="H497" s="6" t="s">
        <v>44</v>
      </c>
      <c r="I497" s="7" t="s">
        <v>34</v>
      </c>
      <c r="J497" s="7"/>
      <c r="K497" s="7"/>
      <c r="L497" s="7"/>
      <c r="M497" s="7"/>
      <c r="N497" s="7"/>
      <c r="AG497" s="20">
        <f t="shared" si="86"/>
        <v>0</v>
      </c>
      <c r="AH497" s="20">
        <f t="shared" si="87"/>
      </c>
      <c r="AI497" s="20">
        <f t="shared" si="88"/>
      </c>
      <c r="AJ497" s="20">
        <f t="shared" si="89"/>
      </c>
      <c r="AK497" s="20">
        <f t="shared" si="90"/>
      </c>
      <c r="AL497" s="20">
        <f t="shared" si="91"/>
      </c>
      <c r="AN497" s="20">
        <f t="shared" si="92"/>
        <v>0.2</v>
      </c>
      <c r="AO497" s="20">
        <f t="shared" si="93"/>
      </c>
      <c r="AP497" s="20">
        <f t="shared" si="94"/>
      </c>
      <c r="AQ497" s="20">
        <f t="shared" si="95"/>
      </c>
      <c r="AR497" s="20">
        <f t="shared" si="96"/>
      </c>
      <c r="AS497" s="20">
        <f t="shared" si="97"/>
      </c>
    </row>
    <row r="498" spans="1:45" ht="12.75">
      <c r="A498" s="8">
        <v>4</v>
      </c>
      <c r="B498" s="8">
        <v>7</v>
      </c>
      <c r="C498" s="8">
        <v>2006</v>
      </c>
      <c r="D498" s="6">
        <v>1230</v>
      </c>
      <c r="E498" s="6">
        <v>0</v>
      </c>
      <c r="F498" s="6">
        <v>0</v>
      </c>
      <c r="G498" s="10">
        <v>18.8</v>
      </c>
      <c r="H498" s="6" t="s">
        <v>15</v>
      </c>
      <c r="I498" s="7" t="s">
        <v>9</v>
      </c>
      <c r="J498" s="7" t="s">
        <v>147</v>
      </c>
      <c r="K498" s="7"/>
      <c r="L498" s="7"/>
      <c r="M498" s="7"/>
      <c r="N498" s="7"/>
      <c r="AG498" s="20">
        <f t="shared" si="86"/>
      </c>
      <c r="AH498" s="20">
        <f t="shared" si="87"/>
      </c>
      <c r="AI498" s="20">
        <f t="shared" si="88"/>
      </c>
      <c r="AJ498" s="20">
        <f t="shared" si="89"/>
        <v>0</v>
      </c>
      <c r="AK498" s="20">
        <f t="shared" si="90"/>
      </c>
      <c r="AL498" s="20">
        <f t="shared" si="91"/>
      </c>
      <c r="AN498" s="20">
        <f t="shared" si="92"/>
      </c>
      <c r="AO498" s="20">
        <f t="shared" si="93"/>
      </c>
      <c r="AP498" s="20">
        <f t="shared" si="94"/>
      </c>
      <c r="AQ498" s="20">
        <f t="shared" si="95"/>
        <v>18.8</v>
      </c>
      <c r="AR498" s="20">
        <f t="shared" si="96"/>
      </c>
      <c r="AS498" s="20">
        <f t="shared" si="97"/>
      </c>
    </row>
    <row r="499" spans="1:45" ht="12.75">
      <c r="A499" s="8">
        <v>4</v>
      </c>
      <c r="B499" s="8">
        <v>7</v>
      </c>
      <c r="C499" s="8">
        <v>2006</v>
      </c>
      <c r="D499" s="6">
        <v>1253</v>
      </c>
      <c r="E499" s="6">
        <v>0</v>
      </c>
      <c r="F499" s="6">
        <v>0</v>
      </c>
      <c r="G499" s="10">
        <v>6</v>
      </c>
      <c r="H499" s="6" t="s">
        <v>12</v>
      </c>
      <c r="I499" s="7" t="s">
        <v>35</v>
      </c>
      <c r="J499" s="7"/>
      <c r="K499" s="7"/>
      <c r="L499" s="7"/>
      <c r="M499" s="7"/>
      <c r="N499" s="7"/>
      <c r="AG499" s="20">
        <f t="shared" si="86"/>
      </c>
      <c r="AH499" s="20">
        <f t="shared" si="87"/>
      </c>
      <c r="AI499" s="20">
        <f t="shared" si="88"/>
        <v>0</v>
      </c>
      <c r="AJ499" s="20">
        <f t="shared" si="89"/>
      </c>
      <c r="AK499" s="20">
        <f t="shared" si="90"/>
      </c>
      <c r="AL499" s="20">
        <f t="shared" si="91"/>
      </c>
      <c r="AN499" s="20">
        <f t="shared" si="92"/>
      </c>
      <c r="AO499" s="20">
        <f t="shared" si="93"/>
      </c>
      <c r="AP499" s="20">
        <f t="shared" si="94"/>
        <v>6</v>
      </c>
      <c r="AQ499" s="20">
        <f t="shared" si="95"/>
      </c>
      <c r="AR499" s="20">
        <f t="shared" si="96"/>
      </c>
      <c r="AS499" s="20">
        <f t="shared" si="97"/>
      </c>
    </row>
    <row r="500" spans="1:45" ht="12.75">
      <c r="A500" s="8">
        <v>4</v>
      </c>
      <c r="B500" s="8">
        <v>7</v>
      </c>
      <c r="C500" s="8">
        <v>2006</v>
      </c>
      <c r="D500" s="6">
        <v>1305</v>
      </c>
      <c r="E500" s="6">
        <v>0</v>
      </c>
      <c r="F500" s="6">
        <v>0</v>
      </c>
      <c r="G500" s="10">
        <v>4.5</v>
      </c>
      <c r="H500" s="6" t="s">
        <v>26</v>
      </c>
      <c r="I500" s="7" t="s">
        <v>34</v>
      </c>
      <c r="J500" s="7"/>
      <c r="K500" s="7"/>
      <c r="L500" s="7"/>
      <c r="M500" s="7"/>
      <c r="N500" s="7"/>
      <c r="AG500" s="20">
        <f t="shared" si="86"/>
      </c>
      <c r="AH500" s="20">
        <f t="shared" si="87"/>
        <v>0</v>
      </c>
      <c r="AI500" s="20">
        <f t="shared" si="88"/>
      </c>
      <c r="AJ500" s="20">
        <f t="shared" si="89"/>
      </c>
      <c r="AK500" s="20">
        <f t="shared" si="90"/>
      </c>
      <c r="AL500" s="20">
        <f t="shared" si="91"/>
      </c>
      <c r="AN500" s="20">
        <f t="shared" si="92"/>
      </c>
      <c r="AO500" s="20">
        <f t="shared" si="93"/>
        <v>4.5</v>
      </c>
      <c r="AP500" s="20">
        <f t="shared" si="94"/>
      </c>
      <c r="AQ500" s="20">
        <f t="shared" si="95"/>
      </c>
      <c r="AR500" s="20">
        <f t="shared" si="96"/>
      </c>
      <c r="AS500" s="20">
        <f t="shared" si="97"/>
      </c>
    </row>
    <row r="501" spans="1:45" ht="12.75">
      <c r="A501" s="8">
        <v>4</v>
      </c>
      <c r="B501" s="8">
        <v>7</v>
      </c>
      <c r="C501" s="8">
        <v>2006</v>
      </c>
      <c r="D501" s="6">
        <v>1308</v>
      </c>
      <c r="E501" s="6">
        <v>7</v>
      </c>
      <c r="F501" s="6">
        <v>128</v>
      </c>
      <c r="G501" s="10">
        <v>22.7</v>
      </c>
      <c r="H501" s="6" t="s">
        <v>15</v>
      </c>
      <c r="I501" s="7" t="s">
        <v>13</v>
      </c>
      <c r="J501" s="7" t="s">
        <v>124</v>
      </c>
      <c r="K501" s="7"/>
      <c r="L501" s="7"/>
      <c r="M501" s="7"/>
      <c r="N501" s="7"/>
      <c r="AG501" s="20">
        <f t="shared" si="86"/>
      </c>
      <c r="AH501" s="20">
        <f t="shared" si="87"/>
      </c>
      <c r="AI501" s="20">
        <f t="shared" si="88"/>
      </c>
      <c r="AJ501" s="20">
        <f t="shared" si="89"/>
        <v>7</v>
      </c>
      <c r="AK501" s="20">
        <f t="shared" si="90"/>
      </c>
      <c r="AL501" s="20">
        <f t="shared" si="91"/>
      </c>
      <c r="AN501" s="20">
        <f t="shared" si="92"/>
      </c>
      <c r="AO501" s="20">
        <f t="shared" si="93"/>
      </c>
      <c r="AP501" s="20">
        <f t="shared" si="94"/>
      </c>
      <c r="AQ501" s="20">
        <f t="shared" si="95"/>
        <v>22.7</v>
      </c>
      <c r="AR501" s="20">
        <f t="shared" si="96"/>
      </c>
      <c r="AS501" s="20">
        <f t="shared" si="97"/>
      </c>
    </row>
    <row r="502" spans="1:45" ht="12.75">
      <c r="A502" s="8">
        <v>4</v>
      </c>
      <c r="B502" s="8">
        <v>7</v>
      </c>
      <c r="C502" s="8">
        <v>2006</v>
      </c>
      <c r="D502" s="6">
        <v>1343</v>
      </c>
      <c r="E502" s="6">
        <v>0</v>
      </c>
      <c r="F502" s="6">
        <v>0</v>
      </c>
      <c r="G502" s="10">
        <v>0.3</v>
      </c>
      <c r="H502" s="6" t="s">
        <v>44</v>
      </c>
      <c r="I502" s="7" t="s">
        <v>30</v>
      </c>
      <c r="J502" s="7"/>
      <c r="K502" s="7"/>
      <c r="L502" s="7"/>
      <c r="M502" s="7"/>
      <c r="N502" s="7"/>
      <c r="AG502" s="20">
        <f t="shared" si="86"/>
        <v>0</v>
      </c>
      <c r="AH502" s="20">
        <f t="shared" si="87"/>
      </c>
      <c r="AI502" s="20">
        <f t="shared" si="88"/>
      </c>
      <c r="AJ502" s="20">
        <f t="shared" si="89"/>
      </c>
      <c r="AK502" s="20">
        <f t="shared" si="90"/>
      </c>
      <c r="AL502" s="20">
        <f t="shared" si="91"/>
      </c>
      <c r="AN502" s="20">
        <f t="shared" si="92"/>
        <v>0.3</v>
      </c>
      <c r="AO502" s="20">
        <f t="shared" si="93"/>
      </c>
      <c r="AP502" s="20">
        <f t="shared" si="94"/>
      </c>
      <c r="AQ502" s="20">
        <f t="shared" si="95"/>
      </c>
      <c r="AR502" s="20">
        <f t="shared" si="96"/>
      </c>
      <c r="AS502" s="20">
        <f t="shared" si="97"/>
      </c>
    </row>
    <row r="503" spans="1:45" ht="12.75">
      <c r="A503" s="8">
        <v>4</v>
      </c>
      <c r="B503" s="8">
        <v>7</v>
      </c>
      <c r="C503" s="8">
        <v>2006</v>
      </c>
      <c r="D503" s="6">
        <v>1545</v>
      </c>
      <c r="E503" s="6">
        <v>2</v>
      </c>
      <c r="F503" s="6">
        <v>0</v>
      </c>
      <c r="G503" s="10">
        <v>11</v>
      </c>
      <c r="H503" s="6" t="s">
        <v>26</v>
      </c>
      <c r="I503" s="7" t="s">
        <v>21</v>
      </c>
      <c r="J503" s="7"/>
      <c r="K503" s="7"/>
      <c r="L503" s="7"/>
      <c r="M503" s="7"/>
      <c r="N503" s="7"/>
      <c r="AG503" s="20">
        <f t="shared" si="86"/>
      </c>
      <c r="AH503" s="20">
        <f t="shared" si="87"/>
        <v>2</v>
      </c>
      <c r="AI503" s="20">
        <f t="shared" si="88"/>
      </c>
      <c r="AJ503" s="20">
        <f t="shared" si="89"/>
      </c>
      <c r="AK503" s="20">
        <f t="shared" si="90"/>
      </c>
      <c r="AL503" s="20">
        <f t="shared" si="91"/>
      </c>
      <c r="AN503" s="20">
        <f t="shared" si="92"/>
      </c>
      <c r="AO503" s="20">
        <f t="shared" si="93"/>
        <v>11</v>
      </c>
      <c r="AP503" s="20">
        <f t="shared" si="94"/>
      </c>
      <c r="AQ503" s="20">
        <f t="shared" si="95"/>
      </c>
      <c r="AR503" s="20">
        <f t="shared" si="96"/>
      </c>
      <c r="AS503" s="20">
        <f t="shared" si="97"/>
      </c>
    </row>
    <row r="504" spans="1:45" ht="12.75">
      <c r="A504" s="8">
        <v>4</v>
      </c>
      <c r="B504" s="8">
        <v>7</v>
      </c>
      <c r="C504" s="8">
        <v>2006</v>
      </c>
      <c r="D504" s="6">
        <v>1646</v>
      </c>
      <c r="E504" s="6">
        <v>0</v>
      </c>
      <c r="F504" s="6">
        <v>4</v>
      </c>
      <c r="G504" s="10">
        <v>6.2</v>
      </c>
      <c r="H504" s="6" t="s">
        <v>26</v>
      </c>
      <c r="I504" s="7" t="s">
        <v>14</v>
      </c>
      <c r="J504" s="7"/>
      <c r="K504" s="7"/>
      <c r="L504" s="7"/>
      <c r="M504" s="7"/>
      <c r="N504" s="7"/>
      <c r="AG504" s="20">
        <f>IF(H504="F0",E504,"")</f>
      </c>
      <c r="AH504" s="20">
        <f>IF(H504="F1",E504,"")</f>
        <v>0</v>
      </c>
      <c r="AI504" s="20">
        <f>IF(H504="F2",E504,"")</f>
      </c>
      <c r="AJ504" s="20">
        <f>IF(H504="F3",E504,"")</f>
      </c>
      <c r="AK504" s="20">
        <f>IF(H504="F4",E504,"")</f>
      </c>
      <c r="AL504" s="20">
        <f>IF(H504="F5",E504,"")</f>
      </c>
      <c r="AN504" s="20">
        <f t="shared" si="92"/>
      </c>
      <c r="AO504" s="20">
        <f t="shared" si="93"/>
        <v>6.2</v>
      </c>
      <c r="AP504" s="20">
        <f t="shared" si="94"/>
      </c>
      <c r="AQ504" s="20">
        <f t="shared" si="95"/>
      </c>
      <c r="AR504" s="20">
        <f t="shared" si="96"/>
      </c>
      <c r="AS504" s="20">
        <f t="shared" si="97"/>
      </c>
    </row>
    <row r="505" spans="1:45" ht="12.75">
      <c r="A505" s="8">
        <v>4</v>
      </c>
      <c r="B505" s="8">
        <v>7</v>
      </c>
      <c r="C505" s="8">
        <v>2006</v>
      </c>
      <c r="D505" s="6">
        <v>1728</v>
      </c>
      <c r="E505" s="6">
        <v>1</v>
      </c>
      <c r="F505" s="6">
        <v>0</v>
      </c>
      <c r="G505" s="10">
        <v>4</v>
      </c>
      <c r="H505" s="6" t="s">
        <v>26</v>
      </c>
      <c r="I505" s="7" t="s">
        <v>21</v>
      </c>
      <c r="J505" s="7"/>
      <c r="K505" s="7"/>
      <c r="L505" s="7"/>
      <c r="M505" s="7"/>
      <c r="N505" s="7"/>
      <c r="AG505" s="20">
        <f>IF(H505="F0",E505,"")</f>
      </c>
      <c r="AH505" s="20">
        <f>IF(H505="F1",E505,"")</f>
        <v>1</v>
      </c>
      <c r="AI505" s="20">
        <f>IF(H505="F2",E505,"")</f>
      </c>
      <c r="AJ505" s="20">
        <f>IF(H505="F3",E505,"")</f>
      </c>
      <c r="AK505" s="20">
        <f>IF(H505="F4",E505,"")</f>
      </c>
      <c r="AL505" s="20">
        <f>IF(H505="F5",E505,"")</f>
      </c>
      <c r="AN505" s="20">
        <f t="shared" si="92"/>
      </c>
      <c r="AO505" s="20">
        <f t="shared" si="93"/>
        <v>4</v>
      </c>
      <c r="AP505" s="20">
        <f t="shared" si="94"/>
      </c>
      <c r="AQ505" s="20">
        <f t="shared" si="95"/>
      </c>
      <c r="AR505" s="20">
        <f t="shared" si="96"/>
      </c>
      <c r="AS505" s="20">
        <f t="shared" si="97"/>
      </c>
    </row>
    <row r="506" spans="1:45" ht="12.75">
      <c r="A506" s="8">
        <v>9</v>
      </c>
      <c r="B506" s="8">
        <v>23</v>
      </c>
      <c r="C506" s="8">
        <v>2006</v>
      </c>
      <c r="D506" s="6">
        <v>300</v>
      </c>
      <c r="E506" s="6">
        <v>0</v>
      </c>
      <c r="F506" s="6">
        <v>0</v>
      </c>
      <c r="G506" s="10">
        <v>0.2</v>
      </c>
      <c r="H506" s="6" t="s">
        <v>44</v>
      </c>
      <c r="I506" s="7" t="s">
        <v>19</v>
      </c>
      <c r="J506" s="7"/>
      <c r="K506" s="7"/>
      <c r="L506" s="7"/>
      <c r="M506" s="7"/>
      <c r="N506" s="7"/>
      <c r="AG506" s="20">
        <f>IF(H506="F0",E506,"")</f>
        <v>0</v>
      </c>
      <c r="AH506" s="20">
        <f>IF(H506="F1",E506,"")</f>
      </c>
      <c r="AI506" s="20">
        <f>IF(H506="F2",E506,"")</f>
      </c>
      <c r="AJ506" s="20">
        <f>IF(H506="F3",E506,"")</f>
      </c>
      <c r="AK506" s="20">
        <f>IF(H506="F4",E506,"")</f>
      </c>
      <c r="AL506" s="20">
        <f>IF(H506="F5",E506,"")</f>
      </c>
      <c r="AN506" s="20">
        <f t="shared" si="92"/>
        <v>0.2</v>
      </c>
      <c r="AO506" s="20">
        <f t="shared" si="93"/>
      </c>
      <c r="AP506" s="20">
        <f t="shared" si="94"/>
      </c>
      <c r="AQ506" s="20">
        <f t="shared" si="95"/>
      </c>
      <c r="AR506" s="20">
        <f t="shared" si="96"/>
      </c>
      <c r="AS506" s="20">
        <f t="shared" si="97"/>
      </c>
    </row>
    <row r="507" spans="1:45" ht="12.75" customHeight="1">
      <c r="A507" s="8">
        <v>4</v>
      </c>
      <c r="B507" s="8">
        <v>3</v>
      </c>
      <c r="C507" s="8">
        <v>2007</v>
      </c>
      <c r="D507" s="6">
        <v>2016</v>
      </c>
      <c r="E507" s="6">
        <v>0</v>
      </c>
      <c r="F507" s="6">
        <v>0</v>
      </c>
      <c r="G507" s="10">
        <v>5.3</v>
      </c>
      <c r="H507" s="6" t="s">
        <v>53</v>
      </c>
      <c r="I507" s="7" t="s">
        <v>14</v>
      </c>
      <c r="J507" s="7"/>
      <c r="K507" s="7"/>
      <c r="L507" s="7"/>
      <c r="M507" s="7"/>
      <c r="N507" s="7"/>
      <c r="AG507" s="20">
        <f>IF(H507="EF0",E507,"")</f>
      </c>
      <c r="AH507" s="20">
        <f>IF(H507="EF1",E507,"")</f>
        <v>0</v>
      </c>
      <c r="AI507" s="20">
        <f>IF(H507="EF2",E507,"")</f>
      </c>
      <c r="AJ507" s="20">
        <f>IF(H507="EF3",E507,"")</f>
      </c>
      <c r="AK507" s="20">
        <f>IF(H507="EF4",E507,"")</f>
      </c>
      <c r="AL507" s="20">
        <f>IF(H507="EF5",E507,"")</f>
      </c>
      <c r="AN507" s="20">
        <f>IF(H507="EF0",G507,"")</f>
      </c>
      <c r="AO507" s="20">
        <f>IF(H507="EF1",G507,"")</f>
        <v>5.3</v>
      </c>
      <c r="AP507" s="20">
        <f>IF(H507="EF2",G507,"")</f>
      </c>
      <c r="AQ507" s="20">
        <f>IF(H507="EF3",G507,"")</f>
      </c>
      <c r="AR507" s="20">
        <f>IF(H507="EF4",G507,"")</f>
      </c>
      <c r="AS507" s="20">
        <f>IF(H507="EF5",G507,"")</f>
      </c>
    </row>
    <row r="508" spans="1:45" ht="12.75">
      <c r="A508" s="8" t="s">
        <v>165</v>
      </c>
      <c r="B508" s="8" t="s">
        <v>166</v>
      </c>
      <c r="C508" s="8" t="s">
        <v>167</v>
      </c>
      <c r="D508" s="6">
        <v>1450</v>
      </c>
      <c r="E508" s="6">
        <v>0</v>
      </c>
      <c r="F508" s="6">
        <v>0</v>
      </c>
      <c r="G508" s="10">
        <v>8</v>
      </c>
      <c r="H508" s="6" t="s">
        <v>163</v>
      </c>
      <c r="I508" s="7" t="s">
        <v>14</v>
      </c>
      <c r="J508" s="7"/>
      <c r="K508" s="7"/>
      <c r="L508" s="7"/>
      <c r="M508" s="7"/>
      <c r="N508" s="7"/>
      <c r="AG508" s="20">
        <f aca="true" t="shared" si="98" ref="AG508:AG535">IF(H508="EF0",E508,"")</f>
        <v>0</v>
      </c>
      <c r="AH508" s="20">
        <f aca="true" t="shared" si="99" ref="AH508:AH535">IF(H508="EF1",E508,"")</f>
      </c>
      <c r="AI508" s="20">
        <f aca="true" t="shared" si="100" ref="AI508:AI535">IF(H508="EF2",E508,"")</f>
      </c>
      <c r="AJ508" s="20">
        <f aca="true" t="shared" si="101" ref="AJ508:AJ535">IF(H508="EF3",E508,"")</f>
      </c>
      <c r="AK508" s="20">
        <f aca="true" t="shared" si="102" ref="AK508:AK535">IF(H508="EF4",E508,"")</f>
      </c>
      <c r="AL508" s="20">
        <f aca="true" t="shared" si="103" ref="AL508:AL535">IF(H508="EF5",E508,"")</f>
      </c>
      <c r="AN508" s="20">
        <f aca="true" t="shared" si="104" ref="AN508:AN535">IF(H508="EF0",G508,"")</f>
        <v>8</v>
      </c>
      <c r="AO508" s="20">
        <f aca="true" t="shared" si="105" ref="AO508:AO535">IF(H508="EF1",G508,"")</f>
      </c>
      <c r="AP508" s="20">
        <f aca="true" t="shared" si="106" ref="AP508:AP535">IF(H508="EF2",G508,"")</f>
      </c>
      <c r="AQ508" s="20">
        <f aca="true" t="shared" si="107" ref="AQ508:AQ535">IF(H508="EF3",G508,"")</f>
      </c>
      <c r="AR508" s="20">
        <f aca="true" t="shared" si="108" ref="AR508:AR535">IF(H508="EF4",G508,"")</f>
      </c>
      <c r="AS508" s="20">
        <f aca="true" t="shared" si="109" ref="AS508:AS535">IF(H508="EF5",G508,"")</f>
      </c>
    </row>
    <row r="509" spans="1:45" ht="12.75">
      <c r="A509" s="8">
        <v>10</v>
      </c>
      <c r="B509" s="8">
        <v>18</v>
      </c>
      <c r="C509" s="8">
        <v>2007</v>
      </c>
      <c r="D509" s="6">
        <v>1915</v>
      </c>
      <c r="E509" s="6">
        <v>0</v>
      </c>
      <c r="F509" s="6">
        <v>0</v>
      </c>
      <c r="G509" s="11">
        <v>0.7</v>
      </c>
      <c r="H509" s="6" t="s">
        <v>53</v>
      </c>
      <c r="I509" s="7" t="s">
        <v>29</v>
      </c>
      <c r="J509" s="7"/>
      <c r="K509" s="7"/>
      <c r="L509" s="7"/>
      <c r="M509" s="7"/>
      <c r="N509" s="7"/>
      <c r="AG509" s="20">
        <f t="shared" si="98"/>
      </c>
      <c r="AH509" s="20">
        <f t="shared" si="99"/>
        <v>0</v>
      </c>
      <c r="AI509" s="20">
        <f t="shared" si="100"/>
      </c>
      <c r="AJ509" s="20">
        <f t="shared" si="101"/>
      </c>
      <c r="AK509" s="20">
        <f t="shared" si="102"/>
      </c>
      <c r="AL509" s="20">
        <f t="shared" si="103"/>
      </c>
      <c r="AN509" s="20">
        <f t="shared" si="104"/>
      </c>
      <c r="AO509" s="20">
        <f t="shared" si="105"/>
        <v>0.7</v>
      </c>
      <c r="AP509" s="20">
        <f t="shared" si="106"/>
      </c>
      <c r="AQ509" s="20">
        <f t="shared" si="107"/>
      </c>
      <c r="AR509" s="20">
        <f t="shared" si="108"/>
      </c>
      <c r="AS509" s="20">
        <f t="shared" si="109"/>
      </c>
    </row>
    <row r="510" spans="1:45" ht="12.75">
      <c r="A510" s="8">
        <v>11</v>
      </c>
      <c r="B510" s="8">
        <v>14</v>
      </c>
      <c r="C510" s="8">
        <v>2007</v>
      </c>
      <c r="D510" s="6">
        <v>1517</v>
      </c>
      <c r="E510" s="6">
        <v>0</v>
      </c>
      <c r="F510" s="6">
        <v>0</v>
      </c>
      <c r="G510" s="11">
        <v>0.1</v>
      </c>
      <c r="H510" s="6" t="s">
        <v>53</v>
      </c>
      <c r="I510" s="7" t="s">
        <v>47</v>
      </c>
      <c r="J510" s="7"/>
      <c r="K510" s="7"/>
      <c r="L510" s="7"/>
      <c r="M510" s="7"/>
      <c r="N510" s="7"/>
      <c r="AG510" s="20">
        <f t="shared" si="98"/>
      </c>
      <c r="AH510" s="20">
        <f t="shared" si="99"/>
        <v>0</v>
      </c>
      <c r="AI510" s="20">
        <f t="shared" si="100"/>
      </c>
      <c r="AJ510" s="20">
        <f t="shared" si="101"/>
      </c>
      <c r="AK510" s="20">
        <f t="shared" si="102"/>
      </c>
      <c r="AL510" s="20">
        <f t="shared" si="103"/>
      </c>
      <c r="AN510" s="20">
        <f t="shared" si="104"/>
      </c>
      <c r="AO510" s="20">
        <f t="shared" si="105"/>
        <v>0.1</v>
      </c>
      <c r="AP510" s="20">
        <f t="shared" si="106"/>
      </c>
      <c r="AQ510" s="20">
        <f t="shared" si="107"/>
      </c>
      <c r="AR510" s="20">
        <f t="shared" si="108"/>
      </c>
      <c r="AS510" s="20">
        <f t="shared" si="109"/>
      </c>
    </row>
    <row r="511" spans="1:45" ht="12.75">
      <c r="A511" s="8">
        <v>11</v>
      </c>
      <c r="B511" s="8">
        <v>14</v>
      </c>
      <c r="C511" s="8">
        <v>2007</v>
      </c>
      <c r="D511" s="6">
        <v>1616</v>
      </c>
      <c r="E511" s="6">
        <v>0</v>
      </c>
      <c r="F511" s="6">
        <v>0</v>
      </c>
      <c r="G511" s="11">
        <v>0.7</v>
      </c>
      <c r="H511" s="6" t="s">
        <v>53</v>
      </c>
      <c r="I511" s="7" t="s">
        <v>33</v>
      </c>
      <c r="J511" s="7"/>
      <c r="K511" s="7"/>
      <c r="L511" s="7"/>
      <c r="M511" s="7"/>
      <c r="N511" s="7"/>
      <c r="AG511" s="20">
        <f t="shared" si="98"/>
      </c>
      <c r="AH511" s="20">
        <f t="shared" si="99"/>
        <v>0</v>
      </c>
      <c r="AI511" s="20">
        <f t="shared" si="100"/>
      </c>
      <c r="AJ511" s="20">
        <f t="shared" si="101"/>
      </c>
      <c r="AK511" s="20">
        <f t="shared" si="102"/>
      </c>
      <c r="AL511" s="20">
        <f t="shared" si="103"/>
      </c>
      <c r="AN511" s="20">
        <f t="shared" si="104"/>
      </c>
      <c r="AO511" s="20">
        <f t="shared" si="105"/>
        <v>0.7</v>
      </c>
      <c r="AP511" s="20">
        <f t="shared" si="106"/>
      </c>
      <c r="AQ511" s="20">
        <f t="shared" si="107"/>
      </c>
      <c r="AR511" s="20">
        <f t="shared" si="108"/>
      </c>
      <c r="AS511" s="20">
        <f t="shared" si="109"/>
      </c>
    </row>
    <row r="512" spans="1:45" ht="12.75">
      <c r="A512" s="8">
        <v>1</v>
      </c>
      <c r="B512" s="8">
        <v>10</v>
      </c>
      <c r="C512" s="8">
        <v>2008</v>
      </c>
      <c r="D512" s="6">
        <v>1455</v>
      </c>
      <c r="E512" s="6">
        <v>0</v>
      </c>
      <c r="F512" s="6">
        <v>0</v>
      </c>
      <c r="G512" s="11">
        <v>1.3</v>
      </c>
      <c r="H512" s="6" t="s">
        <v>54</v>
      </c>
      <c r="I512" s="7" t="s">
        <v>49</v>
      </c>
      <c r="J512" s="22" t="s">
        <v>140</v>
      </c>
      <c r="K512" s="7"/>
      <c r="L512" s="7"/>
      <c r="M512" s="7"/>
      <c r="N512" s="7"/>
      <c r="AG512" s="20">
        <f t="shared" si="98"/>
      </c>
      <c r="AH512" s="20">
        <f t="shared" si="99"/>
      </c>
      <c r="AI512" s="20">
        <f t="shared" si="100"/>
        <v>0</v>
      </c>
      <c r="AJ512" s="20">
        <f t="shared" si="101"/>
      </c>
      <c r="AK512" s="20">
        <f t="shared" si="102"/>
      </c>
      <c r="AL512" s="20">
        <f t="shared" si="103"/>
      </c>
      <c r="AN512" s="20">
        <f t="shared" si="104"/>
      </c>
      <c r="AO512" s="20">
        <f t="shared" si="105"/>
      </c>
      <c r="AP512" s="20">
        <f t="shared" si="106"/>
        <v>1.3</v>
      </c>
      <c r="AQ512" s="20">
        <f t="shared" si="107"/>
      </c>
      <c r="AR512" s="20">
        <f t="shared" si="108"/>
      </c>
      <c r="AS512" s="20">
        <f t="shared" si="109"/>
      </c>
    </row>
    <row r="513" spans="1:45" ht="12.75">
      <c r="A513" s="21">
        <v>2</v>
      </c>
      <c r="B513" s="21">
        <v>5</v>
      </c>
      <c r="C513" s="8">
        <v>2008</v>
      </c>
      <c r="D513" s="21">
        <v>2005</v>
      </c>
      <c r="E513" s="21">
        <v>0</v>
      </c>
      <c r="F513" s="21">
        <v>0</v>
      </c>
      <c r="G513" s="21">
        <v>2</v>
      </c>
      <c r="H513" s="21" t="s">
        <v>53</v>
      </c>
      <c r="I513" s="22" t="s">
        <v>35</v>
      </c>
      <c r="J513" s="22"/>
      <c r="K513" s="22"/>
      <c r="L513" s="22"/>
      <c r="M513" s="22"/>
      <c r="N513" s="22"/>
      <c r="AG513" s="20">
        <f t="shared" si="98"/>
      </c>
      <c r="AH513" s="20">
        <f t="shared" si="99"/>
        <v>0</v>
      </c>
      <c r="AI513" s="20">
        <f t="shared" si="100"/>
      </c>
      <c r="AJ513" s="20">
        <f t="shared" si="101"/>
      </c>
      <c r="AK513" s="20">
        <f t="shared" si="102"/>
      </c>
      <c r="AL513" s="20">
        <f t="shared" si="103"/>
      </c>
      <c r="AN513" s="20">
        <f t="shared" si="104"/>
      </c>
      <c r="AO513" s="20">
        <f t="shared" si="105"/>
        <v>2</v>
      </c>
      <c r="AP513" s="20">
        <f t="shared" si="106"/>
      </c>
      <c r="AQ513" s="20">
        <f t="shared" si="107"/>
      </c>
      <c r="AR513" s="20">
        <f t="shared" si="108"/>
      </c>
      <c r="AS513" s="20">
        <f t="shared" si="109"/>
      </c>
    </row>
    <row r="514" spans="1:45" ht="12.75">
      <c r="A514" s="6">
        <v>2</v>
      </c>
      <c r="B514" s="6">
        <v>5</v>
      </c>
      <c r="C514" s="8">
        <v>2008</v>
      </c>
      <c r="D514" s="21">
        <v>2007</v>
      </c>
      <c r="E514" s="21">
        <v>0</v>
      </c>
      <c r="F514" s="21">
        <v>0</v>
      </c>
      <c r="G514" s="21">
        <v>6</v>
      </c>
      <c r="H514" s="21" t="s">
        <v>54</v>
      </c>
      <c r="I514" s="22" t="s">
        <v>35</v>
      </c>
      <c r="J514" s="22" t="s">
        <v>134</v>
      </c>
      <c r="K514" s="22"/>
      <c r="L514" s="22"/>
      <c r="M514" s="22"/>
      <c r="N514" s="22"/>
      <c r="AG514" s="20">
        <f t="shared" si="98"/>
      </c>
      <c r="AH514" s="20">
        <f t="shared" si="99"/>
      </c>
      <c r="AI514" s="20">
        <f t="shared" si="100"/>
        <v>0</v>
      </c>
      <c r="AJ514" s="20">
        <f t="shared" si="101"/>
      </c>
      <c r="AK514" s="20">
        <f t="shared" si="102"/>
      </c>
      <c r="AL514" s="20">
        <f t="shared" si="103"/>
      </c>
      <c r="AN514" s="20">
        <f t="shared" si="104"/>
      </c>
      <c r="AO514" s="20">
        <f t="shared" si="105"/>
      </c>
      <c r="AP514" s="20">
        <f t="shared" si="106"/>
        <v>6</v>
      </c>
      <c r="AQ514" s="20">
        <f t="shared" si="107"/>
      </c>
      <c r="AR514" s="20">
        <f t="shared" si="108"/>
      </c>
      <c r="AS514" s="20">
        <f t="shared" si="109"/>
      </c>
    </row>
    <row r="515" spans="1:45" ht="12.75">
      <c r="A515" s="21">
        <v>2</v>
      </c>
      <c r="B515" s="21">
        <v>5</v>
      </c>
      <c r="C515" s="8">
        <v>2008</v>
      </c>
      <c r="D515" s="21">
        <v>2010</v>
      </c>
      <c r="E515" s="21">
        <v>0</v>
      </c>
      <c r="F515" s="21">
        <v>0</v>
      </c>
      <c r="G515" s="21">
        <v>10</v>
      </c>
      <c r="H515" s="21" t="s">
        <v>53</v>
      </c>
      <c r="I515" s="22" t="s">
        <v>49</v>
      </c>
      <c r="J515" s="22" t="s">
        <v>119</v>
      </c>
      <c r="K515" s="22"/>
      <c r="L515" s="22"/>
      <c r="M515" s="22"/>
      <c r="N515" s="22"/>
      <c r="AG515" s="20">
        <f t="shared" si="98"/>
      </c>
      <c r="AH515" s="20">
        <f t="shared" si="99"/>
        <v>0</v>
      </c>
      <c r="AI515" s="20">
        <f t="shared" si="100"/>
      </c>
      <c r="AJ515" s="20">
        <f t="shared" si="101"/>
      </c>
      <c r="AK515" s="20">
        <f t="shared" si="102"/>
      </c>
      <c r="AL515" s="20">
        <f t="shared" si="103"/>
      </c>
      <c r="AN515" s="20">
        <f t="shared" si="104"/>
      </c>
      <c r="AO515" s="20">
        <f t="shared" si="105"/>
        <v>10</v>
      </c>
      <c r="AP515" s="20">
        <f t="shared" si="106"/>
      </c>
      <c r="AQ515" s="20">
        <f t="shared" si="107"/>
      </c>
      <c r="AR515" s="20">
        <f t="shared" si="108"/>
      </c>
      <c r="AS515" s="20">
        <f t="shared" si="109"/>
      </c>
    </row>
    <row r="516" spans="1:45" ht="12.75">
      <c r="A516" s="21">
        <v>2</v>
      </c>
      <c r="B516" s="21">
        <v>5</v>
      </c>
      <c r="C516" s="8">
        <v>2008</v>
      </c>
      <c r="D516" s="21">
        <v>2010</v>
      </c>
      <c r="E516" s="21">
        <v>0</v>
      </c>
      <c r="F516" s="21">
        <v>0</v>
      </c>
      <c r="G516" s="21">
        <v>23</v>
      </c>
      <c r="H516" s="21" t="s">
        <v>53</v>
      </c>
      <c r="I516" s="22" t="s">
        <v>46</v>
      </c>
      <c r="J516" s="22" t="s">
        <v>133</v>
      </c>
      <c r="K516" s="22" t="s">
        <v>168</v>
      </c>
      <c r="L516" s="22"/>
      <c r="M516" s="22"/>
      <c r="N516" s="22"/>
      <c r="AG516" s="20">
        <f t="shared" si="98"/>
      </c>
      <c r="AH516" s="20">
        <f t="shared" si="99"/>
        <v>0</v>
      </c>
      <c r="AI516" s="20">
        <f t="shared" si="100"/>
      </c>
      <c r="AJ516" s="20">
        <f t="shared" si="101"/>
      </c>
      <c r="AK516" s="20">
        <f t="shared" si="102"/>
      </c>
      <c r="AL516" s="20">
        <f t="shared" si="103"/>
      </c>
      <c r="AN516" s="20">
        <f t="shared" si="104"/>
      </c>
      <c r="AO516" s="20">
        <f t="shared" si="105"/>
        <v>23</v>
      </c>
      <c r="AP516" s="20">
        <f t="shared" si="106"/>
      </c>
      <c r="AQ516" s="20">
        <f t="shared" si="107"/>
      </c>
      <c r="AR516" s="20">
        <f t="shared" si="108"/>
      </c>
      <c r="AS516" s="20">
        <f t="shared" si="109"/>
      </c>
    </row>
    <row r="517" spans="1:45" ht="12.75">
      <c r="A517" s="21">
        <v>2</v>
      </c>
      <c r="B517" s="21">
        <v>5</v>
      </c>
      <c r="C517" s="8">
        <v>2008</v>
      </c>
      <c r="D517" s="21">
        <v>2021</v>
      </c>
      <c r="E517" s="21">
        <v>0</v>
      </c>
      <c r="F517" s="21">
        <v>0</v>
      </c>
      <c r="G517" s="21">
        <v>1</v>
      </c>
      <c r="H517" s="21" t="s">
        <v>53</v>
      </c>
      <c r="I517" s="22" t="s">
        <v>46</v>
      </c>
      <c r="J517" s="22"/>
      <c r="K517" s="22"/>
      <c r="L517" s="22"/>
      <c r="M517" s="22"/>
      <c r="N517" s="22"/>
      <c r="AG517" s="20">
        <f t="shared" si="98"/>
      </c>
      <c r="AH517" s="20">
        <f t="shared" si="99"/>
        <v>0</v>
      </c>
      <c r="AI517" s="20">
        <f t="shared" si="100"/>
      </c>
      <c r="AJ517" s="20">
        <f t="shared" si="101"/>
      </c>
      <c r="AK517" s="20">
        <f t="shared" si="102"/>
      </c>
      <c r="AL517" s="20">
        <f t="shared" si="103"/>
      </c>
      <c r="AN517" s="20">
        <f t="shared" si="104"/>
      </c>
      <c r="AO517" s="20">
        <f t="shared" si="105"/>
        <v>1</v>
      </c>
      <c r="AP517" s="20">
        <f t="shared" si="106"/>
      </c>
      <c r="AQ517" s="20">
        <f t="shared" si="107"/>
      </c>
      <c r="AR517" s="20">
        <f t="shared" si="108"/>
      </c>
      <c r="AS517" s="20">
        <f t="shared" si="109"/>
      </c>
    </row>
    <row r="518" spans="1:45" ht="12.75">
      <c r="A518" s="21">
        <v>2</v>
      </c>
      <c r="B518" s="21">
        <v>5</v>
      </c>
      <c r="C518" s="8">
        <v>2008</v>
      </c>
      <c r="D518" s="21">
        <v>2040</v>
      </c>
      <c r="E518" s="21">
        <v>0</v>
      </c>
      <c r="F518" s="21">
        <v>1</v>
      </c>
      <c r="G518" s="21">
        <v>5</v>
      </c>
      <c r="H518" s="21" t="s">
        <v>54</v>
      </c>
      <c r="I518" s="22" t="s">
        <v>37</v>
      </c>
      <c r="J518" s="22"/>
      <c r="K518" s="22"/>
      <c r="L518" s="22"/>
      <c r="M518" s="22"/>
      <c r="N518" s="22"/>
      <c r="AG518" s="20">
        <f t="shared" si="98"/>
      </c>
      <c r="AH518" s="20">
        <f t="shared" si="99"/>
      </c>
      <c r="AI518" s="20">
        <f t="shared" si="100"/>
        <v>0</v>
      </c>
      <c r="AJ518" s="20">
        <f t="shared" si="101"/>
      </c>
      <c r="AK518" s="20">
        <f t="shared" si="102"/>
      </c>
      <c r="AL518" s="20">
        <f t="shared" si="103"/>
      </c>
      <c r="AN518" s="20">
        <f t="shared" si="104"/>
      </c>
      <c r="AO518" s="20">
        <f t="shared" si="105"/>
      </c>
      <c r="AP518" s="20">
        <f t="shared" si="106"/>
        <v>5</v>
      </c>
      <c r="AQ518" s="20">
        <f t="shared" si="107"/>
      </c>
      <c r="AR518" s="20">
        <f t="shared" si="108"/>
      </c>
      <c r="AS518" s="20">
        <f t="shared" si="109"/>
      </c>
    </row>
    <row r="519" spans="1:45" ht="12.75">
      <c r="A519" s="21">
        <v>2</v>
      </c>
      <c r="B519" s="21">
        <v>5</v>
      </c>
      <c r="C519" s="8">
        <v>2008</v>
      </c>
      <c r="D519" s="21">
        <v>2046</v>
      </c>
      <c r="E519" s="21">
        <v>0</v>
      </c>
      <c r="F519" s="21">
        <v>0</v>
      </c>
      <c r="G519" s="21">
        <v>20</v>
      </c>
      <c r="H519" s="21" t="s">
        <v>54</v>
      </c>
      <c r="I519" s="22" t="s">
        <v>42</v>
      </c>
      <c r="J519" s="22"/>
      <c r="K519" s="22"/>
      <c r="L519" s="22"/>
      <c r="M519" s="22"/>
      <c r="N519" s="22"/>
      <c r="AG519" s="20">
        <f t="shared" si="98"/>
      </c>
      <c r="AH519" s="20">
        <f t="shared" si="99"/>
      </c>
      <c r="AI519" s="20">
        <f t="shared" si="100"/>
        <v>0</v>
      </c>
      <c r="AJ519" s="20">
        <f t="shared" si="101"/>
      </c>
      <c r="AK519" s="20">
        <f t="shared" si="102"/>
      </c>
      <c r="AL519" s="20">
        <f t="shared" si="103"/>
      </c>
      <c r="AN519" s="20">
        <f t="shared" si="104"/>
      </c>
      <c r="AO519" s="20">
        <f t="shared" si="105"/>
      </c>
      <c r="AP519" s="20">
        <f t="shared" si="106"/>
        <v>20</v>
      </c>
      <c r="AQ519" s="20">
        <f t="shared" si="107"/>
      </c>
      <c r="AR519" s="20">
        <f t="shared" si="108"/>
      </c>
      <c r="AS519" s="20">
        <f t="shared" si="109"/>
      </c>
    </row>
    <row r="520" spans="1:45" ht="12.75">
      <c r="A520" s="23">
        <v>2</v>
      </c>
      <c r="B520" s="23">
        <v>5</v>
      </c>
      <c r="C520" s="8">
        <v>2008</v>
      </c>
      <c r="D520" s="21">
        <v>2202</v>
      </c>
      <c r="E520" s="21">
        <v>22</v>
      </c>
      <c r="F520" s="21">
        <v>63</v>
      </c>
      <c r="G520" s="21">
        <v>49</v>
      </c>
      <c r="H520" s="21" t="s">
        <v>164</v>
      </c>
      <c r="I520" s="22" t="s">
        <v>23</v>
      </c>
      <c r="J520" s="22" t="s">
        <v>98</v>
      </c>
      <c r="K520" s="22" t="s">
        <v>99</v>
      </c>
      <c r="L520" s="22"/>
      <c r="M520" s="22"/>
      <c r="N520" s="22"/>
      <c r="AG520" s="20">
        <f t="shared" si="98"/>
      </c>
      <c r="AH520" s="20">
        <f t="shared" si="99"/>
      </c>
      <c r="AI520" s="20">
        <f t="shared" si="100"/>
      </c>
      <c r="AJ520" s="20">
        <f t="shared" si="101"/>
        <v>22</v>
      </c>
      <c r="AK520" s="20">
        <f t="shared" si="102"/>
      </c>
      <c r="AL520" s="20">
        <f t="shared" si="103"/>
      </c>
      <c r="AN520" s="20">
        <f t="shared" si="104"/>
      </c>
      <c r="AO520" s="20">
        <f t="shared" si="105"/>
      </c>
      <c r="AP520" s="20">
        <f t="shared" si="106"/>
      </c>
      <c r="AQ520" s="20">
        <f t="shared" si="107"/>
        <v>49</v>
      </c>
      <c r="AR520" s="20">
        <f t="shared" si="108"/>
      </c>
      <c r="AS520" s="20">
        <f t="shared" si="109"/>
      </c>
    </row>
    <row r="521" spans="1:45" ht="12.75">
      <c r="A521" s="21">
        <v>2</v>
      </c>
      <c r="B521" s="21">
        <v>5</v>
      </c>
      <c r="C521" s="8">
        <v>2008</v>
      </c>
      <c r="D521" s="21">
        <v>2341</v>
      </c>
      <c r="E521" s="21">
        <v>0</v>
      </c>
      <c r="F521" s="21">
        <v>0</v>
      </c>
      <c r="G521" s="21">
        <v>0</v>
      </c>
      <c r="H521" s="21" t="s">
        <v>163</v>
      </c>
      <c r="I521" s="22" t="s">
        <v>46</v>
      </c>
      <c r="J521" s="22"/>
      <c r="K521" s="22"/>
      <c r="L521" s="22"/>
      <c r="M521" s="22"/>
      <c r="N521" s="22"/>
      <c r="AG521" s="20">
        <f t="shared" si="98"/>
        <v>0</v>
      </c>
      <c r="AH521" s="20">
        <f t="shared" si="99"/>
      </c>
      <c r="AI521" s="20">
        <f t="shared" si="100"/>
      </c>
      <c r="AJ521" s="20">
        <f t="shared" si="101"/>
      </c>
      <c r="AK521" s="20">
        <f t="shared" si="102"/>
      </c>
      <c r="AL521" s="20">
        <f t="shared" si="103"/>
      </c>
      <c r="AN521" s="20">
        <f t="shared" si="104"/>
        <v>0</v>
      </c>
      <c r="AO521" s="20">
        <f t="shared" si="105"/>
      </c>
      <c r="AP521" s="20">
        <f t="shared" si="106"/>
      </c>
      <c r="AQ521" s="20">
        <f t="shared" si="107"/>
      </c>
      <c r="AR521" s="20">
        <f t="shared" si="108"/>
      </c>
      <c r="AS521" s="20">
        <f t="shared" si="109"/>
      </c>
    </row>
    <row r="522" spans="1:45" ht="12.75">
      <c r="A522" s="21">
        <v>2</v>
      </c>
      <c r="B522" s="21">
        <v>5</v>
      </c>
      <c r="C522" s="8">
        <v>2008</v>
      </c>
      <c r="D522" s="21">
        <v>2351</v>
      </c>
      <c r="E522" s="21">
        <v>0</v>
      </c>
      <c r="F522" s="21">
        <v>0</v>
      </c>
      <c r="G522" s="21">
        <v>0</v>
      </c>
      <c r="H522" s="21" t="s">
        <v>163</v>
      </c>
      <c r="I522" s="22" t="s">
        <v>37</v>
      </c>
      <c r="J522" s="22"/>
      <c r="K522" s="22"/>
      <c r="L522" s="22"/>
      <c r="M522" s="22"/>
      <c r="N522" s="22"/>
      <c r="AG522" s="20">
        <f t="shared" si="98"/>
        <v>0</v>
      </c>
      <c r="AH522" s="20">
        <f t="shared" si="99"/>
      </c>
      <c r="AI522" s="20">
        <f t="shared" si="100"/>
      </c>
      <c r="AJ522" s="20">
        <f t="shared" si="101"/>
      </c>
      <c r="AK522" s="20">
        <f t="shared" si="102"/>
      </c>
      <c r="AL522" s="20">
        <f t="shared" si="103"/>
      </c>
      <c r="AN522" s="20">
        <f t="shared" si="104"/>
        <v>0</v>
      </c>
      <c r="AO522" s="20">
        <f t="shared" si="105"/>
      </c>
      <c r="AP522" s="20">
        <f t="shared" si="106"/>
      </c>
      <c r="AQ522" s="20">
        <f t="shared" si="107"/>
      </c>
      <c r="AR522" s="20">
        <f t="shared" si="108"/>
      </c>
      <c r="AS522" s="20">
        <f t="shared" si="109"/>
      </c>
    </row>
    <row r="523" spans="1:45" ht="12.75">
      <c r="A523" s="21">
        <v>2</v>
      </c>
      <c r="B523" s="21">
        <v>6</v>
      </c>
      <c r="C523" s="8">
        <v>2008</v>
      </c>
      <c r="D523" s="21">
        <v>32</v>
      </c>
      <c r="E523" s="21">
        <v>0</v>
      </c>
      <c r="F523" s="21">
        <v>0</v>
      </c>
      <c r="G523" s="21">
        <v>0</v>
      </c>
      <c r="H523" s="21" t="s">
        <v>163</v>
      </c>
      <c r="I523" s="22" t="s">
        <v>9</v>
      </c>
      <c r="J523" s="22"/>
      <c r="K523" s="22"/>
      <c r="L523" s="22"/>
      <c r="M523" s="22"/>
      <c r="N523" s="22"/>
      <c r="AG523" s="20">
        <f t="shared" si="98"/>
        <v>0</v>
      </c>
      <c r="AH523" s="20">
        <f t="shared" si="99"/>
      </c>
      <c r="AI523" s="20">
        <f t="shared" si="100"/>
      </c>
      <c r="AJ523" s="20">
        <f t="shared" si="101"/>
      </c>
      <c r="AK523" s="20">
        <f t="shared" si="102"/>
      </c>
      <c r="AL523" s="20">
        <f t="shared" si="103"/>
      </c>
      <c r="AN523" s="20">
        <f t="shared" si="104"/>
        <v>0</v>
      </c>
      <c r="AO523" s="20">
        <f t="shared" si="105"/>
      </c>
      <c r="AP523" s="20">
        <f t="shared" si="106"/>
      </c>
      <c r="AQ523" s="20">
        <f t="shared" si="107"/>
      </c>
      <c r="AR523" s="20">
        <f t="shared" si="108"/>
      </c>
      <c r="AS523" s="20">
        <f t="shared" si="109"/>
      </c>
    </row>
    <row r="524" spans="1:45" ht="12.75">
      <c r="A524" s="12">
        <v>2</v>
      </c>
      <c r="B524" s="12">
        <v>6</v>
      </c>
      <c r="C524" s="8">
        <v>2008</v>
      </c>
      <c r="D524" s="21">
        <v>44</v>
      </c>
      <c r="E524" s="21">
        <v>0</v>
      </c>
      <c r="F524" s="21">
        <v>0</v>
      </c>
      <c r="G524" s="21">
        <v>0</v>
      </c>
      <c r="H524" s="21" t="s">
        <v>163</v>
      </c>
      <c r="I524" s="22" t="s">
        <v>13</v>
      </c>
      <c r="J524" s="22"/>
      <c r="K524" s="22"/>
      <c r="L524" s="22"/>
      <c r="M524" s="22"/>
      <c r="N524" s="22"/>
      <c r="AG524" s="20">
        <f t="shared" si="98"/>
        <v>0</v>
      </c>
      <c r="AH524" s="20">
        <f t="shared" si="99"/>
      </c>
      <c r="AI524" s="20">
        <f t="shared" si="100"/>
      </c>
      <c r="AJ524" s="20">
        <f t="shared" si="101"/>
      </c>
      <c r="AK524" s="20">
        <f t="shared" si="102"/>
      </c>
      <c r="AL524" s="20">
        <f t="shared" si="103"/>
      </c>
      <c r="AN524" s="20">
        <f t="shared" si="104"/>
        <v>0</v>
      </c>
      <c r="AO524" s="20">
        <f t="shared" si="105"/>
      </c>
      <c r="AP524" s="20">
        <f t="shared" si="106"/>
      </c>
      <c r="AQ524" s="20">
        <f t="shared" si="107"/>
      </c>
      <c r="AR524" s="20">
        <f t="shared" si="108"/>
      </c>
      <c r="AS524" s="20">
        <f t="shared" si="109"/>
      </c>
    </row>
    <row r="525" spans="1:45" ht="12.75">
      <c r="A525" s="12">
        <v>2</v>
      </c>
      <c r="B525" s="12">
        <v>6</v>
      </c>
      <c r="C525" s="8">
        <v>2008</v>
      </c>
      <c r="D525" s="21">
        <v>112</v>
      </c>
      <c r="E525" s="21">
        <v>0</v>
      </c>
      <c r="F525" s="21">
        <v>0</v>
      </c>
      <c r="G525" s="21">
        <v>3</v>
      </c>
      <c r="H525" s="21" t="s">
        <v>163</v>
      </c>
      <c r="I525" s="22" t="s">
        <v>23</v>
      </c>
      <c r="J525" s="22"/>
      <c r="K525" s="22"/>
      <c r="L525" s="22"/>
      <c r="M525" s="22"/>
      <c r="N525" s="22"/>
      <c r="AG525" s="20">
        <f t="shared" si="98"/>
        <v>0</v>
      </c>
      <c r="AH525" s="20">
        <f t="shared" si="99"/>
      </c>
      <c r="AI525" s="20">
        <f t="shared" si="100"/>
      </c>
      <c r="AJ525" s="20">
        <f t="shared" si="101"/>
      </c>
      <c r="AK525" s="20">
        <f t="shared" si="102"/>
      </c>
      <c r="AL525" s="20">
        <f t="shared" si="103"/>
      </c>
      <c r="AN525" s="20">
        <f t="shared" si="104"/>
        <v>3</v>
      </c>
      <c r="AO525" s="20">
        <f t="shared" si="105"/>
      </c>
      <c r="AP525" s="20">
        <f t="shared" si="106"/>
      </c>
      <c r="AQ525" s="20">
        <f t="shared" si="107"/>
      </c>
      <c r="AR525" s="20">
        <f t="shared" si="108"/>
      </c>
      <c r="AS525" s="20">
        <f t="shared" si="109"/>
      </c>
    </row>
    <row r="526" spans="1:45" ht="12.75">
      <c r="A526" s="12">
        <v>2</v>
      </c>
      <c r="B526" s="12">
        <v>6</v>
      </c>
      <c r="C526" s="8">
        <v>2008</v>
      </c>
      <c r="D526" s="21">
        <v>122</v>
      </c>
      <c r="E526" s="21">
        <v>0</v>
      </c>
      <c r="F526" s="21">
        <v>0</v>
      </c>
      <c r="G526" s="21">
        <v>12</v>
      </c>
      <c r="H526" s="21" t="s">
        <v>53</v>
      </c>
      <c r="I526" s="22" t="s">
        <v>23</v>
      </c>
      <c r="J526" s="22"/>
      <c r="K526" s="22"/>
      <c r="L526" s="22"/>
      <c r="M526" s="22"/>
      <c r="N526" s="22"/>
      <c r="AG526" s="20">
        <f t="shared" si="98"/>
      </c>
      <c r="AH526" s="20">
        <f t="shared" si="99"/>
        <v>0</v>
      </c>
      <c r="AI526" s="20">
        <f t="shared" si="100"/>
      </c>
      <c r="AJ526" s="20">
        <f t="shared" si="101"/>
      </c>
      <c r="AK526" s="20">
        <f t="shared" si="102"/>
      </c>
      <c r="AL526" s="20">
        <f t="shared" si="103"/>
      </c>
      <c r="AN526" s="20">
        <f t="shared" si="104"/>
      </c>
      <c r="AO526" s="20">
        <f t="shared" si="105"/>
        <v>12</v>
      </c>
      <c r="AP526" s="20">
        <f t="shared" si="106"/>
      </c>
      <c r="AQ526" s="20">
        <f t="shared" si="107"/>
      </c>
      <c r="AR526" s="20">
        <f t="shared" si="108"/>
      </c>
      <c r="AS526" s="20">
        <f t="shared" si="109"/>
      </c>
    </row>
    <row r="527" spans="1:45" ht="12.75">
      <c r="A527" s="12">
        <v>2</v>
      </c>
      <c r="B527" s="12">
        <v>6</v>
      </c>
      <c r="C527" s="8">
        <v>2008</v>
      </c>
      <c r="D527" s="21">
        <v>145</v>
      </c>
      <c r="E527" s="21">
        <v>0</v>
      </c>
      <c r="F527" s="21">
        <v>0</v>
      </c>
      <c r="G527" s="21">
        <v>2</v>
      </c>
      <c r="H527" s="21" t="s">
        <v>163</v>
      </c>
      <c r="I527" s="22" t="s">
        <v>42</v>
      </c>
      <c r="J527" s="22"/>
      <c r="K527" s="22"/>
      <c r="L527" s="22"/>
      <c r="M527" s="22"/>
      <c r="N527" s="22"/>
      <c r="AG527" s="20">
        <f t="shared" si="98"/>
        <v>0</v>
      </c>
      <c r="AH527" s="20">
        <f t="shared" si="99"/>
      </c>
      <c r="AI527" s="20">
        <f t="shared" si="100"/>
      </c>
      <c r="AJ527" s="20">
        <f t="shared" si="101"/>
      </c>
      <c r="AK527" s="20">
        <f t="shared" si="102"/>
      </c>
      <c r="AL527" s="20">
        <f t="shared" si="103"/>
      </c>
      <c r="AN527" s="20">
        <f t="shared" si="104"/>
        <v>2</v>
      </c>
      <c r="AO527" s="20">
        <f t="shared" si="105"/>
      </c>
      <c r="AP527" s="20">
        <f t="shared" si="106"/>
      </c>
      <c r="AQ527" s="20">
        <f t="shared" si="107"/>
      </c>
      <c r="AR527" s="20">
        <f t="shared" si="108"/>
      </c>
      <c r="AS527" s="20">
        <f t="shared" si="109"/>
      </c>
    </row>
    <row r="528" spans="1:45" ht="12.75">
      <c r="A528" s="12">
        <v>4</v>
      </c>
      <c r="B528" s="12">
        <v>11</v>
      </c>
      <c r="C528" s="8">
        <v>2008</v>
      </c>
      <c r="D528" s="21">
        <v>1000</v>
      </c>
      <c r="E528" s="21">
        <v>0</v>
      </c>
      <c r="F528" s="21">
        <v>0</v>
      </c>
      <c r="G528" s="21">
        <v>2</v>
      </c>
      <c r="H528" s="21" t="s">
        <v>53</v>
      </c>
      <c r="I528" s="22" t="s">
        <v>9</v>
      </c>
      <c r="J528" s="22"/>
      <c r="K528" s="22"/>
      <c r="L528" s="22"/>
      <c r="M528" s="22"/>
      <c r="N528" s="22"/>
      <c r="AG528" s="20">
        <f t="shared" si="98"/>
      </c>
      <c r="AH528" s="20">
        <f t="shared" si="99"/>
        <v>0</v>
      </c>
      <c r="AI528" s="20">
        <f t="shared" si="100"/>
      </c>
      <c r="AJ528" s="20">
        <f t="shared" si="101"/>
      </c>
      <c r="AK528" s="20">
        <f t="shared" si="102"/>
      </c>
      <c r="AL528" s="20">
        <f t="shared" si="103"/>
      </c>
      <c r="AN528" s="20">
        <f t="shared" si="104"/>
      </c>
      <c r="AO528" s="20">
        <f t="shared" si="105"/>
        <v>2</v>
      </c>
      <c r="AP528" s="20">
        <f t="shared" si="106"/>
      </c>
      <c r="AQ528" s="20">
        <f t="shared" si="107"/>
      </c>
      <c r="AR528" s="20">
        <f t="shared" si="108"/>
      </c>
      <c r="AS528" s="20">
        <f t="shared" si="109"/>
      </c>
    </row>
    <row r="529" spans="1:45" ht="12.75">
      <c r="A529" s="12">
        <v>4</v>
      </c>
      <c r="B529" s="12">
        <v>11</v>
      </c>
      <c r="C529" s="8">
        <v>2008</v>
      </c>
      <c r="D529" s="21">
        <v>1105</v>
      </c>
      <c r="E529" s="21">
        <v>0</v>
      </c>
      <c r="F529" s="21">
        <v>1</v>
      </c>
      <c r="G529" s="21">
        <v>10</v>
      </c>
      <c r="H529" s="21" t="s">
        <v>164</v>
      </c>
      <c r="I529" s="22" t="s">
        <v>20</v>
      </c>
      <c r="J529" s="22"/>
      <c r="K529" s="22"/>
      <c r="L529" s="22"/>
      <c r="M529" s="22"/>
      <c r="N529" s="22"/>
      <c r="AG529" s="20">
        <f t="shared" si="98"/>
      </c>
      <c r="AH529" s="20">
        <f t="shared" si="99"/>
      </c>
      <c r="AI529" s="20">
        <f t="shared" si="100"/>
      </c>
      <c r="AJ529" s="20">
        <f t="shared" si="101"/>
        <v>0</v>
      </c>
      <c r="AK529" s="20">
        <f t="shared" si="102"/>
      </c>
      <c r="AL529" s="20">
        <f t="shared" si="103"/>
      </c>
      <c r="AN529" s="20">
        <f t="shared" si="104"/>
      </c>
      <c r="AO529" s="20">
        <f t="shared" si="105"/>
      </c>
      <c r="AP529" s="20">
        <f t="shared" si="106"/>
      </c>
      <c r="AQ529" s="20">
        <f t="shared" si="107"/>
        <v>10</v>
      </c>
      <c r="AR529" s="20">
        <f t="shared" si="108"/>
      </c>
      <c r="AS529" s="20">
        <f t="shared" si="109"/>
      </c>
    </row>
    <row r="530" spans="1:45" ht="12.75">
      <c r="A530" s="12">
        <v>4</v>
      </c>
      <c r="B530" s="12">
        <v>11</v>
      </c>
      <c r="C530" s="8">
        <v>2008</v>
      </c>
      <c r="D530" s="21">
        <v>1120</v>
      </c>
      <c r="E530" s="21">
        <v>0</v>
      </c>
      <c r="F530" s="21">
        <v>0</v>
      </c>
      <c r="G530" s="21">
        <v>5</v>
      </c>
      <c r="H530" s="21" t="s">
        <v>164</v>
      </c>
      <c r="I530" s="22" t="s">
        <v>17</v>
      </c>
      <c r="J530" s="22"/>
      <c r="K530" s="22"/>
      <c r="L530" s="22"/>
      <c r="M530" s="22"/>
      <c r="N530" s="22"/>
      <c r="AG530" s="20">
        <f t="shared" si="98"/>
      </c>
      <c r="AH530" s="20">
        <f t="shared" si="99"/>
      </c>
      <c r="AI530" s="20">
        <f t="shared" si="100"/>
      </c>
      <c r="AJ530" s="20">
        <f t="shared" si="101"/>
        <v>0</v>
      </c>
      <c r="AK530" s="20">
        <f t="shared" si="102"/>
      </c>
      <c r="AL530" s="20">
        <f t="shared" si="103"/>
      </c>
      <c r="AN530" s="20">
        <f t="shared" si="104"/>
      </c>
      <c r="AO530" s="20">
        <f t="shared" si="105"/>
      </c>
      <c r="AP530" s="20">
        <f t="shared" si="106"/>
      </c>
      <c r="AQ530" s="20">
        <f t="shared" si="107"/>
        <v>5</v>
      </c>
      <c r="AR530" s="20">
        <f t="shared" si="108"/>
      </c>
      <c r="AS530" s="20">
        <f t="shared" si="109"/>
      </c>
    </row>
    <row r="531" spans="1:45" ht="12.75">
      <c r="A531" s="12">
        <v>4</v>
      </c>
      <c r="B531" s="12">
        <v>11</v>
      </c>
      <c r="C531" s="8">
        <v>2008</v>
      </c>
      <c r="D531" s="21">
        <v>1140</v>
      </c>
      <c r="E531" s="21">
        <v>0</v>
      </c>
      <c r="F531" s="21">
        <v>0</v>
      </c>
      <c r="G531" s="21">
        <v>0</v>
      </c>
      <c r="H531" s="21" t="s">
        <v>163</v>
      </c>
      <c r="I531" s="22" t="s">
        <v>28</v>
      </c>
      <c r="J531" s="22"/>
      <c r="K531" s="22"/>
      <c r="L531" s="22"/>
      <c r="M531" s="22"/>
      <c r="N531" s="22"/>
      <c r="AG531" s="20">
        <f t="shared" si="98"/>
        <v>0</v>
      </c>
      <c r="AH531" s="20">
        <f t="shared" si="99"/>
      </c>
      <c r="AI531" s="20">
        <f t="shared" si="100"/>
      </c>
      <c r="AJ531" s="20">
        <f t="shared" si="101"/>
      </c>
      <c r="AK531" s="20">
        <f t="shared" si="102"/>
      </c>
      <c r="AL531" s="20">
        <f t="shared" si="103"/>
      </c>
      <c r="AN531" s="20">
        <f t="shared" si="104"/>
        <v>0</v>
      </c>
      <c r="AO531" s="20">
        <f t="shared" si="105"/>
      </c>
      <c r="AP531" s="20">
        <f t="shared" si="106"/>
      </c>
      <c r="AQ531" s="20">
        <f t="shared" si="107"/>
      </c>
      <c r="AR531" s="20">
        <f t="shared" si="108"/>
      </c>
      <c r="AS531" s="20">
        <f t="shared" si="109"/>
      </c>
    </row>
    <row r="532" spans="1:45" ht="12.75">
      <c r="A532" s="12">
        <v>4</v>
      </c>
      <c r="B532" s="12">
        <v>11</v>
      </c>
      <c r="C532" s="8">
        <v>2008</v>
      </c>
      <c r="D532" s="21">
        <v>1215</v>
      </c>
      <c r="E532" s="21">
        <v>0</v>
      </c>
      <c r="F532" s="21">
        <v>0</v>
      </c>
      <c r="G532" s="21">
        <v>7</v>
      </c>
      <c r="H532" s="21" t="s">
        <v>54</v>
      </c>
      <c r="I532" s="22" t="s">
        <v>10</v>
      </c>
      <c r="J532" s="22"/>
      <c r="K532" s="22"/>
      <c r="L532" s="22"/>
      <c r="M532" s="22"/>
      <c r="N532" s="22"/>
      <c r="AG532" s="20">
        <f t="shared" si="98"/>
      </c>
      <c r="AH532" s="20">
        <f t="shared" si="99"/>
      </c>
      <c r="AI532" s="20">
        <f t="shared" si="100"/>
        <v>0</v>
      </c>
      <c r="AJ532" s="20">
        <f t="shared" si="101"/>
      </c>
      <c r="AK532" s="20">
        <f t="shared" si="102"/>
      </c>
      <c r="AL532" s="20">
        <f t="shared" si="103"/>
      </c>
      <c r="AN532" s="20">
        <f t="shared" si="104"/>
      </c>
      <c r="AO532" s="20">
        <f t="shared" si="105"/>
      </c>
      <c r="AP532" s="20">
        <f t="shared" si="106"/>
        <v>7</v>
      </c>
      <c r="AQ532" s="20">
        <f t="shared" si="107"/>
      </c>
      <c r="AR532" s="20">
        <f t="shared" si="108"/>
      </c>
      <c r="AS532" s="20">
        <f t="shared" si="109"/>
      </c>
    </row>
    <row r="533" spans="1:45" ht="12.75">
      <c r="A533" s="12">
        <v>4</v>
      </c>
      <c r="B533" s="12">
        <v>11</v>
      </c>
      <c r="C533" s="8">
        <v>2008</v>
      </c>
      <c r="D533" s="21">
        <v>1230</v>
      </c>
      <c r="E533" s="21">
        <v>0</v>
      </c>
      <c r="F533" s="21">
        <v>0</v>
      </c>
      <c r="G533" s="21">
        <v>0</v>
      </c>
      <c r="H533" s="21" t="s">
        <v>163</v>
      </c>
      <c r="I533" s="22" t="s">
        <v>32</v>
      </c>
      <c r="J533" s="22"/>
      <c r="K533" s="22"/>
      <c r="L533" s="22"/>
      <c r="M533" s="22"/>
      <c r="N533" s="22"/>
      <c r="AG533" s="20">
        <f t="shared" si="98"/>
        <v>0</v>
      </c>
      <c r="AH533" s="20">
        <f t="shared" si="99"/>
      </c>
      <c r="AI533" s="20">
        <f t="shared" si="100"/>
      </c>
      <c r="AJ533" s="20">
        <f t="shared" si="101"/>
      </c>
      <c r="AK533" s="20">
        <f t="shared" si="102"/>
      </c>
      <c r="AL533" s="20">
        <f t="shared" si="103"/>
      </c>
      <c r="AN533" s="20">
        <f t="shared" si="104"/>
        <v>0</v>
      </c>
      <c r="AO533" s="20">
        <f t="shared" si="105"/>
      </c>
      <c r="AP533" s="20">
        <f t="shared" si="106"/>
      </c>
      <c r="AQ533" s="20">
        <f t="shared" si="107"/>
      </c>
      <c r="AR533" s="20">
        <f t="shared" si="108"/>
      </c>
      <c r="AS533" s="20">
        <f t="shared" si="109"/>
      </c>
    </row>
    <row r="534" spans="1:45" ht="12.75">
      <c r="A534" s="12">
        <v>4</v>
      </c>
      <c r="B534" s="12">
        <v>11</v>
      </c>
      <c r="C534" s="8">
        <v>2008</v>
      </c>
      <c r="D534" s="21">
        <v>1242</v>
      </c>
      <c r="E534" s="21">
        <v>0</v>
      </c>
      <c r="F534" s="21">
        <v>0</v>
      </c>
      <c r="G534" s="21">
        <v>15</v>
      </c>
      <c r="H534" s="21" t="s">
        <v>53</v>
      </c>
      <c r="I534" s="22" t="s">
        <v>21</v>
      </c>
      <c r="J534" s="22"/>
      <c r="K534" s="22"/>
      <c r="L534" s="22"/>
      <c r="M534" s="22"/>
      <c r="N534" s="22"/>
      <c r="AG534" s="20">
        <f t="shared" si="98"/>
      </c>
      <c r="AH534" s="20">
        <f t="shared" si="99"/>
        <v>0</v>
      </c>
      <c r="AI534" s="20">
        <f t="shared" si="100"/>
      </c>
      <c r="AJ534" s="20">
        <f t="shared" si="101"/>
      </c>
      <c r="AK534" s="20">
        <f t="shared" si="102"/>
      </c>
      <c r="AL534" s="20">
        <f t="shared" si="103"/>
      </c>
      <c r="AN534" s="20">
        <f t="shared" si="104"/>
      </c>
      <c r="AO534" s="20">
        <f t="shared" si="105"/>
        <v>15</v>
      </c>
      <c r="AP534" s="20">
        <f t="shared" si="106"/>
      </c>
      <c r="AQ534" s="20">
        <f t="shared" si="107"/>
      </c>
      <c r="AR534" s="20">
        <f t="shared" si="108"/>
      </c>
      <c r="AS534" s="20">
        <f t="shared" si="109"/>
      </c>
    </row>
    <row r="535" spans="1:45" ht="12.75">
      <c r="A535" s="12">
        <v>4</v>
      </c>
      <c r="B535" s="12">
        <v>11</v>
      </c>
      <c r="C535" s="8">
        <v>2008</v>
      </c>
      <c r="D535" s="21">
        <v>1320</v>
      </c>
      <c r="E535" s="21">
        <v>0</v>
      </c>
      <c r="F535" s="21">
        <v>0</v>
      </c>
      <c r="G535" s="21">
        <v>2</v>
      </c>
      <c r="H535" s="21" t="s">
        <v>53</v>
      </c>
      <c r="I535" s="22" t="s">
        <v>33</v>
      </c>
      <c r="J535" s="22"/>
      <c r="K535" s="22"/>
      <c r="L535" s="22"/>
      <c r="M535" s="22"/>
      <c r="N535" s="22"/>
      <c r="AG535" s="20">
        <f t="shared" si="98"/>
      </c>
      <c r="AH535" s="20">
        <f t="shared" si="99"/>
        <v>0</v>
      </c>
      <c r="AI535" s="20">
        <f t="shared" si="100"/>
      </c>
      <c r="AJ535" s="20">
        <f t="shared" si="101"/>
      </c>
      <c r="AK535" s="20">
        <f t="shared" si="102"/>
      </c>
      <c r="AL535" s="20">
        <f t="shared" si="103"/>
      </c>
      <c r="AN535" s="20">
        <f t="shared" si="104"/>
      </c>
      <c r="AO535" s="20">
        <f t="shared" si="105"/>
        <v>2</v>
      </c>
      <c r="AP535" s="20">
        <f t="shared" si="106"/>
      </c>
      <c r="AQ535" s="20">
        <f t="shared" si="107"/>
      </c>
      <c r="AR535" s="20">
        <f t="shared" si="108"/>
      </c>
      <c r="AS535" s="20">
        <f t="shared" si="109"/>
      </c>
    </row>
    <row r="536" spans="33:45" ht="12.75">
      <c r="AG536" s="13">
        <f aca="true" t="shared" si="110" ref="AG536:AL536">SUM(AG6:AG535)</f>
        <v>0</v>
      </c>
      <c r="AH536" s="13">
        <f t="shared" si="110"/>
        <v>16</v>
      </c>
      <c r="AI536" s="13">
        <f t="shared" si="110"/>
        <v>38</v>
      </c>
      <c r="AJ536" s="13">
        <f t="shared" si="110"/>
        <v>151</v>
      </c>
      <c r="AK536" s="13">
        <f t="shared" si="110"/>
        <v>198</v>
      </c>
      <c r="AL536" s="13">
        <f t="shared" si="110"/>
        <v>3</v>
      </c>
      <c r="AN536" s="18">
        <f aca="true" t="shared" si="111" ref="AN536:AS536">AVERAGE(AN6:AN535)</f>
        <v>0.8488888888888889</v>
      </c>
      <c r="AO536" s="18">
        <f t="shared" si="111"/>
        <v>3.2230337078651687</v>
      </c>
      <c r="AP536" s="18">
        <f t="shared" si="111"/>
        <v>7.2539877300613504</v>
      </c>
      <c r="AQ536" s="18">
        <f t="shared" si="111"/>
        <v>17.326666666666664</v>
      </c>
      <c r="AR536" s="18">
        <f t="shared" si="111"/>
        <v>26.63888888888889</v>
      </c>
      <c r="AS536" s="18">
        <f t="shared" si="111"/>
        <v>62.5</v>
      </c>
    </row>
    <row r="538" ht="12.75">
      <c r="AF538" s="13"/>
    </row>
  </sheetData>
  <sheetProtection/>
  <mergeCells count="10">
    <mergeCell ref="I3:N5"/>
    <mergeCell ref="AG4:AL4"/>
    <mergeCell ref="AN4:AS4"/>
    <mergeCell ref="A1:I1"/>
    <mergeCell ref="B3:B5"/>
    <mergeCell ref="C3:C5"/>
    <mergeCell ref="A3:A5"/>
    <mergeCell ref="E3:E5"/>
    <mergeCell ref="F3:F5"/>
    <mergeCell ref="H3:H5"/>
  </mergeCells>
  <hyperlinks>
    <hyperlink ref="H3" r:id="rId1" display="http://www.spc.noaa.gov/faq/tornado/f-scale.html"/>
    <hyperlink ref="G125" r:id="rId2" display="http://tiger.census.gov/cgi-bin/mapsurfer?infact=2&amp;outfact=2&amp;act=move&amp;tlevel=-&amp;tvar=-&amp;tmeth=i&amp;mlat=35.68&amp;mlon=-85.77&amp;msym=cross&amp;mlabel=Tornado&amp;murl=&amp;lat=35.6867638&amp;lon=-85.7760925&amp;wid=0.720&amp;ht=0.260&amp;conf=mapnew.con"/>
    <hyperlink ref="G126" r:id="rId3" display="http://tiger.census.gov/cgi-bin/mapsurfer?infact=2&amp;outfact=2&amp;act=move&amp;tlevel=-&amp;tvar=-&amp;tmeth=i&amp;mlat=35.22&amp;mlon=-87.03&amp;msym=cross&amp;mlabel=Tornado_touchdown&amp;murl=&amp;lat=35.2153320&amp;lon=-87.0279388&amp;wid=0.720&amp;ht=0.260&amp;conf=mapnew.con"/>
    <hyperlink ref="G127" r:id="rId4" display="http://tiger.census.gov/cgi-bin/mapsurfer?infact=2&amp;act=out&amp;outfact=2&amp;tlevel=-&amp;tvar=-&amp;tmeth=i&amp;mlat=36&amp;mlon=-88.12&amp;msym=cross&amp;mlabel=Tornado_touchdown&amp;murl=&amp;lat=36.09309&amp;lon=-88.07188&amp;wid=0.720&amp;ht=0.260&amp;conf=mapnew.con"/>
    <hyperlink ref="G128" r:id="rId5" display="http://tiger.census.gov/cgi-bin/mapsurfer?infact=2&amp;outfact=2&amp;act=move&amp;tlevel=-&amp;tvar=-&amp;tmeth=i&amp;mlat=36.05&amp;mlon=-87.03&amp;msym=cross&amp;mlabel=Tornado&amp;murl=&amp;lat=36.1609612&amp;lon=-86.7793427&amp;wid=0.720&amp;ht=0.260&amp;conf=mapnew.con"/>
    <hyperlink ref="G129" r:id="rId6" display="http://tiger.census.gov/cgi-bin/mapsurfer?infact=2&amp;outfact=2&amp;act=move&amp;tlevel=-&amp;tvar=-&amp;tmeth=i&amp;mlat=35.25&amp;mlon=-85.83&amp;msym=cross&amp;mlabel=Tornado+touchdown&amp;murl=&amp;lat=35.4285812&amp;lon=-85.7261810&amp;wid=0.720&amp;ht=0.260&amp;conf=mapnew.con"/>
    <hyperlink ref="G130" r:id="rId7" display="http://tiger.census.gov/cgi-bin/mapsurfer?infact=2&amp;outfact=2&amp;act=move&amp;tlevel=-&amp;tvar=-&amp;tmeth=i&amp;mlat=35.42&amp;mlon=-86.7&amp;msym=cross&amp;mlabel=Tornado&amp;murl=&amp;lat=35.48233&amp;lon=-86.77518&amp;wid=0.720&amp;ht=0.260&amp;conf=mapnew.con"/>
    <hyperlink ref="G131" r:id="rId8" display="http://tiger.census.gov/cgi-bin/mapsurfer?infact=2&amp;outfact=2&amp;act=move&amp;tlevel=-&amp;tvar=-&amp;tmeth=i&amp;mlat=35.53&amp;mlon=-85.85&amp;msym=cross&amp;mlabel=Tornado_touchdown&amp;murl=&amp;lat=35.68676&amp;lon=-85.77609&amp;wid=0.720&amp;ht=0.260&amp;conf=mapnew.con"/>
    <hyperlink ref="G132" r:id="rId9" display="http://tiger.census.gov/cgi-bin/mapsurfer?infact=2&amp;outfact=2&amp;act=move&amp;tlevel=-&amp;tvar=-&amp;tmeth=i&amp;mlat=35.85&amp;mlon=-87.85&amp;msym=cross&amp;mlabel=Tornado&amp;murl=&amp;lat=36.03247&amp;lon=-87.77227&amp;wid=0.720&amp;ht=0.260&amp;conf=mapnew.con"/>
    <hyperlink ref="G133" r:id="rId10" display="http://tiger.census.gov/cgi-bin/mapsurfer?infact=2&amp;outfact=2&amp;act=move&amp;tlevel=-&amp;tvar=-&amp;tmeth=i&amp;mlat=35.87&amp;mlon=-87.58&amp;msym=cross&amp;mlabel=Tornado+touchdown&amp;murl=&amp;lat=35.80119&amp;lon=-87.46241&amp;wid=0.720&amp;ht=0.260&amp;conf=mapnew.con"/>
    <hyperlink ref="G134" r:id="rId11" display="http://tiger.census.gov/cgi-bin/mapsurfer?infact=2&amp;outfact=2&amp;act=move&amp;tlevel=-&amp;tvar=-&amp;tmeth=i&amp;mlat=36.25&amp;mlon=-85.93&amp;msym=cross&amp;mlabel=Tornado&amp;murl=&amp;lat=36.2538910&amp;lon=-85.9428864&amp;wid=0.720&amp;ht=0.260&amp;conf=mapnew.con"/>
    <hyperlink ref="G135" r:id="rId12" display="http://tiger.census.gov/cgi-bin/mapsurfer?infact=2&amp;outfact=2&amp;act=move&amp;tlevel=-&amp;tvar=-&amp;tmeth=i&amp;mlat=36.03&amp;mlon=-86.77&amp;msym=cross&amp;mlabel=Tornado&amp;murl=&amp;lat=36.16096&amp;lon=-86.77934&amp;wid=0.720&amp;ht=0.260&amp;conf=mapnew.con"/>
    <hyperlink ref="G136" r:id="rId13" display="http://tiger.census.gov/cgi-bin/mapsurfer?infact=2&amp;outfact=2&amp;act=move&amp;tlevel=-&amp;tvar=-&amp;tmeth=i&amp;mlat=35.7&amp;mlon=-85.85&amp;msym=cross&amp;mlabel=Tornado_touchdown&amp;murl=&amp;lat=35.68676&amp;lon=-85.77609&amp;wid=0.720&amp;ht=0.260&amp;conf=mapnew.con"/>
    <hyperlink ref="G137" r:id="rId14" display="http://tiger.census.gov/cgi-bin/mapsurfer?infact=2&amp;outfact=2&amp;act=move&amp;tlevel=-&amp;tvar=-&amp;tmeth=i&amp;mlat=35.57&amp;mlon=-86.43&amp;msym=cross&amp;mlabel=Tornado+touchdown&amp;murl=&amp;lat=35.4892960&amp;lon=-86.4460907&amp;wid=0.720&amp;ht=0.260&amp;conf=mapnew.con"/>
    <hyperlink ref="G138" r:id="rId15" display="http://tiger.census.gov/cgi-bin/mapsurfer?infact=2&amp;outfact=2&amp;act=move&amp;tlevel=-&amp;tvar=-&amp;tmeth=i&amp;mlat=35.43&amp;mlon=-85.72&amp;msym=cross&amp;mlabel=Tornado_touchdown&amp;murl=&amp;lat=35.42858&amp;lon=-85.72618&amp;wid=0.720&amp;ht=0.260&amp;conf=mapnew.con"/>
    <hyperlink ref="G139" r:id="rId16" display="http://tiger.census.gov/cgi-bin/mapsurfer?infact=2&amp;outfact=2&amp;act=move&amp;tlevel=-&amp;tvar=-&amp;tmeth=i&amp;mlat=36.62&amp;mlon=-86.6&amp;msym=cross&amp;mlabel=Tornado_touchdown&amp;murl=&amp;lat=36.48773&amp;lon=-86.87621&amp;wid=0.720&amp;ht=0.260&amp;conf=mapnew.con"/>
    <hyperlink ref="G140" r:id="rId17" display="http://tiger.census.gov/cgi-bin/mapsurfer?infact=2&amp;outfact=2&amp;act=move&amp;tlevel=-&amp;tvar=-&amp;tmeth=i&amp;mlat=36.25&amp;mlon=-85.95&amp;msym=cross&amp;mlabel=Tornado_touchdown&amp;murl=&amp;lat=36.25389&amp;lon=-85.94289&amp;wid=0.720&amp;ht=0.260&amp;conf=mapnew.con"/>
    <hyperlink ref="G141" r:id="rId18" display="http://tiger.census.gov/cgi-bin/mapsurfer?infact=2&amp;outfact=2&amp;act=move&amp;tlevel=-&amp;tvar=-&amp;tmeth=i&amp;mlat=36&amp;mlon=-86.17&amp;msym=cross&amp;mlabel=Tornado+touchdown&amp;murl=&amp;lat=35.9550476&amp;lon=-85.8200378&amp;wid=0.720&amp;ht=0.260&amp;conf=mapnew.con"/>
    <hyperlink ref="G143" r:id="rId19" display="http://tiger.census.gov/cgi-bin/mapsurfer?infact=2&amp;outfact=2&amp;act=move&amp;tlevel=-&amp;tvar=-&amp;tmeth=i&amp;mlat=35.17&amp;mlon=-87.32&amp;msym=cross&amp;mlabel=Tornado_touchdown&amp;murl=&amp;lat=35.23773&amp;lon=-87.32991&amp;wid=0.720&amp;ht=0.260&amp;conf=mapnew.con"/>
    <hyperlink ref="G144" r:id="rId20" display="http://tiger.census.gov/cgi-bin/mapsurfer?infact=2&amp;outfact=2&amp;act=move&amp;tlevel=-&amp;tvar=-&amp;tmeth=i&amp;mlat=36.41&amp;mlon=-86.5&amp;msym=cross&amp;mlabel=Tornado_touchdown&amp;murl=&amp;lat=36.46049&amp;lon=-86.43027&amp;wid=0.720&amp;ht=0.260&amp;conf=mapnew.con"/>
    <hyperlink ref="G145" r:id="rId21" display="http://tiger.census.gov/cgi-bin/mapsurfer?infact=2&amp;outfact=2&amp;act=move&amp;tlevel=-&amp;tvar=-&amp;tmeth=i&amp;mlat=36.33&amp;mlon=-85.48&amp;msym=cross&amp;mlabel=Tornado+lifted&amp;murl=&amp;lat=36.3546829&amp;lon=-85.2968903&amp;wid=0.720&amp;ht=0.260&amp;conf=mapnew.con"/>
    <hyperlink ref="G146" r:id="rId22" display="http://tiger.census.gov/cgi-bin/mapsurfer?infact=2&amp;outfact=2&amp;act=move&amp;tlevel=-&amp;tvar=-&amp;tmeth=i&amp;mlat=35.83&amp;mlon=-86.38&amp;msym=cross&amp;mlabel=Tornado&amp;murl=&amp;lat=35.85303&amp;lon=-86.39472&amp;wid=0.720&amp;ht=0.260&amp;conf=mapnew.con"/>
    <hyperlink ref="G147" r:id="rId23" display="http://tiger.census.gov/cgi-bin/mapsurfer?infact=2&amp;outfact=2&amp;act=move&amp;tlevel=-&amp;tvar=-&amp;tmeth=i&amp;mlat=35.15&amp;mlon=-87.12&amp;msym=cross&amp;mlabel=Tornado+lifted&amp;murl=&amp;lat=35.2153320&amp;lon=-87.0279388&amp;wid=0.720&amp;ht=0.260&amp;conf=mapnew.con"/>
    <hyperlink ref="G148" r:id="rId24" display="http://tiger.census.gov/cgi-bin/mapsurfer?infact=2&amp;outfact=2&amp;act=move&amp;tlevel=-&amp;tvar=-&amp;tmeth=i&amp;mlat=36.4&amp;mlon=-84.9&amp;msym=cross&amp;mlabel=Tornado&amp;murl=&amp;lat=36.3680649&amp;lon=-84.9423218&amp;wid=0.720&amp;ht=0.260&amp;conf=mapnew.con"/>
    <hyperlink ref="G149" r:id="rId25" display="http://tiger.census.gov/cgi-bin/mapsurfer?infact=2&amp;outfact=2&amp;act=move&amp;tlevel=-&amp;tvar=-&amp;tmeth=i&amp;mlat=36.47&amp;mlon=-86.65&amp;msym=cross&amp;mlabel=Tornado_touchdown&amp;murl=&amp;lat=36.46049&amp;lon=-86.43027&amp;wid=0.720&amp;ht=0.260&amp;conf=mapnew.con"/>
    <hyperlink ref="G150" r:id="rId26" display="http://tiger.census.gov/cgi-bin/mapsurfer?infact=2&amp;outfact=2&amp;act=move&amp;tlevel=-&amp;tvar=-&amp;tmeth=i&amp;mlat=36.32&amp;mlon=-84.92&amp;msym=cross&amp;mlabel=Tornado&amp;murl=&amp;lat=36.36806&amp;lon=-84.94232&amp;wid=0.720&amp;ht=0.260&amp;conf=mapnew.con"/>
    <hyperlink ref="G151" r:id="rId27" display="http://tiger.census.gov/cgi-bin/mapsurfer?infact=2&amp;outfact=2&amp;act=move&amp;tlevel=-&amp;tvar=-&amp;tmeth=i&amp;mlat=36.38&amp;mlon=-85.38&amp;msym=cross&amp;mlabel=Tornado_touchdown&amp;murl=&amp;lat=36.3546829&amp;lon=-85.2968903&amp;wid=0.720&amp;ht=0.260&amp;conf=mapnew.con"/>
    <hyperlink ref="G152" r:id="rId28" display="http://tiger.census.gov/cgi-bin/mapsurfer?infact=2&amp;outfact=2&amp;act=move&amp;tlevel=-&amp;tvar=-&amp;tmeth=i&amp;mlat=36.53&amp;mlon=-86.45&amp;msym=cross&amp;mlabel=Tornado&amp;murl=&amp;lat=36.46049&amp;lon=-86.43027&amp;wid=0.720&amp;ht=0.260&amp;conf=mapnew.con"/>
    <hyperlink ref="G153" r:id="rId29" display="http://tiger.census.gov/cgi-bin/mapsurfer?infact=2&amp;outfact=2&amp;act=move&amp;tlevel=-&amp;tvar=-&amp;tmeth=i&amp;mlat=36.15&amp;mlon=-85.27&amp;msym=cross&amp;mlabel=Tornado&amp;murl=&amp;lat=36.16106&amp;lon=-85.45283&amp;wid=0.720&amp;ht=0.260&amp;conf=mapnew.con"/>
    <hyperlink ref="G154" r:id="rId30" display="http://tiger.census.gov/cgi-bin/mapsurfer?infact=2&amp;outfact=2&amp;act=move&amp;tlevel=-&amp;tvar=-&amp;tmeth=i&amp;mlat=36.1&amp;mlon=-86.87&amp;msym=cross&amp;mlabel=Tornado_touchdown&amp;murl=&amp;lat=36.16096&amp;lon=-86.77934&amp;wid=0.720&amp;ht=0.260&amp;conf=mapnew.con"/>
    <hyperlink ref="G155" r:id="rId31" display="http://tiger.census.gov/cgi-bin/mapsurfer?infact=2&amp;outfact=2&amp;act=move&amp;tlevel=-&amp;tvar=-&amp;tmeth=i&amp;mlat=36.25&amp;mlon=-86.35&amp;msym=cross&amp;mlabel=Tornado&amp;murl=&amp;lat=36.16830&amp;lon=-86.31971&amp;wid=0.720&amp;ht=0.260&amp;conf=mapnew.con"/>
    <hyperlink ref="G156" r:id="rId32" display="http://tiger.census.gov/cgi-bin/mapsurfer?infact=2&amp;outfact=2&amp;act=move&amp;tlevel=-&amp;tvar=-&amp;tmeth=i&amp;mlat=35.7&amp;mlon=-86.4&amp;msym=cross&amp;mlabel=Tornado&amp;murl=&amp;lat=35.85303&amp;lon=-86.39472&amp;wid=0.720&amp;ht=0.260&amp;conf=mapnew.con"/>
    <hyperlink ref="G157" r:id="rId33" display="http://tiger.census.gov/cgi-bin/mapsurfer?infact=2&amp;outfact=2&amp;act=move&amp;tlevel=-&amp;tvar=-&amp;tmeth=i&amp;mlat=35.57&amp;mlon=-85.98&amp;msym=cross&amp;mlabel=Tornado_touchdown&amp;murl=&amp;lat=35.4664497&amp;lon=-86.0798035&amp;wid=0.720&amp;ht=0.260&amp;conf=mapnew.con"/>
    <hyperlink ref="G158" r:id="rId34" display="http://tiger.census.gov/cgi-bin/mapsurfer?infact=2&amp;outfact=2&amp;act=move&amp;tlevel=-&amp;tvar=-&amp;tmeth=i&amp;mlat=36.1&amp;mlon=-85.1&amp;msym=cross&amp;mlabel=Tornado_touchdown&amp;murl=&amp;lat=35.9511986&amp;lon=-85.0377884&amp;wid=0.720&amp;ht=0.260&amp;conf=mapnew.con"/>
    <hyperlink ref="G159" r:id="rId35" display="http://tiger.census.gov/cgi-bin/mapsurfer?infact=2&amp;outfact=2&amp;act=move&amp;tlevel=-&amp;tvar=-&amp;tmeth=i&amp;mlat=35.2&amp;mlon=-87.02&amp;msym=cross&amp;mlabel=Tornado_touchdown&amp;murl=&amp;lat=35.21533&amp;lon=-87.02794&amp;wid=0.720&amp;ht=0.260&amp;conf=mapnew.con"/>
    <hyperlink ref="G160" r:id="rId36" display="http://tiger.census.gov/cgi-bin/mapsurfer?infact=2&amp;outfact=2&amp;act=move&amp;tlevel=-&amp;tvar=-&amp;tmeth=i&amp;mlat=36.47&amp;mlon=-87.58&amp;msym=cross&amp;mlabel=Tornado&amp;murl=&amp;lat=36.4771919&amp;lon=-87.3756790&amp;wid=0.720&amp;ht=0.260&amp;conf=mapnew.con"/>
    <hyperlink ref="G161" r:id="rId37" display="http://tiger.census.gov/cgi-bin/mapsurfer?infact=2&amp;outfact=2&amp;act=move&amp;tlevel=-&amp;tvar=-&amp;tmeth=i&amp;mlat=36.27&amp;mlon=-84.87&amp;msym=cross&amp;mlabel=Tornado_touchdown&amp;murl=&amp;lat=36.36806&amp;lon=-84.94232&amp;wid=0.720&amp;ht=0.260&amp;conf=mapnew.con"/>
    <hyperlink ref="G162" r:id="rId38" display="http://tiger.census.gov/cgi-bin/mapsurfer?infact=2&amp;outfact=2&amp;act=move&amp;tlevel=-&amp;tvar=-&amp;tmeth=i&amp;mlat=35.25&amp;mlon=-87.33&amp;msym=cross&amp;mlabel=Tornado_touchdown&amp;murl=&amp;lat=35.23773&amp;lon=-87.32991&amp;wid=0.720&amp;ht=0.260&amp;conf=mapnew.con"/>
    <hyperlink ref="G163" r:id="rId39" display="http://tiger.census.gov/cgi-bin/mapsurfer?infact=2&amp;outfact=2&amp;act=move&amp;tlevel=-&amp;tvar=-&amp;tmeth=i&amp;mlat=35.25&amp;mlon=-85.98&amp;msym=cross&amp;mlabel=Tornado_touchdown&amp;murl=&amp;lat=35.46645&amp;lon=-86.07980&amp;wid=0.720&amp;ht=0.260&amp;conf=mapnew.con"/>
    <hyperlink ref="G164" r:id="rId40" display="http://tiger.census.gov/cgi-bin/mapsurfer?infact=2&amp;outfact=2&amp;act=move&amp;tlevel=-&amp;tvar=-&amp;tmeth=i&amp;mlat=35.45&amp;mlon=-86.78&amp;msym=cross&amp;mlabel=Tornado_touchdown&amp;murl=&amp;lat=35.48233&amp;lon=-86.77518&amp;wid=0.720&amp;ht=0.260&amp;conf=mapnew.con"/>
    <hyperlink ref="G165" r:id="rId41" display="http://tiger.census.gov/cgi-bin/mapsurfer?infact=2&amp;outfact=2&amp;act=move&amp;tlevel=-&amp;tvar=-&amp;tmeth=i&amp;mlat=36.5&amp;mlon=-86.67&amp;msym=cross&amp;mlabel=Tornado&amp;murl=&amp;lat=36.48773&amp;lon=-86.87621&amp;wid=0.720&amp;ht=0.260&amp;conf=mapnew.con"/>
    <hyperlink ref="G166" r:id="rId42" display="http://tiger.census.gov/cgi-bin/mapsurfer?infact=2&amp;outfact=2&amp;act=move&amp;tlevel=-&amp;tvar=-&amp;tmeth=i&amp;mlat=35.6&amp;mlon=-85.92&amp;msym=cross&amp;mlabel=Tornado_touchdown&amp;murl=&amp;lat=35.6867638&amp;lon=-85.7760925&amp;wid=0.720&amp;ht=0.260&amp;conf=mapnew.con"/>
    <hyperlink ref="G167" r:id="rId43" display="http://tiger.census.gov/cgi-bin/mapsurfer?infact=2&amp;outfact=2&amp;act=move&amp;tlevel=-&amp;tvar=-&amp;tmeth=i&amp;mlat=36.43&amp;mlon=-87.48&amp;msym=cross&amp;mlabel=Tornado_touchdown&amp;murl=&amp;lat=36.47719&amp;lon=-87.37568&amp;wid=0.720&amp;ht=0.260&amp;conf=mapnew.con"/>
    <hyperlink ref="G168" r:id="rId44" display="http://tiger.census.gov/cgi-bin/mapsurfer?infact=2&amp;outfact=2&amp;act=move&amp;tlevel=-&amp;tvar=-&amp;tmeth=i&amp;mlat=35.75&amp;mlon=-86.93&amp;msym=cross&amp;mlabel=Tornado+touchdown&amp;murl=&amp;lat=35.6223640&amp;lon=-87.0504684&amp;wid=0.720&amp;ht=0.260&amp;conf=mapnew.con"/>
    <hyperlink ref="G169" r:id="rId45" display="http://tiger.census.gov/cgi-bin/mapsurfer?infact=2&amp;outfact=2&amp;act=move&amp;tlevel=-&amp;tvar=-&amp;tmeth=i&amp;mlat=35.25&amp;mlon=-87.43&amp;msym=cross&amp;mlabel=Tornado_touchdown&amp;murl=&amp;lat=35.23773&amp;lon=-87.32991&amp;wid=0.720&amp;ht=0.260&amp;conf=mapnew.con"/>
    <hyperlink ref="G170" r:id="rId46" display="http://tiger.census.gov/cgi-bin/mapsurfer?infact=2&amp;outfact=2&amp;act=move&amp;tlevel=-&amp;tvar=-&amp;tmeth=i&amp;mlat=35.73&amp;mlon=-86.53&amp;msym=cross&amp;mlabel=Tornado_touchdown&amp;murl=&amp;lat=35.85303&amp;lon=-86.39472&amp;wid=0.720&amp;ht=0.260&amp;conf=mapnew.con"/>
    <hyperlink ref="G171" r:id="rId47" display="http://tiger.census.gov/cgi-bin/mapsurfer?infact=2&amp;outfact=2&amp;act=move&amp;tlevel=-&amp;tvar=-&amp;tmeth=i&amp;mlat=35.2&amp;mlon=-87.23&amp;msym=cross&amp;mlabel=Tornado+lifted&amp;murl=&amp;lat=35.2377319&amp;lon=-87.3299103&amp;wid=0.720&amp;ht=0.260&amp;conf=mapnew.con"/>
    <hyperlink ref="G172" r:id="rId48" display="http://tiger.census.gov/cgi-bin/mapsurfer?infact=2&amp;outfact=2&amp;act=move&amp;tlevel=-&amp;tvar=-&amp;tmeth=i&amp;mlat=35.68&amp;mlon=-85.77&amp;msym=cross&amp;mlabel=Tornado_touchdown&amp;murl=&amp;lat=35.68676&amp;lon=-85.77609&amp;wid=0.720&amp;ht=0.260&amp;conf=mapnew.con"/>
    <hyperlink ref="G173" r:id="rId49" display="http://tiger.census.gov/cgi-bin/mapsurfer?infact=2&amp;outfact=2&amp;act=move&amp;tlevel=-&amp;tvar=-&amp;tmeth=i&amp;mlat=36.6&amp;mlon=-86.63&amp;msym=cross&amp;mlabel=Tornado_touchdown&amp;murl=&amp;lat=36.48773&amp;lon=-86.87621&amp;wid=0.720&amp;ht=0.260&amp;conf=mapnew.con"/>
    <hyperlink ref="G174" r:id="rId50" display="http://tiger.census.gov/cgi-bin/mapsurfer?infact=2&amp;outfact=2&amp;act=move&amp;tlevel=-&amp;tvar=-&amp;tmeth=i&amp;mlat=35.03&amp;mlon=-87.22&amp;msym=cross&amp;mlabel=Tornado+touchdown&amp;murl=&amp;lat=35.2153320&amp;lon=-87.0279388&amp;wid=0.720&amp;ht=0.260&amp;conf=mapnew.con"/>
    <hyperlink ref="G175" r:id="rId51" display="http://tiger.census.gov/cgi-bin/mapsurfer?infact=2&amp;outfact=2&amp;act=move&amp;tlevel=-&amp;tvar=-&amp;tmeth=i&amp;mlat=35.38&amp;mlon=-88&amp;msym=cross&amp;mlabel=Tornado_lifted&amp;murl=&amp;lat=35.24583&amp;lon=-87.78912&amp;wid=0.720&amp;ht=0.260&amp;conf=mapnew.con"/>
    <hyperlink ref="G176" r:id="rId52" display="http://tiger.census.gov/cgi-bin/mapsurfer?infact=2&amp;outfact=2&amp;act=move&amp;tlevel=-&amp;tvar=-&amp;tmeth=i&amp;mlat=36.07&amp;mlon=-86.77&amp;msym=cross&amp;mlabel=Tornado_touchdown&amp;murl=&amp;lat=36.16096&amp;lon=-86.77934&amp;wid=0.720&amp;ht=0.260&amp;conf=mapnew.con"/>
    <hyperlink ref="G177" r:id="rId53" display="http://tiger.census.gov/cgi-bin/mapsurfer?infact=2&amp;outfact=2&amp;act=move&amp;tlevel=-&amp;tvar=-&amp;tmeth=i&amp;mlat=35.33&amp;mlon=-87.02&amp;msym=cross&amp;mlabel=Tornado&amp;murl=&amp;lat=35.21533&amp;lon=-87.02794&amp;wid=0.720&amp;ht=0.260&amp;conf=mapnew.con"/>
    <hyperlink ref="G178" r:id="rId54" display="http://tiger.census.gov/cgi-bin/mapsurfer?infact=2&amp;outfact=2&amp;act=move&amp;tlevel=-&amp;tvar=-&amp;tmeth=i&amp;mlat=35.7&amp;mlon=-85.8&amp;msym=cross&amp;mlabel=Tornado_touchdown&amp;murl=&amp;lat=35.68676&amp;lon=-85.77609&amp;wid=0.720&amp;ht=0.260&amp;conf=mapnew.con"/>
    <hyperlink ref="G179" r:id="rId55" display="http://tiger.census.gov/cgi-bin/mapsurfer?infact=2&amp;outfact=2&amp;act=move&amp;tlevel=-&amp;tvar=-&amp;tmeth=i&amp;mlat=35.23&amp;mlon=-87.33&amp;msym=cross&amp;mlabel=Tornado_touchdown&amp;murl=&amp;lat=35.23773&amp;lon=-87.32991&amp;wid=0.720&amp;ht=0.260&amp;conf=mapnew.con"/>
    <hyperlink ref="G180" r:id="rId56" display="http://tiger.census.gov/cgi-bin/mapsurfer?infact=2&amp;outfact=2&amp;act=move&amp;tlevel=-&amp;tvar=-&amp;tmeth=i&amp;mlat=36.12&amp;mlon=-86.42&amp;msym=cross&amp;mlabel=Tornado&amp;murl=&amp;lat=36.16830&amp;lon=-86.31971&amp;wid=0.720&amp;ht=0.260&amp;conf=mapnew.con"/>
    <hyperlink ref="G181" r:id="rId57" display="http://tiger.census.gov/cgi-bin/mapsurfer?infact=2&amp;outfact=2&amp;act=move&amp;tlevel=-&amp;tvar=-&amp;tmeth=i&amp;mlat=35.83&amp;mlon=-85.53&amp;msym=cross&amp;mlabel=Tornado_touchdown&amp;murl=&amp;lat=35.9320030&amp;lon=-85.4760208&amp;wid=0.720&amp;ht=0.260&amp;conf=mapnew.con"/>
    <hyperlink ref="G182" r:id="rId58" display="http://tiger.census.gov/cgi-bin/mapsurfer?infact=2&amp;outfact=2&amp;act=move&amp;tlevel=-&amp;tvar=-&amp;tmeth=i&amp;mlat=36.35&amp;mlon=-84.92&amp;msym=cross&amp;mlabel=Tornado+touchdown&amp;murl=&amp;lat=36.3680649&amp;lon=-84.9423218&amp;wid=0.720&amp;ht=0.260&amp;conf=mapnew.con"/>
    <hyperlink ref="G183" r:id="rId59" display="http://tiger.census.gov/cgi-bin/mapsurfer?infact=2&amp;outfact=2&amp;act=move&amp;tlevel=-&amp;tvar=-&amp;tmeth=i&amp;mlat=35.87&amp;mlon=-85.08&amp;msym=cross&amp;mlabel=Tornado_touchdown&amp;murl=&amp;lat=35.95120&amp;lon=-85.03779&amp;wid=0.720&amp;ht=0.260&amp;conf=mapnew.con"/>
    <hyperlink ref="G184" r:id="rId60" display="http://tiger.census.gov/cgi-bin/mapsurfer?infact=2&amp;outfact=2&amp;act=move&amp;tlevel=-&amp;tvar=-&amp;tmeth=i&amp;mlat=35.93&amp;mlon=-86.17&amp;msym=cross&amp;mlabel=Tornado_touchdown&amp;murl=&amp;lat=35.85303&amp;lon=-86.39472&amp;wid=0.720&amp;ht=0.260&amp;conf=mapnew.con"/>
    <hyperlink ref="G185" r:id="rId61" display="http://tiger.census.gov/cgi-bin/mapsurfer?infact=2&amp;outfact=2&amp;act=move&amp;tlevel=-&amp;tvar=-&amp;tmeth=i&amp;mlat=36.1&amp;mlon=-86.1&amp;msym=cross&amp;mlabel=Tornado&amp;murl=&amp;lat=36.16830&amp;lon=-86.31971&amp;wid=0.720&amp;ht=0.260&amp;conf=mapnew.con"/>
    <hyperlink ref="G186" r:id="rId62" display="http://tiger.census.gov/cgi-bin/mapsurfer?infact=2&amp;outfact=2&amp;act=move&amp;tlevel=-&amp;tvar=-&amp;tmeth=i&amp;mlat=35.93&amp;mlon=-85.47&amp;msym=cross&amp;mlabel=Tornado&amp;murl=&amp;lat=35.93200&amp;lon=-85.47602&amp;wid=0.720&amp;ht=0.260&amp;conf=mapnew.con"/>
    <hyperlink ref="G187" r:id="rId63" display="http://tiger.census.gov/cgi-bin/mapsurfer?infact=2&amp;outfact=2&amp;act=move&amp;tlevel=-&amp;tvar=-&amp;tmeth=i&amp;mlat=36.38&amp;mlon=-86.18&amp;msym=cross&amp;mlabel=Tornado&amp;murl=&amp;lat=36.3890839&amp;lon=-86.1579208&amp;wid=0.720&amp;ht=0.260&amp;conf=mapnew.con"/>
    <hyperlink ref="G188" r:id="rId64" display="http://tiger.census.gov/cgi-bin/mapsurfer?infact=2&amp;outfact=2&amp;act=move&amp;tlevel=-&amp;tvar=-&amp;tmeth=i&amp;mlat=35.62&amp;mlon=-87.05&amp;msym=cross&amp;mlabel=Tornado_touchdown&amp;murl=&amp;lat=35.62236&amp;lon=-87.05047&amp;wid=0.720&amp;ht=0.260&amp;conf=mapnew.con"/>
    <hyperlink ref="G189" r:id="rId65" display="http://tiger.census.gov/cgi-bin/mapsurfer?infact=2&amp;outfact=2&amp;act=move&amp;tlevel=-&amp;tvar=-&amp;tmeth=i&amp;mlat=36.37&amp;mlon=-86.2&amp;msym=cross&amp;mlabel=Tornado_touchdown&amp;murl=&amp;lat=36.38908&amp;lon=-86.15792&amp;wid=0.720&amp;ht=0.260&amp;conf=mapnew.con"/>
    <hyperlink ref="G190" r:id="rId66" display="http://tiger.census.gov/cgi-bin/mapsurfer?infact=2&amp;outfact=2&amp;act=move&amp;tlevel=-&amp;tvar=-&amp;tmeth=i&amp;mlat=35.47&amp;mlon=-86.1&amp;msym=cross&amp;mlabel=Tornado&amp;murl=&amp;lat=35.46645&amp;lon=-86.07980&amp;wid=0.720&amp;ht=0.260&amp;conf=mapnew.con"/>
    <hyperlink ref="G191" r:id="rId67" display="http://tiger.census.gov/cgi-bin/mapsurfer?infact=2&amp;outfact=2&amp;act=move&amp;tlevel=-&amp;tvar=-&amp;tmeth=i&amp;mlat=35.95&amp;mlon=-85.82&amp;msym=cross&amp;mlabel=Tornado&amp;murl=&amp;lat=35.9550476&amp;lon=-85.8200378&amp;wid=0.720&amp;ht=0.260&amp;conf=mapnew.con"/>
    <hyperlink ref="G192" r:id="rId68" display="http://tiger.census.gov/cgi-bin/mapsurfer?infact=2&amp;outfact=2&amp;act=move&amp;tlevel=-&amp;tvar=-&amp;tmeth=i&amp;mlat=36.03&amp;mlon=-86.87&amp;msym=cross&amp;mlabel=Tornado&amp;murl=&amp;lat=35.9028816&amp;lon=-86.9114914&amp;wid=0.720&amp;ht=0.260&amp;conf=mapnew.con"/>
    <hyperlink ref="G193" r:id="rId69" display="http://tiger.census.gov/cgi-bin/mapsurfer?infact=2&amp;outfact=2&amp;act=move&amp;tlevel=-&amp;tvar=-&amp;tmeth=i&amp;mlat=36.28&amp;mlon=-86.97&amp;msym=cross&amp;mlabel=Tornado&amp;murl=&amp;lat=36.2501526&amp;lon=-87.0586243&amp;wid=0.720&amp;ht=0.260&amp;conf=mapnew.con"/>
    <hyperlink ref="G194" r:id="rId70" display="http://tiger.census.gov/cgi-bin/mapsurfer?infact=2&amp;outfact=2&amp;act=move&amp;tlevel=-&amp;tvar=-&amp;tmeth=i&amp;mlat=35.98&amp;mlon=-87.13&amp;msym=cross&amp;mlabel=Tornado&amp;murl=&amp;lat=35.90288&amp;lon=-86.91149&amp;wid=0.720&amp;ht=0.260&amp;conf=mapnew.con"/>
    <hyperlink ref="G195" r:id="rId71" display="http://tiger.census.gov/cgi-bin/mapsurfer?infact=2&amp;outfact=2&amp;act=move&amp;tlevel=-&amp;tvar=-&amp;tmeth=i&amp;mlat=36.48&amp;mlon=-88.03&amp;msym=cross&amp;mlabel=Tornado&amp;murl=&amp;lat=36.4811134&amp;lon=-87.8385391&amp;wid=0.720&amp;ht=0.260&amp;conf=mapnew.con"/>
    <hyperlink ref="G196" r:id="rId72" display="http://tiger.census.gov/cgi-bin/mapsurfer?infact=2&amp;outfact=2&amp;act=move&amp;tlevel=-&amp;tvar=-&amp;tmeth=i&amp;mlat=36.25&amp;mlon=-85.93&amp;msym=cross&amp;mlabel=Tornado_touchdown&amp;murl=&amp;lat=36.25389&amp;lon=-85.94289&amp;wid=0.720&amp;ht=0.260&amp;conf=mapnew.con"/>
    <hyperlink ref="G197" r:id="rId73" display="http://tiger.census.gov/cgi-bin/mapsurfer?infact=2&amp;outfact=2&amp;act=move&amp;tlevel=-&amp;tvar=-&amp;tmeth=i&amp;mlat=36.45&amp;mlon=-87.13&amp;msym=cross&amp;mlabel=Tornado+touchdown&amp;murl=&amp;lat=36.4771919&amp;lon=-87.3756790&amp;wid=0.720&amp;ht=0.260&amp;conf=mapnew.con"/>
    <hyperlink ref="G198" r:id="rId74" display="http://tiger.census.gov/cgi-bin/mapsurfer?infact=2&amp;outfact=2&amp;act=move&amp;tlevel=-&amp;tvar=-&amp;tmeth=i&amp;mlat=36.53&amp;mlon=-87.53&amp;msym=cross&amp;mlabel=Tornado&amp;murl=&amp;lat=36.47719&amp;lon=-87.37568&amp;wid=0.720&amp;ht=0.260&amp;conf=mapnew.con"/>
    <hyperlink ref="G199" r:id="rId75" display="http://tiger.census.gov/cgi-bin/mapsurfer?infact=2&amp;outfact=2&amp;act=move&amp;tlevel=-&amp;tvar=-&amp;tmeth=i&amp;mlat=35.1&amp;mlon=-87.33&amp;msym=cross&amp;mlabel=Tornado_touchdown&amp;murl=&amp;lat=35.21533&amp;lon=-87.02794&amp;wid=0.720&amp;ht=0.260&amp;conf=mapnew.con"/>
    <hyperlink ref="G200" r:id="rId76" display="http://tiger.census.gov/cgi-bin/mapsurfer?infact=2&amp;outfact=2&amp;act=move&amp;tlevel=-&amp;tvar=-&amp;tmeth=i&amp;mlat=36.02&amp;mlon=-85.97&amp;msym=cross&amp;mlabel=Tornado_lifted&amp;murl=&amp;lat=35.9550476&amp;lon=-85.8200378&amp;wid=0.720&amp;ht=0.260&amp;conf=mapnew.con"/>
    <hyperlink ref="G201" r:id="rId77" display="http://tiger.census.gov/cgi-bin/mapsurfer?infact=2&amp;outfact=2&amp;act=move&amp;tlevel=-&amp;tvar=-&amp;tmeth=i&amp;mlat=35.18&amp;mlon=-87.47&amp;msym=cross&amp;mlabel=Tornado&amp;murl=&amp;lat=35.2377319&amp;lon=-87.3299103&amp;wid=0.720&amp;ht=0.260&amp;conf=mapnew.con"/>
    <hyperlink ref="G202" r:id="rId78" display="http://tiger.census.gov/cgi-bin/mapsurfer?infact=2&amp;outfact=2&amp;act=move&amp;tlevel=-&amp;tvar=-&amp;tmeth=i&amp;mlat=35.88&amp;mlon=-87.9&amp;msym=cross&amp;mlabel=Tornado_lifted&amp;murl=&amp;lat=36.09309&amp;lon=-88.07188&amp;wid=0.720&amp;ht=0.260&amp;conf=mapnew.con"/>
    <hyperlink ref="G203" r:id="rId79" display="http://tiger.census.gov/cgi-bin/mapsurfer?infact=2&amp;outfact=2&amp;act=move&amp;tlevel=-&amp;tvar=-&amp;tmeth=i&amp;mlat=36.38&amp;mlon=-87.35&amp;msym=cross&amp;mlabel=Tornado&amp;murl=&amp;lat=36.47719&amp;lon=-87.37568&amp;wid=0.720&amp;ht=0.260&amp;conf=mapnew.con"/>
    <hyperlink ref="G204" r:id="rId80" display="http://tiger.census.gov/cgi-bin/mapsurfer?infact=2&amp;outfact=2&amp;act=move&amp;tlevel=-&amp;tvar=-&amp;tmeth=i&amp;mlat=36.3&amp;mlon=-86.62&amp;msym=cross&amp;mlabel=Tornado_touchdown&amp;murl=&amp;lat=36.4604874&amp;lon=-86.4302673&amp;wid=0.720&amp;ht=0.260&amp;conf=mapnew.con"/>
    <hyperlink ref="G205" r:id="rId81" display="http://tiger.census.gov/cgi-bin/mapsurfer?infact=2&amp;outfact=2&amp;act=move&amp;tlevel=-&amp;tvar=-&amp;tmeth=i&amp;mlat=36.55&amp;mlon=-86.42&amp;msym=cross&amp;mlabel=Tornado&amp;murl=&amp;lat=36.46049&amp;lon=-86.43027&amp;wid=0.720&amp;ht=0.260&amp;conf=mapnew.con"/>
    <hyperlink ref="G206" r:id="rId82" display="http://tiger.census.gov/cgi-bin/mapsurfer?infact=2&amp;outfact=2&amp;act=move&amp;tlevel=-&amp;tvar=-&amp;tmeth=i&amp;mlat=36.3&amp;mlon=-87.07&amp;msym=cross&amp;mlabel=Tornado_touchdown&amp;murl=&amp;lat=36.2501526&amp;lon=-87.0586243&amp;wid=0.720&amp;ht=0.260&amp;conf=mapnew.con"/>
    <hyperlink ref="G207" r:id="rId83" display="http://tiger.census.gov/cgi-bin/mapsurfer?infact=2&amp;outfact=2&amp;act=move&amp;tlevel=-&amp;tvar=-&amp;tmeth=i&amp;mlat=35.93&amp;mlon=-86.87&amp;msym=cross&amp;mlabel=Tornado_touchdown&amp;murl=&amp;lat=35.90288&amp;lon=-86.91149&amp;wid=0.720&amp;ht=0.260&amp;conf=mapnew.con"/>
    <hyperlink ref="G208" r:id="rId84" display="http://tiger.census.gov/cgi-bin/mapsurfer?infact=2&amp;outfact=2&amp;act=move&amp;tlevel=-&amp;tvar=-&amp;tmeth=i&amp;mlat=35.37&amp;mlon=-87.03&amp;msym=cross&amp;mlabel=Tornado_lifted&amp;murl=&amp;lat=35.21533&amp;lon=-87.02794&amp;wid=0.720&amp;ht=0.260&amp;conf=mapnew.con"/>
    <hyperlink ref="G210" r:id="rId85" display="http://tiger.census.gov/cgi-bin/mapsurfer?infact=2&amp;outfact=2&amp;act=move&amp;tlevel=-&amp;tvar=-&amp;tmeth=i&amp;mlat=36&amp;mlon=-85.03&amp;msym=cross&amp;mlabel=Tornado_touchdown&amp;murl=&amp;lat=35.95120&amp;lon=-85.03779&amp;wid=0.720&amp;ht=0.260&amp;conf=mapnew.con"/>
    <hyperlink ref="G211" r:id="rId86" display="http://tiger.census.gov/cgi-bin/mapsurfer?infact=2&amp;outfact=2&amp;act=move&amp;tlevel=-&amp;tvar=-&amp;tmeth=i&amp;mlat=35.92&amp;mlon=-85.5&amp;msym=cross&amp;mlabel=Tornado+touchdown&amp;murl=&amp;lat=35.9320030&amp;lon=-85.4760208&amp;wid=0.720&amp;ht=0.260&amp;conf=mapnew.con"/>
    <hyperlink ref="G212" r:id="rId87" display="http://tiger.census.gov/cgi-bin/mapsurfer?infact=2&amp;outfact=2&amp;act=move&amp;tlevel=-&amp;tvar=-&amp;tmeth=i&amp;mlat=36.17&amp;mlon=-86.17&amp;msym=cross&amp;mlabel=Tornado&amp;murl=&amp;lat=36.16830&amp;lon=-86.31971&amp;wid=0.720&amp;ht=0.260&amp;conf=mapnew.con"/>
    <hyperlink ref="G213" r:id="rId88" display="http://tiger.census.gov/cgi-bin/mapsurfer?infact=2&amp;outfact=2&amp;act=move&amp;tlevel=-&amp;tvar=-&amp;tmeth=i&amp;mlat=36.25&amp;mlon=-86.67&amp;msym=cross&amp;mlabel=Tornado&amp;murl=&amp;lat=36.16096&amp;lon=-86.77934&amp;wid=0.720&amp;ht=0.260&amp;conf=mapnew.con"/>
    <hyperlink ref="G214" r:id="rId89" display="http://tiger.census.gov/cgi-bin/mapsurfer?infact=2&amp;outfact=2&amp;act=move&amp;tlevel=-&amp;tvar=-&amp;tmeth=i&amp;mlat=36.2&amp;mlon=-85.3&amp;msym=cross&amp;mlabel=Tornado&amp;murl=&amp;lat=36.16106&amp;lon=-85.45283&amp;wid=0.720&amp;ht=0.260&amp;conf=mapnew.con"/>
    <hyperlink ref="G215" r:id="rId90" display="http://tiger.census.gov/cgi-bin/mapsurfer?infact=2&amp;outfact=2&amp;act=move&amp;tlevel=-&amp;tvar=-&amp;tmeth=i&amp;mlat=36.5&amp;mlon=-86&amp;msym=cross&amp;mlabel=Tornado&amp;murl=&amp;lat=36.5229492&amp;lon=-86.0219650&amp;wid=0.720&amp;ht=0.260&amp;conf=mapnew.con"/>
    <hyperlink ref="G216" r:id="rId91" display="http://tiger.census.gov/cgi-bin/mapsurfer?infact=2&amp;outfact=2&amp;act=move&amp;tlevel=-&amp;tvar=-&amp;tmeth=i&amp;mlat=36.32&amp;mlon=-86.57&amp;msym=cross&amp;mlabel=Tornado&amp;murl=&amp;lat=36.46049&amp;lon=-86.43027&amp;wid=0.720&amp;ht=0.260&amp;conf=mapnew.con"/>
    <hyperlink ref="G217" r:id="rId92" display="http://tiger.census.gov/cgi-bin/mapsurfer?infact=2&amp;outfact=2&amp;act=move&amp;tlevel=-&amp;tvar=-&amp;tmeth=i&amp;mlat=36.53&amp;mlon=-87.33&amp;msym=cross&amp;mlabel=Tornado&amp;murl=&amp;lat=36.47719&amp;lon=-87.37568&amp;wid=0.720&amp;ht=0.260&amp;conf=mapnew.con"/>
    <hyperlink ref="G218" r:id="rId93" display="http://tiger.census.gov/cgi-bin/mapsurfer?infact=2&amp;outfact=2&amp;act=move&amp;tlevel=-&amp;tvar=-&amp;tmeth=i&amp;mlat=35.92&amp;mlon=-85.08&amp;msym=cross&amp;mlabel=Tornado_touchdown&amp;murl=&amp;lat=35.95120&amp;lon=-85.03779&amp;wid=0.720&amp;ht=0.260&amp;conf=mapnew.con"/>
    <hyperlink ref="G219" r:id="rId94" display="http://tiger.census.gov/cgi-bin/mapsurfer?infact=2&amp;outfact=2&amp;act=move&amp;tlevel=-&amp;tvar=-&amp;tmeth=i&amp;mlat=36.43&amp;mlon=-85.33&amp;msym=cross&amp;mlabel=Tornado_touchdown&amp;murl=&amp;lat=36.35468&amp;lon=-85.29689&amp;wid=0.720&amp;ht=0.260&amp;conf=mapnew.con"/>
    <hyperlink ref="G220" r:id="rId95" display="http://tiger.census.gov/cgi-bin/mapsurfer?infact=2&amp;outfact=2&amp;act=move&amp;tlevel=-&amp;tvar=-&amp;tmeth=i&amp;mlat=36.08&amp;mlon=-87.4&amp;msym=cross&amp;mlabel=Tornado_touchdown&amp;murl=&amp;lat=36.1779747&amp;lon=-87.3429337&amp;wid=0.720&amp;ht=0.260&amp;conf=mapnew.con"/>
    <hyperlink ref="G221" r:id="rId96" display="http://tiger.census.gov/cgi-bin/mapsurfer?infact=2&amp;outfact=2&amp;act=move&amp;tlevel=-&amp;tvar=-&amp;tmeth=i&amp;mlat=36.12&amp;mlon=-86.85&amp;msym=cross&amp;mlabel=Tornado_touchdown&amp;murl=&amp;lat=36.16096&amp;lon=-86.77934&amp;wid=0.720&amp;ht=0.260&amp;conf=mapnew.con"/>
    <hyperlink ref="G222" r:id="rId97" display="http://tiger.census.gov/cgi-bin/mapsurfer?infact=2&amp;outfact=2&amp;act=move&amp;tlevel=-&amp;tvar=-&amp;tmeth=i&amp;mlat=36.2&amp;mlon=-86.53&amp;msym=cross&amp;mlabel=Tornado_touchdown&amp;murl=&amp;lat=36.16830&amp;lon=-86.31971&amp;wid=0.720&amp;ht=0.260&amp;conf=mapnew.con"/>
    <hyperlink ref="G223" r:id="rId98" display="http://tiger.census.gov/cgi-bin/mapsurfer?infact=2&amp;outfact=2&amp;act=move&amp;tlevel=-&amp;tvar=-&amp;tmeth=i&amp;mlat=36.48&amp;mlon=-86.97&amp;msym=cross&amp;mlabel=Tornado_touchdown&amp;murl=&amp;lat=36.48773&amp;lon=-86.87621&amp;wid=0.720&amp;ht=0.260&amp;conf=mapnew.con"/>
    <hyperlink ref="G224" r:id="rId99" display="http://tiger.census.gov/cgi-bin/mapsurfer?infact=2&amp;outfact=2&amp;act=move&amp;tlevel=-&amp;tvar=-&amp;tmeth=i&amp;mlat=36.13&amp;mlon=-86.73&amp;msym=cross&amp;mlabel=Tornado_touchdown&amp;murl=&amp;lat=36.16096&amp;lon=-86.77934&amp;wid=0.720&amp;ht=0.260&amp;conf=mapnew.con"/>
    <hyperlink ref="G225" r:id="rId100" display="http://tiger.census.gov/cgi-bin/mapsurfer?infact=2&amp;outfact=2&amp;act=move&amp;tlevel=-&amp;tvar=-&amp;tmeth=i&amp;mlat=35.6&amp;mlon=-86.93&amp;msym=cross&amp;mlabel=Tornado_touchdown&amp;murl=&amp;lat=35.62236&amp;lon=-87.05047&amp;wid=0.720&amp;ht=0.260&amp;conf=mapnew.con"/>
    <hyperlink ref="G226" r:id="rId101" display="http://tiger.census.gov/cgi-bin/mapsurfer?infact=2&amp;outfact=2&amp;act=move&amp;tlevel=-&amp;tvar=-&amp;tmeth=i&amp;mlat=35.67&amp;mlon=-86.6&amp;msym=cross&amp;mlabel=Tornado_lifted&amp;murl=&amp;lat=35.48930&amp;lon=-86.44609&amp;wid=0.720&amp;ht=0.260&amp;conf=mapnew.con"/>
    <hyperlink ref="G227" r:id="rId102" display="http://tiger.census.gov/cgi-bin/mapsurfer?infact=2&amp;outfact=2&amp;act=move&amp;tlevel=-&amp;tvar=-&amp;tmeth=i&amp;mlat=36.4&amp;mlon=-85.97&amp;msym=cross&amp;mlabel=Tornado_lifted&amp;murl=&amp;lat=36.25389&amp;lon=-85.94289&amp;wid=0.720&amp;ht=0.260&amp;conf=mapnew.con"/>
    <hyperlink ref="G228" r:id="rId103" display="http://tiger.census.gov/cgi-bin/mapsurfer?infact=2&amp;outfact=2&amp;act=move&amp;tlevel=-&amp;tvar=-&amp;tmeth=i&amp;mlat=35.83&amp;mlon=-86.43&amp;msym=cross&amp;mlabel=Tornado_touchdown&amp;murl=&amp;lat=35.85303&amp;lon=-86.39472&amp;wid=0.720&amp;ht=0.260&amp;conf=mapnew.con"/>
    <hyperlink ref="G229" r:id="rId104" display="http://tiger.census.gov/cgi-bin/mapsurfer?infact=2&amp;outfact=2&amp;act=move&amp;tlevel=-&amp;tvar=-&amp;tmeth=i&amp;mlat=35.45&amp;mlon=-86.85&amp;msym=cross&amp;mlabel=Tornado_touchdown&amp;murl=&amp;lat=35.48233&amp;lon=-86.77518&amp;wid=0.720&amp;ht=0.260&amp;conf=mapnew.con"/>
    <hyperlink ref="G230" r:id="rId105" display="http://tiger.census.gov/cgi-bin/mapsurfer?infact=2&amp;outfact=2&amp;act=move&amp;tlevel=-&amp;tvar=-&amp;tmeth=i&amp;mlat=36.52&amp;mlon=-84.87&amp;msym=cross&amp;mlabel=Tornado_touchdown&amp;murl=&amp;lat=36.36806&amp;lon=-84.94232&amp;wid=0.720&amp;ht=0.260&amp;conf=mapnew.con"/>
    <hyperlink ref="G231" r:id="rId106" display="http://tiger.census.gov/cgi-bin/mapsurfer?infact=2&amp;outfact=2&amp;act=move&amp;tlevel=-&amp;tvar=-&amp;tmeth=i&amp;mlat=35.92&amp;mlon=-86.05&amp;msym=cross&amp;mlabel=Tornado_touchdown&amp;murl=&amp;lat=35.82273&amp;lon=-86.07031&amp;wid=0.720&amp;ht=0.260&amp;conf=mapnew.con"/>
    <hyperlink ref="G232" r:id="rId107" display="http://tiger.census.gov/cgi-bin/mapsurfer?infact=2&amp;outfact=2&amp;act=move&amp;tlevel=-&amp;tvar=-&amp;tmeth=i&amp;mlat=36.38&amp;mlon=-85.33&amp;msym=cross&amp;mlabel=Tornado_touchdown&amp;murl=&amp;lat=36.35468&amp;lon=-85.29689&amp;wid=0.720&amp;ht=0.260&amp;conf=mapnew.con"/>
    <hyperlink ref="G233" r:id="rId108" display="http://tiger.census.gov/cgi-bin/mapsurfer?infact=2&amp;outfact=2&amp;act=move&amp;tlevel=-&amp;tvar=-&amp;tmeth=i&amp;mlat=36.25&amp;mlon=-85.6&amp;msym=cross&amp;mlabel=Tornado+touchdown&amp;murl=&amp;lat=36.3599777&amp;lon=-85.6526108&amp;wid=0.720&amp;ht=0.260&amp;conf=mapnew.con"/>
    <hyperlink ref="G234" r:id="rId109" display="http://tiger.census.gov/cgi-bin/mapsurfer?infact=2&amp;outfact=2&amp;act=move&amp;tlevel=-&amp;tvar=-&amp;tmeth=i&amp;mlat=36.25&amp;mlon=-85.13&amp;msym=cross&amp;mlabel=Tornado_lifted&amp;murl=&amp;lat=36.35468&amp;lon=-85.29689&amp;wid=0.720&amp;ht=0.260&amp;conf=mapnew.con"/>
    <hyperlink ref="G235" r:id="rId110" display="http://tiger.census.gov/cgi-bin/mapsurfer?infact=2&amp;outfact=2&amp;act=move&amp;tlevel=-&amp;tvar=-&amp;tmeth=i&amp;mlat=36.52&amp;mlon=-85.08&amp;msym=cross&amp;mlabel=Tornado_touchdown&amp;murl=&amp;lat=36.5319786&amp;lon=-85.0171661&amp;wid=0.720&amp;ht=0.260&amp;conf=mapnew.con"/>
    <hyperlink ref="G236" r:id="rId111" display="http://tiger.census.gov/cgi-bin/mapsurfer?infact=2&amp;outfact=2&amp;act=move&amp;tlevel=-&amp;tvar=-&amp;tmeth=i&amp;mlat=36.25&amp;mlon=-85.08&amp;msym=cross&amp;mlabel=Tornado_touchdown&amp;murl=&amp;lat=36.36806&amp;lon=-84.94232&amp;wid=0.720&amp;ht=0.260&amp;conf=mapnew.con"/>
    <hyperlink ref="G237" r:id="rId112" display="http://tiger.census.gov/cgi-bin/mapsurfer?infact=2&amp;outfact=2&amp;act=move&amp;tlevel=-&amp;tvar=-&amp;tmeth=i&amp;mlat=35.33&amp;mlon=-85.93&amp;msym=cross&amp;mlabel=Tornado+lifted&amp;murl=&amp;lat=35.4664497&amp;lon=-86.0798035&amp;wid=0.720&amp;ht=0.260&amp;conf=mapnew.con"/>
    <hyperlink ref="G238" r:id="rId113" display="http://tiger.census.gov/cgi-bin/mapsurfer?infact=2&amp;outfact=2&amp;act=move&amp;tlevel=-&amp;tvar=-&amp;tmeth=i&amp;mlat=35.52&amp;mlon=-85.77&amp;msym=cross&amp;mlabel=Tornado_touchdown&amp;murl=&amp;lat=35.68676&amp;lon=-85.77609&amp;wid=0.720&amp;ht=0.260&amp;conf=mapnew.con"/>
    <hyperlink ref="G239" r:id="rId114" display="http://tiger.census.gov/cgi-bin/mapsurfer?infact=2&amp;outfact=2&amp;act=move&amp;tlevel=-&amp;tvar=-&amp;tmeth=i&amp;mlat=35.47&amp;mlon=-86.48&amp;msym=cross&amp;mlabel=Tornado+lifted&amp;murl=&amp;lat=35.4892960&amp;lon=-86.4460907&amp;wid=0.720&amp;ht=0.260&amp;conf=mapnew.con"/>
    <hyperlink ref="G240" r:id="rId115" display="http://tiger.census.gov/cgi-bin/mapsurfer?infact=2&amp;outfact=2&amp;act=move&amp;tlevel=-&amp;tvar=-&amp;tmeth=i&amp;mlat=36.35&amp;mlon=-85.38&amp;msym=cross&amp;mlabel=Tornado_touchdown&amp;murl=&amp;lat=36.35468&amp;lon=-85.29689&amp;wid=0.720&amp;ht=0.260&amp;conf=mapnew.con"/>
    <hyperlink ref="G241" r:id="rId116" display="http://tiger.census.gov/cgi-bin/mapsurfer?infact=2&amp;outfact=2&amp;act=move&amp;tlevel=-&amp;tvar=-&amp;tmeth=i&amp;mlat=35.75&amp;mlon=-85.83&amp;msym=cross&amp;mlabel=Tornado_touchdown&amp;murl=&amp;lat=35.68676&amp;lon=-85.77609&amp;wid=0.720&amp;ht=0.260&amp;conf=mapnew.con"/>
    <hyperlink ref="G242" r:id="rId117" display="http://tiger.census.gov/cgi-bin/mapsurfer?infact=2&amp;outfact=2&amp;act=move&amp;tlevel=-&amp;tvar=-&amp;tmeth=i&amp;mlat=36.05&amp;mlon=-85.35&amp;msym=cross&amp;mlabel=Tornado_lifted&amp;murl=&amp;lat=36.16106&amp;lon=-85.45283&amp;wid=0.720&amp;ht=0.260&amp;conf=mapnew.con"/>
    <hyperlink ref="G243" r:id="rId118" display="http://tiger.census.gov/cgi-bin/mapsurfer?infact=2&amp;outfact=2&amp;act=move&amp;tlevel=-&amp;tvar=-&amp;tmeth=i&amp;mlat=36.02&amp;mlon=-85.07&amp;msym=cross&amp;mlabel=Tornado_lifted&amp;murl=&amp;lat=35.95120&amp;lon=-85.03779&amp;wid=0.720&amp;ht=0.260&amp;conf=mapnew.con"/>
    <hyperlink ref="G244" r:id="rId119" display="http://tiger.census.gov/cgi-bin/mapsurfer?infact=2&amp;outfact=2&amp;act=move&amp;tlevel=-&amp;tvar=-&amp;tmeth=i&amp;mlat=35.13&amp;mlon=-87.53&amp;msym=cross&amp;mlabel=Tornado+touchdown&amp;murl=&amp;lat=35.2377319&amp;lon=-87.3299103&amp;wid=0.720&amp;ht=0.260&amp;conf=mapnew.con"/>
    <hyperlink ref="G245" r:id="rId120" display="http://tiger.census.gov/cgi-bin/mapsurfer?infact=2&amp;outfact=2&amp;act=move&amp;tlevel=-&amp;tvar=-&amp;tmeth=i&amp;mlat=35.5&amp;mlon=-86.25&amp;msym=cross&amp;mlabel=Tornado_touchdown&amp;murl=&amp;lat=35.46645&amp;lon=-86.07980&amp;wid=0.720&amp;ht=0.260&amp;conf=mapnew.con"/>
    <hyperlink ref="G246" r:id="rId121" display="http://tiger.census.gov/cgi-bin/mapsurfer?infact=2&amp;outfact=2&amp;act=move&amp;tlevel=-&amp;tvar=-&amp;tmeth=i&amp;mlat=36.05&amp;mlon=-85.2&amp;msym=cross&amp;mlabel=Tornado_touchdown&amp;murl=&amp;lat=35.95120&amp;lon=-85.03779&amp;wid=0.720&amp;ht=0.260&amp;conf=mapnew.con"/>
    <hyperlink ref="G247" r:id="rId122" display="http://tiger.census.gov/cgi-bin/mapsurfer?infact=2&amp;outfact=2&amp;act=move&amp;tlevel=-&amp;tvar=-&amp;tmeth=i&amp;mlat=36.07&amp;mlon=-86.5&amp;msym=cross&amp;mlabel=Tornado_lifted&amp;murl=&amp;lat=35.85303&amp;lon=-86.39472&amp;wid=0.720&amp;ht=0.260&amp;conf=mapnew.con"/>
    <hyperlink ref="G248" r:id="rId123" display="http://tiger.census.gov/cgi-bin/mapsurfer?infact=2&amp;outfact=2&amp;act=move&amp;tlevel=-&amp;tvar=-&amp;tmeth=i&amp;mlat=35.95&amp;mlon=-86.62&amp;msym=cross&amp;mlabel=Tornado_touchdown&amp;murl=&amp;lat=35.85303&amp;lon=-86.39472&amp;wid=0.720&amp;ht=0.260&amp;conf=mapnew.con"/>
    <hyperlink ref="G249" r:id="rId124" display="http://tiger.census.gov/cgi-bin/mapsurfer?infact=2&amp;outfact=2&amp;act=move&amp;tlevel=-&amp;tvar=-&amp;tmeth=i&amp;mlat=36.07&amp;mlon=-86.5&amp;msym=cross&amp;mlabel=Tornado_touchdown&amp;murl=&amp;lat=35.8530273&amp;lon=-86.3947220&amp;wid=0.720&amp;ht=0.260&amp;conf=mapnew.con"/>
    <hyperlink ref="G250" r:id="rId125" display="http://tiger.census.gov/cgi-bin/mapsurfer?infact=2&amp;outfact=2&amp;act=move&amp;tlevel=-&amp;tvar=-&amp;tmeth=i&amp;mlat=36.15&amp;mlon=-86.43&amp;msym=cross&amp;mlabel=Tornado_touchdown&amp;murl=&amp;lat=36.16830&amp;lon=-86.31971&amp;wid=0.720&amp;ht=0.260&amp;conf=mapnew.con"/>
    <hyperlink ref="G251" r:id="rId126" display="http://tiger.census.gov/cgi-bin/mapsurfer?infact=2&amp;outfact=2&amp;act=move&amp;tlevel=-&amp;tvar=-&amp;tmeth=i&amp;mlat=36.52&amp;mlon=-86.03&amp;msym=cross&amp;mlabel=Tornado+touchdown&amp;murl=&amp;lat=36.5229492&amp;lon=-86.0219650&amp;wid=0.720&amp;ht=0.260&amp;conf=mapnew.con"/>
    <hyperlink ref="G252" r:id="rId127" display="http://tiger.census.gov/cgi-bin/mapsurfer?infact=2&amp;outfact=2&amp;act=move&amp;tlevel=-&amp;tvar=-&amp;tmeth=i&amp;mlat=35.92&amp;mlon=-84.98&amp;msym=cross&amp;mlabel=Tornado_touchdown&amp;murl=&amp;lat=35.95120&amp;lon=-85.03779&amp;wid=0.720&amp;ht=0.260&amp;conf=mapnew.con"/>
    <hyperlink ref="G253" r:id="rId128" display="http://tiger.census.gov/cgi-bin/mapsurfer?infact=2&amp;outfact=2&amp;act=move&amp;tlevel=-&amp;tvar=-&amp;tmeth=i&amp;mlat=36.42&amp;mlon=-85.45&amp;msym=cross&amp;mlabel=Tornado_touchdown&amp;murl=&amp;lat=36.35468&amp;lon=-85.29689&amp;wid=0.720&amp;ht=0.260&amp;conf=mapnew.con"/>
    <hyperlink ref="G254" r:id="rId129" display="http://tiger.census.gov/cgi-bin/mapsurfer?infact=2&amp;outfact=2&amp;act=move&amp;tlevel=-&amp;tvar=-&amp;tmeth=i&amp;mlat=35.27&amp;mlon=-86.75&amp;msym=cross&amp;mlabel=Tornado_touchdown&amp;murl=&amp;lat=35.48233&amp;lon=-86.77518&amp;wid=0.720&amp;ht=0.260&amp;conf=mapnew.con"/>
    <hyperlink ref="G255" r:id="rId130" display="http://tiger.census.gov/cgi-bin/mapsurfer?infact=2&amp;outfact=2&amp;act=move&amp;tlevel=-&amp;tvar=-&amp;tmeth=i&amp;mlat=35.2&amp;mlon=-87.3&amp;msym=cross&amp;mlabel=Tornado_touchdown&amp;murl=&amp;lat=35.23773&amp;lon=-87.32991&amp;wid=0.720&amp;ht=0.260&amp;conf=mapnew.con"/>
    <hyperlink ref="G256" r:id="rId131" display="http://tiger.census.gov/cgi-bin/mapsurfer?infact=2&amp;outfact=2&amp;act=move&amp;tlevel=-&amp;tvar=-&amp;tmeth=i&amp;mlat=36.25&amp;mlon=-85.6&amp;msym=cross&amp;mlabel=Tornado+touchdown&amp;murl=&amp;lat=36.3599777&amp;lon=-85.6526108&amp;wid=0.720&amp;ht=0.260&amp;conf=mapnew.con"/>
    <hyperlink ref="G257" r:id="rId132" display="http://tiger.census.gov/cgi-bin/mapsurfer?infact=2&amp;outfact=2&amp;act=move&amp;tlevel=-&amp;tvar=-&amp;tmeth=i&amp;mlat=35.85&amp;mlon=-86.38&amp;msym=cross&amp;mlabel=Tornado_touchdown&amp;murl=&amp;lat=35.85303&amp;lon=-86.39472&amp;wid=0.720&amp;ht=0.260&amp;conf=mapnew.con"/>
    <hyperlink ref="G258" r:id="rId133" display="http://tiger.census.gov/cgi-bin/mapsurfer?infact=2&amp;outfact=2&amp;act=move&amp;tlevel=-&amp;tvar=-&amp;tmeth=i&amp;mlat=35.58&amp;mlon=-86.7&amp;msym=cross&amp;mlabel=Tornado_touchdown&amp;murl=&amp;lat=35.48233&amp;lon=-86.77518&amp;wid=0.720&amp;ht=0.260&amp;conf=mapnew.con"/>
    <hyperlink ref="G259" r:id="rId134" display="http://tiger.census.gov/cgi-bin/mapsurfer?infact=2&amp;outfact=2&amp;act=move&amp;tlevel=-&amp;tvar=-&amp;tmeth=i&amp;mlat=35.8&amp;mlon=-86.52&amp;msym=cross&amp;mlabel=Tornado_touchdown&amp;murl=&amp;lat=35.85303&amp;lon=-86.39472&amp;wid=0.720&amp;ht=0.260&amp;conf=mapnew.con"/>
    <hyperlink ref="G260" r:id="rId135" display="http://tiger.census.gov/cgi-bin/mapsurfer?infact=2&amp;outfact=2&amp;act=move&amp;tlevel=-&amp;tvar=-&amp;tmeth=i&amp;mlat=36.25&amp;mlon=-86.6&amp;msym=cross&amp;mlabel=Tornado_touchdown&amp;murl=&amp;lat=36.16830&amp;lon=-86.31971&amp;wid=0.720&amp;ht=0.260&amp;conf=mapnew.con"/>
    <hyperlink ref="G261" r:id="rId136" display="http://tiger.census.gov/cgi-bin/mapsurfer?infact=2&amp;outfact=2&amp;act=move&amp;tlevel=-&amp;tvar=-&amp;tmeth=i&amp;mlat=36.33&amp;mlon=-86.45&amp;msym=cross&amp;mlabel=Tornado_touchdown&amp;murl=&amp;lat=36.16830&amp;lon=-86.31971&amp;wid=0.720&amp;ht=0.260&amp;conf=mapnew.con"/>
    <hyperlink ref="G262" r:id="rId137" display="http://tiger.census.gov/cgi-bin/mapsurfer?infact=2&amp;outfact=2&amp;act=move&amp;tlevel=-&amp;tvar=-&amp;tmeth=i&amp;mlat=35.65&amp;mlon=-85.88&amp;msym=cross&amp;mlabel=Tornado&amp;murl=&amp;lat=35.68676&amp;lon=-85.77609&amp;wid=0.720&amp;ht=0.260&amp;conf=mapnew.con"/>
    <hyperlink ref="G263" r:id="rId138" display="http://tiger.census.gov/cgi-bin/mapsurfer?infact=2&amp;outfact=2&amp;act=move&amp;tlevel=-&amp;tvar=-&amp;tmeth=i&amp;mlat=36.38&amp;mlon=-86.53&amp;msym=cross&amp;mlabel=Tornado_touchdown&amp;murl=&amp;lat=36.46049&amp;lon=-86.43027&amp;wid=0.720&amp;ht=0.260&amp;conf=mapnew.con"/>
    <hyperlink ref="G264" r:id="rId139" display="http://tiger.census.gov/cgi-bin/mapsurfer?infact=2&amp;outfact=2&amp;act=move&amp;tlevel=-&amp;tvar=-&amp;tmeth=i&amp;mlat=36.08&amp;mlon=-86.03&amp;msym=cross&amp;mlabel=Tornado_touchdown&amp;murl=&amp;lat=35.95505&amp;lon=-85.82004&amp;wid=0.720&amp;ht=0.260&amp;conf=mapnew.con"/>
    <hyperlink ref="G265" r:id="rId140" display="http://tiger.census.gov/cgi-bin/mapsurfer?infact=2&amp;outfact=2&amp;act=move&amp;tlevel=-&amp;tvar=-&amp;tmeth=i&amp;mlat=36.47&amp;mlon=-86.7&amp;msym=cross&amp;mlabel=Tornado&amp;murl=&amp;lat=36.48773&amp;lon=-86.87621&amp;wid=0.720&amp;ht=0.260&amp;conf=mapnew.con"/>
    <hyperlink ref="G266" r:id="rId141" display="http://tiger.census.gov/cgi-bin/mapsurfer?infact=2&amp;outfact=2&amp;act=move&amp;tlevel=-&amp;tvar=-&amp;tmeth=i&amp;mlat=36&amp;mlon=-87.95&amp;msym=cross&amp;mlabel=Tornado_touchdown&amp;murl=&amp;lat=36.03247&amp;lon=-87.77227&amp;wid=0.720&amp;ht=0.260&amp;conf=mapnew.con"/>
    <hyperlink ref="G267" r:id="rId142" display="http://tiger.census.gov/cgi-bin/mapsurfer?infact=2&amp;outfact=2&amp;act=move&amp;tlevel=-&amp;tvar=-&amp;tmeth=i&amp;mlat=36.15&amp;mlon=-87.65&amp;msym=cross&amp;mlabel=Tornado_touchdown&amp;murl=&amp;lat=36.03247&amp;lon=-87.77227&amp;wid=0.720&amp;ht=0.260&amp;conf=mapnew.con"/>
    <hyperlink ref="G268" r:id="rId143" display="http://tiger.census.gov/cgi-bin/mapsurfer?infact=2&amp;outfact=2&amp;act=move&amp;tlevel=-&amp;tvar=-&amp;tmeth=i&amp;mlat=36.62&amp;mlon=-86.45&amp;msym=cross&amp;mlabel=Tornado&amp;murl=&amp;lat=36.46049&amp;lon=-86.43027&amp;wid=0.720&amp;ht=0.260&amp;conf=mapnew.con"/>
    <hyperlink ref="G269" r:id="rId144" display="http://tiger.census.gov/cgi-bin/mapsurfer?infact=2&amp;outfact=2&amp;act=move&amp;tlevel=-&amp;tvar=-&amp;tmeth=i&amp;mlat=35.38&amp;mlon=-86.93&amp;msym=cross&amp;mlabel=Tornado_touchdown&amp;murl=&amp;lat=35.48233&amp;lon=-86.77518&amp;wid=0.720&amp;ht=0.260&amp;conf=mapnew.con"/>
    <hyperlink ref="G270" r:id="rId145" display="http://tiger.census.gov/cgi-bin/mapsurfer?infact=2&amp;act=out&amp;outfact=2&amp;tlevel=-&amp;tvar=-&amp;tmeth=i&amp;mlat=35.82&amp;mlon=-85.65&amp;msym=cross&amp;mlabel=Tornado_touchdown&amp;murl=&amp;lat=35.93200&amp;lon=-85.47602&amp;wid=0.720&amp;ht=0.260&amp;conf=mapnew.con"/>
    <hyperlink ref="G271" r:id="rId146" display="http://tiger.census.gov/cgi-bin/mapsurfer?infact=2&amp;outfact=2&amp;act=move&amp;tlevel=-&amp;tvar=-&amp;tmeth=i&amp;mlat=35.98&amp;mlon=-87.77&amp;msym=cross&amp;mlabel=Tornado_touchdown&amp;murl=&amp;lat=36.03247&amp;lon=-87.77227&amp;wid=0.720&amp;ht=0.260&amp;conf=mapnew.con"/>
    <hyperlink ref="G272" r:id="rId147" display="http://tiger.census.gov/cgi-bin/mapsurfer?infact=2&amp;outfact=2&amp;act=move&amp;tlevel=-&amp;tvar=-&amp;tmeth=i&amp;mlat=36.18&amp;mlon=-87.33&amp;msym=cross&amp;mlabel=Tornado&amp;murl=&amp;lat=36.17797&amp;lon=-87.34293&amp;wid=0.720&amp;ht=0.260&amp;conf=mapnew.con"/>
    <hyperlink ref="G273" r:id="rId148" display="http://tiger.census.gov/cgi-bin/mapsurfer?infact=2&amp;outfact=2&amp;act=move&amp;tlevel=-&amp;tvar=-&amp;tmeth=i&amp;mlat=36.58&amp;mlon=-86.52&amp;msym=cross&amp;mlabel=Tornado_touchdown&amp;murl=&amp;lat=36.46049&amp;lon=-86.43027&amp;wid=0.720&amp;ht=0.260&amp;conf=mapnew.con"/>
    <hyperlink ref="G274" r:id="rId149" display="http://tiger.census.gov/cgi-bin/mapsurfer?infact=2&amp;outfact=2&amp;act=move&amp;tlevel=-&amp;tvar=-&amp;tmeth=i&amp;mlat=36.6&amp;mlon=-86.52&amp;msym=cross&amp;mlabel=Tornado_touchdown&amp;murl=&amp;lat=36.46049&amp;lon=-86.43027&amp;wid=0.720&amp;ht=0.260&amp;conf=mapnew.con"/>
    <hyperlink ref="G275" r:id="rId150" display="http://tiger.census.gov/cgi-bin/mapsurfer?infact=2&amp;outfact=2&amp;act=move&amp;tlevel=-&amp;tvar=-&amp;tmeth=i&amp;mlat=35.5&amp;mlon=-86.08&amp;msym=cross&amp;mlabel=Tornado_touchdown&amp;murl=&amp;lat=35.46645&amp;lon=-86.07980&amp;wid=0.720&amp;ht=0.260&amp;conf=mapnew.con"/>
    <hyperlink ref="G276" r:id="rId151" display="http://tiger.census.gov/cgi-bin/mapsurfer?infact=2&amp;outfact=2&amp;act=move&amp;tlevel=-&amp;tvar=-&amp;tmeth=i&amp;mlat=36.55&amp;mlon=-86.03&amp;msym=cross&amp;mlabel=Tornado_touchdown&amp;murl=&amp;lat=36.52295&amp;lon=-86.02196&amp;wid=0.720&amp;ht=0.260&amp;conf=mapnew.con"/>
    <hyperlink ref="G277" r:id="rId152" display="http://tiger.census.gov/cgi-bin/mapsurfer?infact=2&amp;outfact=2&amp;act=move&amp;tlevel=-&amp;tvar=-&amp;tmeth=i&amp;mlat=36.47&amp;mlon=-86.95&amp;msym=cross&amp;mlabel=Tornado_touchdown&amp;murl=&amp;lat=36.48773&amp;lon=-86.87621&amp;wid=0.720&amp;ht=0.260&amp;conf=mapnew.con"/>
    <hyperlink ref="G278" r:id="rId153" display="http://tiger.census.gov/cgi-bin/mapsurfer?infact=2&amp;outfact=2&amp;act=move&amp;tlevel=-&amp;tvar=-&amp;tmeth=i&amp;mlat=35.98&amp;mlon=-86.53&amp;msym=cross&amp;mlabel=Tornado&amp;murl=&amp;lat=35.85303&amp;lon=-86.39472&amp;wid=0.720&amp;ht=0.260&amp;conf=mapnew.con"/>
    <hyperlink ref="G279" r:id="rId154" display="http://tiger.census.gov/cgi-bin/mapsurfer?infact=2&amp;outfact=2&amp;act=move&amp;tlevel=-&amp;tvar=-&amp;tmeth=i&amp;mlat=36.02&amp;mlon=-85.85&amp;msym=cross&amp;mlabel=Tornado_touchdown&amp;murl=&amp;lat=35.95505&amp;lon=-85.82004&amp;wid=0.720&amp;ht=0.260&amp;conf=mapnew.con"/>
    <hyperlink ref="G280" r:id="rId155" display="http://tiger.census.gov/cgi-bin/mapsurfer?infact=2&amp;outfact=2&amp;act=move&amp;tlevel=-&amp;tvar=-&amp;tmeth=i&amp;mlat=35.63&amp;mlon=-86.7&amp;msym=cross&amp;mlabel=Tornado_touchdown&amp;murl=&amp;lat=35.48233&amp;lon=-86.77518&amp;wid=0.720&amp;ht=0.260&amp;conf=mapnew.con"/>
    <hyperlink ref="G281" r:id="rId156" display="http://tiger.census.gov/cgi-bin/mapsurfer?infact=2&amp;outfact=2&amp;act=move&amp;tlevel=-&amp;tvar=-&amp;tmeth=i&amp;mlat=35.85&amp;mlon=-86.42&amp;msym=cross&amp;mlabel=Tornado&amp;murl=&amp;lat=35.85303&amp;lon=-86.39472&amp;wid=0.720&amp;ht=0.260&amp;conf=mapnew.con"/>
    <hyperlink ref="G282" r:id="rId157" display="http://tiger.census.gov/cgi-bin/mapsurfer?infact=2&amp;outfact=2&amp;act=move&amp;tlevel=-&amp;tvar=-&amp;tmeth=i&amp;mlat=36.42&amp;mlon=-87.28&amp;msym=cross&amp;mlabel=Tornado&amp;murl=&amp;lat=36.47719&amp;lon=-87.37568&amp;wid=0.720&amp;ht=0.260&amp;conf=mapnew.con"/>
    <hyperlink ref="G283" r:id="rId158" display="http://tiger.census.gov/cgi-bin/mapsurfer?infact=2&amp;outfact=2&amp;act=move&amp;tlevel=-&amp;tvar=-&amp;tmeth=i&amp;mlat=36.08&amp;mlon=-87.38&amp;msym=cross&amp;mlabel=Tornado&amp;murl=&amp;lat=36.17797&amp;lon=-87.34293&amp;wid=0.720&amp;ht=0.260&amp;conf=mapnew.con"/>
    <hyperlink ref="G284" r:id="rId159" display="http://tiger.census.gov/cgi-bin/mapsurfer?infact=2&amp;outfact=2&amp;act=move&amp;tlevel=-&amp;tvar=-&amp;tmeth=i&amp;mlat=36.43&amp;mlon=-87.77&amp;msym=cross&amp;mlabel=Tornado&amp;murl=&amp;lat=36.48111&amp;lon=-87.83854&amp;wid=0.720&amp;ht=0.260&amp;conf=mapnew.con"/>
    <hyperlink ref="G285" r:id="rId160" display="http://tiger.census.gov/cgi-bin/mapsurfer?infact=2&amp;outfact=2&amp;act=move&amp;tlevel=-&amp;tvar=-&amp;tmeth=i&amp;mlat=36.4&amp;mlon=-87.65&amp;msym=cross&amp;mlabel=Tornado&amp;murl=&amp;lat=36.48111&amp;lon=-87.83854&amp;wid=0.720&amp;ht=0.260&amp;conf=mapnew.con"/>
    <hyperlink ref="G286" r:id="rId161" display="http://tiger.census.gov/cgi-bin/mapsurfer?infact=2&amp;outfact=2&amp;act=move&amp;tlevel=-&amp;tvar=-&amp;tmeth=i&amp;mlat=35.6&amp;mlon=-87.3&amp;msym=cross&amp;mlabel=Tornado_touchdown&amp;murl=&amp;lat=35.62236&amp;lon=-87.05047&amp;wid=0.720&amp;ht=0.260&amp;conf=mapnew.con"/>
    <hyperlink ref="G287" r:id="rId162" display="http://tiger.census.gov/cgi-bin/mapsurfer?infact=2&amp;outfact=2&amp;act=move&amp;tlevel=-&amp;tvar=-&amp;tmeth=i&amp;mlat=35.45&amp;mlon=-86.8&amp;msym=cross&amp;mlabel=Tornado_touchdown&amp;murl=&amp;lat=35.48233&amp;lon=-86.77518&amp;wid=0.720&amp;ht=0.260&amp;conf=mapnew.con"/>
    <hyperlink ref="G288" r:id="rId163" display="http://tiger.census.gov/cgi-bin/mapsurfer?infact=2&amp;outfact=2&amp;act=move&amp;tlevel=-&amp;tvar=-&amp;tmeth=i&amp;mlat=36.4&amp;mlon=-86.33&amp;msym=cross&amp;mlabel=Tornado_touchdown&amp;murl=&amp;lat=36.46049&amp;lon=-86.43027&amp;wid=0.720&amp;ht=0.260&amp;conf=mapnew.con"/>
    <hyperlink ref="G289" r:id="rId164" display="http://tiger.census.gov/cgi-bin/mapsurfer?infact=2&amp;outfact=2&amp;act=move&amp;tlevel=-&amp;tvar=-&amp;tmeth=i&amp;mlat=36.18&amp;mlon=-85.32&amp;msym=cross&amp;mlabel=Tornado_touchdown&amp;murl=&amp;lat=36.16106&amp;lon=-85.45283&amp;wid=0.720&amp;ht=0.260&amp;conf=mapnew.con"/>
    <hyperlink ref="G290" r:id="rId165" display="http://tiger.census.gov/cgi-bin/mapsurfer?infact=2&amp;outfact=2&amp;act=move&amp;tlevel=-&amp;tvar=-&amp;tmeth=i&amp;mlat=36.18&amp;mlon=-85.02&amp;msym=cross&amp;mlabel=Tornado_touchdown&amp;murl=&amp;lat=36.36806&amp;lon=-84.94232&amp;wid=0.720&amp;ht=0.260&amp;conf=mapnew.con"/>
    <hyperlink ref="G291" r:id="rId166" display="http://tiger.census.gov/cgi-bin/mapsurfer?infact=2&amp;outfact=2&amp;act=move&amp;tlevel=-&amp;tvar=-&amp;tmeth=i&amp;mlat=36.4&amp;mlon=-86.45&amp;msym=cross&amp;mlabel=Tornado_touchdown&amp;murl=&amp;lat=36.46049&amp;lon=-86.43027&amp;wid=0.720&amp;ht=0.260&amp;conf=mapnew.con"/>
    <hyperlink ref="G292" r:id="rId167" display="http://tiger.census.gov/cgi-bin/mapsurfer?infact=2&amp;outfact=2&amp;act=move&amp;tlevel=-&amp;tvar=-&amp;tmeth=i&amp;mlat=35.42&amp;mlon=-86.23&amp;msym=cross&amp;mlabel=Tornado_touchdown&amp;murl=&amp;lat=35.46645&amp;lon=-86.07980&amp;wid=0.720&amp;ht=0.260&amp;conf=mapnew.con"/>
    <hyperlink ref="G293" r:id="rId168" display="http://tiger.census.gov/cgi-bin/mapsurfer?infact=2&amp;outfact=2&amp;act=move&amp;tlevel=-&amp;tvar=-&amp;tmeth=i&amp;mlat=36.27&amp;mlon=-86.45&amp;msym=cross&amp;mlabel=Tornado_touchdown&amp;murl=&amp;lat=36.16830&amp;lon=-86.31971&amp;wid=0.720&amp;ht=0.260&amp;conf=mapnew.con"/>
    <hyperlink ref="G294" r:id="rId169" display="http://tiger.census.gov/cgi-bin/mapsurfer?infact=2&amp;outfact=2&amp;act=move&amp;tlevel=-&amp;tvar=-&amp;tmeth=i&amp;mlat=35.23&amp;mlon=-87.02&amp;msym=cross&amp;mlabel=Tornado_touchdown&amp;murl=&amp;lat=35.21533&amp;lon=-87.02794&amp;wid=0.720&amp;ht=0.260&amp;conf=mapnew.con"/>
    <hyperlink ref="G295" r:id="rId170" display="http://tiger.census.gov/cgi-bin/mapsurfer?infact=2&amp;outfact=2&amp;act=move&amp;tlevel=-&amp;tvar=-&amp;tmeth=i&amp;mlat=35.33&amp;mlon=-87.05&amp;msym=cross&amp;mlabel=Tornado_touchdown&amp;murl=&amp;lat=35.21533&amp;lon=-87.02794&amp;wid=0.720&amp;ht=0.260&amp;conf=mapnew.con"/>
    <hyperlink ref="G296" r:id="rId171" display="http://tiger.census.gov/cgi-bin/mapsurfer?infact=2&amp;outfact=2&amp;act=move&amp;tlevel=-&amp;tvar=-&amp;tmeth=i&amp;mlat=35.88&amp;mlon=-86.75&amp;msym=cross&amp;mlabel=Tornado_touchdown&amp;murl=&amp;lat=35.9028816&amp;lon=-86.9114914&amp;wid=0.720&amp;ht=0.260&amp;conf=mapnew.con"/>
    <hyperlink ref="G297" r:id="rId172" display="http://tiger.census.gov/cgi-bin/mapsurfer?infact=2&amp;outfact=2&amp;act=move&amp;tlevel=-&amp;tvar=-&amp;tmeth=i&amp;mlat=36.43&amp;mlon=-87.2&amp;msym=cross&amp;mlabel=Tornado_touchdown&amp;murl=&amp;lat=36.47719&amp;lon=-87.37568&amp;wid=0.720&amp;ht=0.260&amp;conf=mapnew.con"/>
    <hyperlink ref="G298" r:id="rId173" display="http://tiger.census.gov/cgi-bin/mapsurfer?infact=2&amp;outfact=2&amp;act=move&amp;tlevel=-&amp;tvar=-&amp;tmeth=i&amp;mlat=35.98&amp;mlon=-87.12&amp;msym=cross&amp;mlabel=Tornado_touchdown&amp;murl=&amp;lat=35.90288&amp;lon=-86.91149&amp;wid=0.720&amp;ht=0.260&amp;conf=mapnew.con"/>
    <hyperlink ref="F299" r:id="rId174" display="http://tiger.census.gov/cgi-bin/mapsurfer?infact=2&amp;outfact=2&amp;act=move&amp;tlevel=-&amp;tvar=-&amp;tmeth=i&amp;mlat=36.62&amp;mlon=-85.2&amp;msym=cross&amp;mlabel=Tornado_touchdown&amp;murl=&amp;lat=36.53198&amp;lon=-85.01717&amp;wid=0.720&amp;ht=0.260&amp;conf=mapnew.con"/>
    <hyperlink ref="G299" r:id="rId175" display="http://tiger.census.gov/cgi-bin/mapsurfer?infact=2&amp;outfact=2&amp;act=move&amp;tlevel=-&amp;tvar=-&amp;tmeth=i&amp;mlat=36.62&amp;mlon=-85.2&amp;msym=cross&amp;mlabel=Tornado_touchdown&amp;murl=&amp;lat=36.53198&amp;lon=-85.01717&amp;wid=0.720&amp;ht=0.260&amp;conf=mapnew.con"/>
    <hyperlink ref="G300" r:id="rId176" display="http://tiger.census.gov/cgi-bin/mapsurfer?infact=2&amp;outfact=2&amp;act=move&amp;tlevel=-&amp;tvar=-&amp;tmeth=i&amp;mlat=35.25&amp;mlon=-87.83&amp;msym=cross&amp;mlabel=Tornado_touchdown&amp;murl=&amp;lat=35.24583&amp;lon=-87.78912&amp;wid=0.720&amp;ht=0.260&amp;conf=mapnew.con"/>
    <hyperlink ref="G301" r:id="rId177" display="http://tiger.census.gov/cgi-bin/mapsurfer?infact=2&amp;outfact=2&amp;act=move&amp;tlevel=-&amp;tvar=-&amp;tmeth=i&amp;mlat=35.92&amp;mlon=-86.9&amp;msym=cross&amp;mlabel=Tornado_touchdown&amp;murl=&amp;lat=35.90288&amp;lon=-86.91149&amp;wid=0.720&amp;ht=0.260&amp;conf=mapnew.con"/>
    <hyperlink ref="G302" r:id="rId178" display="http://tiger.census.gov/cgi-bin/mapsurfer?infact=2&amp;outfact=2&amp;act=move&amp;tlevel=-&amp;tvar=-&amp;tmeth=i&amp;mlat=35.05&amp;mlon=-87.15&amp;msym=cross&amp;mlabel=Tornado_touchdown&amp;murl=&amp;lat=35.21533&amp;lon=-87.02794&amp;wid=0.720&amp;ht=0.260&amp;conf=mapnew.con"/>
    <hyperlink ref="G303" r:id="rId179" display="http://tiger.census.gov/cgi-bin/mapsurfer?infact=2&amp;outfact=2&amp;act=move&amp;tlevel=-&amp;tvar=-&amp;tmeth=i&amp;mlat=35.38&amp;mlon=-87.28&amp;msym=cross&amp;mlabel=Tornado_touchdown&amp;murl=&amp;lat=35.23773&amp;lon=-87.32991&amp;wid=0.720&amp;ht=0.260&amp;conf=mapnew.con"/>
    <hyperlink ref="G304" r:id="rId180" display="http://tiger.census.gov/cgi-bin/mapsurfer?infact=2&amp;outfact=2&amp;act=move&amp;tlevel=-&amp;tvar=-&amp;tmeth=i&amp;mlat=36.23&amp;mlon=-88.08&amp;msym=cross&amp;mlabel=Tornado_touchdown&amp;murl=&amp;lat=36.09309&amp;lon=-88.07188&amp;wid=0.720&amp;ht=0.260&amp;conf=mapnew.con"/>
    <hyperlink ref="G305" r:id="rId181" display="http://tiger.census.gov/cgi-bin/mapsurfer?infact=2&amp;outfact=2&amp;act=move&amp;tlevel=-&amp;tvar=-&amp;tmeth=i&amp;mlat=35.38&amp;mlon=-88.02&amp;msym=cross&amp;mlabel=Tornado_touchdown&amp;murl=&amp;lat=35.24583&amp;lon=-87.78912&amp;wid=0.720&amp;ht=0.260&amp;conf=mapnew.con"/>
    <hyperlink ref="G306" r:id="rId182" display="http://tiger.census.gov/cgi-bin/mapsurfer?infact=2&amp;outfact=2&amp;act=move&amp;tlevel=-&amp;tvar=-&amp;tmeth=i&amp;mlat=35.48&amp;mlon=-87.63&amp;msym=cross&amp;mlabel=Tornado+touchdown&amp;murl=&amp;lat=35.5486221&amp;lon=-87.5595169&amp;wid=0.720&amp;ht=0.260&amp;conf=mapnew.con"/>
    <hyperlink ref="G307" r:id="rId183" display="http://tiger.census.gov/cgi-bin/mapsurfer?infact=2&amp;outfact=2&amp;act=move&amp;tlevel=-&amp;tvar=-&amp;tmeth=i&amp;mlat=36.08&amp;mlon=-87.78&amp;msym=cross&amp;mlabel=Tornado_touchdown&amp;murl=&amp;lat=36.03247&amp;lon=-87.77227&amp;wid=0.720&amp;ht=0.260&amp;conf=mapnew.con"/>
    <hyperlink ref="G308" r:id="rId184" display="http://tiger.census.gov/cgi-bin/mapsurfer?infact=2&amp;outfact=2&amp;act=move&amp;tlevel=-&amp;tvar=-&amp;tmeth=i&amp;mlat=35.55&amp;mlon=-87.63&amp;msym=cross&amp;mlabel=Tornado_touchdown&amp;murl=&amp;lat=35.54862&amp;lon=-87.55952&amp;wid=0.720&amp;ht=0.260&amp;conf=mapnew.con"/>
    <hyperlink ref="G309" r:id="rId185" display="http://tiger.census.gov/cgi-bin/mapsurfer?infact=2&amp;outfact=2&amp;act=move&amp;tlevel=-&amp;tvar=-&amp;tmeth=i&amp;mlat=35.45&amp;mlon=-86.8&amp;msym=cross&amp;mlabel=Tornado_touchdown&amp;murl=&amp;lat=35.48233&amp;lon=-86.77518&amp;wid=0.720&amp;ht=0.260&amp;conf=mapnew.con"/>
    <hyperlink ref="G310" r:id="rId186" display="http://tiger.census.gov/cgi-bin/mapsurfer?infact=2&amp;outfact=2&amp;act=move&amp;tlevel=-&amp;tvar=-&amp;tmeth=i&amp;mlat=36.12&amp;mlon=-86.42&amp;msym=cross&amp;mlabel=Tornado_touchdown&amp;murl=&amp;lat=36.16830&amp;lon=-86.31971&amp;wid=0.720&amp;ht=0.260&amp;conf=mapnew.con"/>
    <hyperlink ref="G311" r:id="rId187" display="http://tiger.census.gov/cgi-bin/mapsurfer?infact=2&amp;outfact=2&amp;act=move&amp;tlevel=-&amp;tvar=-&amp;tmeth=i&amp;mlat=36.17&amp;mlon=-86.37&amp;msym=cross&amp;mlabel=Tornado&amp;murl=&amp;lat=36.16830&amp;lon=-86.31971&amp;wid=0.720&amp;ht=0.260&amp;conf=mapnew.con"/>
    <hyperlink ref="G312" r:id="rId188" display="http://tiger.census.gov/cgi-bin/mapsurfer?infact=2&amp;outfact=2&amp;act=move&amp;tlevel=-&amp;tvar=-&amp;tmeth=i&amp;mlat=36.17&amp;mlon=-85.6&amp;msym=cross&amp;mlabel=Tornado_touchdown&amp;murl=&amp;lat=36.16106&amp;lon=-85.45283&amp;wid=0.720&amp;ht=0.260&amp;conf=mapnew.con"/>
    <hyperlink ref="G313" r:id="rId189" display="http://tiger.census.gov/cgi-bin/mapsurfer?infact=2&amp;outfact=2&amp;act=move&amp;tlevel=-&amp;tvar=-&amp;tmeth=i&amp;mlat=35.95&amp;mlon=-84.97&amp;msym=cross&amp;mlabel=Tornado_touchdown&amp;murl=&amp;lat=35.95120&amp;lon=-85.03779&amp;wid=0.720&amp;ht=0.260&amp;conf=mapnew.con"/>
    <hyperlink ref="G314" r:id="rId190" display="http://tiger.census.gov/cgi-bin/mapsurfer?infact=2&amp;outfact=2&amp;act=move&amp;tlevel=-&amp;tvar=-&amp;tmeth=i&amp;mlat=36.4&amp;mlon=-84.82&amp;msym=cross&amp;mlabel=Tornado&amp;murl=&amp;lat=36.36806&amp;lon=-84.94232&amp;wid=0.720&amp;ht=0.260&amp;conf=mapnew.con"/>
    <hyperlink ref="G315" r:id="rId191" display="http://tiger.census.gov/cgi-bin/mapsurfer?infact=2&amp;outfact=2&amp;act=move&amp;tlevel=-&amp;tvar=-&amp;tmeth=i&amp;mlat=35.23&amp;mlon=-87.4&amp;msym=cross&amp;mlabel=Tornado_touchdown&amp;murl=&amp;lat=35.23773&amp;lon=-87.32991&amp;wid=0.720&amp;ht=0.260&amp;conf=mapnew.con"/>
    <hyperlink ref="G320" r:id="rId192" display="http://tiger.census.gov/cgi-bin/mapsurfer?infact=2&amp;outfact=2&amp;act=move&amp;tlevel=-&amp;tvar=-&amp;tmeth=i&amp;mlat=36.6&amp;mlon=-87.82&amp;msym=cross&amp;mlabel=Tornado_touchdown&amp;murl=&amp;lat=36.48111&amp;lon=-87.83854&amp;wid=0.720&amp;ht=0.260&amp;conf=mapnew.con"/>
    <hyperlink ref="G321" r:id="rId193" display="http://tiger.census.gov/cgi-bin/mapsurfer?infact=2&amp;outfact=2&amp;act=move&amp;tlevel=-&amp;tvar=-&amp;tmeth=i&amp;mlat=35.75&amp;mlon=-86.55&amp;msym=cross&amp;mlabel=Tornado_touchdown&amp;murl=&amp;lat=35.85303&amp;lon=-86.39472&amp;wid=0.720&amp;ht=0.260&amp;conf=mapnew.con"/>
    <hyperlink ref="G322" r:id="rId194" display="http://tiger.census.gov/cgi-bin/mapsurfer?infact=2&amp;outfact=2&amp;act=move&amp;tlevel=-&amp;tvar=-&amp;tmeth=i&amp;mlat=36.48&amp;mlon=-86.32&amp;msym=cross&amp;mlabel=Tornado&amp;murl=&amp;lat=36.46049&amp;lon=-86.43027&amp;wid=0.720&amp;ht=0.260&amp;conf=mapnew.con"/>
    <hyperlink ref="G323"/>
    <hyperlink ref="G324" r:id="rId195" display="http://tiger.census.gov/cgi-bin/mapsurfer?infact=2&amp;outfact=2&amp;act=move&amp;tlevel=-&amp;tvar=-&amp;tmeth=i&amp;mlat=36.12&amp;mlon=-87.22&amp;msym=cross&amp;mlabel=Tornado_touchdown&amp;murl=&amp;lat=36.17797&amp;lon=-87.34293&amp;wid=0.720&amp;ht=0.260&amp;conf=mapnew.con"/>
    <hyperlink ref="G325" r:id="rId196" display="http://tiger.census.gov/cgi-bin/mapsurfer?infact=2&amp;outfact=2&amp;act=move&amp;tlevel=-&amp;tvar=-&amp;tmeth=i&amp;mlat=36.3&amp;mlon=-86.72&amp;msym=cross&amp;mlabel=Tornado_touchdown&amp;murl=&amp;lat=36.16096&amp;lon=-86.77934&amp;wid=0.720&amp;ht=0.260&amp;conf=mapnew.con"/>
    <hyperlink ref="G326" r:id="rId197" display="http://tiger.census.gov/cgi-bin/mapsurfer?infact=2&amp;outfact=2&amp;act=move&amp;tlevel=-&amp;tvar=-&amp;tmeth=i&amp;mlat=36.47&amp;mlon=-86.18&amp;msym=cross&amp;mlabel=Tornado_touchdown&amp;murl=&amp;lat=36.52295&amp;lon=-86.02196&amp;wid=0.720&amp;ht=0.260&amp;conf=mapnew.con"/>
    <hyperlink ref="G327" r:id="rId198" display="http://tiger.census.gov/cgi-bin/mapsurfer?infact=2&amp;outfact=2&amp;act=move&amp;tlevel=-&amp;tvar=-&amp;tmeth=i&amp;mlat=35.25&amp;mlon=-87.67&amp;msym=cross&amp;mlabel=Tornado_touchdown&amp;murl=&amp;lat=35.24583&amp;lon=-87.78912&amp;wid=0.720&amp;ht=0.260&amp;conf=mapnew.con"/>
    <hyperlink ref="G328" r:id="rId199" display="http://tiger.census.gov/cgi-bin/mapsurfer?infact=2&amp;outfact=2&amp;act=move&amp;tlevel=-&amp;tvar=-&amp;tmeth=i&amp;mlat=35.33&amp;mlon=-87.13&amp;msym=cross&amp;mlabel=Tornado_lifted&amp;murl=&amp;lat=35.21533&amp;lon=-87.02794&amp;wid=0.720&amp;ht=0.260&amp;conf=mapnew.con"/>
    <hyperlink ref="G329" r:id="rId200" display="http://tiger.census.gov/cgi-bin/mapsurfer?infact=2&amp;outfact=2&amp;act=move&amp;tlevel=-&amp;tvar=-&amp;tmeth=i&amp;mlat=35.75&amp;mlon=-86.65&amp;msym=cross&amp;mlabel=Tornado_touchdown&amp;murl=&amp;lat=35.85303&amp;lon=-86.39472&amp;wid=0.720&amp;ht=0.260&amp;conf=mapnew.con"/>
    <hyperlink ref="G330" r:id="rId201" display="http://tiger.census.gov/cgi-bin/mapsurfer?infact=2&amp;outfact=2&amp;act=move&amp;tlevel=-&amp;tvar=-&amp;tmeth=i&amp;mlat=35.85&amp;mlon=-85.8&amp;msym=cross&amp;mlabel=Tornado_touchdown&amp;murl=&amp;lat=35.95505&amp;lon=-85.82004&amp;wid=0.720&amp;ht=0.260&amp;conf=mapnew.con"/>
    <hyperlink ref="G331" r:id="rId202" display="http://www4.ncdc.noaa.gov/cgi-win/wwcgi.dll?wwevent~ShowEvent~239580"/>
    <hyperlink ref="G332" r:id="rId203" display="http://tiger.census.gov/cgi-bin/mapsurfer?infact=2&amp;outfact=2&amp;act=move&amp;tlevel=-&amp;tvar=-&amp;tmeth=i&amp;mlat=36.37&amp;mlon=-86.7&amp;msym=cross&amp;mlabel=Tornado_touchdown&amp;murl=&amp;lat=36.46049&amp;lon=-86.43027&amp;wid=0.720&amp;ht=0.260&amp;conf=mapnew.con"/>
    <hyperlink ref="G334" r:id="rId204" display="http://tiger.census.gov/cgi-bin/mapsurfer?infact=2&amp;outfact=2&amp;act=move&amp;tlevel=-&amp;tvar=-&amp;tmeth=i&amp;mlat=36.42&amp;mlon=-86.98&amp;msym=cross&amp;mlabel=Tornado_touchdown&amp;murl=&amp;lat=36.48773&amp;lon=-86.87621&amp;wid=0.720&amp;ht=0.260&amp;conf=mapnew.con"/>
    <hyperlink ref="G335" r:id="rId205" display="http://tiger.census.gov/cgi-bin/mapsurfer?infact=2&amp;outfact=2&amp;act=move&amp;tlevel=-&amp;tvar=-&amp;tmeth=i&amp;mlat=35.8&amp;mlon=-85.2&amp;msym=cross&amp;mlabel=Tornado_touchdown&amp;murl=&amp;lat=35.95120&amp;lon=-85.03779&amp;wid=0.720&amp;ht=0.260&amp;conf=mapnew.con"/>
    <hyperlink ref="G336" r:id="rId206" display="http://tiger.census.gov/cgi-bin/mapsurfer?infact=2&amp;outfact=2&amp;act=move&amp;tlevel=-&amp;tvar=-&amp;tmeth=i&amp;mlat=35.48&amp;mlon=-86.08&amp;msym=cross&amp;mlabel=Tornado_touchdown&amp;murl=&amp;lat=35.46645&amp;lon=-86.07980&amp;wid=0.720&amp;ht=0.260&amp;conf=mapnew.con"/>
    <hyperlink ref="G337" r:id="rId207" display="http://tiger.census.gov/cgi-bin/mapsurfer?infact=2&amp;outfact=2&amp;act=move&amp;tlevel=-&amp;tvar=-&amp;tmeth=i&amp;mlat=35.67&amp;mlon=-85.37&amp;msym=cross&amp;mlabel=Tornado&amp;murl=&amp;lat=35.7020187&amp;lon=-85.4447021&amp;wid=0.720&amp;ht=0.260&amp;conf=mapnew.con"/>
    <hyperlink ref="G338" r:id="rId208" display="http://tiger.census.gov/cgi-bin/mapsurfer?infact=2&amp;outfact=2&amp;act=move&amp;tlevel=-&amp;tvar=-&amp;tmeth=i&amp;mlat=35.97&amp;mlon=-84.98&amp;msym=cross&amp;mlabel=Tornado_touchdown&amp;murl=&amp;lat=35.95120&amp;lon=-85.03779&amp;wid=0.720&amp;ht=0.260&amp;conf=mapnew.con"/>
    <hyperlink ref="G339" r:id="rId209" display="http://tiger.census.gov/cgi-bin/mapsurfer?infact=2&amp;outfact=2&amp;act=move&amp;tlevel=-&amp;tvar=-&amp;tmeth=i&amp;mlat=36.38&amp;mlon=-85.33&amp;msym=cross&amp;mlabel=Tornado_touchdown&amp;murl=&amp;lat=36.35468&amp;lon=-85.29689&amp;wid=0.720&amp;ht=0.260&amp;conf=mapnew.con"/>
    <hyperlink ref="G340" r:id="rId210" display="http://tiger.census.gov/cgi-bin/mapsurfer?infact=2&amp;outfact=2&amp;act=move&amp;tlevel=-&amp;tvar=-&amp;tmeth=i&amp;mlat=36.47&amp;mlon=-84.87&amp;msym=cross&amp;mlabel=Tornado_touchdown&amp;murl=&amp;lat=36.36806&amp;lon=-84.94232&amp;wid=0.720&amp;ht=0.260&amp;conf=mapnew.con"/>
    <hyperlink ref="G341" r:id="rId211" display="http://tiger.census.gov/cgi-bin/mapsurfer?infact=2&amp;outfact=2&amp;act=move&amp;tlevel=-&amp;tvar=-&amp;tmeth=i&amp;mlat=35.38&amp;mlon=-86.92&amp;msym=cross&amp;mlabel=Tornado_lifted&amp;murl=&amp;lat=35.21533&amp;lon=-87.02794&amp;wid=0.720&amp;ht=0.260&amp;conf=mapnew.con"/>
    <hyperlink ref="G342" r:id="rId212" display="http://tiger.census.gov/cgi-bin/mapsurfer?infact=2&amp;outfact=2&amp;act=move&amp;tlevel=-&amp;tvar=-&amp;tmeth=i&amp;mlat=35.43&amp;mlon=-87.3&amp;msym=cross&amp;mlabel=Tornado_touchdown&amp;murl=&amp;lat=35.23773&amp;lon=-87.32991&amp;wid=0.720&amp;ht=0.260&amp;conf=mapnew.con"/>
    <hyperlink ref="G343" r:id="rId213" display="http://tiger.census.gov/cgi-bin/mapsurfer?infact=2&amp;outfact=2&amp;act=move&amp;tlevel=-&amp;tvar=-&amp;tmeth=i&amp;mlat=36.2&amp;mlon=-86.27&amp;msym=cross&amp;mlabel=Tornado_touchdown&amp;murl=&amp;lat=36.16830&amp;lon=-86.31971&amp;wid=0.720&amp;ht=0.260&amp;conf=mapnew.con"/>
    <hyperlink ref="G344" r:id="rId214" display="http://tiger.census.gov/cgi-bin/mapsurfer?infact=2&amp;outfact=2&amp;act=move&amp;tlevel=-&amp;tvar=-&amp;tmeth=i&amp;mlat=35.2&amp;mlon=-87.32&amp;msym=cross&amp;mlabel=Tornado_touchdown&amp;murl=&amp;lat=35.23773&amp;lon=-87.32991&amp;wid=0.720&amp;ht=0.260&amp;conf=mapnew.con"/>
    <hyperlink ref="G345" r:id="rId215" display="http://tiger.census.gov/cgi-bin/mapsurfer?infact=2&amp;outfact=2&amp;act=move&amp;tlevel=-&amp;tvar=-&amp;tmeth=i&amp;mlat=35.98&amp;mlon=-86.53&amp;msym=cross&amp;mlabel=Tornado_touchdown&amp;murl=&amp;lat=35.85303&amp;lon=-86.39472&amp;wid=0.720&amp;ht=0.260&amp;conf=mapnew.con"/>
    <hyperlink ref="G346" r:id="rId216" display="http://tiger.census.gov/cgi-bin/mapsurfer?infact=2&amp;outfact=2&amp;act=move&amp;tlevel=-&amp;tvar=-&amp;tmeth=i&amp;mlat=35.45&amp;mlon=-86.7&amp;msym=cross&amp;mlabel=Tornado_touchdown&amp;murl=&amp;lat=35.48233&amp;lon=-86.77518&amp;wid=0.720&amp;ht=0.260&amp;conf=mapnew.con"/>
    <hyperlink ref="G347" r:id="rId217" display="http://tiger.census.gov/cgi-bin/mapsurfer?infact=2&amp;outfact=2&amp;act=move&amp;tlevel=-&amp;tvar=-&amp;tmeth=i&amp;mlat=35.48&amp;mlon=-86.63&amp;msym=cross&amp;mlabel=Tornado_touchdown&amp;murl=&amp;lat=35.48930&amp;lon=-86.44609&amp;wid=0.720&amp;ht=0.260&amp;conf=mapnew.con"/>
    <hyperlink ref="G348" r:id="rId218" display="http://tiger.census.gov/cgi-bin/mapsurfer?infact=2&amp;outfact=2&amp;act=move&amp;tlevel=-&amp;tvar=-&amp;tmeth=i&amp;mlat=36.03&amp;mlon=-86.37&amp;msym=cross&amp;mlabel=Tornado_touchdown&amp;murl=&amp;lat=36.16830&amp;lon=-86.31971&amp;wid=0.720&amp;ht=0.260&amp;conf=mapnew.con"/>
    <hyperlink ref="G349" r:id="rId219" display="http://tiger.census.gov/cgi-bin/mapsurfer?infact=2&amp;outfact=2&amp;act=move&amp;tlevel=-&amp;tvar=-&amp;tmeth=i&amp;mlat=35.78&amp;mlon=-86.5&amp;msym=cross&amp;mlabel=Tornado_touchdown&amp;murl=&amp;lat=35.85303&amp;lon=-86.39472&amp;wid=0.720&amp;ht=0.260&amp;conf=mapnew.con"/>
    <hyperlink ref="G350" r:id="rId220" display="http://tiger.census.gov/cgi-bin/mapsurfer?infact=2&amp;outfact=2&amp;act=move&amp;tlevel=-&amp;tvar=-&amp;tmeth=i&amp;mlat=36.08&amp;mlon=-86.03&amp;msym=cross&amp;mlabel=Tornado_touchdown&amp;murl=&amp;lat=35.9550476&amp;lon=-85.8200378&amp;wid=0.720&amp;ht=0.260&amp;conf=mapnew.con"/>
    <hyperlink ref="G351" r:id="rId221" display="http://tiger.census.gov/cgi-bin/mapsurfer?infact=2&amp;outfact=2&amp;act=move&amp;tlevel=-&amp;tvar=-&amp;tmeth=i&amp;mlat=36.12&amp;mlon=-86.03&amp;msym=cross&amp;mlabel=Tornado_touchdown&amp;murl=&amp;lat=36.25389&amp;lon=-85.94289&amp;wid=0.720&amp;ht=0.260&amp;conf=mapnew.con"/>
    <hyperlink ref="G352" r:id="rId222" display="http://tiger.census.gov/cgi-bin/mapsurfer?infact=2&amp;outfact=2&amp;act=move&amp;tlevel=-&amp;tvar=-&amp;tmeth=i&amp;mlat=35.87&amp;mlon=-86.03&amp;msym=cross&amp;mlabel=Tornado_touchdown&amp;murl=&amp;lat=35.82273&amp;lon=-86.07031&amp;wid=0.720&amp;ht=0.260&amp;conf=mapnew.con"/>
    <hyperlink ref="G353" r:id="rId223" display="http://tiger.census.gov/cgi-bin/mapsurfer?infact=2&amp;outfact=2&amp;act=move&amp;tlevel=-&amp;tvar=-&amp;tmeth=i&amp;mlat=36.58&amp;mlon=-86.55&amp;msym=cross&amp;mlabel=Tornado&amp;murl=&amp;lat=36.46049&amp;lon=-86.43027&amp;wid=0.720&amp;ht=0.260&amp;conf=mapnew.con"/>
    <hyperlink ref="G354" r:id="rId224" display="http://tiger.census.gov/cgi-bin/mapsurfer?infact=2&amp;outfact=2&amp;act=move&amp;tlevel=-&amp;tvar=-&amp;tmeth=i&amp;mlat=36.13&amp;mlon=-85.78&amp;msym=cross&amp;mlabel=Tornado_touchdown&amp;murl=&amp;lat=36.16106&amp;lon=-85.45283&amp;wid=0.720&amp;ht=0.260&amp;conf=mapnew.con"/>
    <hyperlink ref="G355" r:id="rId225" display="http://tiger.census.gov/cgi-bin/mapsurfer?infact=2&amp;outfact=2&amp;act=move&amp;tlevel=-&amp;tvar=-&amp;tmeth=i&amp;mlat=35.97&amp;mlon=-85.85&amp;msym=cross&amp;mlabel=Tornado_touchdown&amp;murl=&amp;lat=35.95505&amp;lon=-85.82004&amp;wid=0.720&amp;ht=0.260&amp;conf=mapnew.con"/>
    <hyperlink ref="G356" r:id="rId226" display="http://tiger.census.gov/cgi-bin/mapsurfer?infact=2&amp;outfact=2&amp;act=move&amp;tlevel=-&amp;tvar=-&amp;tmeth=i&amp;mlat=36.25&amp;mlon=-85.53&amp;msym=cross&amp;mlabel=Tornado_touchdown&amp;murl=&amp;lat=36.35998&amp;lon=-85.65261&amp;wid=0.720&amp;ht=0.260&amp;conf=mapnew.con"/>
    <hyperlink ref="G357" r:id="rId227" display="http://tiger.census.gov/cgi-bin/mapsurfer?infact=2&amp;outfact=2&amp;act=move&amp;tlevel=-&amp;tvar=-&amp;tmeth=i&amp;mlat=35.43&amp;mlon=-87.52&amp;msym=cross&amp;mlabel=Tornado_touchdown&amp;murl=&amp;lat=35.54862&amp;lon=-87.55952&amp;wid=0.720&amp;ht=0.260&amp;conf=mapnew.con"/>
    <hyperlink ref="G358" r:id="rId228" display="http://tiger.census.gov/cgi-bin/mapsurfer?infact=2&amp;outfact=2&amp;act=move&amp;tlevel=-&amp;tvar=-&amp;tmeth=i&amp;mlat=35.4&amp;mlon=-87.67&amp;msym=cross&amp;mlabel=Tornado_touchdown&amp;murl=&amp;lat=35.24583&amp;lon=-87.78912&amp;wid=0.720&amp;ht=0.260&amp;conf=mapnew.con"/>
    <hyperlink ref="G359" r:id="rId229" display="http://tiger.census.gov/cgi-bin/mapsurfer?infact=2&amp;outfact=2&amp;act=move&amp;tlevel=-&amp;tvar=-&amp;tmeth=i&amp;mlat=35.37&amp;mlon=-87.57&amp;msym=cross&amp;mlabel=Tornado+touchdown&amp;murl=&amp;lat=35.2377319&amp;lon=-87.3299103&amp;wid=0.720&amp;ht=0.260&amp;conf=mapnew.con"/>
    <hyperlink ref="G360" r:id="rId230" display="http://tiger.census.gov/cgi-bin/mapsurfer?infact=2&amp;outfact=2&amp;act=move&amp;tlevel=-&amp;tvar=-&amp;tmeth=i&amp;mlat=36.38&amp;mlon=-86.7&amp;msym=cross&amp;mlabel=Tornado_lifted&amp;murl=&amp;lat=36.46049&amp;lon=-86.43027&amp;wid=0.720&amp;ht=0.260&amp;conf=mapnew.con"/>
    <hyperlink ref="G361" r:id="rId231" display="http://tiger.census.gov/cgi-bin/mapsurfer?infact=2&amp;outfact=2&amp;act=move&amp;tlevel=-&amp;tvar=-&amp;tmeth=i&amp;mlat=36.25&amp;mlon=-85.98&amp;msym=cross&amp;mlabel=Tornado_touchdown&amp;murl=&amp;lat=36.25389&amp;lon=-85.94289&amp;wid=0.720&amp;ht=0.260&amp;conf=mapnew.con"/>
    <hyperlink ref="G362" r:id="rId232" display="http://tiger.census.gov/cgi-bin/mapsurfer?infact=2&amp;outfact=2&amp;act=move&amp;tlevel=-&amp;tvar=-&amp;tmeth=i&amp;mlat=36.37&amp;mlon=-85.33&amp;msym=cross&amp;mlabel=Tornado_touchdown&amp;murl=&amp;lat=36.35468&amp;lon=-85.29689&amp;wid=0.720&amp;ht=0.260&amp;conf=mapnew.con"/>
    <hyperlink ref="G363" r:id="rId233" display="http://tiger.census.gov/cgi-bin/mapsurfer?infact=2&amp;outfact=2&amp;act=move&amp;tlevel=-&amp;tvar=-&amp;tmeth=i&amp;mlat=35.42&amp;mlon=-85.98&amp;msym=cross&amp;mlabel=Tornado_touchdown&amp;murl=&amp;lat=35.46645&amp;lon=-86.07980&amp;wid=0.720&amp;ht=0.260&amp;conf=mapnew.con"/>
    <hyperlink ref="G364" r:id="rId234" display="http://tiger.census.gov/cgi-bin/mapsurfer?infact=2&amp;outfact=2&amp;act=move&amp;tlevel=-&amp;tvar=-&amp;tmeth=i&amp;mlat=36.63&amp;mlon=-87.47&amp;msym=cross&amp;mlabel=Tornado_touchdown&amp;murl=&amp;lat=36.47719&amp;lon=-87.37568&amp;wid=0.720&amp;ht=0.260&amp;conf=mapnew.con"/>
    <hyperlink ref="G365" r:id="rId235" display="http://tiger.census.gov/cgi-bin/mapsurfer?infact=2&amp;outfact=2&amp;act=move&amp;tlevel=-&amp;tvar=-&amp;tmeth=i&amp;mlat=35.48&amp;mlon=-85.95&amp;msym=cross&amp;mlabel=Tornado_touchdown&amp;murl=&amp;lat=35.46645&amp;lon=-86.07980&amp;wid=0.720&amp;ht=0.260&amp;conf=mapnew.con"/>
    <hyperlink ref="G366" r:id="rId236" display="http://tiger.census.gov/cgi-bin/mapsurfer?infact=2&amp;outfact=2&amp;act=move&amp;tlevel=-&amp;tvar=-&amp;tmeth=i&amp;mlat=35.5&amp;mlon=-86.9&amp;msym=cross&amp;mlabel=Tornado_touchdown&amp;murl=&amp;lat=35.62236&amp;lon=-87.05047&amp;wid=0.720&amp;ht=0.260&amp;conf=mapnew.con"/>
    <hyperlink ref="G367" r:id="rId237" display="http://tiger.census.gov/cgi-bin/mapsurfer?infact=2&amp;outfact=2&amp;act=move&amp;tlevel=-&amp;tvar=-&amp;tmeth=i&amp;mlat=36.47&amp;mlon=-87.4&amp;msym=cross&amp;mlabel=Tornado_touchdown&amp;murl=&amp;lat=36.47719&amp;lon=-87.37568&amp;wid=0.720&amp;ht=0.260&amp;conf=mapnew.con"/>
    <hyperlink ref="G368" r:id="rId238" display="http://tiger.census.gov/cgi-bin/mapsurfer?infact=2&amp;outfact=2&amp;act=move&amp;tlevel=-&amp;tvar=-&amp;tmeth=i&amp;mlat=36.4&amp;mlon=-86.93&amp;msym=cross&amp;mlabel=Tornado_touchdown&amp;murl=&amp;lat=36.48773&amp;lon=-86.87621&amp;wid=0.720&amp;ht=0.260&amp;conf=mapnew.con"/>
    <hyperlink ref="G369" r:id="rId239" display="http://tiger.census.gov/cgi-bin/mapsurfer?infact=2&amp;outfact=2&amp;act=move&amp;tlevel=-&amp;tvar=-&amp;tmeth=i&amp;mlat=36.45&amp;mlon=-86.48&amp;msym=cross&amp;mlabel=Tornado_touchdown&amp;murl=&amp;lat=36.46049&amp;lon=-86.43027&amp;wid=0.720&amp;ht=0.260&amp;conf=mapnew.con"/>
    <hyperlink ref="G370" r:id="rId240" display="http://tiger.census.gov/cgi-bin/mapsurfer?infact=2&amp;outfact=2&amp;act=move&amp;tlevel=-&amp;tvar=-&amp;tmeth=i&amp;mlat=36.35&amp;mlon=-86.43&amp;msym=cross&amp;mlabel=Tornado_touchdown&amp;murl=&amp;lat=36.4604874&amp;lon=-86.4302673&amp;wid=0.720&amp;ht=0.260&amp;conf=mapnew.con"/>
    <hyperlink ref="G371" r:id="rId241" display="http://tiger.census.gov/cgi-bin/mapsurfer?infact=2&amp;outfact=2&amp;act=move&amp;tlevel=-&amp;tvar=-&amp;tmeth=i&amp;mlat=36.47&amp;mlon=-85.77&amp;msym=cross&amp;mlabel=Tornado_touchdown&amp;murl=&amp;lat=36.35998&amp;lon=-85.65261&amp;wid=0.720&amp;ht=0.260&amp;conf=mapnew.con"/>
    <hyperlink ref="G372" r:id="rId242" display="http://tiger.census.gov/cgi-bin/mapsurfer?infact=2&amp;outfact=2&amp;act=move&amp;tlevel=-&amp;tvar=-&amp;tmeth=i&amp;mlat=36.62&amp;mlon=-85.25&amp;msym=cross&amp;mlabel=Tornado_touchdown&amp;murl=&amp;lat=36.53198&amp;lon=-85.01717&amp;wid=0.720&amp;ht=0.260&amp;conf=mapnew.con"/>
    <hyperlink ref="G373" r:id="rId243" display="http://tiger.census.gov/cgi-bin/mapsurfer?infact=2&amp;outfact=2&amp;act=move&amp;tlevel=-&amp;tvar=-&amp;tmeth=i&amp;mlat=35.12&amp;mlon=-87.35&amp;msym=cross&amp;mlabel=Tornado_touchdown&amp;murl=&amp;lat=35.23773&amp;lon=-87.32991&amp;wid=0.720&amp;ht=0.260&amp;conf=mapnew.con"/>
    <hyperlink ref="G374" r:id="rId244" display="http://tiger.census.gov/cgi-bin/mapsurfer?infact=2&amp;outfact=2&amp;act=move&amp;tlevel=-&amp;tvar=-&amp;tmeth=i&amp;mlat=35.48&amp;mlon=-86.08&amp;msym=cross&amp;mlabel=Tornado_touchdown&amp;murl=&amp;lat=35.46645&amp;lon=-86.07980&amp;wid=0.720&amp;ht=0.260&amp;conf=mapnew.con"/>
    <hyperlink ref="G375" r:id="rId245" display="http://tiger.census.gov/cgi-bin/mapsurfer?infact=2&amp;outfact=2&amp;act=move&amp;tlevel=-&amp;tvar=-&amp;tmeth=i&amp;mlat=36&amp;mlon=-87.33&amp;msym=cross&amp;mlabel=Tornado_touchdown&amp;murl=&amp;lat=36.17797&amp;lon=-87.34293&amp;wid=0.720&amp;ht=0.260&amp;conf=mapnew.con"/>
    <hyperlink ref="G376" r:id="rId246" display="http://tiger.census.gov/cgi-bin/mapsurfer?infact=2&amp;outfact=2&amp;act=move&amp;tlevel=-&amp;tvar=-&amp;tmeth=i&amp;mlat=36.57&amp;mlon=-87.15&amp;msym=cross&amp;mlabel=Tornado_touchdown&amp;murl=&amp;lat=36.47719&amp;lon=-87.37568&amp;wid=0.720&amp;ht=0.260&amp;conf=mapnew.con"/>
    <hyperlink ref="G377" r:id="rId247" display="http://tiger.census.gov/cgi-bin/mapsurfer?infact=2&amp;outfact=2&amp;act=move&amp;tlevel=-&amp;tvar=-&amp;tmeth=i&amp;mlat=35.88&amp;mlon=-87.82&amp;msym=cross&amp;mlabel=Tornado_touchdown&amp;murl=&amp;lat=36.03247&amp;lon=-87.77227&amp;wid=0.720&amp;ht=0.260&amp;conf=mapnew.con"/>
    <hyperlink ref="G378" r:id="rId248" display="http://tiger.census.gov/cgi-bin/mapsurfer?infact=2&amp;outfact=2&amp;act=move&amp;tlevel=-&amp;tvar=-&amp;tmeth=i&amp;mlat=36.43&amp;mlon=-85.83&amp;msym=cross&amp;mlabel=Tornado_touchdown&amp;murl=&amp;lat=36.52295&amp;lon=-86.02196&amp;wid=0.720&amp;ht=0.260&amp;conf=mapnew.con"/>
    <hyperlink ref="G379" r:id="rId249" display="http://tiger.census.gov/cgi-bin/mapsurfer?infact=2&amp;outfact=2&amp;act=move&amp;tlevel=-&amp;tvar=-&amp;tmeth=i&amp;mlat=36.13&amp;mlon=-87&amp;msym=cross&amp;mlabel=Tornado_touchdown&amp;murl=&amp;lat=36.25015&amp;lon=-87.05862&amp;wid=0.720&amp;ht=0.260&amp;conf=mapnew.con"/>
    <hyperlink ref="G380" r:id="rId250" display="http://tiger.census.gov/cgi-bin/mapsurfer?infact=2&amp;outfact=2&amp;act=move&amp;tlevel=-&amp;tvar=-&amp;tmeth=i&amp;mlat=36.07&amp;mlon=-86.92&amp;msym=cross&amp;mlabel=Tornado_touchdown&amp;murl=&amp;lat=36.16096&amp;lon=-86.77934&amp;wid=0.720&amp;ht=0.260&amp;conf=mapnew.con"/>
    <hyperlink ref="G381" r:id="rId251" display="http://tiger.census.gov/cgi-bin/mapsurfer?infact=2&amp;outfact=2&amp;act=move&amp;tlevel=-&amp;tvar=-&amp;tmeth=i&amp;mlat=36.18&amp;mlon=-86.68&amp;msym=cross&amp;mlabel=Tornado_touchdown&amp;murl=&amp;lat=36.16096&amp;lon=-86.77934&amp;wid=0.720&amp;ht=0.260&amp;conf=mapnew.con"/>
    <hyperlink ref="G382" r:id="rId252" display="http://tiger.census.gov/cgi-bin/mapsurfer?infact=2&amp;outfact=2&amp;act=move&amp;tlevel=-&amp;tvar=-&amp;tmeth=i&amp;mlat=35.42&amp;mlon=-87.22&amp;msym=cross&amp;mlabel=Tornado_entered_county&amp;murl=&amp;lat=35.21533&amp;lon=-87.02794&amp;wid=0.720&amp;ht=0.260&amp;conf=mapnew.con"/>
    <hyperlink ref="G383" r:id="rId253" display="http://www4.ncdc.noaa.gov/cgi-win/wwcgi.dll?wwevent~ShowEvent~351928"/>
    <hyperlink ref="G384" r:id="rId254" display="http://tiger.census.gov/cgi-bin/mapsurfer?infact=2&amp;outfact=2&amp;act=move&amp;tlevel=-&amp;tvar=-&amp;tmeth=i&amp;mlat=36.53&amp;mlon=-85.18&amp;msym=cross&amp;mlabel=Tornado_touchdown&amp;murl=&amp;lat=36.53198&amp;lon=-85.01717&amp;wid=0.720&amp;ht=0.260&amp;conf=mapnew.con"/>
    <hyperlink ref="G385" r:id="rId255" display="http://tiger.census.gov/cgi-bin/mapsurfer?infact=2&amp;outfact=2&amp;act=move&amp;tlevel=-&amp;tvar=-&amp;tmeth=i&amp;mlat=35.95&amp;mlon=-86.5&amp;msym=cross&amp;mlabel=Tornado_touchdown&amp;murl=&amp;lat=35.85303&amp;lon=-86.39472&amp;wid=0.720&amp;ht=0.260&amp;conf=mapnew.con"/>
    <hyperlink ref="G386" r:id="rId256" display="http://tiger.census.gov/cgi-bin/mapsurfer?infact=2&amp;outfact=2&amp;act=move&amp;tlevel=-&amp;tvar=-&amp;tmeth=i&amp;mlat=36.23&amp;mlon=-88.08&amp;msym=cross&amp;mlabel=Tornado_touchdown&amp;murl=&amp;lat=36.09309&amp;lon=-88.07188&amp;wid=0.720&amp;ht=0.260&amp;conf=mapnew.con"/>
    <hyperlink ref="G387" r:id="rId257" display="http://tiger.census.gov/cgi-bin/mapsurfer?infact=2&amp;outfact=2&amp;act=move&amp;tlevel=-&amp;tvar=-&amp;tmeth=i&amp;mlat=36.05&amp;mlon=-86.75&amp;msym=cross&amp;mlabel=Tornado_touchdown&amp;murl=&amp;lat=36.16096&amp;lon=-86.77934&amp;wid=0.720&amp;ht=0.260&amp;conf=mapnew.con"/>
    <hyperlink ref="G388" r:id="rId258" display="http://tiger.census.gov/cgi-bin/mapsurfer?infact=2&amp;outfact=2&amp;act=move&amp;tlevel=-&amp;tvar=-&amp;tmeth=i&amp;mlat=36.48&amp;mlon=-87.88&amp;msym=cross&amp;mlabel=Tornado&amp;murl=&amp;lat=36.48111&amp;lon=-87.83854&amp;wid=0.720&amp;ht=0.260&amp;conf=mapnew.con"/>
    <hyperlink ref="G389" r:id="rId259" display="http://tiger.census.gov/cgi-bin/mapsurfer?infact=2&amp;outfact=2&amp;act=move&amp;tlevel=-&amp;tvar=-&amp;tmeth=i&amp;mlat=36.55&amp;mlon=-87.43&amp;msym=cross&amp;mlabel=Tornado_touchdown&amp;murl=&amp;lat=36.47719&amp;lon=-87.37568&amp;wid=0.720&amp;ht=0.260&amp;conf=mapnew.con"/>
    <hyperlink ref="G390" r:id="rId260" display="http://tiger.census.gov/cgi-bin/mapsurfer?infact=2&amp;outfact=2&amp;act=move&amp;tlevel=-&amp;tvar=-&amp;tmeth=i&amp;mlat=36.55&amp;mlon=-86.97&amp;msym=cross&amp;mlabel=Tornado_touchdown&amp;murl=&amp;lat=36.48773&amp;lon=-86.87621&amp;wid=0.720&amp;ht=0.260&amp;conf=mapnew.con"/>
    <hyperlink ref="G391" r:id="rId261" display="http://tiger.census.gov/cgi-bin/mapsurfer?infact=2&amp;outfact=2&amp;act=move&amp;tlevel=-&amp;tvar=-&amp;tmeth=i&amp;mlat=36.05&amp;mlon=-88.17&amp;msym=cross&amp;mlabel=Tornado_touchdown&amp;murl=&amp;lat=36.09309&amp;lon=-88.07188&amp;wid=0.720&amp;ht=0.260&amp;conf=mapnew.con"/>
    <hyperlink ref="G392" r:id="rId262" display="http://tiger.census.gov/cgi-bin/mapsurfer?infact=2&amp;outfact=2&amp;act=move&amp;tlevel=-&amp;tvar=-&amp;tmeth=i&amp;mlat=36.53&amp;mlon=-87.35&amp;msym=cross&amp;mlabel=Tornado_touchdown&amp;murl=&amp;lat=36.47719&amp;lon=-87.37568&amp;wid=0.720&amp;ht=0.260&amp;conf=mapnew.con"/>
    <hyperlink ref="G393" r:id="rId263" display="http://tiger.census.gov/cgi-bin/mapsurfer?infact=2&amp;outfact=2&amp;act=move&amp;tlevel=-&amp;tvar=-&amp;tmeth=i&amp;mlat=36.1&amp;mlon=-87.7&amp;msym=cross&amp;mlabel=Tornado_touchdown&amp;murl=&amp;lat=36.03247&amp;lon=-87.77227&amp;wid=0.720&amp;ht=0.260&amp;conf=mapnew.con"/>
    <hyperlink ref="G394" r:id="rId264" display="http://tiger.census.gov/cgi-bin/mapsurfer?infact=2&amp;outfact=2&amp;act=move&amp;tlevel=-&amp;tvar=-&amp;tmeth=i&amp;mlat=36.4&amp;mlon=-87.65&amp;msym=cross&amp;mlabel=Tornado&amp;murl=&amp;lat=36.48111&amp;lon=-87.83854&amp;wid=0.720&amp;ht=0.260&amp;conf=mapnew.con"/>
    <hyperlink ref="G395" r:id="rId265" display="http://tiger.census.gov/cgi-bin/mapsurfer?infact=2&amp;outfact=2&amp;act=move&amp;tlevel=-&amp;tvar=-&amp;tmeth=i&amp;mlat=36.47&amp;mlon=-87.43&amp;msym=cross&amp;mlabel=Tornado&amp;murl=&amp;lat=36.47719&amp;lon=-87.37568&amp;wid=0.720&amp;ht=0.260&amp;conf=mapnew.con"/>
    <hyperlink ref="G396" r:id="rId266" display="http://tiger.census.gov/cgi-bin/mapsurfer?infact=2&amp;outfact=2&amp;act=move&amp;tlevel=-&amp;tvar=-&amp;tmeth=i&amp;mlat=35.57&amp;mlon=-87.92&amp;msym=cross&amp;mlabel=Tornado_touchdown&amp;murl=&amp;lat=35.6372337&amp;lon=-87.8643570&amp;wid=0.720&amp;ht=0.260&amp;conf=mapnew.con"/>
    <hyperlink ref="G397" r:id="rId267" display="http://tiger.census.gov/cgi-bin/mapsurfer?infact=2&amp;outfact=2&amp;act=move&amp;tlevel=-&amp;tvar=-&amp;tmeth=i&amp;mlat=36.23&amp;mlon=-86.68&amp;msym=cross&amp;mlabel=Tornado&amp;murl=&amp;lat=36.16096&amp;lon=-86.77934&amp;wid=0.720&amp;ht=0.260&amp;conf=mapnew.con"/>
    <hyperlink ref="G398" r:id="rId268" display="http://tiger.census.gov/cgi-bin/mapsurfer?infact=2&amp;outfact=2&amp;act=move&amp;tlevel=-&amp;tvar=-&amp;tmeth=i&amp;mlat=36.3&amp;mlon=-86.8&amp;msym=cross&amp;mlabel=Tornado&amp;murl=&amp;lat=36.16096&amp;lon=-86.77934&amp;wid=0.720&amp;ht=0.260&amp;conf=mapnew.con"/>
    <hyperlink ref="G399" r:id="rId269" display="http://tiger.census.gov/cgi-bin/mapsurfer?infact=2&amp;outfact=2&amp;act=move&amp;tlevel=-&amp;tvar=-&amp;tmeth=i&amp;mlat=36.38&amp;mlon=-86.47&amp;msym=cross&amp;mlabel=Tornado_touchdown&amp;murl=&amp;lat=36.46049&amp;lon=-86.43027&amp;wid=0.720&amp;ht=0.260&amp;conf=mapnew.con"/>
    <hyperlink ref="G400" r:id="rId270" display="http://tiger.census.gov/cgi-bin/mapsurfer?infact=2&amp;outfact=2&amp;act=move&amp;tlevel=-&amp;tvar=-&amp;tmeth=i&amp;mlat=35.97&amp;mlon=-86.55&amp;msym=cross&amp;mlabel=Tornado&amp;murl=&amp;lat=35.85303&amp;lon=-86.39472&amp;wid=0.720&amp;ht=0.260&amp;conf=mapnew.con"/>
    <hyperlink ref="G401" r:id="rId271" display="http://tiger.census.gov/cgi-bin/mapsurfer?infact=2&amp;outfact=2&amp;act=move&amp;tlevel=-&amp;tvar=-&amp;tmeth=i&amp;mlat=36.15&amp;mlon=-86.87&amp;msym=cross&amp;mlabel=Tornado_touchdown&amp;murl=&amp;lat=36.16096&amp;lon=-86.77934&amp;wid=0.720&amp;ht=0.260&amp;conf=mapnew.con"/>
    <hyperlink ref="G402" r:id="rId272" display="http://tiger.census.gov/cgi-bin/mapsurfer?infact=2&amp;outfact=2&amp;act=move&amp;tlevel=-&amp;tvar=-&amp;tmeth=i&amp;mlat=35.75&amp;mlon=-86.65&amp;msym=cross&amp;mlabel=Tornado_touchdown&amp;murl=&amp;lat=35.85303&amp;lon=-86.39472&amp;wid=0.720&amp;ht=0.260&amp;conf=mapnew.con"/>
    <hyperlink ref="G403" r:id="rId273" display="http://tiger.census.gov/cgi-bin/mapsurfer?infact=2&amp;outfact=2&amp;act=move&amp;tlevel=-&amp;tvar=-&amp;tmeth=i&amp;mlat=36.17&amp;mlon=-86.57&amp;msym=cross&amp;mlabel=Tornado_touchdown&amp;murl=&amp;lat=36.16830&amp;lon=-86.31971&amp;wid=0.720&amp;ht=0.260&amp;conf=mapnew.con"/>
    <hyperlink ref="G404" r:id="rId274" display="http://tiger.census.gov/cgi-bin/mapsurfer?infact=2&amp;outfact=2&amp;act=move&amp;tlevel=-&amp;tvar=-&amp;tmeth=i&amp;mlat=35.53&amp;mlon=-86.4&amp;msym=cross&amp;mlabel=Tornado_touchdown&amp;murl=&amp;lat=35.48930&amp;lon=-86.44609&amp;wid=0.720&amp;ht=0.260&amp;conf=mapnew.con"/>
    <hyperlink ref="G405" r:id="rId275" display="http://tiger.census.gov/cgi-bin/mapsurfer?infact=2&amp;outfact=2&amp;act=move&amp;tlevel=-&amp;tvar=-&amp;tmeth=i&amp;mlat=35.27&amp;mlon=-87.33&amp;msym=cross&amp;mlabel=Tornado_touchdown&amp;murl=&amp;lat=35.23773&amp;lon=-87.32991&amp;wid=0.720&amp;ht=0.260&amp;conf=mapnew.con"/>
    <hyperlink ref="G406" r:id="rId276" display="http://tiger.census.gov/cgi-bin/mapsurfer?infact=2&amp;outfact=2&amp;act=move&amp;tlevel=-&amp;tvar=-&amp;tmeth=i&amp;mlat=36.53&amp;mlon=-88&amp;msym=cross&amp;mlabel=Tornado&amp;murl=&amp;lat=36.48111&amp;lon=-87.83854&amp;wid=0.720&amp;ht=0.260&amp;conf=mapnew.con"/>
    <hyperlink ref="G407" r:id="rId277" display="http://tiger.census.gov/cgi-bin/mapsurfer?infact=2&amp;outfact=2&amp;act=move&amp;tlevel=-&amp;tvar=-&amp;tmeth=i&amp;mlat=36.45&amp;mlon=-86.18&amp;msym=cross&amp;mlabel=Tornado_touchdown&amp;murl=&amp;lat=36.38908&amp;lon=-86.15792&amp;wid=0.720&amp;ht=0.260&amp;conf=mapnew.con"/>
    <hyperlink ref="G408" r:id="rId278" display="http://tiger.census.gov/cgi-bin/mapsurfer?infact=2&amp;outfact=2&amp;act=move&amp;tlevel=-&amp;tvar=-&amp;tmeth=i&amp;mlat=36.13&amp;mlon=-86.8&amp;msym=cross&amp;mlabel=Tornado_touchdown&amp;murl=&amp;lat=36.16096&amp;lon=-86.77934&amp;wid=0.720&amp;ht=0.260&amp;conf=mapnew.con"/>
    <hyperlink ref="G409" r:id="rId279" display="http://tiger.census.gov/cgi-bin/mapsurfer?infact=2&amp;outfact=2&amp;act=move&amp;tlevel=-&amp;tvar=-&amp;tmeth=i&amp;mlat=36.13&amp;mlon=-86.8&amp;msym=cross&amp;mlabel=Tornado&amp;murl=&amp;lat=36.16096&amp;lon=-86.77934&amp;wid=0.720&amp;ht=0.260&amp;conf=mapnew.con"/>
    <hyperlink ref="G410" r:id="rId280" display="http://tiger.census.gov/cgi-bin/mapsurfer?infact=2&amp;outfact=2&amp;act=move&amp;tlevel=-&amp;tvar=-&amp;tmeth=i&amp;mlat=35.98&amp;mlon=-86.53&amp;msym=cross&amp;mlabel=Tornado&amp;murl=&amp;lat=35.85303&amp;lon=-86.39472&amp;wid=0.720&amp;ht=0.260&amp;conf=mapnew.con"/>
    <hyperlink ref="G411" r:id="rId281" display="http://tiger.census.gov/cgi-bin/mapsurfer?infact=2&amp;outfact=2&amp;act=move&amp;tlevel=-&amp;tvar=-&amp;tmeth=i&amp;mlat=35.92&amp;mlon=-88.17&amp;msym=cross&amp;mlabel=Tornado_touchdown&amp;murl=&amp;lat=36.09309&amp;lon=-88.07188&amp;wid=0.720&amp;ht=0.260&amp;conf=mapnew.con"/>
    <hyperlink ref="G412" r:id="rId282" display="http://tiger.census.gov/cgi-bin/mapsurfer?infact=2&amp;outfact=2&amp;act=move&amp;tlevel=-&amp;tvar=-&amp;tmeth=i&amp;mlat=35.73&amp;mlon=-87.42&amp;msym=cross&amp;mlabel=Tornado_touchdown&amp;murl=&amp;lat=35.80119&amp;lon=-87.46241&amp;wid=0.720&amp;ht=0.260&amp;conf=mapnew.con"/>
    <hyperlink ref="G413" r:id="rId283" display="http://tiger.census.gov/cgi-bin/mapsurfer?infact=2&amp;outfact=2&amp;act=move&amp;tlevel=-&amp;tvar=-&amp;tmeth=i&amp;mlat=35.68&amp;mlon=-87.27&amp;msym=cross&amp;mlabel=Tornado_touchdown&amp;murl=&amp;lat=35.62236&amp;lon=-87.05047&amp;wid=0.720&amp;ht=0.260&amp;conf=mapnew.con"/>
    <hyperlink ref="G414" r:id="rId284" display="http://tiger.census.gov/cgi-bin/mapsurfer?infact=2&amp;outfact=2&amp;act=move&amp;tlevel=-&amp;tvar=-&amp;tmeth=i&amp;mlat=35.62&amp;mlon=-87.17&amp;msym=cross&amp;mlabel=Tornado_touchdown&amp;murl=&amp;lat=35.62236&amp;lon=-87.05047&amp;wid=0.720&amp;ht=0.260&amp;conf=mapnew.con"/>
    <hyperlink ref="G415" r:id="rId285" display="http://tiger.census.gov/cgi-bin/mapsurfer?infact=2&amp;outfact=2&amp;act=move&amp;tlevel=-&amp;tvar=-&amp;tmeth=i&amp;mlat=35.55&amp;mlon=-86.97&amp;msym=cross&amp;mlabel=Tornado_touchdown&amp;murl=&amp;lat=35.62236&amp;lon=-87.05047&amp;wid=0.720&amp;ht=0.260&amp;conf=mapnew.con"/>
    <hyperlink ref="G416" r:id="rId286" display="http://tiger.census.gov/cgi-bin/mapsurfer?infact=2&amp;outfact=2&amp;act=move&amp;tlevel=-&amp;tvar=-&amp;tmeth=i&amp;mlat=36.07&amp;mlon=-86.77&amp;msym=cross&amp;mlabel=Tornado_touchdown&amp;murl=&amp;lat=36.16096&amp;lon=-86.77934&amp;wid=0.720&amp;ht=0.260&amp;conf=mapnew.con"/>
    <hyperlink ref="G417" r:id="rId287" display="http://tiger.census.gov/cgi-bin/mapsurfer?infact=2&amp;outfact=2&amp;act=move&amp;tlevel=-&amp;tvar=-&amp;tmeth=i&amp;mlat=36.27&amp;mlon=-88.08&amp;msym=cross&amp;mlabel=Tornado_touchdown&amp;murl=&amp;lat=36.09309&amp;lon=-88.07188&amp;wid=0.720&amp;ht=0.260&amp;conf=mapnew.con"/>
    <hyperlink ref="G418" r:id="rId288" display="http://tiger.census.gov/cgi-bin/mapsurfer?infact=2&amp;outfact=2&amp;act=move&amp;tlevel=-&amp;tvar=-&amp;tmeth=i&amp;mlat=36.4&amp;mlon=-87.95&amp;msym=cross&amp;mlabel=Tornado_touchdown&amp;murl=&amp;lat=36.48111&amp;lon=-87.83854&amp;wid=0.720&amp;ht=0.260&amp;conf=mapnew.con"/>
    <hyperlink ref="G419" r:id="rId289" display="http://tiger.census.gov/cgi-bin/mapsurfer?infact=2&amp;outfact=2&amp;act=move&amp;tlevel=-&amp;tvar=-&amp;tmeth=i&amp;mlat=36.43&amp;mlon=-87.9&amp;msym=cross&amp;mlabel=Tornado&amp;murl=&amp;lat=36.48111&amp;lon=-87.83854&amp;wid=0.720&amp;ht=0.260&amp;conf=mapnew.con"/>
    <hyperlink ref="G420" r:id="rId290" display="http://tiger.census.gov/cgi-bin/mapsurfer?infact=2&amp;outfact=2&amp;act=move&amp;tlevel=-&amp;tvar=-&amp;tmeth=i&amp;mlat=36.3&amp;mlon=-88.05&amp;msym=cross&amp;mlabel=Tornado_touchdown&amp;murl=&amp;lat=36.09309&amp;lon=-88.07188&amp;wid=0.720&amp;ht=0.260&amp;conf=mapnew.con"/>
    <hyperlink ref="G421" r:id="rId291" display="http://tiger.census.gov/cgi-bin/mapsurfer?infact=2&amp;outfact=2&amp;act=move&amp;tlevel=-&amp;tvar=-&amp;tmeth=i&amp;mlat=36.32&amp;mlon=-87.97&amp;msym=cross&amp;mlabel=Tornado+touchdown&amp;murl=&amp;lat=36.3175011&amp;lon=-87.6834717&amp;wid=0.720&amp;ht=0.260&amp;conf=mapnew.con"/>
    <hyperlink ref="G422" r:id="rId292" display="http://tiger.census.gov/cgi-bin/mapsurfer?infact=2&amp;outfact=2&amp;act=move&amp;tlevel=-&amp;tvar=-&amp;tmeth=i&amp;mlat=36.48&amp;mlon=-87.42&amp;msym=cross&amp;mlabel=Tornado&amp;murl=&amp;lat=36.47719&amp;lon=-87.37568&amp;wid=0.720&amp;ht=0.260&amp;conf=mapnew.con"/>
    <hyperlink ref="G423" r:id="rId293" display="http://tiger.census.gov/cgi-bin/mapsurfer?infact=2&amp;outfact=2&amp;act=move&amp;tlevel=-&amp;tvar=-&amp;tmeth=i&amp;mlat=35.28&amp;mlon=-87.32&amp;msym=cross&amp;mlabel=Tornado_touchdown&amp;murl=&amp;lat=35.23773&amp;lon=-87.32991&amp;wid=0.720&amp;ht=0.260&amp;conf=mapnew.con"/>
    <hyperlink ref="G424" r:id="rId294" display="http://tiger.census.gov/cgi-bin/mapsurfer?infact=2&amp;outfact=2&amp;act=move&amp;tlevel=-&amp;tvar=-&amp;tmeth=i&amp;mlat=35.53&amp;mlon=-87.2&amp;msym=cross&amp;mlabel=Tornado&amp;murl=&amp;lat=35.62236&amp;lon=-87.05047&amp;wid=0.720&amp;ht=0.260&amp;conf=mapnew.con"/>
    <hyperlink ref="G425" r:id="rId295" display="http://tiger.census.gov/cgi-bin/mapsurfer?infact=2&amp;outfact=2&amp;act=move&amp;tlevel=-&amp;tvar=-&amp;tmeth=i&amp;mlat=35.98&amp;mlon=-86.53&amp;msym=cross&amp;mlabel=Tornado&amp;murl=&amp;lat=35.85303&amp;lon=-86.39472&amp;wid=0.720&amp;ht=0.260&amp;conf=mapnew.con"/>
    <hyperlink ref="G426" r:id="rId296" display="http://tiger.census.gov/cgi-bin/mapsurfer?infact=2&amp;outfact=2&amp;act=move&amp;tlevel=-&amp;tvar=-&amp;tmeth=i&amp;mlat=35.98&amp;mlon=-86.82&amp;msym=cross&amp;mlabel=Tornado&amp;murl=&amp;lat=35.9028816&amp;lon=-86.9114914&amp;wid=0.720&amp;ht=0.260&amp;conf=mapnew.con"/>
    <hyperlink ref="G427" r:id="rId297" display="http://tiger.census.gov/cgi-bin/mapsurfer?infact=2&amp;outfact=2&amp;act=move&amp;tlevel=-&amp;tvar=-&amp;tmeth=i&amp;mlat=36.13&amp;mlon=-86.22&amp;msym=cross&amp;mlabel=Tornado&amp;murl=&amp;lat=36.16830&amp;lon=-86.31971&amp;wid=0.720&amp;ht=0.260&amp;conf=mapnew.con"/>
    <hyperlink ref="G428" r:id="rId298" display="http://tiger.census.gov/cgi-bin/mapsurfer?infact=2&amp;outfact=2&amp;act=move&amp;tlevel=-&amp;tvar=-&amp;tmeth=i&amp;mlat=35.93&amp;mlon=-87.4&amp;msym=cross&amp;mlabel=Tornado_touchdown&amp;murl=&amp;lat=35.80119&amp;lon=-87.46241&amp;wid=0.720&amp;ht=0.260&amp;conf=mapnew.con"/>
    <hyperlink ref="G429" r:id="rId299" display="http://tiger.census.gov/cgi-bin/mapsurfer?infact=2&amp;outfact=2&amp;act=move&amp;tlevel=-&amp;tvar=-&amp;tmeth=i&amp;mlat=35.92&amp;mlon=-86.2&amp;msym=cross&amp;mlabel=Tornado_touchdown&amp;murl=&amp;lat=35.85303&amp;lon=-86.39472&amp;wid=0.720&amp;ht=0.260&amp;conf=mapnew.con"/>
    <hyperlink ref="G430" r:id="rId300" display="http://tiger.census.gov/cgi-bin/mapsurfer?infact=2&amp;outfact=2&amp;act=move&amp;tlevel=-&amp;tvar=-&amp;tmeth=i&amp;mlat=35.9&amp;mlon=-87&amp;msym=cross&amp;mlabel=Tornado&amp;murl=&amp;lat=35.90288&amp;lon=-86.91149&amp;wid=0.720&amp;ht=0.260&amp;conf=mapnew.con"/>
    <hyperlink ref="G431" r:id="rId301" display="http://tiger.census.gov/cgi-bin/mapsurfer?infact=2&amp;outfact=2&amp;act=move&amp;tlevel=-&amp;tvar=-&amp;tmeth=i&amp;mlat=36.02&amp;mlon=-86.58&amp;msym=cross&amp;mlabel=Tornado_touchdown&amp;murl=&amp;lat=35.85303&amp;lon=-86.39472&amp;wid=0.720&amp;ht=0.260&amp;conf=mapnew.con"/>
    <hyperlink ref="G432" r:id="rId302" display="http://tiger.census.gov/cgi-bin/mapsurfer?infact=2&amp;outfact=2&amp;act=move&amp;tlevel=-&amp;tvar=-&amp;tmeth=i&amp;mlat=35.5&amp;mlon=-86.07&amp;msym=cross&amp;mlabel=Tornado&amp;murl=&amp;lat=35.46645&amp;lon=-86.07980&amp;wid=0.720&amp;ht=0.260&amp;conf=mapnew.con"/>
    <hyperlink ref="G433" r:id="rId303" display="http://tiger.census.gov/cgi-bin/mapsurfer?infact=2&amp;outfact=2&amp;act=move&amp;tlevel=-&amp;tvar=-&amp;tmeth=i&amp;mlat=35.75&amp;mlon=-86.37&amp;msym=cross&amp;mlabel=Tornado_touchdown&amp;murl=&amp;lat=35.85303&amp;lon=-86.39472&amp;wid=0.720&amp;ht=0.260&amp;conf=mapnew.con"/>
    <hyperlink ref="G434" r:id="rId304" display="http://tiger.census.gov/cgi-bin/mapsurfer?infact=2&amp;outfact=2&amp;act=move&amp;tlevel=-&amp;tvar=-&amp;tmeth=i&amp;mlat=35.72&amp;mlon=-86.17&amp;msym=cross&amp;mlabel=Tornado_touchdown&amp;murl=&amp;lat=35.82273&amp;lon=-86.07031&amp;wid=0.720&amp;ht=0.260&amp;conf=mapnew.con"/>
    <hyperlink ref="G435" r:id="rId305" display="http://tiger.census.gov/cgi-bin/mapsurfer?infact=2&amp;outfact=2&amp;act=move&amp;tlevel=-&amp;tvar=-&amp;tmeth=i&amp;mlat=35.53&amp;mlon=-87.2&amp;msym=cross&amp;mlabel=Tornado&amp;murl=&amp;lat=35.62236&amp;lon=-87.05047&amp;wid=0.720&amp;ht=0.260&amp;conf=mapnew.con"/>
    <hyperlink ref="G436" r:id="rId306" display="http://tiger.census.gov/cgi-bin/mapsurfer?infact=2&amp;outfact=2&amp;act=move&amp;tlevel=-&amp;tvar=-&amp;tmeth=i&amp;mlat=36.12&amp;mlon=-87.63&amp;msym=cross&amp;mlabel=Tornado_touchdown&amp;murl=&amp;lat=36.03247&amp;lon=-87.77227&amp;wid=0.720&amp;ht=0.260&amp;conf=mapnew.con"/>
    <hyperlink ref="G437" r:id="rId307" display="http://tiger.census.gov/cgi-bin/mapsurfer?infact=2&amp;outfact=2&amp;act=move&amp;tlevel=-&amp;tvar=-&amp;tmeth=i&amp;mlat=36.53&amp;mlon=-87.18&amp;msym=cross&amp;mlabel=Tornado&amp;murl=&amp;lat=36.47719&amp;lon=-87.37568&amp;wid=0.720&amp;ht=0.260&amp;conf=mapnew.con"/>
    <hyperlink ref="G438" r:id="rId308" display="http://tiger.census.gov/cgi-bin/mapsurfer?infact=2&amp;outfact=2&amp;act=move&amp;tlevel=-&amp;tvar=-&amp;tmeth=i&amp;mlat=36.53&amp;mlon=-87.15&amp;msym=cross&amp;mlabel=Tornado_touchdown&amp;murl=&amp;lat=36.47719&amp;lon=-87.37568&amp;wid=0.720&amp;ht=0.260&amp;conf=mapnew.con"/>
    <hyperlink ref="G439" r:id="rId309" display="http://tiger.census.gov/cgi-bin/mapsurfer?infact=2&amp;outfact=2&amp;act=move&amp;tlevel=-&amp;tvar=-&amp;tmeth=i&amp;mlat=36.55&amp;mlon=-87.1&amp;msym=cross&amp;mlabel=Tornado&amp;murl=&amp;lat=36.48773&amp;lon=-86.87621&amp;wid=0.720&amp;ht=0.260&amp;conf=mapnew.con"/>
    <hyperlink ref="G440" r:id="rId310" display="http://tiger.census.gov/cgi-bin/mapsurfer?infact=2&amp;outfact=2&amp;act=move&amp;tlevel=-&amp;tvar=-&amp;tmeth=i&amp;mlat=36.58&amp;mlon=-86.58&amp;msym=cross&amp;mlabel=Tornado_touchdown&amp;murl=&amp;lat=36.46049&amp;lon=-86.43027&amp;wid=0.720&amp;ht=0.260&amp;conf=mapnew.con"/>
    <hyperlink ref="G441" r:id="rId311" display="http://tiger.census.gov/cgi-bin/mapsurfer?infact=2&amp;outfact=2&amp;act=move&amp;tlevel=-&amp;tvar=-&amp;tmeth=i&amp;mlat=35.6&amp;mlon=-86.15&amp;msym=cross&amp;mlabel=Tornado_touchdown&amp;murl=&amp;lat=35.46645&amp;lon=-86.07980&amp;wid=0.720&amp;ht=0.260&amp;conf=mapnew.con"/>
    <hyperlink ref="G442" r:id="rId312" display="http://tiger.census.gov/cgi-bin/mapsurfer?infact=2&amp;outfact=2&amp;act=move&amp;tlevel=-&amp;tvar=-&amp;tmeth=i&amp;mlat=35.48&amp;mlon=-86.32&amp;msym=cross&amp;mlabel=Tornado_touchdown&amp;murl=&amp;lat=35.48930&amp;lon=-86.44609&amp;wid=0.720&amp;ht=0.260&amp;conf=mapnew.con"/>
    <hyperlink ref="G443" r:id="rId313" display="http://tiger.census.gov/cgi-bin/mapsurfer?infact=2&amp;outfact=2&amp;act=move&amp;tlevel=-&amp;tvar=-&amp;tmeth=i&amp;mlat=35.45&amp;mlon=-86.22&amp;msym=cross&amp;mlabel=Tornado_touchdown&amp;murl=&amp;lat=35.46645&amp;lon=-86.07980&amp;wid=0.720&amp;ht=0.260&amp;conf=mapnew.con"/>
    <hyperlink ref="G444" r:id="rId314" display="http://tiger.census.gov/cgi-bin/mapsurfer?infact=2&amp;outfact=2&amp;act=move&amp;tlevel=-&amp;tvar=-&amp;tmeth=i&amp;mlat=35.5&amp;mlon=-86.22&amp;msym=cross&amp;mlabel=Tornado_touchdown&amp;murl=&amp;lat=35.46645&amp;lon=-86.07980&amp;wid=0.720&amp;ht=0.260&amp;conf=mapnew.con"/>
    <hyperlink ref="G445" r:id="rId315" display="http://tiger.census.gov/cgi-bin/mapsurfer?infact=2&amp;outfact=2&amp;act=move&amp;tlevel=-&amp;tvar=-&amp;tmeth=i&amp;mlat=35.9&amp;mlon=-84.9&amp;msym=cross&amp;mlabel=Tornado_touchdown&amp;murl=&amp;lat=35.95120&amp;lon=-85.03779&amp;wid=0.720&amp;ht=0.260&amp;conf=mapnew.con"/>
    <hyperlink ref="G446" r:id="rId316" display="http://tiger.census.gov/cgi-bin/mapsurfer?infact=2&amp;outfact=2&amp;act=move&amp;tlevel=-&amp;tvar=-&amp;tmeth=i&amp;mlat=35.75&amp;mlon=-85.47&amp;msym=cross&amp;mlabel=Tornado_touchdown&amp;murl=&amp;lat=35.70202&amp;lon=-85.44470&amp;wid=0.720&amp;ht=0.260&amp;conf=mapnew.con"/>
    <hyperlink ref="G447" r:id="rId317" display="http://tiger.census.gov/cgi-bin/mapsurfer?infact=2&amp;outfact=2&amp;act=move&amp;tlevel=-&amp;tvar=-&amp;tmeth=i&amp;mlat=35.8&amp;mlon=-85.02&amp;msym=cross&amp;mlabel=Tornado&amp;murl=&amp;lat=35.95120&amp;lon=-85.03779&amp;wid=0.720&amp;ht=0.260&amp;conf=mapnew.con"/>
    <hyperlink ref="G448" r:id="rId318" display="http://tiger.census.gov/cgi-bin/mapsurfer?infact=2&amp;outfact=2&amp;act=move&amp;tlevel=-&amp;tvar=-&amp;tmeth=i&amp;mlat=35.9&amp;mlon=-85.1&amp;msym=cross&amp;mlabel=Tornado_touchdown&amp;murl=&amp;lat=35.95120&amp;lon=-85.03779&amp;wid=0.720&amp;ht=0.260&amp;conf=mapnew.con"/>
    <hyperlink ref="G449" r:id="rId319" display="http://tiger.census.gov/cgi-bin/mapsurfer?infact=2&amp;outfact=2&amp;act=move&amp;tlevel=-&amp;tvar=-&amp;tmeth=i&amp;mlat=36.1&amp;mlon=-85.58&amp;msym=cross&amp;mlabel=Tornado_touchdown&amp;murl=&amp;lat=36.16106&amp;lon=-85.45283&amp;wid=0.720&amp;ht=0.260&amp;conf=mapnew.con"/>
    <hyperlink ref="G450" r:id="rId320" display="http://tiger.census.gov/cgi-bin/mapsurfer?infact=2&amp;outfact=2&amp;act=move&amp;tlevel=-&amp;tvar=-&amp;tmeth=i&amp;mlat=35.73&amp;mlon=-85.73&amp;msym=cross&amp;mlabel=Tornado_touchdown&amp;murl=&amp;lat=35.68676&amp;lon=-85.77609&amp;wid=0.720&amp;ht=0.260&amp;conf=mapnew.con"/>
    <hyperlink ref="G451" r:id="rId321" display="http://tiger.census.gov/cgi-bin/mapsurfer?infact=2&amp;outfact=2&amp;act=move&amp;tlevel=-&amp;tvar=-&amp;tmeth=i&amp;mlat=35.88&amp;mlon=-85.53&amp;msym=cross&amp;mlabel=Tornado_touchdown&amp;murl=&amp;lat=35.93200&amp;lon=-85.47602&amp;wid=0.720&amp;ht=0.260&amp;conf=mapnew.con"/>
    <hyperlink ref="G452" r:id="rId322" display="http://tiger.census.gov/cgi-bin/mapsurfer?infact=2&amp;outfact=2&amp;act=move&amp;tlevel=-&amp;tvar=-&amp;tmeth=i&amp;mlat=36.4&amp;mlon=-84.92&amp;msym=cross&amp;mlabel=Tornado_touchdown&amp;murl=&amp;lat=36.36806&amp;lon=-84.94232&amp;wid=0.720&amp;ht=0.260&amp;conf=mapnew.con"/>
    <hyperlink ref="G453" r:id="rId323" display="http://tiger.census.gov/cgi-bin/mapsurfer?infact=2&amp;outfact=2&amp;act=move&amp;tlevel=-&amp;tvar=-&amp;tmeth=i&amp;mlat=36.5&amp;mlon=-87.68&amp;msym=cross&amp;mlabel=Tornado&amp;murl=&amp;lat=36.48111&amp;lon=-87.83854&amp;wid=0.720&amp;ht=0.260&amp;conf=mapnew.con"/>
    <hyperlink ref="G454" r:id="rId324" display="http://tiger.census.gov/cgi-bin/mapsurfer?infact=2&amp;outfact=2&amp;act=move&amp;tlevel=-&amp;tvar=-&amp;tmeth=i&amp;mlat=36.42&amp;mlon=-87.35&amp;msym=cross&amp;mlabel=Tornado_touchdown&amp;murl=&amp;lat=36.47719&amp;lon=-87.37568&amp;wid=0.720&amp;ht=0.260&amp;conf=mapnew.con"/>
    <hyperlink ref="G455" r:id="rId325" display="http://tiger.census.gov/cgi-bin/mapsurfer?infact=2&amp;outfact=2&amp;act=move&amp;tlevel=-&amp;tvar=-&amp;tmeth=i&amp;mlat=36.48&amp;mlon=-87.12&amp;msym=cross&amp;mlabel=Tornado_touchdown&amp;murl=&amp;lat=36.48773&amp;lon=-86.87621&amp;wid=0.720&amp;ht=0.260&amp;conf=mapnew.con"/>
    <hyperlink ref="G456" r:id="rId326" display="http://tiger.census.gov/cgi-bin/mapsurfer?infact=2&amp;outfact=2&amp;act=move&amp;tlevel=-&amp;tvar=-&amp;tmeth=i&amp;mlat=35.93&amp;mlon=-87.28&amp;msym=cross&amp;mlabel=Tornado_touchdown&amp;murl=&amp;lat=35.80119&amp;lon=-87.46241&amp;wid=0.720&amp;ht=0.260&amp;conf=mapnew.con"/>
    <hyperlink ref="G457" r:id="rId327" display="http://tiger.census.gov/cgi-bin/mapsurfer?infact=2&amp;outfact=2&amp;act=move&amp;tlevel=-&amp;tvar=-&amp;tmeth=i&amp;mlat=35.83&amp;mlon=-86.93&amp;msym=cross&amp;mlabel=Tornado_touchdown&amp;murl=&amp;lat=35.90288&amp;lon=-86.91149&amp;wid=0.720&amp;ht=0.260&amp;conf=mapnew.con"/>
    <hyperlink ref="G458" r:id="rId328" display="http://tiger.census.gov/cgi-bin/mapsurfer?infact=2&amp;outfact=2&amp;act=move&amp;tlevel=-&amp;tvar=-&amp;tmeth=i&amp;mlat=36.22&amp;mlon=-86.78&amp;msym=cross&amp;mlabel=Tornado&amp;murl=&amp;lat=36.16096&amp;lon=-86.77934&amp;wid=0.720&amp;ht=0.260&amp;conf=mapnew.con"/>
    <hyperlink ref="G459" r:id="rId329" display="http://tiger.census.gov/cgi-bin/mapsurfer?infact=2&amp;outfact=2&amp;act=move&amp;tlevel=-&amp;tvar=-&amp;tmeth=i&amp;mlat=36.02&amp;mlon=-86.58&amp;msym=cross&amp;mlabel=Tornado&amp;murl=&amp;lat=35.85303&amp;lon=-86.39472&amp;wid=0.720&amp;ht=0.260&amp;conf=mapnew.con"/>
    <hyperlink ref="G460" r:id="rId330" display="http://tiger.census.gov/cgi-bin/mapsurfer?infact=2&amp;outfact=2&amp;act=move&amp;tlevel=-&amp;tvar=-&amp;tmeth=i&amp;mlat=35.88&amp;mlon=-86.1&amp;msym=cross&amp;mlabel=Tornado_touchdown&amp;murl=&amp;lat=35.82273&amp;lon=-86.07031&amp;wid=0.720&amp;ht=0.260&amp;conf=mapnew.con"/>
    <hyperlink ref="G461" r:id="rId331" display="http://tiger.census.gov/cgi-bin/mapsurfer?infact=2&amp;outfact=2&amp;act=move&amp;tlevel=-&amp;tvar=-&amp;tmeth=i&amp;mlat=35.32&amp;mlon=-87.28&amp;msym=cross&amp;mlabel=Tornado_touchdown&amp;murl=&amp;lat=35.23773&amp;lon=-87.32991&amp;wid=0.720&amp;ht=0.260&amp;conf=mapnew.con"/>
    <hyperlink ref="G462" r:id="rId332" display="http://tiger.census.gov/cgi-bin/mapsurfer?infact=2&amp;outfact=2&amp;act=move&amp;tlevel=-&amp;tvar=-&amp;tmeth=i&amp;mlat=36.08&amp;mlon=-87.12&amp;msym=cross&amp;mlabel=Tornado_touchdown&amp;murl=&amp;lat=36.25015&amp;lon=-87.05862&amp;wid=0.720&amp;ht=0.260&amp;conf=mapnew.con"/>
    <hyperlink ref="G463" r:id="rId333" display="http://tiger.census.gov/cgi-bin/mapsurfer?infact=2&amp;outfact=2&amp;act=move&amp;tlevel=-&amp;tvar=-&amp;tmeth=i&amp;mlat=35.73&amp;mlon=-86.03&amp;msym=cross&amp;mlabel=Tornado_touchdown&amp;murl=&amp;lat=35.82273&amp;lon=-86.07031&amp;wid=0.720&amp;ht=0.260&amp;conf=mapnew.con"/>
    <hyperlink ref="G464" r:id="rId334" display="http://tiger.census.gov/cgi-bin/mapsurfer?infact=2&amp;outfact=2&amp;act=move&amp;tlevel=-&amp;tvar=-&amp;tmeth=i&amp;mlat=36.18&amp;mlon=-86.77&amp;msym=cross&amp;mlabel=Tornado_touchdown&amp;murl=&amp;lat=36.16096&amp;lon=-86.77934&amp;wid=0.720&amp;ht=0.260&amp;conf=mapnew.con"/>
    <hyperlink ref="G465" r:id="rId335" display="http://tiger.census.gov/cgi-bin/mapsurfer?infact=2&amp;outfact=2&amp;act=move&amp;tlevel=-&amp;tvar=-&amp;tmeth=i&amp;mlat=35.95&amp;mlon=-86.98&amp;msym=cross&amp;mlabel=Tornado_touchdown&amp;murl=&amp;lat=35.90288&amp;lon=-86.91149&amp;wid=0.720&amp;ht=0.260&amp;conf=mapnew.con"/>
    <hyperlink ref="G466" r:id="rId336" display="http://tiger.census.gov/cgi-bin/mapsurfer?infact=2&amp;outfact=2&amp;act=move&amp;tlevel=-&amp;tvar=-&amp;tmeth=i&amp;mlat=36.22&amp;mlon=-86.55&amp;msym=cross&amp;mlabel=Tornado_touchdown&amp;murl=&amp;lat=36.16830&amp;lon=-86.31971&amp;wid=0.720&amp;ht=0.260&amp;conf=mapnew.con"/>
    <hyperlink ref="G467" r:id="rId337" display="http://tiger.census.gov/cgi-bin/mapsurfer?infact=2&amp;outfact=2&amp;act=move&amp;tlevel=-&amp;tvar=-&amp;tmeth=i&amp;mlat=35.93&amp;mlon=-86.7&amp;msym=cross&amp;mlabel=Tornado_touchdown&amp;murl=&amp;lat=35.90288&amp;lon=-86.91149&amp;wid=0.720&amp;ht=0.260&amp;conf=mapnew.con"/>
    <hyperlink ref="G468" r:id="rId338" display="http://tiger.census.gov/cgi-bin/mapsurfer?infact=2&amp;outfact=2&amp;act=move&amp;tlevel=-&amp;tvar=-&amp;tmeth=i&amp;mlat=36.37&amp;mlon=-86.5&amp;msym=cross&amp;mlabel=Tornado_touchdown&amp;murl=&amp;lat=36.46049&amp;lon=-86.43027&amp;wid=0.720&amp;ht=0.260&amp;conf=mapnew.con"/>
    <hyperlink ref="G469" r:id="rId339" display="http://tiger.census.gov/cgi-bin/mapsurfer?infact=2&amp;outfact=2&amp;act=move&amp;tlevel=-&amp;tvar=-&amp;tmeth=i&amp;mlat=35.95&amp;mlon=-86.4&amp;msym=cross&amp;mlabel=Tornado_touchdown&amp;murl=&amp;lat=35.85303&amp;lon=-86.39472&amp;wid=0.720&amp;ht=0.260&amp;conf=mapnew.con"/>
    <hyperlink ref="G470" r:id="rId340" display="http://tiger.census.gov/cgi-bin/mapsurfer?infact=2&amp;outfact=2&amp;act=move&amp;tlevel=-&amp;tvar=-&amp;tmeth=i&amp;mlat=35.27&amp;mlon=-85.75&amp;msym=cross&amp;mlabel=Tornado_touchdown&amp;murl=&amp;lat=35.42858&amp;lon=-85.72618&amp;wid=0.720&amp;ht=0.260&amp;conf=mapnew.con"/>
    <hyperlink ref="G471" r:id="rId341" display="http://tiger.census.gov/cgi-bin/mapsurfer?infact=2&amp;outfact=2&amp;act=move&amp;tlevel=-&amp;tvar=-&amp;tmeth=i&amp;mlat=35.1&amp;mlon=-86.97&amp;msym=cross&amp;mlabel=Tornado&amp;murl=&amp;lat=35.21533&amp;lon=-87.02794&amp;wid=0.720&amp;ht=0.260&amp;conf=mapnew.con"/>
    <hyperlink ref="G472" r:id="rId342" display="http://tiger.census.gov/cgi-bin/mapsurfer?infact=2&amp;outfact=2&amp;act=move&amp;tlevel=-&amp;tvar=-&amp;tmeth=i&amp;mlat=35.37&amp;mlon=-86.48&amp;msym=cross&amp;mlabel=Tornado_touchdown&amp;murl=&amp;lat=35.48930&amp;lon=-86.44609&amp;wid=0.720&amp;ht=0.260&amp;conf=mapnew.con"/>
    <hyperlink ref="G473" r:id="rId343" display="http://tiger.census.gov/cgi-bin/mapsurfer?infact=2&amp;outfact=2&amp;act=move&amp;tlevel=-&amp;tvar=-&amp;tmeth=i&amp;mlat=35.97&amp;mlon=-88.05&amp;msym=cross&amp;mlabel=Tornado_touchdown&amp;murl=&amp;lat=36.09309&amp;lon=-88.07188&amp;wid=0.720&amp;ht=0.260&amp;conf=mapnew.con"/>
    <hyperlink ref="G474" r:id="rId344" display="http://tiger.census.gov/cgi-bin/mapsurfer?infact=2&amp;outfact=2&amp;act=move&amp;tlevel=-&amp;tvar=-&amp;tmeth=i&amp;mlat=35.02&amp;mlon=-87.38&amp;msym=cross&amp;mlabel=Tornado_lifted&amp;murl=&amp;lat=35.23773&amp;lon=-87.32991&amp;wid=0.720&amp;ht=0.260&amp;conf=mapnew.con"/>
    <hyperlink ref="G475" r:id="rId345" display="http://tiger.census.gov/cgi-bin/mapsurfer?infact=2&amp;outfact=2&amp;act=move&amp;tlevel=-&amp;tvar=-&amp;tmeth=i&amp;mlat=36.12&amp;mlon=-88.18&amp;msym=cross&amp;mlabel=Tornado_touchdown&amp;murl=&amp;lat=36.09309&amp;lon=-88.07188&amp;wid=0.720&amp;ht=0.260&amp;conf=mapnew.con"/>
    <hyperlink ref="G476" r:id="rId346" display="http://tiger.census.gov/cgi-bin/mapsurfer?infact=2&amp;outfact=2&amp;act=move&amp;tlevel=-&amp;tvar=-&amp;tmeth=i&amp;mlat=36.13&amp;mlon=-88.1&amp;msym=cross&amp;mlabel=Tornado_touchdown&amp;murl=&amp;lat=36.09309&amp;lon=-88.07188&amp;wid=0.720&amp;ht=0.260&amp;conf=mapnew.con"/>
    <hyperlink ref="G477" r:id="rId347" display="http://tiger.census.gov/cgi-bin/mapsurfer?infact=2&amp;outfact=2&amp;act=move&amp;tlevel=-&amp;tvar=-&amp;tmeth=i&amp;mlat=36.25&amp;mlon=-87.78&amp;msym=cross&amp;mlabel=Tornado_touchdown&amp;murl=&amp;lat=36.31750&amp;lon=-87.68347&amp;wid=0.720&amp;ht=0.260&amp;conf=mapnew.con"/>
    <hyperlink ref="G478" r:id="rId348" display="http://tiger.census.gov/cgi-bin/mapsurfer?infact=2&amp;outfact=2&amp;act=move&amp;tlevel=-&amp;tvar=-&amp;tmeth=i&amp;mlat=36.3&amp;mlon=-87.68&amp;msym=cross&amp;mlabel=Tornado_touchdown&amp;murl=&amp;lat=36.31750&amp;lon=-87.68347&amp;wid=0.720&amp;ht=0.260&amp;conf=mapnew.con"/>
    <hyperlink ref="G479" r:id="rId349" display="http://tiger.census.gov/cgi-bin/mapsurfer?infact=2&amp;outfact=2&amp;act=move&amp;tlevel=-&amp;tvar=-&amp;tmeth=i&amp;mlat=36.3&amp;mlon=-87.68&amp;msym=cross&amp;mlabel=Tornado_touchdown&amp;murl=&amp;lat=36.31750&amp;lon=-87.68347&amp;wid=0.720&amp;ht=0.260&amp;conf=mapnew.con"/>
    <hyperlink ref="G480" r:id="rId350" display="http://tiger.census.gov/cgi-bin/mapsurfer?infact=2&amp;outfact=2&amp;act=move&amp;tlevel=-&amp;tvar=-&amp;tmeth=i&amp;mlat=36.35&amp;mlon=-87.52&amp;msym=cross&amp;mlabel=Tornado&amp;murl=&amp;lat=36.47719&amp;lon=-87.37568&amp;wid=0.720&amp;ht=0.260&amp;conf=mapnew.con"/>
    <hyperlink ref="G481" r:id="rId351" display="http://tiger.census.gov/cgi-bin/mapsurfer?infact=2&amp;outfact=2&amp;act=move&amp;tlevel=-&amp;tvar=-&amp;tmeth=i&amp;mlat=36.38&amp;mlon=-87.42&amp;msym=cross&amp;mlabel=Tornado_touchdown&amp;murl=&amp;lat=36.47719&amp;lon=-87.37568&amp;wid=0.720&amp;ht=0.260&amp;conf=mapnew.con"/>
    <hyperlink ref="G482" r:id="rId352" display="http://tiger.census.gov/cgi-bin/mapsurfer?infact=2&amp;outfact=2&amp;act=move&amp;tlevel=-&amp;tvar=-&amp;tmeth=i&amp;mlat=36.4&amp;mlon=-87.38&amp;msym=cross&amp;mlabel=Tornado_touchdown&amp;murl=&amp;lat=36.47719&amp;lon=-87.37568&amp;wid=0.720&amp;ht=0.260&amp;conf=mapnew.con"/>
    <hyperlink ref="G483" r:id="rId353" display="http://tiger.census.gov/cgi-bin/mapsurfer?infact=2&amp;outfact=2&amp;act=move&amp;tlevel=-&amp;tvar=-&amp;tmeth=i&amp;mlat=36.48&amp;mlon=-87.32&amp;msym=cross&amp;mlabel=Tornado_touchdown&amp;murl=&amp;lat=36.47719&amp;lon=-87.37568&amp;wid=0.720&amp;ht=0.260&amp;conf=mapnew.con"/>
    <hyperlink ref="G484" r:id="rId354" display="http://tiger.census.gov/cgi-bin/mapsurfer?infact=2&amp;outfact=2&amp;act=move&amp;tlevel=-&amp;tvar=-&amp;tmeth=i&amp;mlat=35.92&amp;mlon=-88.12&amp;msym=cross&amp;mlabel=Tornado_touchdown&amp;murl=&amp;lat=36.09309&amp;lon=-88.07188&amp;wid=0.720&amp;ht=0.260&amp;conf=mapnew.con"/>
    <hyperlink ref="G485" r:id="rId355" display="http://tiger.census.gov/cgi-bin/mapsurfer?infact=2&amp;outfact=2&amp;act=move&amp;tlevel=-&amp;tvar=-&amp;tmeth=i&amp;mlat=35.98&amp;mlon=-88&amp;msym=cross&amp;mlabel=Tornado_touchdown&amp;murl=&amp;lat=36.03247&amp;lon=-87.77227&amp;wid=0.720&amp;ht=0.260&amp;conf=mapnew.con"/>
    <hyperlink ref="G486" r:id="rId356" display="http://tiger.census.gov/cgi-bin/mapsurfer?infact=2&amp;outfact=2&amp;act=move&amp;tlevel=-&amp;tvar=-&amp;tmeth=i&amp;mlat=36.18&amp;mlon=-87.43&amp;msym=cross&amp;mlabel=Tornado_touchdown&amp;murl=&amp;lat=36.17797&amp;lon=-87.34293&amp;wid=0.720&amp;ht=0.260&amp;conf=mapnew.con"/>
    <hyperlink ref="G487" r:id="rId357" display="http://tiger.census.gov/cgi-bin/mapsurfer?infact=2&amp;outfact=2&amp;act=move&amp;tlevel=-&amp;tvar=-&amp;tmeth=i&amp;mlat=36.22&amp;mlon=-87.37&amp;msym=cross&amp;mlabel=Tornado_touchdown&amp;murl=&amp;lat=36.17797&amp;lon=-87.34293&amp;wid=0.720&amp;ht=0.260&amp;conf=mapnew.con"/>
    <hyperlink ref="G488" r:id="rId358" display="http://tiger.census.gov/cgi-bin/mapsurfer?infact=2&amp;outfact=2&amp;act=move&amp;tlevel=-&amp;tvar=-&amp;tmeth=i&amp;mlat=35.18&amp;mlon=-87.75&amp;msym=cross&amp;mlabel=Tornado_touchdown&amp;murl=&amp;lat=35.24583&amp;lon=-87.78912&amp;wid=0.720&amp;ht=0.260&amp;conf=mapnew.con"/>
    <hyperlink ref="G489" r:id="rId359" display="http://tiger.census.gov/cgi-bin/mapsurfer?infact=2&amp;outfact=2&amp;act=move&amp;tlevel=-&amp;tvar=-&amp;tmeth=i&amp;mlat=36.4&amp;mlon=-87&amp;msym=cross&amp;mlabel=Tornado&amp;murl=&amp;lat=36.48773&amp;lon=-86.87621&amp;wid=0.720&amp;ht=0.260&amp;conf=mapnew.con"/>
    <hyperlink ref="G490" r:id="rId360" display="http://tiger.census.gov/cgi-bin/mapsurfer?infact=2&amp;outfact=2&amp;act=move&amp;tlevel=-&amp;tvar=-&amp;tmeth=i&amp;mlat=36.2&amp;mlon=-86.87&amp;msym=cross&amp;mlabel=Tornado&amp;murl=&amp;lat=36.16096&amp;lon=-86.77934&amp;wid=0.720&amp;ht=0.260&amp;conf=mapnew.con"/>
    <hyperlink ref="G491" r:id="rId361" display="http://tiger.census.gov/cgi-bin/mapsurfer?infact=2&amp;outfact=2&amp;act=move&amp;tlevel=-&amp;tvar=-&amp;tmeth=i&amp;mlat=35.78&amp;mlon=-87.02&amp;msym=cross&amp;mlabel=Tornado&amp;murl=&amp;lat=35.62236&amp;lon=-87.05047&amp;wid=0.720&amp;ht=0.260&amp;conf=mapnew.con"/>
    <hyperlink ref="G492" r:id="rId362" display="http://tiger.census.gov/cgi-bin/mapsurfer?infact=2&amp;outfact=2&amp;act=move&amp;tlevel=-&amp;tvar=-&amp;tmeth=i&amp;mlat=35.8&amp;mlon=-87&amp;msym=cross&amp;mlabel=Tornado&amp;murl=&amp;lat=35.90288&amp;lon=-86.91149&amp;wid=0.720&amp;ht=0.260&amp;conf=mapnew.con"/>
    <hyperlink ref="G493" r:id="rId363" display="http://tiger.census.gov/cgi-bin/mapsurfer?infact=2&amp;outfact=2&amp;act=move&amp;tlevel=-&amp;tvar=-&amp;tmeth=i&amp;mlat=36.28&amp;mlon=-86.58&amp;msym=cross&amp;mlabel=Tornado&amp;murl=&amp;lat=36.46049&amp;lon=-86.43027&amp;wid=0.720&amp;ht=0.260&amp;conf=mapnew.con"/>
    <hyperlink ref="G494" r:id="rId364" display="http://tiger.census.gov/cgi-bin/mapsurfer?infact=2&amp;outfact=2&amp;act=move&amp;tlevel=-&amp;tvar=-&amp;tmeth=i&amp;mlat=36.03&amp;mlon=-88.13&amp;msym=cross&amp;mlabel=Tornado_touchdown&amp;murl=&amp;lat=36.09309&amp;lon=-88.07188&amp;wid=0.720&amp;ht=0.260&amp;conf=mapnew.con"/>
    <hyperlink ref="G495" r:id="rId365" display="http://tiger.census.gov/cgi-bin/mapsurfer?infact=2&amp;outfact=2&amp;act=move&amp;tlevel=-&amp;tvar=-&amp;tmeth=i&amp;mlat=36.18&amp;mlon=-88.15&amp;msym=cross&amp;mlabel=Tornado_touchdown&amp;murl=&amp;lat=36.09309&amp;lon=-88.07188&amp;wid=0.720&amp;ht=0.260&amp;conf=mapnew.con"/>
    <hyperlink ref="G496" r:id="rId366" display="http://tiger.census.gov/cgi-bin/mapsurfer?infact=2&amp;outfact=2&amp;act=move&amp;tlevel=-&amp;tvar=-&amp;tmeth=i&amp;mlat=36.17&amp;mlon=-87.83&amp;msym=cross&amp;mlabel=Tornado_touchdown&amp;murl=&amp;lat=36.03247&amp;lon=-87.77227&amp;wid=0.720&amp;ht=0.260&amp;conf=mapnew.con"/>
    <hyperlink ref="G497" r:id="rId367" display="http://tiger.census.gov/cgi-bin/mapsurfer?infact=2&amp;outfact=2&amp;act=move&amp;tlevel=-&amp;tvar=-&amp;tmeth=i&amp;mlat=36.18&amp;mlon=-87.75&amp;msym=cross&amp;mlabel=Tornado_touchdown&amp;murl=&amp;lat=36.03247&amp;lon=-87.77227&amp;wid=0.720&amp;ht=0.260&amp;conf=mapnew.con"/>
    <hyperlink ref="G498" r:id="rId368" display="http://tiger.census.gov/cgi-bin/mapsurfer?infact=2&amp;outfact=2&amp;act=move&amp;tlevel=-&amp;tvar=-&amp;tmeth=i&amp;mlat=36.28&amp;mlon=-87.28&amp;msym=cross&amp;mlabel=Tornado_touchdown&amp;murl=&amp;lat=36.17797&amp;lon=-87.34293&amp;wid=0.720&amp;ht=0.260&amp;conf=mapnew.con"/>
    <hyperlink ref="G499" r:id="rId369" display="http://tiger.census.gov/cgi-bin/mapsurfer?infact=2&amp;outfact=2&amp;act=move&amp;tlevel=-&amp;tvar=-&amp;tmeth=i&amp;mlat=35.88&amp;mlon=-88.18&amp;msym=cross&amp;mlabel=Tornado_touchdown&amp;murl=&amp;lat=36.09309&amp;lon=-88.07188&amp;wid=0.720&amp;ht=0.260&amp;conf=mapnew.con"/>
    <hyperlink ref="G500" r:id="rId370" display="http://tiger.census.gov/cgi-bin/mapsurfer?infact=2&amp;outfact=2&amp;act=move&amp;tlevel=-&amp;tvar=-&amp;tmeth=i&amp;mlat=35.92&amp;mlon=-87.92&amp;msym=cross&amp;mlabel=Tornado_touchdown&amp;murl=&amp;lat=36.03247&amp;lon=-87.77227&amp;wid=0.720&amp;ht=0.260&amp;conf=mapnew.con"/>
    <hyperlink ref="G501" r:id="rId371" display="http://tiger.census.gov/cgi-bin/mapsurfer?infact=2&amp;outfact=2&amp;act=move&amp;tlevel=-&amp;tvar=-&amp;tmeth=i&amp;mlat=36.32&amp;mlon=-86.77&amp;msym=cross&amp;mlabel=Tornado&amp;murl=&amp;lat=36.16096&amp;lon=-86.77934&amp;wid=0.720&amp;ht=0.260&amp;conf=mapnew.con"/>
    <hyperlink ref="G502" r:id="rId372" display="http://tiger.census.gov/cgi-bin/mapsurfer?infact=2&amp;outfact=2&amp;act=move&amp;tlevel=-&amp;tvar=-&amp;tmeth=i&amp;mlat=35.58&amp;mlon=-87.53&amp;msym=cross&amp;mlabel=Tornado_touchdown&amp;murl=&amp;lat=35.54862&amp;lon=-87.55952&amp;wid=0.720&amp;ht=0.260&amp;conf=mapnew.con"/>
    <hyperlink ref="G503" r:id="rId373" display="http://tiger.census.gov/cgi-bin/mapsurfer?infact=2&amp;outfact=2&amp;act=move&amp;tlevel=-&amp;tvar=-&amp;tmeth=i&amp;mlat=35.83&amp;mlon=-85.97&amp;msym=cross&amp;mlabel=Tornado_touchdown&amp;murl=&amp;lat=35.68676&amp;lon=-85.77609&amp;wid=0.720&amp;ht=0.260&amp;conf=mapnew.con"/>
    <hyperlink ref="G504" r:id="rId374" display="http://tiger.census.gov/cgi-bin/mapsurfer?infact=2&amp;outfact=2&amp;act=move&amp;tlevel=-&amp;tvar=-&amp;tmeth=i&amp;mlat=35.92&amp;mlon=-85.08&amp;msym=cross&amp;mlabel=Tornado_touchdown&amp;murl=&amp;lat=35.95120&amp;lon=-85.03779&amp;wid=0.720&amp;ht=0.260&amp;conf=mapnew.con"/>
    <hyperlink ref="G505" r:id="rId375" display="http://tiger.census.gov/cgi-bin/mapsurfer?infact=2&amp;outfact=2&amp;act=move&amp;tlevel=-&amp;tvar=-&amp;tmeth=i&amp;mlat=35.58&amp;mlon=-85.92&amp;msym=cross&amp;mlabel=Tornado_touchdown&amp;murl=&amp;lat=35.68676&amp;lon=-85.77609&amp;wid=0.720&amp;ht=0.260&amp;conf=mapnew.con"/>
    <hyperlink ref="G506" r:id="rId376" display="http://tiger.census.gov/cgi-bin/mapsurfer?infact=2&amp;outfact=2&amp;act=move&amp;tlevel=-&amp;tvar=-&amp;tmeth=i&amp;mlat=36.42&amp;mlon=-87.2&amp;msym=cross&amp;mlabel=Tornado&amp;murl=&amp;lat=36.47719&amp;lon=-87.37568&amp;wid=0.720&amp;ht=0.260&amp;conf=mapnew.con"/>
    <hyperlink ref="G507" r:id="rId377" display="http://tiger.census.gov/cgi-bin/mapsurfer?infact=2&amp;outfact=2&amp;act=move&amp;tlevel=-&amp;tvar=-&amp;tmeth=i&amp;mlat=35.82&amp;mlon=-85.20&amp;msym=cross&amp;mlabel=Tornado_touchdown&amp;murl=&amp;lat=35.95120&amp;lon=-85.03779&amp;wid=0.720&amp;ht=0.260&amp;conf=mapnew.con"/>
    <hyperlink ref="A71" r:id="rId378" display="http://www.srh.noaa.gov/ohx/surveys/images/marshall_tornado_1921.gif"/>
    <hyperlink ref="A74" r:id="rId379" display="http://www.srh.noaa.gov/ohx/surveys/ss051223.htm"/>
    <hyperlink ref="A98" r:id="rId380" display="http://www.srh.noaa.gov/ohx/research/tornado_1933.htm"/>
    <hyperlink ref="A100" r:id="rId381" display="http://www.srh.noaa.gov/ohx/research/beatty_swamps.htm"/>
    <hyperlink ref="A101" r:id="rId382" display="http://www.srh.noaa.gov/ohx/surveys/ss061734.htm"/>
    <hyperlink ref="A341" r:id="rId383" display="http://www.srh.noaa.gov/ohx/surveys/ss042096.htm"/>
    <hyperlink ref="A342" r:id="rId384" display="http://www.srh.noaa.gov/ohx/surveys/ss042096.htm"/>
    <hyperlink ref="A349" r:id="rId385" display="http://www.srh.noaa.gov/ohx/surveys/sep.htm"/>
    <hyperlink ref="A380" r:id="rId386" display="http://www.srh.noaa.gov/ohx/surveys/nash_tor.htm"/>
    <hyperlink ref="A381" r:id="rId387" display="images/041698b.jpg"/>
    <hyperlink ref="A382" r:id="rId388" display="images/041698a.jpg"/>
    <hyperlink ref="A392" r:id="rId389" display="http://www.srh.noaa.gov/ohx/surveys/ss012299.htm"/>
    <hyperlink ref="A396" r:id="rId390" display="http://www.srh.noaa.gov/ohx/surveys/linden.htm"/>
    <hyperlink ref="A404" r:id="rId391" display="http://www.srh.noaa.gov/ohx/surveys/ss042000.htm"/>
    <hyperlink ref="A408" r:id="rId392" display="http://www.srh.noaa.gov/ohx/surveys/ss052400.htm"/>
    <hyperlink ref="A411" r:id="rId393" display="http://www.srh.noaa.gov/ohx/surveys/ss052400.htm"/>
    <hyperlink ref="A412" r:id="rId394" display="http://www.srh.noaa.gov/ohx/surveys/ss052400.htm"/>
    <hyperlink ref="A413" r:id="rId395" display="http://www.srh.noaa.gov/ohx/surveys/ss052400.htm"/>
    <hyperlink ref="A414" r:id="rId396" display="http://www.srh.noaa.gov/ohx/surveys/ss052400.htm"/>
    <hyperlink ref="A415" r:id="rId397" display="http://www.srh.noaa.gov/ohx/surveys/ss052400.htm"/>
    <hyperlink ref="A416" r:id="rId398" display="http://www.srh.noaa.gov/ohx/surveys/ss052400.htm"/>
    <hyperlink ref="A417" r:id="rId399" display="http://www.srh.noaa.gov/ohx/surveys/ss052400.htm"/>
    <hyperlink ref="A418" r:id="rId400" display="http://www.srh.noaa.gov/ohx/surveys/ss052400.htm"/>
    <hyperlink ref="A419" r:id="rId401" display="http://www.srh.noaa.gov/ohx/surveys/ss052400.htm"/>
    <hyperlink ref="A420" r:id="rId402" display="http://www.srh.noaa.gov/ohx/surveys/ss052400.htm"/>
    <hyperlink ref="A421" r:id="rId403" display="http://www.srh.noaa.gov/ohx/surveys/ss052400.htm"/>
    <hyperlink ref="A428" r:id="rId404" display="http://www.srh.noaa.gov/ohx/surveys/ss053101.htm"/>
    <hyperlink ref="A429" r:id="rId405" display="http://www.srh.noaa.gov/ohx/surveys/ss053101.htm"/>
    <hyperlink ref="A432" r:id="rId406" display="http://www.srh.noaa.gov/ohx/surveys/ss102401.htm"/>
    <hyperlink ref="A433" r:id="rId407" display="http://www.srh.noaa.gov/ohx/surveys/ss042802.htm"/>
    <hyperlink ref="A437" r:id="rId408" display="http://www.srh.noaa.gov/ohx/surveys/ss111002.htm"/>
    <hyperlink ref="A438" r:id="rId409" display="http://www.srh.noaa.gov/ohx/surveys/ss111002.htm"/>
    <hyperlink ref="A439" r:id="rId410" display="http://www.srh.noaa.gov/ohx/surveys/ss111002.htm"/>
    <hyperlink ref="A440" r:id="rId411" display="http://www.srh.noaa.gov/ohx/surveys/ss111002.htm"/>
    <hyperlink ref="A441" r:id="rId412" display="http://www.srh.noaa.gov/ohx/surveys/ss111002.htm"/>
    <hyperlink ref="A442" r:id="rId413" display="http://www.srh.noaa.gov/ohx/surveys/ss111002.htm"/>
    <hyperlink ref="A443" r:id="rId414" display="http://www.srh.noaa.gov/ohx/surveys/ss111002.htm"/>
    <hyperlink ref="A444" r:id="rId415" display="http://www.srh.noaa.gov/ohx/surveys/ss111002.htm"/>
    <hyperlink ref="A448" r:id="rId416" display="http://www.srh.noaa.gov/ohx/surveys/ss111002.htm"/>
    <hyperlink ref="A449" r:id="rId417" display="http://www.srh.noaa.gov/ohx/surveys/ss031903.htm"/>
    <hyperlink ref="A453" r:id="rId418" display="http://www.srh.noaa.gov/ohx/surveys/ss050503.htm"/>
    <hyperlink ref="A454" r:id="rId419" display="http://www.srh.noaa.gov/ohx/surveys/ss050503.htm"/>
    <hyperlink ref="A455" r:id="rId420" display="http://www.srh.noaa.gov/ohx/surveys/ss050503.htm"/>
    <hyperlink ref="A456" r:id="rId421" display="http://www.srh.noaa.gov/ohx/surveys/ss050503.htm"/>
    <hyperlink ref="A457" r:id="rId422" display="http://www.srh.noaa.gov/ohx/surveys/ss050503.htm"/>
    <hyperlink ref="A459" r:id="rId423" display="http://www.srh.noaa.gov/ohx/surveys/ss050503.htm"/>
    <hyperlink ref="A461" r:id="rId424" display="http://www.srh.noaa.gov/ohx/surveys/ss050503.htm"/>
    <hyperlink ref="A462" r:id="rId425" display="http://www.srh.noaa.gov/ohx/surveys/ss050503.htm"/>
    <hyperlink ref="A464" r:id="rId426" display="http://www.srh.noaa.gov/ohx/surveys/ss051103.htm"/>
    <hyperlink ref="A466" r:id="rId427" display="http://www.srh.noaa.gov/ohx/surveys/ss051103.htm"/>
    <hyperlink ref="A468" r:id="rId428" display="http://www.srh.noaa.gov/ohx/surveys/ss051103.htm"/>
    <hyperlink ref="A469" r:id="rId429" display="http://www.srh.noaa.gov/ohx/surveys/ss051103.htm"/>
    <hyperlink ref="A471" r:id="rId430" display="http://www.srh.noaa.gov/ohx/surveys/memorial_day_2004.htm"/>
  </hyperlinks>
  <printOptions/>
  <pageMargins left="0.75" right="0.75" top="1" bottom="1" header="0.5" footer="0.5"/>
  <pageSetup horizontalDpi="600" verticalDpi="600" orientation="portrait" r:id="rId432"/>
  <drawing r:id="rId4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Middle Tennessee Tornadoes</dc:title>
  <dc:subject/>
  <dc:creator/>
  <cp:keywords/>
  <dc:description/>
  <cp:lastModifiedBy>mark.a.rose</cp:lastModifiedBy>
  <dcterms:created xsi:type="dcterms:W3CDTF">2008-04-02T16:26:44Z</dcterms:created>
  <dcterms:modified xsi:type="dcterms:W3CDTF">2009-02-03T22:05:01Z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