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31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<sst xmlns="http://schemas.openxmlformats.org/spreadsheetml/2006/main" count="132" uniqueCount="80">
  <si>
    <t>AA BUDGET PROJECTION BASED ON MONTH ENDING</t>
  </si>
  <si>
    <t>MAY 31,2002</t>
  </si>
  <si>
    <t>OFFICE</t>
  </si>
  <si>
    <t>ACTUAL</t>
  </si>
  <si>
    <t>AA</t>
  </si>
  <si>
    <t>EEO</t>
  </si>
  <si>
    <t>IA</t>
  </si>
  <si>
    <t>SPP</t>
  </si>
  <si>
    <t>COMS</t>
  </si>
  <si>
    <t>CFO</t>
  </si>
  <si>
    <t>CFO1</t>
  </si>
  <si>
    <t>CFO2</t>
  </si>
  <si>
    <t>NO NLSC</t>
  </si>
  <si>
    <t>CFO3</t>
  </si>
  <si>
    <t>CFO31</t>
  </si>
  <si>
    <t>NLSC</t>
  </si>
  <si>
    <t>GRD TOT</t>
  </si>
  <si>
    <t>ANNUAL PLAN</t>
  </si>
  <si>
    <t>BALANCE</t>
  </si>
  <si>
    <t>PERCENT SPENT</t>
  </si>
  <si>
    <t>ADJUSTMENTS</t>
  </si>
  <si>
    <t>ADJUSTED STRAIGHT LINE PROJECTION</t>
  </si>
  <si>
    <t>NATIONAL OCEANIC AND ATMOSPHERIC ADMINISTRATION</t>
  </si>
  <si>
    <t>PRODUCT/SERVICE COST COMPUTATION</t>
  </si>
  <si>
    <t xml:space="preserve">            FORM PRODUCT NUMBER:</t>
  </si>
  <si>
    <t>PREPARER'S NAME:</t>
  </si>
  <si>
    <t>TITLE:</t>
  </si>
  <si>
    <t>PHONE NUMBER:</t>
  </si>
  <si>
    <t>(301)713-1726 ext 144</t>
  </si>
  <si>
    <t>OFFICE PROVIDING PRODUCT/SERVICE</t>
  </si>
  <si>
    <t>FMC, ORGANIZATION AND TASK CODES WHERE</t>
  </si>
  <si>
    <t xml:space="preserve"> </t>
  </si>
  <si>
    <t xml:space="preserve">RELATED COST WILL BE INCURRED:     </t>
  </si>
  <si>
    <t>AUTHORIZING LEGISLATION/OTHER:</t>
  </si>
  <si>
    <t>FMC:</t>
  </si>
  <si>
    <t>TASK:</t>
  </si>
  <si>
    <t>ORG CODE(S):</t>
  </si>
  <si>
    <t>NAME OF PRODUCT/SERVICE:</t>
  </si>
  <si>
    <t>DESCRIPTION OF PRODUCT/SERVICE COST</t>
  </si>
  <si>
    <t>(UNITS OF ISSUE, SIZE, TYPE, ETC.)</t>
  </si>
  <si>
    <t>SECTION A - DIRECT LABOR COSTS</t>
  </si>
  <si>
    <t>A.1  Base Pay (Total from Column F, worksheet 2)</t>
  </si>
  <si>
    <t>$</t>
  </si>
  <si>
    <t>A.2  Proposed Pay Increase</t>
  </si>
  <si>
    <t xml:space="preserve">          (4.8% of A.1) (x.75% if applicable)</t>
  </si>
  <si>
    <t>A.3  Subtotal ( lines A.1 + A.2)</t>
  </si>
  <si>
    <t>A.4  Other Personnel Compensation</t>
  </si>
  <si>
    <t xml:space="preserve">        a.  Overtime</t>
  </si>
  <si>
    <t xml:space="preserve">$ </t>
  </si>
  <si>
    <t xml:space="preserve">        b.  Night Differential  (4% @1460 HRS.)</t>
  </si>
  <si>
    <t xml:space="preserve">        c.  Other (Specify):  (Sunday Premium)</t>
  </si>
  <si>
    <t>A.5  Subtotal (lines A.3 + A.4)</t>
  </si>
  <si>
    <t>A.6  Personnel Benefits (Specify)</t>
  </si>
  <si>
    <t xml:space="preserve">       a.  Cost of Living Allowance (25%)</t>
  </si>
  <si>
    <t xml:space="preserve">       b.   </t>
  </si>
  <si>
    <t xml:space="preserve">       c.    </t>
  </si>
  <si>
    <t>A.7  TOTAL DIRECT LABOR COSTS</t>
  </si>
  <si>
    <t>SECTION B - OTHER DIRECT COSTS</t>
  </si>
  <si>
    <t>B.1  TOTAL OTHER DIRECT COSTS (From Page 2 of Worksheet 3)</t>
  </si>
  <si>
    <t>SECTION C - DISTRIBUTED (INDIRECT) COSTS</t>
  </si>
  <si>
    <t>C.1  Employer's Contribution Surcharge</t>
  </si>
  <si>
    <t xml:space="preserve">       (23.6% of line A.3)</t>
  </si>
  <si>
    <t>C.2  FRPCO, if applicable (______% of commissioned officer pay)</t>
  </si>
  <si>
    <t>C.3  NOAA Support (23.9% of line A.7)</t>
  </si>
  <si>
    <t>C.4  Line Office+FMC Support   10.6%+17.5%</t>
  </si>
  <si>
    <t>C.5  Rent (9.9% of line A.7) ( SLUC)</t>
  </si>
  <si>
    <t>C.6  TOTAL DISTRIBUTED COSTS (Lines C.1+C.2+C.3+C.4=C.5)</t>
  </si>
  <si>
    <t>SECTION D - COST SUMMARY AND PRODUCT/SERVICE PRICE</t>
  </si>
  <si>
    <t>D.1  Cost Subtotal (lines A.7 + B.1 + C.6)</t>
  </si>
  <si>
    <t>D.2  Other Cost Adjustments (specify w/ attach 3)</t>
  </si>
  <si>
    <t>D.3  Total product/Service Costs (lines D.1+D.2)</t>
  </si>
  <si>
    <t>D.4  Estimated Quantity/FTE</t>
  </si>
  <si>
    <t>D.5  Estimated Product/Service Unit Cost</t>
  </si>
  <si>
    <t xml:space="preserve">          (Line D.3 divided by line D.4)</t>
  </si>
  <si>
    <t>D.6  Fair Market Value of Product/Service (if applicable)</t>
  </si>
  <si>
    <t xml:space="preserve">          (attach a detailed explanation)</t>
  </si>
  <si>
    <t>D.7FINAL PRODUCT/SERVICE PRICE</t>
  </si>
  <si>
    <t>APPROVALS:</t>
  </si>
  <si>
    <t>SIGNATURE:</t>
  </si>
  <si>
    <t>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</si>
</sst>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;[Red]\-#,##0.00"/>
  </numFmts>
  <fonts count="4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38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.28125" style="8" customWidth="1"/>
    <col min="2" max="2" width="49.7109375" style="8" customWidth="1"/>
    <col min="3" max="3" width="20.28125" style="8" customWidth="1"/>
    <col min="4" max="4" width="10.57421875" style="8" customWidth="1"/>
    <col min="5" max="5" width="30.140625" style="8" customWidth="1"/>
  </cols>
  <sheetData>
    <row r="1" spans="2:5" ht="12.75">
      <c r="B1" s="9" t="s">
        <v>22</v>
      </c>
      <c r="C1" s="10"/>
      <c r="D1" s="10"/>
      <c r="E1" s="10"/>
    </row>
    <row r="2" spans="2:5" ht="12.75">
      <c r="B2" s="11" t="s">
        <v>23</v>
      </c>
      <c r="C2" s="12" t="s">
        <v>24</v>
      </c>
      <c r="D2" s="13"/>
      <c r="E2" s="14"/>
    </row>
    <row r="3" spans="2:5" ht="12.75">
      <c r="B3" s="15" t="s">
        <v>25</v>
      </c>
      <c r="C3" s="15" t="s">
        <v>26</v>
      </c>
      <c r="D3" s="13"/>
      <c r="E3" s="15" t="s">
        <v>27</v>
      </c>
    </row>
    <row r="4" spans="2:5" ht="12.75">
      <c r="B4" s="16" t="s">
        <v>31</v>
      </c>
      <c r="C4" s="13" t="s">
        <v>31</v>
      </c>
      <c r="D4" s="13"/>
      <c r="E4" s="13" t="s">
        <v>28</v>
      </c>
    </row>
    <row r="5" spans="2:5" ht="12.75">
      <c r="B5" s="9" t="s">
        <v>29</v>
      </c>
      <c r="C5" s="15" t="s">
        <v>30</v>
      </c>
      <c r="D5" s="15"/>
      <c r="E5" s="15"/>
    </row>
    <row r="6" spans="2:5" ht="12.75">
      <c r="B6" s="16" t="s">
        <v>31</v>
      </c>
      <c r="C6" s="15" t="s">
        <v>32</v>
      </c>
      <c r="D6" s="15"/>
      <c r="E6" s="15"/>
    </row>
    <row r="7" spans="2:5" ht="13.5" thickBot="1">
      <c r="B7" s="16" t="s">
        <v>31</v>
      </c>
      <c r="C7" s="17" t="s">
        <v>31</v>
      </c>
      <c r="D7" s="18" t="s">
        <v>31</v>
      </c>
      <c r="E7" s="19" t="s">
        <v>31</v>
      </c>
    </row>
    <row r="8" spans="2:5" ht="12.75">
      <c r="B8" s="9" t="s">
        <v>33</v>
      </c>
      <c r="C8" s="15" t="s">
        <v>34</v>
      </c>
      <c r="D8" s="15" t="s">
        <v>35</v>
      </c>
      <c r="E8" s="15" t="s">
        <v>36</v>
      </c>
    </row>
    <row r="9" spans="2:5" ht="12.75">
      <c r="B9" s="16" t="s">
        <v>31</v>
      </c>
      <c r="C9" s="20" t="s">
        <v>31</v>
      </c>
      <c r="D9" s="20" t="s">
        <v>31</v>
      </c>
      <c r="E9" s="20" t="s">
        <v>31</v>
      </c>
    </row>
    <row r="10" spans="2:5" ht="12.75">
      <c r="B10" s="16" t="s">
        <v>31</v>
      </c>
      <c r="C10" s="13"/>
      <c r="D10" s="13"/>
      <c r="E10" s="13"/>
    </row>
    <row r="11" spans="2:5" ht="12.75">
      <c r="B11" s="15" t="s">
        <v>37</v>
      </c>
      <c r="C11" s="15" t="s">
        <v>38</v>
      </c>
      <c r="D11" s="13"/>
      <c r="E11" s="13"/>
    </row>
    <row r="12" spans="2:5" ht="12.75">
      <c r="B12" s="13"/>
      <c r="C12" s="15" t="s">
        <v>39</v>
      </c>
      <c r="D12" s="13"/>
      <c r="E12" s="13"/>
    </row>
    <row r="13" spans="2:5" ht="12.75">
      <c r="B13" s="13" t="s">
        <v>31</v>
      </c>
      <c r="C13" s="13" t="s">
        <v>31</v>
      </c>
      <c r="D13" s="13"/>
      <c r="E13" s="13"/>
    </row>
    <row r="14" spans="2:5" ht="12.75">
      <c r="B14" s="10" t="s">
        <v>40</v>
      </c>
      <c r="C14" s="10"/>
      <c r="D14" s="10"/>
      <c r="E14" s="10"/>
    </row>
    <row r="15" spans="2:5" ht="12.75">
      <c r="B15" s="15" t="s">
        <v>41</v>
      </c>
      <c r="C15" s="13"/>
      <c r="D15" s="21" t="s">
        <v>42</v>
      </c>
      <c r="E15" s="22" t="s">
        <v>31</v>
      </c>
    </row>
    <row r="16" spans="2:5" ht="12.75">
      <c r="B16" s="15" t="s">
        <v>43</v>
      </c>
      <c r="C16" s="13"/>
      <c r="D16" s="21"/>
      <c r="E16" s="22"/>
    </row>
    <row r="17" spans="2:5" ht="12.75">
      <c r="B17" s="15" t="s">
        <v>44</v>
      </c>
      <c r="C17" s="13">
        <v>0.048</v>
      </c>
      <c r="D17" s="21" t="s">
        <v>42</v>
      </c>
      <c r="E17" s="22" t="e">
        <f>+C17*E15</f>
        <v>#VALUE!</v>
      </c>
    </row>
    <row r="18" ht="12.75">
      <c r="A18" s="23"/>
    </row>
    <row r="19" spans="2:5" ht="13.5" thickBot="1">
      <c r="B19" s="15" t="s">
        <v>45</v>
      </c>
      <c r="C19" s="13"/>
      <c r="D19" s="21" t="s">
        <v>42</v>
      </c>
      <c r="E19" s="22" t="e">
        <f>SUM(E15:E17)</f>
        <v>#VALUE!</v>
      </c>
    </row>
    <row r="20" spans="2:5" ht="12.75">
      <c r="B20" s="15"/>
      <c r="C20" s="13"/>
      <c r="D20" s="21"/>
      <c r="E20" s="24"/>
    </row>
    <row r="21" spans="2:5" ht="12.75">
      <c r="B21" s="15" t="s">
        <v>46</v>
      </c>
      <c r="C21" s="13"/>
      <c r="D21" s="21" t="s">
        <v>31</v>
      </c>
      <c r="E21" s="25"/>
    </row>
    <row r="22" spans="2:5" ht="12.75">
      <c r="B22" s="15" t="s">
        <v>47</v>
      </c>
      <c r="C22" s="13" t="s">
        <v>31</v>
      </c>
      <c r="D22" s="21" t="s">
        <v>48</v>
      </c>
      <c r="E22" s="22"/>
    </row>
    <row r="23" spans="2:5" ht="12.75">
      <c r="B23" s="15" t="s">
        <v>49</v>
      </c>
      <c r="C23" s="13" t="s">
        <v>31</v>
      </c>
      <c r="D23" s="21" t="s">
        <v>48</v>
      </c>
      <c r="E23" s="22" t="e">
        <f>+((+E15/+(2087*4))*+(1460*0.04))*1</f>
        <v>#VALUE!</v>
      </c>
    </row>
    <row r="24" spans="2:5" ht="12.75">
      <c r="B24" s="15" t="s">
        <v>50</v>
      </c>
      <c r="C24" s="21" t="s">
        <v>31</v>
      </c>
      <c r="D24" s="21" t="s">
        <v>48</v>
      </c>
      <c r="E24" s="22" t="e">
        <f>+((+E15/+(2087*4))*+(416*0.03))*1</f>
        <v>#VALUE!</v>
      </c>
    </row>
    <row r="25" spans="2:5" ht="12.75">
      <c r="B25" s="15" t="s">
        <v>51</v>
      </c>
      <c r="C25" s="13"/>
      <c r="D25" s="21" t="s">
        <v>48</v>
      </c>
      <c r="E25" s="22" t="e">
        <f>+E19+E22+E23+E24</f>
        <v>#VALUE!</v>
      </c>
    </row>
    <row r="26" spans="2:5" ht="12.75">
      <c r="B26" s="15" t="s">
        <v>52</v>
      </c>
      <c r="C26" s="13"/>
      <c r="D26" s="21"/>
      <c r="E26" s="22"/>
    </row>
    <row r="27" spans="2:5" ht="12.75">
      <c r="B27" s="15" t="s">
        <v>53</v>
      </c>
      <c r="C27" s="13" t="s">
        <v>31</v>
      </c>
      <c r="D27" s="21" t="s">
        <v>48</v>
      </c>
      <c r="E27" s="22" t="e">
        <f>+C27*E15</f>
        <v>#VALUE!</v>
      </c>
    </row>
    <row r="28" spans="2:5" ht="12.75">
      <c r="B28" s="15" t="s">
        <v>54</v>
      </c>
      <c r="C28" s="13"/>
      <c r="D28" s="21" t="s">
        <v>48</v>
      </c>
      <c r="E28" s="22"/>
    </row>
    <row r="29" spans="2:5" ht="12.75">
      <c r="B29" s="15" t="s">
        <v>55</v>
      </c>
      <c r="C29" s="13"/>
      <c r="D29" s="21" t="s">
        <v>48</v>
      </c>
      <c r="E29" s="22"/>
    </row>
    <row r="30" spans="2:5" ht="12.75">
      <c r="B30" s="15" t="s">
        <v>56</v>
      </c>
      <c r="C30" s="13"/>
      <c r="D30" s="21" t="s">
        <v>48</v>
      </c>
      <c r="E30" s="22" t="e">
        <f>SUM(E25:E29)</f>
        <v>#VALUE!</v>
      </c>
    </row>
    <row r="31" spans="2:5" ht="12.75">
      <c r="B31" s="10" t="s">
        <v>57</v>
      </c>
      <c r="C31" s="10"/>
      <c r="D31" s="10"/>
      <c r="E31" s="10"/>
    </row>
    <row r="32" spans="2:5" ht="12.75">
      <c r="B32" s="15" t="s">
        <v>58</v>
      </c>
      <c r="C32" s="13"/>
      <c r="D32" s="21" t="s">
        <v>48</v>
      </c>
      <c r="E32" s="26" t="s">
        <v>31</v>
      </c>
    </row>
    <row r="33" spans="2:5" ht="12.75">
      <c r="B33" s="10" t="s">
        <v>59</v>
      </c>
      <c r="C33" s="10"/>
      <c r="D33" s="10"/>
      <c r="E33" s="10"/>
    </row>
    <row r="34" spans="2:5" ht="12.75">
      <c r="B34" s="15" t="s">
        <v>60</v>
      </c>
      <c r="C34" s="15"/>
      <c r="D34" s="21"/>
      <c r="E34" s="13"/>
    </row>
    <row r="35" spans="2:5" ht="12.75">
      <c r="B35" s="15" t="s">
        <v>61</v>
      </c>
      <c r="C35" s="15">
        <f>23.6/100</f>
        <v>0.23600000000000002</v>
      </c>
      <c r="D35" s="21" t="s">
        <v>48</v>
      </c>
      <c r="E35" s="22" t="e">
        <f>+C35*+E19</f>
        <v>#VALUE!</v>
      </c>
    </row>
    <row r="36" spans="2:5" ht="12.75">
      <c r="B36" s="15" t="s">
        <v>62</v>
      </c>
      <c r="C36" s="15"/>
      <c r="D36" s="21" t="s">
        <v>48</v>
      </c>
      <c r="E36" s="13"/>
    </row>
    <row r="37" spans="2:5" ht="12.75">
      <c r="B37" s="15" t="s">
        <v>63</v>
      </c>
      <c r="C37" s="15">
        <f>23.9/100</f>
        <v>0.239</v>
      </c>
      <c r="D37" s="21" t="s">
        <v>48</v>
      </c>
      <c r="E37" s="22" t="e">
        <f>+C37*E30</f>
        <v>#VALUE!</v>
      </c>
    </row>
    <row r="38" spans="2:5" ht="12.75">
      <c r="B38" s="15" t="s">
        <v>64</v>
      </c>
      <c r="C38" s="15">
        <f>+(10.6+17.5)/100</f>
        <v>0.281</v>
      </c>
      <c r="D38" s="21" t="s">
        <v>48</v>
      </c>
      <c r="E38" s="22" t="e">
        <f>+C38*E30</f>
        <v>#VALUE!</v>
      </c>
    </row>
    <row r="39" spans="2:5" ht="12.75">
      <c r="B39" s="15" t="s">
        <v>65</v>
      </c>
      <c r="C39" s="15">
        <f>9.9/100</f>
        <v>0.099</v>
      </c>
      <c r="D39" s="21" t="s">
        <v>48</v>
      </c>
      <c r="E39" s="22" t="e">
        <f>+C39*E30</f>
        <v>#VALUE!</v>
      </c>
    </row>
    <row r="40" spans="2:5" ht="12.75">
      <c r="B40" s="15" t="s">
        <v>66</v>
      </c>
      <c r="C40" s="15"/>
      <c r="D40" s="21" t="s">
        <v>48</v>
      </c>
      <c r="E40" s="22" t="e">
        <f>SUM(E34:E39)</f>
        <v>#VALUE!</v>
      </c>
    </row>
    <row r="41" spans="2:5" ht="12.75">
      <c r="B41" s="9" t="s">
        <v>67</v>
      </c>
      <c r="C41" s="10"/>
      <c r="D41" s="10"/>
      <c r="E41" s="10"/>
    </row>
    <row r="42" spans="2:5" ht="12.75">
      <c r="B42" s="15" t="s">
        <v>68</v>
      </c>
      <c r="C42" s="13"/>
      <c r="D42" s="21" t="s">
        <v>48</v>
      </c>
      <c r="E42" s="22" t="e">
        <f>E30+E32+E40</f>
        <v>#VALUE!</v>
      </c>
    </row>
    <row r="43" spans="2:5" ht="12.75">
      <c r="B43" s="15" t="s">
        <v>69</v>
      </c>
      <c r="C43" s="13"/>
      <c r="D43" s="21" t="s">
        <v>48</v>
      </c>
      <c r="E43" s="22" t="s">
        <v>31</v>
      </c>
    </row>
    <row r="44" spans="2:5" ht="12.75">
      <c r="B44" s="15" t="s">
        <v>70</v>
      </c>
      <c r="C44" s="13"/>
      <c r="D44" s="21" t="s">
        <v>48</v>
      </c>
      <c r="E44" s="22" t="e">
        <f>SUM(E42:E43)</f>
        <v>#VALUE!</v>
      </c>
    </row>
    <row r="45" spans="2:5" ht="12.75">
      <c r="B45" s="15" t="s">
        <v>71</v>
      </c>
      <c r="C45" s="13"/>
      <c r="D45" s="21" t="s">
        <v>48</v>
      </c>
      <c r="E45" s="13" t="s">
        <v>31</v>
      </c>
    </row>
    <row r="46" spans="2:5" ht="12.75">
      <c r="B46" s="15" t="s">
        <v>72</v>
      </c>
      <c r="C46" s="13"/>
      <c r="D46" s="13"/>
      <c r="E46" s="13"/>
    </row>
    <row r="47" spans="2:5" ht="12.75">
      <c r="B47" s="15" t="s">
        <v>73</v>
      </c>
      <c r="C47" s="13"/>
      <c r="D47" s="21" t="s">
        <v>42</v>
      </c>
      <c r="E47" s="22" t="e">
        <f>+E44/+E45</f>
        <v>#VALUE!</v>
      </c>
    </row>
    <row r="48" spans="2:5" ht="12.75">
      <c r="B48" s="15" t="s">
        <v>74</v>
      </c>
      <c r="C48" s="13"/>
      <c r="D48" s="21"/>
      <c r="E48" s="22"/>
    </row>
    <row r="49" spans="2:5" ht="12.75">
      <c r="B49" s="15" t="s">
        <v>75</v>
      </c>
      <c r="C49" s="13"/>
      <c r="D49" s="21" t="s">
        <v>42</v>
      </c>
      <c r="E49" s="22" t="e">
        <f>+E44</f>
        <v>#VALUE!</v>
      </c>
    </row>
    <row r="50" spans="2:5" ht="12.75">
      <c r="B50" s="15" t="s">
        <v>76</v>
      </c>
      <c r="C50" s="13"/>
      <c r="D50" s="21" t="s">
        <v>42</v>
      </c>
      <c r="E50" s="22" t="e">
        <f>SUM(E44)</f>
        <v>#VALUE!</v>
      </c>
    </row>
    <row r="51" spans="2:5" ht="12.75">
      <c r="B51" s="9" t="s">
        <v>77</v>
      </c>
      <c r="C51" s="9"/>
      <c r="D51" s="9"/>
      <c r="E51" s="9"/>
    </row>
    <row r="52" spans="2:5" ht="12.75">
      <c r="B52" s="15" t="s">
        <v>78</v>
      </c>
      <c r="C52" s="15" t="s">
        <v>26</v>
      </c>
      <c r="D52" s="15"/>
      <c r="E52" s="15" t="s">
        <v>79</v>
      </c>
    </row>
    <row r="53" spans="2:5" ht="12.75">
      <c r="B53" s="20"/>
      <c r="C53" s="20"/>
      <c r="D53" s="20"/>
      <c r="E53" s="13"/>
    </row>
    <row r="54" spans="2:5" ht="12.75">
      <c r="B54" s="20"/>
      <c r="C54" s="20"/>
      <c r="D54" s="20"/>
      <c r="E54" s="13"/>
    </row>
    <row r="55" spans="2:5" ht="12.75">
      <c r="B55" s="15" t="s">
        <v>78</v>
      </c>
      <c r="C55" s="15" t="s">
        <v>26</v>
      </c>
      <c r="D55" s="15"/>
      <c r="E55" s="15" t="s">
        <v>79</v>
      </c>
    </row>
    <row r="56" spans="2:5" ht="12.75">
      <c r="B56" s="20"/>
      <c r="C56" s="20"/>
      <c r="D56" s="20"/>
      <c r="E56" s="13"/>
    </row>
    <row r="57" spans="2:5" ht="12.75">
      <c r="B57" s="20"/>
      <c r="C57" s="20"/>
      <c r="D57" s="20"/>
      <c r="E57" s="13"/>
    </row>
    <row r="58" spans="2:5" ht="12.75">
      <c r="B58" s="15" t="s">
        <v>78</v>
      </c>
      <c r="C58" s="15" t="s">
        <v>26</v>
      </c>
      <c r="D58" s="15"/>
      <c r="E58" s="15" t="s">
        <v>79</v>
      </c>
    </row>
    <row r="59" spans="2:5" ht="12.75">
      <c r="B59" s="20"/>
      <c r="C59" s="20"/>
      <c r="D59" s="20"/>
      <c r="E59" s="13"/>
    </row>
    <row r="60" spans="2:5" ht="12.75">
      <c r="B60" s="20"/>
      <c r="C60" s="20"/>
      <c r="D60" s="20"/>
      <c r="E60" s="13"/>
    </row>
    <row r="61" spans="2:5" ht="12.75">
      <c r="B61"/>
      <c r="C61"/>
      <c r="D61"/>
      <c r="E61"/>
    </row>
    <row r="62" spans="2:5" ht="12.75">
      <c r="B62"/>
      <c r="C62"/>
      <c r="D62"/>
      <c r="E62"/>
    </row>
    <row r="63" spans="2:5" ht="12.75">
      <c r="B63"/>
      <c r="C63"/>
      <c r="D63"/>
      <c r="E63"/>
    </row>
    <row r="64" spans="2:5" ht="12.75">
      <c r="B64" s="13"/>
      <c r="C64" s="13"/>
      <c r="D64" s="21"/>
      <c r="E64" s="13"/>
    </row>
    <row r="65" spans="2:4" ht="12.75">
      <c r="B65" s="13"/>
      <c r="C65" s="13"/>
      <c r="D65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C3">
      <selection activeCell="H3" sqref="H3"/>
    </sheetView>
  </sheetViews>
  <sheetFormatPr defaultColWidth="9.140625" defaultRowHeight="12.75"/>
  <cols>
    <col min="6" max="6" width="10.7109375" style="0" customWidth="1"/>
    <col min="7" max="8" width="11.7109375" style="0" customWidth="1"/>
    <col min="9" max="9" width="11.28125" style="0" bestFit="1" customWidth="1"/>
  </cols>
  <sheetData>
    <row r="1" spans="1:10" ht="12.75">
      <c r="A1" t="s">
        <v>0</v>
      </c>
      <c r="J1" t="s">
        <v>1</v>
      </c>
    </row>
    <row r="3" spans="2:9" ht="45">
      <c r="B3" t="s">
        <v>2</v>
      </c>
      <c r="C3" s="2" t="s">
        <v>17</v>
      </c>
      <c r="D3" t="s">
        <v>3</v>
      </c>
      <c r="E3" t="s">
        <v>18</v>
      </c>
      <c r="F3" s="3" t="s">
        <v>19</v>
      </c>
      <c r="G3" s="6" t="s">
        <v>20</v>
      </c>
      <c r="H3" s="6"/>
      <c r="I3" s="5" t="s">
        <v>21</v>
      </c>
    </row>
    <row r="4" spans="2:8" ht="12.75">
      <c r="B4" t="s">
        <v>4</v>
      </c>
      <c r="C4" s="1">
        <v>85</v>
      </c>
      <c r="D4" s="1">
        <v>-161.2</v>
      </c>
      <c r="E4" s="1">
        <f>C4-D4</f>
        <v>246.2</v>
      </c>
      <c r="F4" s="4">
        <f>D4/C4</f>
        <v>-1.896470588235294</v>
      </c>
      <c r="G4" s="7">
        <f>-137.6+507.9%</f>
        <v>-132.521</v>
      </c>
      <c r="H4" s="7"/>
    </row>
    <row r="5" spans="2:8" ht="12.75">
      <c r="B5" t="s">
        <v>5</v>
      </c>
      <c r="C5" s="1">
        <v>837.4</v>
      </c>
      <c r="D5" s="1">
        <v>16</v>
      </c>
      <c r="E5" s="1">
        <f aca="true" t="shared" si="0" ref="E5:E13">C5-D5</f>
        <v>821.4</v>
      </c>
      <c r="F5" s="4">
        <f aca="true" t="shared" si="1" ref="F5:F14">D5/C5</f>
        <v>0.019106759016001913</v>
      </c>
      <c r="G5" s="7"/>
      <c r="H5" s="7"/>
    </row>
    <row r="6" spans="2:8" ht="12.75">
      <c r="B6" t="s">
        <v>6</v>
      </c>
      <c r="C6" s="1">
        <v>286</v>
      </c>
      <c r="D6" s="1">
        <v>190.5</v>
      </c>
      <c r="E6" s="1">
        <f t="shared" si="0"/>
        <v>95.5</v>
      </c>
      <c r="F6" s="4">
        <f t="shared" si="1"/>
        <v>0.666083916083916</v>
      </c>
      <c r="G6" s="7"/>
      <c r="H6" s="7"/>
    </row>
    <row r="7" spans="2:8" ht="12.75">
      <c r="B7" t="s">
        <v>7</v>
      </c>
      <c r="C7" s="1">
        <v>228.2</v>
      </c>
      <c r="D7" s="1">
        <v>53.8</v>
      </c>
      <c r="E7" s="1">
        <f t="shared" si="0"/>
        <v>174.39999999999998</v>
      </c>
      <c r="F7" s="4">
        <f t="shared" si="1"/>
        <v>0.2357581069237511</v>
      </c>
      <c r="G7" s="7"/>
      <c r="H7" s="7"/>
    </row>
    <row r="8" spans="2:8" ht="12.75">
      <c r="B8" t="s">
        <v>8</v>
      </c>
      <c r="C8" s="1">
        <v>413.9</v>
      </c>
      <c r="D8" s="1">
        <v>330.9</v>
      </c>
      <c r="E8" s="1">
        <f t="shared" si="0"/>
        <v>83</v>
      </c>
      <c r="F8" s="4">
        <f t="shared" si="1"/>
        <v>0.7994684706450833</v>
      </c>
      <c r="G8" s="7"/>
      <c r="H8" s="7"/>
    </row>
    <row r="9" spans="2:8" ht="12.75">
      <c r="B9" t="s">
        <v>9</v>
      </c>
      <c r="C9" s="1">
        <v>21407.7</v>
      </c>
      <c r="D9" s="1">
        <v>7369.5</v>
      </c>
      <c r="E9" s="1">
        <f t="shared" si="0"/>
        <v>14038.2</v>
      </c>
      <c r="F9" s="4">
        <f t="shared" si="1"/>
        <v>0.34424529491724937</v>
      </c>
      <c r="G9" s="7"/>
      <c r="H9" s="7"/>
    </row>
    <row r="10" spans="2:8" ht="12.75">
      <c r="B10" t="s">
        <v>10</v>
      </c>
      <c r="C10" s="1">
        <v>1978.3</v>
      </c>
      <c r="D10" s="1">
        <v>296</v>
      </c>
      <c r="E10" s="1">
        <f t="shared" si="0"/>
        <v>1682.3</v>
      </c>
      <c r="F10" s="4">
        <f t="shared" si="1"/>
        <v>0.1496234140423596</v>
      </c>
      <c r="G10" s="7"/>
      <c r="H10" s="7"/>
    </row>
    <row r="11" spans="1:8" ht="12.75">
      <c r="A11" t="s">
        <v>12</v>
      </c>
      <c r="B11" t="s">
        <v>11</v>
      </c>
      <c r="C11" s="1">
        <v>1326</v>
      </c>
      <c r="D11" s="1">
        <v>3981.8</v>
      </c>
      <c r="E11" s="1">
        <f t="shared" si="0"/>
        <v>-2655.8</v>
      </c>
      <c r="F11" s="4">
        <f t="shared" si="1"/>
        <v>3.002865761689291</v>
      </c>
      <c r="G11" s="7"/>
      <c r="H11" s="7"/>
    </row>
    <row r="12" spans="2:8" ht="12.75">
      <c r="B12" t="s">
        <v>13</v>
      </c>
      <c r="C12" s="1">
        <v>899.9</v>
      </c>
      <c r="D12" s="1">
        <v>407.4</v>
      </c>
      <c r="E12" s="1">
        <f t="shared" si="0"/>
        <v>492.5</v>
      </c>
      <c r="F12" s="4">
        <f t="shared" si="1"/>
        <v>0.45271696855206134</v>
      </c>
      <c r="G12" s="7"/>
      <c r="H12" s="7"/>
    </row>
    <row r="13" spans="2:8" ht="12.75">
      <c r="B13" t="s">
        <v>14</v>
      </c>
      <c r="C13" s="1">
        <v>4181.6</v>
      </c>
      <c r="D13" s="1">
        <v>3070.4</v>
      </c>
      <c r="E13" s="1">
        <f t="shared" si="0"/>
        <v>1111.2000000000003</v>
      </c>
      <c r="F13" s="4">
        <f t="shared" si="1"/>
        <v>0.7342643964032906</v>
      </c>
      <c r="G13" s="7"/>
      <c r="H13" s="7"/>
    </row>
    <row r="14" spans="3:8" ht="12.75">
      <c r="C14" s="1">
        <f>SUM(C4:C13)</f>
        <v>31644</v>
      </c>
      <c r="D14" s="1">
        <f>SUM(D4:D13)</f>
        <v>15555.099999999999</v>
      </c>
      <c r="E14" s="1">
        <f>SUM(E4:E13)</f>
        <v>16088.900000000001</v>
      </c>
      <c r="F14" s="4">
        <f t="shared" si="1"/>
        <v>0.49156554165086586</v>
      </c>
      <c r="G14" s="7"/>
      <c r="H14" s="7"/>
    </row>
    <row r="15" spans="3:4" ht="12.75">
      <c r="C15" s="1"/>
      <c r="D15" s="1"/>
    </row>
    <row r="16" spans="3:4" ht="12.75">
      <c r="C16" s="1"/>
      <c r="D16" s="1"/>
    </row>
    <row r="17" spans="2:8" ht="12.75">
      <c r="B17" t="s">
        <v>15</v>
      </c>
      <c r="C17" s="1">
        <v>-3770.4</v>
      </c>
      <c r="D17" s="1">
        <v>-1279.8</v>
      </c>
      <c r="E17" s="1">
        <f>C17-D17</f>
        <v>-2490.6000000000004</v>
      </c>
      <c r="F17" s="4">
        <f>D17/C17</f>
        <v>0.3394334818586887</v>
      </c>
      <c r="G17" s="4"/>
      <c r="H17" s="4"/>
    </row>
    <row r="18" spans="3:4" ht="12.75">
      <c r="C18" s="1"/>
      <c r="D18" s="1"/>
    </row>
    <row r="19" spans="2:8" ht="12.75">
      <c r="B19" t="s">
        <v>16</v>
      </c>
      <c r="C19" s="1">
        <f>SUM(C14:C17)</f>
        <v>27873.6</v>
      </c>
      <c r="D19" s="1">
        <f>SUM(D14:D17)</f>
        <v>14275.3</v>
      </c>
      <c r="E19" s="1">
        <f>SUM(E14:E17)</f>
        <v>13598.300000000001</v>
      </c>
      <c r="F19" s="4">
        <f>D19/C19</f>
        <v>0.512144107686126</v>
      </c>
      <c r="G19" s="4"/>
      <c r="H1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FosterVR</dc:creator>
  <cp:keywords/>
  <dc:description/>
  <cp:lastModifiedBy>BrandesMD</cp:lastModifiedBy>
  <dcterms:created xsi:type="dcterms:W3CDTF">2002-06-25T20:32:36Z</dcterms:created>
  <dcterms:modified xsi:type="dcterms:W3CDTF">2002-06-26T12:16:23Z</dcterms:modified>
  <cp:category/>
  <cp:version/>
  <cp:contentType/>
  <cp:contentStatus/>
</cp:coreProperties>
</file>