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15" windowHeight="4560" activeTab="0"/>
  </bookViews>
  <sheets>
    <sheet name="PIVOT_TABLE2001" sheetId="1" r:id="rId1"/>
    <sheet name="DATA" sheetId="2" r:id="rId2"/>
  </sheets>
  <externalReferences>
    <externalReference r:id="rId6"/>
    <externalReference r:id="rId7"/>
  </externalReferences>
  <definedNames>
    <definedName name="ISA_DATABASE">'[2]DATA'!$A$1:$J$146</definedName>
    <definedName name="REED1">'[1]Sheet1'!$N$6:$W$6</definedName>
  </definedNames>
  <calcPr fullCalcOnLoad="1" iterate="1" iterateCount="1" iterateDelta="0.001"/>
  <pivotCaches>
    <pivotCache cacheId="4" r:id="rId3"/>
  </pivotCaches>
</workbook>
</file>

<file path=xl/sharedStrings.xml><?xml version="1.0" encoding="utf-8"?>
<sst xmlns="http://schemas.openxmlformats.org/spreadsheetml/2006/main" count="650" uniqueCount="78">
  <si>
    <t>STATE</t>
  </si>
  <si>
    <t>BEACH</t>
  </si>
  <si>
    <t>DATE</t>
  </si>
  <si>
    <t>LUNAR PERIOD STRATA</t>
  </si>
  <si>
    <t>ISA females (night w.in beach)</t>
  </si>
  <si>
    <t>VAR females (night w.in beach)</t>
  </si>
  <si>
    <t>ISA males (night w.in beach)</t>
  </si>
  <si>
    <t>VAR males (night w.in beach)</t>
  </si>
  <si>
    <t>ISA total (night w.in beach)</t>
  </si>
  <si>
    <t>VAR total (night w.in beach)</t>
  </si>
  <si>
    <t>DE</t>
  </si>
  <si>
    <t>Data</t>
  </si>
  <si>
    <t>Count of ISA females (night w.in beach)</t>
  </si>
  <si>
    <t>Sum of VAR females (night w.in beach)</t>
  </si>
  <si>
    <t>NJ</t>
  </si>
  <si>
    <t>ISA_Beach</t>
  </si>
  <si>
    <t>ISA_State</t>
  </si>
  <si>
    <t>State</t>
  </si>
  <si>
    <t>var_ISA_State</t>
  </si>
  <si>
    <t>ISA_Bay</t>
  </si>
  <si>
    <t>var_ISA_Bay</t>
  </si>
  <si>
    <t>Beach</t>
  </si>
  <si>
    <t>Average Beach Section Length</t>
  </si>
  <si>
    <t>Total Length of Beach Sections</t>
  </si>
  <si>
    <t>var2_ISA_Beach</t>
  </si>
  <si>
    <t>Beach Length (km)</t>
  </si>
  <si>
    <t>var3_ISA_Beach</t>
  </si>
  <si>
    <t>CV2_ISA_Beach for Lunar Period 1</t>
  </si>
  <si>
    <t>CV2_ISA_Beach for Lunar Period 2</t>
  </si>
  <si>
    <t>CV2_ISA_Beach for Lunar Period 3</t>
  </si>
  <si>
    <t>CV2_ISA_Beach for Lunar Period 4</t>
  </si>
  <si>
    <t>Approx. var2_ISA_Beach</t>
  </si>
  <si>
    <t>AVG CV2_ISA_Beach for Lunar Period 1</t>
  </si>
  <si>
    <t>AVG CV2_ISA_Beach for Lunar Period 2</t>
  </si>
  <si>
    <t>AVG CV2_ISA_Beach for Lunar Period 3</t>
  </si>
  <si>
    <t>AVG CV2_ISA_Beach for Lunar Period 4</t>
  </si>
  <si>
    <t>ISA_Lunar Period 1</t>
  </si>
  <si>
    <t>ISA_Lunar Period 2</t>
  </si>
  <si>
    <t>ISA_Lunar Period 3</t>
  </si>
  <si>
    <t>ISA_Lunar Period 4</t>
  </si>
  <si>
    <t>var2+var3</t>
  </si>
  <si>
    <t>Total Number of Beach Sections</t>
  </si>
  <si>
    <t>var1_ISA_State</t>
  </si>
  <si>
    <t>lcl_90%_ISA_Bay</t>
  </si>
  <si>
    <t>lcl_90%_ISA_State</t>
  </si>
  <si>
    <t>ucl_90%_ISA_State</t>
  </si>
  <si>
    <t>ucl_90%_ISA_Bay</t>
  </si>
  <si>
    <t>ucl</t>
  </si>
  <si>
    <t>lcl</t>
  </si>
  <si>
    <t>ISA</t>
  </si>
  <si>
    <t>GANDYS</t>
  </si>
  <si>
    <t>REEDS</t>
  </si>
  <si>
    <t>KIMBLES</t>
  </si>
  <si>
    <t>TOWNBANK</t>
  </si>
  <si>
    <t>NORTH CAPE MAY</t>
  </si>
  <si>
    <t>Var of ISA females (night w.in beach)2</t>
  </si>
  <si>
    <t>Average of ISA females (night w.in beach)3</t>
  </si>
  <si>
    <t>GIVEN NUMBERS</t>
  </si>
  <si>
    <t>SEABREEZE</t>
  </si>
  <si>
    <t>HIGHS</t>
  </si>
  <si>
    <t>NORBURYS</t>
  </si>
  <si>
    <t>SUNSET</t>
  </si>
  <si>
    <t>CAPE SHORE LAB</t>
  </si>
  <si>
    <t>BENNETTS PIER</t>
  </si>
  <si>
    <t>KITTS HUMMOCK</t>
  </si>
  <si>
    <t>NORTH BOWERS</t>
  </si>
  <si>
    <t>PICKERING</t>
  </si>
  <si>
    <t>SOUTH BOWERS</t>
  </si>
  <si>
    <t>WOODLAND</t>
  </si>
  <si>
    <t>BIG STONE</t>
  </si>
  <si>
    <t>SLAUGHTER</t>
  </si>
  <si>
    <t>FOWLERS</t>
  </si>
  <si>
    <t>PRIMEHOOK</t>
  </si>
  <si>
    <t>BROADKILL</t>
  </si>
  <si>
    <t>LEWES</t>
  </si>
  <si>
    <t>SE_ISA_ Beach</t>
  </si>
  <si>
    <t>CV_ISA_Bay</t>
  </si>
  <si>
    <t>SE_ISA_Bay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</si>
</sst>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"/>
    <numFmt numFmtId="166" formatCode="0.000000000;[Red]0.000000000"/>
    <numFmt numFmtId="167" formatCode="0.0000E+00"/>
    <numFmt numFmtId="168" formatCode="0.00;[Red]0.00"/>
    <numFmt numFmtId="169" formatCode="0.000;[Red]0.000"/>
    <numFmt numFmtId="170" formatCode="0.0000;[Red]0.0000"/>
    <numFmt numFmtId="171" formatCode="0.00000;[Red]0.00000"/>
    <numFmt numFmtId="172" formatCode="0.000000;[Red]0.000000"/>
    <numFmt numFmtId="173" formatCode="0.0000000;[Red]0.0000000"/>
    <numFmt numFmtId="174" formatCode="0.00000000;[Red]0.00000000"/>
    <numFmt numFmtId="175" formatCode="0.0"/>
    <numFmt numFmtId="176" formatCode="0.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00000000000000000"/>
    <numFmt numFmtId="191" formatCode="0.0000000000000000000"/>
    <numFmt numFmtId="192" formatCode="0.00000000000000000000"/>
    <numFmt numFmtId="193" formatCode="0.000000000000000000000"/>
    <numFmt numFmtId="194" formatCode="0.0000000000000000000000"/>
    <numFmt numFmtId="195" formatCode="0.00000000000000000000000"/>
    <numFmt numFmtId="196" formatCode="0.000000000000000000000000"/>
    <numFmt numFmtId="197" formatCode="0.0000000000000000000000000"/>
    <numFmt numFmtId="198" formatCode="0.00000000000000000000000000"/>
    <numFmt numFmtId="199" formatCode="0.000000000000000000000000000"/>
    <numFmt numFmtId="200" formatCode="0.0000000000000000000000000000"/>
    <numFmt numFmtId="201" formatCode="0.00000000000000000000000000000"/>
  </numFmts>
  <fonts count="8">
    <font>
      <sz val="10"/>
      <name val="Arial"/>
      <family val="0"/>
    </font>
    <font>
      <sz val="8"/>
      <name val="Tahoma"/>
      <family val="2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8.5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164" fontId="0" fillId="0" borderId="0" xfId="0" applyNumberFormat="1" applyAlignment="1">
      <alignment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DELAWARE BAY 2001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UCL90%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PIVOT_TABLE2001!$AN$24:$AO$24</c:f>
              <c:strCache/>
            </c:strRef>
          </c:cat>
          <c:val>
            <c:numRef>
              <c:f>PIVOT_TABLE2001!$AN$25:$AO$25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ISA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PIVOT_TABLE2001!$AN$24:$AO$24</c:f>
              <c:strCache/>
            </c:strRef>
          </c:cat>
          <c:val>
            <c:numRef>
              <c:f>PIVOT_TABLE2001!$AN$27:$AO$27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LCL90%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PIVOT_TABLE2001!$AN$24:$AO$24</c:f>
              <c:strCache/>
            </c:strRef>
          </c:cat>
          <c:val>
            <c:numRef>
              <c:f>PIVOT_TABLE2001!$AN$26:$AO$26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65257289"/>
        <c:axId val="50444690"/>
      </c:lineChart>
      <c:catAx>
        <c:axId val="65257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SIDE OF THE BAY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444690"/>
        <c:crosses val="autoZero"/>
        <c:auto val="1"/>
        <c:lblOffset val="100"/>
        <c:noMultiLvlLbl val="0"/>
      </c:catAx>
      <c:valAx>
        <c:axId val="50444690"/>
        <c:scaling>
          <c:orientation val="minMax"/>
          <c:max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ISA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257289"/>
        <c:crossesAt val="1"/>
        <c:crossBetween val="between"/>
        <c:dispUnits/>
        <c:majorUnit val="0.2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ISA by State and Lunar Period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92"/>
          <c:w val="0.60875"/>
          <c:h val="0.65025"/>
        </c:manualLayout>
      </c:layout>
      <c:lineChart>
        <c:grouping val="standard"/>
        <c:varyColors val="0"/>
        <c:ser>
          <c:idx val="0"/>
          <c:order val="0"/>
          <c:tx>
            <c:v>ISA for 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PIVOT_TABLE2001!$AD$3:$AG$3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ISA for NJ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PIVOT_TABLE2001!$AD$4:$AG$4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51349027"/>
        <c:axId val="59488060"/>
      </c:lineChart>
      <c:catAx>
        <c:axId val="51349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Lunar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88060"/>
        <c:crosses val="autoZero"/>
        <c:auto val="1"/>
        <c:lblOffset val="100"/>
        <c:noMultiLvlLbl val="0"/>
      </c:catAx>
      <c:valAx>
        <c:axId val="5948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ISA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49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76200</xdr:colOff>
      <xdr:row>6</xdr:row>
      <xdr:rowOff>142875</xdr:rowOff>
    </xdr:from>
    <xdr:to>
      <xdr:col>41</xdr:col>
      <xdr:colOff>695325</xdr:colOff>
      <xdr:row>21</xdr:row>
      <xdr:rowOff>152400</xdr:rowOff>
    </xdr:to>
    <xdr:graphicFrame>
      <xdr:nvGraphicFramePr>
        <xdr:cNvPr id="1" name="Chart 30"/>
        <xdr:cNvGraphicFramePr/>
      </xdr:nvGraphicFramePr>
      <xdr:xfrm>
        <a:off x="29775150" y="1762125"/>
        <a:ext cx="39719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152400</xdr:colOff>
      <xdr:row>9</xdr:row>
      <xdr:rowOff>9525</xdr:rowOff>
    </xdr:from>
    <xdr:to>
      <xdr:col>33</xdr:col>
      <xdr:colOff>209550</xdr:colOff>
      <xdr:row>21</xdr:row>
      <xdr:rowOff>85725</xdr:rowOff>
    </xdr:to>
    <xdr:graphicFrame>
      <xdr:nvGraphicFramePr>
        <xdr:cNvPr id="2" name="Chart 140"/>
        <xdr:cNvGraphicFramePr/>
      </xdr:nvGraphicFramePr>
      <xdr:xfrm>
        <a:off x="24707850" y="2114550"/>
        <a:ext cx="33718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eds\REED05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SETUP%202001\1999try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N6" t="str">
            <v>NJ</v>
          </cell>
          <cell r="O6" t="str">
            <v>REEDS</v>
          </cell>
          <cell r="P6">
            <v>36287</v>
          </cell>
          <cell r="Q6">
            <v>1</v>
          </cell>
          <cell r="R6">
            <v>0.33333333333333337</v>
          </cell>
          <cell r="S6">
            <v>0.010501995379121998</v>
          </cell>
          <cell r="T6">
            <v>1.710144927536232</v>
          </cell>
          <cell r="U6">
            <v>0.26254988447804983</v>
          </cell>
          <cell r="V6">
            <v>2.0434782608695654</v>
          </cell>
          <cell r="W6">
            <v>0.3780718336483897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votTable_ISA"/>
      <sheetName val="COPY "/>
      <sheetName val="DATA"/>
      <sheetName val="Sheet2"/>
      <sheetName val="Sheet3"/>
    </sheetNames>
    <sheetDataSet>
      <sheetData sheetId="2">
        <row r="1">
          <cell r="A1" t="str">
            <v>STATE</v>
          </cell>
          <cell r="B1" t="str">
            <v>BEACH</v>
          </cell>
          <cell r="C1" t="str">
            <v>DATE</v>
          </cell>
          <cell r="D1" t="str">
            <v>LUNAR PERIOD STRATA</v>
          </cell>
          <cell r="E1" t="str">
            <v>ISA females (night w.in beach)</v>
          </cell>
          <cell r="F1" t="str">
            <v>VAR females (night w.in beach)</v>
          </cell>
          <cell r="G1" t="str">
            <v>ISA males (night w.in beach)</v>
          </cell>
          <cell r="H1" t="str">
            <v>VAR males (night w.in beach)</v>
          </cell>
          <cell r="I1" t="str">
            <v>ISA total (night w.in beach)</v>
          </cell>
          <cell r="J1" t="str">
            <v>VAR total (night w.in beach)</v>
          </cell>
        </row>
        <row r="2">
          <cell r="A2" t="str">
            <v>DE</v>
          </cell>
          <cell r="B2" t="str">
            <v>BIG STONE</v>
          </cell>
          <cell r="C2">
            <v>36293</v>
          </cell>
          <cell r="D2">
            <v>1</v>
          </cell>
          <cell r="E2">
            <v>0.01</v>
          </cell>
          <cell r="F2">
            <v>0.0002</v>
          </cell>
          <cell r="G2">
            <v>0.06</v>
          </cell>
          <cell r="H2">
            <v>0</v>
          </cell>
          <cell r="I2">
            <v>0.07</v>
          </cell>
          <cell r="J2">
            <v>0.0001999999999999988</v>
          </cell>
        </row>
        <row r="3">
          <cell r="A3" t="str">
            <v>DE</v>
          </cell>
          <cell r="B3" t="str">
            <v>BIG STONE</v>
          </cell>
          <cell r="C3">
            <v>36297</v>
          </cell>
          <cell r="D3">
            <v>1</v>
          </cell>
          <cell r="E3">
            <v>0.15</v>
          </cell>
          <cell r="F3">
            <v>0.001799999999999996</v>
          </cell>
          <cell r="G3">
            <v>0.15</v>
          </cell>
          <cell r="H3">
            <v>0.00019999999999999185</v>
          </cell>
          <cell r="I3">
            <v>0.3</v>
          </cell>
          <cell r="J3">
            <v>0.0031999999999999806</v>
          </cell>
        </row>
        <row r="4">
          <cell r="A4" t="str">
            <v>DE</v>
          </cell>
          <cell r="B4" t="str">
            <v>BROADKILL</v>
          </cell>
          <cell r="C4">
            <v>36293</v>
          </cell>
          <cell r="D4">
            <v>1</v>
          </cell>
          <cell r="E4">
            <v>0</v>
          </cell>
          <cell r="F4">
            <v>0</v>
          </cell>
          <cell r="G4">
            <v>0.01</v>
          </cell>
          <cell r="H4">
            <v>0.0002</v>
          </cell>
          <cell r="I4">
            <v>0.01</v>
          </cell>
          <cell r="J4">
            <v>0.0002</v>
          </cell>
        </row>
        <row r="5">
          <cell r="A5" t="str">
            <v>DE</v>
          </cell>
          <cell r="B5" t="str">
            <v>BROADKILL</v>
          </cell>
          <cell r="C5">
            <v>36295</v>
          </cell>
          <cell r="D5">
            <v>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DE</v>
          </cell>
          <cell r="B6" t="str">
            <v>BROADKILL</v>
          </cell>
          <cell r="C6">
            <v>36297</v>
          </cell>
          <cell r="D6">
            <v>1</v>
          </cell>
          <cell r="E6">
            <v>0</v>
          </cell>
          <cell r="F6">
            <v>0</v>
          </cell>
          <cell r="G6">
            <v>0.0125</v>
          </cell>
          <cell r="H6">
            <v>0.0003125</v>
          </cell>
          <cell r="I6">
            <v>0.0125</v>
          </cell>
          <cell r="J6">
            <v>0.0003125</v>
          </cell>
        </row>
        <row r="7">
          <cell r="A7" t="str">
            <v>DE</v>
          </cell>
          <cell r="B7" t="str">
            <v>FOWLER</v>
          </cell>
          <cell r="C7">
            <v>36293</v>
          </cell>
          <cell r="D7">
            <v>1</v>
          </cell>
          <cell r="E7">
            <v>0.03</v>
          </cell>
          <cell r="F7">
            <v>0.0002000000000000001</v>
          </cell>
          <cell r="G7">
            <v>0.03</v>
          </cell>
          <cell r="H7">
            <v>0.0002000000000000001</v>
          </cell>
          <cell r="I7">
            <v>0.06</v>
          </cell>
          <cell r="J7">
            <v>0.0008000000000000004</v>
          </cell>
        </row>
        <row r="8">
          <cell r="A8" t="str">
            <v>DE</v>
          </cell>
          <cell r="B8" t="str">
            <v>FOWLER</v>
          </cell>
          <cell r="C8">
            <v>36297</v>
          </cell>
          <cell r="D8">
            <v>1</v>
          </cell>
          <cell r="E8">
            <v>0.31</v>
          </cell>
          <cell r="F8">
            <v>0.009800000000000003</v>
          </cell>
          <cell r="G8">
            <v>0.37</v>
          </cell>
          <cell r="H8">
            <v>0.05780000000000002</v>
          </cell>
          <cell r="I8">
            <v>0.68</v>
          </cell>
          <cell r="J8">
            <v>0.11519999999999986</v>
          </cell>
        </row>
        <row r="9">
          <cell r="A9" t="str">
            <v>DE</v>
          </cell>
          <cell r="B9" t="str">
            <v>KITTS HUMMOCK</v>
          </cell>
          <cell r="C9">
            <v>36290</v>
          </cell>
          <cell r="D9">
            <v>1</v>
          </cell>
          <cell r="E9">
            <v>2</v>
          </cell>
          <cell r="F9">
            <v>0.019999999999999574</v>
          </cell>
          <cell r="G9">
            <v>7.89</v>
          </cell>
          <cell r="H9">
            <v>0.44180000000000064</v>
          </cell>
          <cell r="I9">
            <v>9.89</v>
          </cell>
          <cell r="J9">
            <v>0.649799999999999</v>
          </cell>
        </row>
        <row r="10">
          <cell r="A10" t="str">
            <v>DE</v>
          </cell>
          <cell r="B10" t="str">
            <v>KITTS HUMMOCK</v>
          </cell>
          <cell r="C10">
            <v>36293</v>
          </cell>
          <cell r="D10">
            <v>1</v>
          </cell>
          <cell r="E10">
            <v>0.97</v>
          </cell>
          <cell r="F10">
            <v>0.009800000000000253</v>
          </cell>
          <cell r="G10">
            <v>2.1</v>
          </cell>
          <cell r="H10">
            <v>0.012800000000000367</v>
          </cell>
          <cell r="I10">
            <v>3.07</v>
          </cell>
          <cell r="J10">
            <v>0.04499999999999815</v>
          </cell>
        </row>
        <row r="11">
          <cell r="A11" t="str">
            <v>DE</v>
          </cell>
          <cell r="B11" t="str">
            <v>KITTS HUMMOCK</v>
          </cell>
          <cell r="C11">
            <v>36295</v>
          </cell>
          <cell r="D11">
            <v>1</v>
          </cell>
          <cell r="E11">
            <v>1.85</v>
          </cell>
          <cell r="F11">
            <v>0.004999999999999005</v>
          </cell>
          <cell r="G11">
            <v>1.375</v>
          </cell>
          <cell r="H11">
            <v>1.53125</v>
          </cell>
          <cell r="I11">
            <v>3.225</v>
          </cell>
          <cell r="J11">
            <v>1.71125</v>
          </cell>
        </row>
        <row r="12">
          <cell r="A12" t="str">
            <v>DE</v>
          </cell>
          <cell r="B12" t="str">
            <v>NORTH BOWERS</v>
          </cell>
          <cell r="C12">
            <v>36295</v>
          </cell>
          <cell r="D12">
            <v>1</v>
          </cell>
          <cell r="E12">
            <v>0.7801418439716312</v>
          </cell>
          <cell r="F12">
            <v>0.025753231728786297</v>
          </cell>
          <cell r="G12">
            <v>3.676640070921986</v>
          </cell>
          <cell r="H12">
            <v>0.1577048477503631</v>
          </cell>
          <cell r="I12">
            <v>4.456781914893617</v>
          </cell>
          <cell r="J12">
            <v>0.31091645682435853</v>
          </cell>
        </row>
        <row r="13">
          <cell r="A13" t="str">
            <v>DE</v>
          </cell>
          <cell r="B13" t="str">
            <v>PRIMEHOOK</v>
          </cell>
          <cell r="C13">
            <v>36293</v>
          </cell>
          <cell r="D13">
            <v>1</v>
          </cell>
          <cell r="E13">
            <v>0.12</v>
          </cell>
          <cell r="F13">
            <v>0.0032000000000000015</v>
          </cell>
          <cell r="G13">
            <v>0.14</v>
          </cell>
          <cell r="H13">
            <v>0.0031999999999999945</v>
          </cell>
          <cell r="I13">
            <v>0.26</v>
          </cell>
          <cell r="J13">
            <v>0.012800000000000006</v>
          </cell>
        </row>
        <row r="14">
          <cell r="A14" t="str">
            <v>DE</v>
          </cell>
          <cell r="B14" t="str">
            <v>PRIMEHOOK</v>
          </cell>
          <cell r="C14">
            <v>36295</v>
          </cell>
          <cell r="D14">
            <v>1</v>
          </cell>
          <cell r="E14">
            <v>0.02</v>
          </cell>
          <cell r="F14">
            <v>0</v>
          </cell>
          <cell r="G14">
            <v>0</v>
          </cell>
          <cell r="H14">
            <v>0</v>
          </cell>
          <cell r="I14">
            <v>0.02</v>
          </cell>
          <cell r="J14">
            <v>0</v>
          </cell>
        </row>
        <row r="15">
          <cell r="A15" t="str">
            <v>DE</v>
          </cell>
          <cell r="B15" t="str">
            <v>WOODLAND</v>
          </cell>
          <cell r="C15">
            <v>36295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DE</v>
          </cell>
          <cell r="B16" t="str">
            <v>BIG STONE</v>
          </cell>
          <cell r="C16">
            <v>36312</v>
          </cell>
          <cell r="D16">
            <v>2</v>
          </cell>
          <cell r="E16">
            <v>2.49</v>
          </cell>
          <cell r="F16">
            <v>0.009799999999998477</v>
          </cell>
          <cell r="G16">
            <v>11.55</v>
          </cell>
          <cell r="H16">
            <v>0.21780000000006794</v>
          </cell>
          <cell r="I16">
            <v>14.04</v>
          </cell>
          <cell r="J16">
            <v>0.32000000000010687</v>
          </cell>
        </row>
        <row r="17">
          <cell r="A17" t="str">
            <v>DE</v>
          </cell>
          <cell r="B17" t="str">
            <v>BROADKILL</v>
          </cell>
          <cell r="C17">
            <v>36308</v>
          </cell>
          <cell r="D17">
            <v>2</v>
          </cell>
          <cell r="E17">
            <v>0.7159183673469387</v>
          </cell>
          <cell r="F17">
            <v>0.03079250312369841</v>
          </cell>
          <cell r="G17">
            <v>1.6138775510204082</v>
          </cell>
          <cell r="H17">
            <v>0.10226272386505642</v>
          </cell>
          <cell r="I17">
            <v>2.329795918367347</v>
          </cell>
          <cell r="J17">
            <v>0.24528579758434077</v>
          </cell>
        </row>
        <row r="18">
          <cell r="A18" t="str">
            <v>DE</v>
          </cell>
          <cell r="B18" t="str">
            <v>BROADKILL</v>
          </cell>
          <cell r="C18">
            <v>36310</v>
          </cell>
          <cell r="D18">
            <v>2</v>
          </cell>
          <cell r="E18">
            <v>1.12</v>
          </cell>
          <cell r="F18">
            <v>0.012799999999999923</v>
          </cell>
          <cell r="G18">
            <v>2.91</v>
          </cell>
          <cell r="H18">
            <v>0.001799999999995805</v>
          </cell>
          <cell r="I18">
            <v>4.03</v>
          </cell>
          <cell r="J18">
            <v>0.02420000000000755</v>
          </cell>
        </row>
        <row r="19">
          <cell r="A19" t="str">
            <v>DE</v>
          </cell>
          <cell r="B19" t="str">
            <v>BROADKILL</v>
          </cell>
          <cell r="C19">
            <v>36312</v>
          </cell>
          <cell r="D19">
            <v>2</v>
          </cell>
          <cell r="E19">
            <v>1.32</v>
          </cell>
          <cell r="F19">
            <v>0</v>
          </cell>
          <cell r="G19">
            <v>3.69</v>
          </cell>
          <cell r="H19">
            <v>0.001799999999995805</v>
          </cell>
          <cell r="I19">
            <v>5.01</v>
          </cell>
          <cell r="J19">
            <v>0.0018000000000100158</v>
          </cell>
        </row>
        <row r="20">
          <cell r="A20" t="str">
            <v>DE</v>
          </cell>
          <cell r="B20" t="str">
            <v>FOWLER</v>
          </cell>
          <cell r="C20">
            <v>36310</v>
          </cell>
          <cell r="D20">
            <v>2</v>
          </cell>
          <cell r="E20">
            <v>2.2</v>
          </cell>
          <cell r="F20">
            <v>0.019999999999997797</v>
          </cell>
          <cell r="G20">
            <v>9.33</v>
          </cell>
          <cell r="H20">
            <v>3.2257999999999925</v>
          </cell>
          <cell r="I20">
            <v>11.53</v>
          </cell>
          <cell r="J20">
            <v>3.7537999999999556</v>
          </cell>
        </row>
        <row r="21">
          <cell r="A21" t="str">
            <v>DE</v>
          </cell>
          <cell r="B21" t="str">
            <v>FOWLER</v>
          </cell>
          <cell r="C21">
            <v>36312</v>
          </cell>
          <cell r="D21">
            <v>2</v>
          </cell>
          <cell r="E21">
            <v>2.0409631019387113</v>
          </cell>
          <cell r="F21">
            <v>0.03837784012130996</v>
          </cell>
          <cell r="G21">
            <v>10.618198874296436</v>
          </cell>
          <cell r="H21">
            <v>3.0157468258186952</v>
          </cell>
          <cell r="I21">
            <v>12.659161976235147</v>
          </cell>
          <cell r="J21">
            <v>3.7345299849303615</v>
          </cell>
        </row>
        <row r="22">
          <cell r="A22" t="str">
            <v>DE</v>
          </cell>
          <cell r="B22" t="str">
            <v>KITTS HUMMOCK</v>
          </cell>
          <cell r="C22">
            <v>36308</v>
          </cell>
          <cell r="D22">
            <v>2</v>
          </cell>
          <cell r="E22">
            <v>4.76</v>
          </cell>
          <cell r="F22">
            <v>0.007200000000004536</v>
          </cell>
          <cell r="G22">
            <v>16.45</v>
          </cell>
          <cell r="H22">
            <v>0.03380000000004202</v>
          </cell>
          <cell r="I22">
            <v>21.21</v>
          </cell>
          <cell r="J22">
            <v>0.009799999999927422</v>
          </cell>
        </row>
        <row r="23">
          <cell r="A23" t="str">
            <v>DE</v>
          </cell>
          <cell r="B23" t="str">
            <v>KITTS HUMMOCK</v>
          </cell>
          <cell r="C23">
            <v>36310</v>
          </cell>
          <cell r="D23">
            <v>2</v>
          </cell>
          <cell r="E23">
            <v>5.99</v>
          </cell>
          <cell r="F23">
            <v>0.14579999999997995</v>
          </cell>
          <cell r="G23">
            <v>18.04</v>
          </cell>
          <cell r="H23">
            <v>0.11520000000007258</v>
          </cell>
          <cell r="I23">
            <v>24.03</v>
          </cell>
          <cell r="J23">
            <v>0.5201999999999316</v>
          </cell>
        </row>
        <row r="24">
          <cell r="A24" t="str">
            <v>DE</v>
          </cell>
          <cell r="B24" t="str">
            <v>KITTS HUMMOCK</v>
          </cell>
          <cell r="C24">
            <v>36313</v>
          </cell>
          <cell r="D24">
            <v>2</v>
          </cell>
          <cell r="E24">
            <v>5.192448979591837</v>
          </cell>
          <cell r="F24">
            <v>0.005501790920455107</v>
          </cell>
          <cell r="G24">
            <v>19.693061224489796</v>
          </cell>
          <cell r="H24">
            <v>3.847198334027553</v>
          </cell>
          <cell r="I24">
            <v>24.885510204081633</v>
          </cell>
          <cell r="J24">
            <v>3.5617260308204095</v>
          </cell>
        </row>
        <row r="25">
          <cell r="A25" t="str">
            <v>DE</v>
          </cell>
          <cell r="B25" t="str">
            <v>NORTH BOWERS</v>
          </cell>
          <cell r="C25">
            <v>36308</v>
          </cell>
          <cell r="D25">
            <v>2</v>
          </cell>
          <cell r="E25">
            <v>1.3404255319148937</v>
          </cell>
          <cell r="F25">
            <v>0.0009053870529642793</v>
          </cell>
          <cell r="G25">
            <v>7.6914893617021285</v>
          </cell>
          <cell r="H25">
            <v>0.5434585785423138</v>
          </cell>
          <cell r="I25">
            <v>9.03191489361702</v>
          </cell>
          <cell r="J25">
            <v>0.5</v>
          </cell>
        </row>
        <row r="26">
          <cell r="A26" t="str">
            <v>DE</v>
          </cell>
          <cell r="B26" t="str">
            <v>NORTH BOWERS</v>
          </cell>
          <cell r="C26">
            <v>36310</v>
          </cell>
          <cell r="D26">
            <v>2</v>
          </cell>
          <cell r="E26">
            <v>1.5571230342275673</v>
          </cell>
          <cell r="F26">
            <v>0.07035586931276949</v>
          </cell>
          <cell r="G26">
            <v>7.719241443108233</v>
          </cell>
          <cell r="H26">
            <v>0.024440743786598773</v>
          </cell>
          <cell r="I26">
            <v>9.2763644773358</v>
          </cell>
          <cell r="J26">
            <v>0.1777315219316904</v>
          </cell>
        </row>
        <row r="27">
          <cell r="A27" t="str">
            <v>DE</v>
          </cell>
          <cell r="B27" t="str">
            <v>NORTH BOWERS</v>
          </cell>
          <cell r="C27">
            <v>36312</v>
          </cell>
          <cell r="D27">
            <v>2</v>
          </cell>
          <cell r="E27">
            <v>1.9378048780487804</v>
          </cell>
          <cell r="F27">
            <v>0.0028584176085670876</v>
          </cell>
          <cell r="G27">
            <v>9.375</v>
          </cell>
          <cell r="H27">
            <v>0.28125</v>
          </cell>
          <cell r="I27">
            <v>11.31280487804878</v>
          </cell>
          <cell r="J27">
            <v>0.22740110053541684</v>
          </cell>
        </row>
        <row r="28">
          <cell r="A28" t="str">
            <v>DE</v>
          </cell>
          <cell r="B28" t="str">
            <v>PRIMEHOOK</v>
          </cell>
          <cell r="C28">
            <v>36308</v>
          </cell>
          <cell r="D28">
            <v>2</v>
          </cell>
          <cell r="E28">
            <v>1.19</v>
          </cell>
          <cell r="F28">
            <v>0.125</v>
          </cell>
          <cell r="G28">
            <v>2.75</v>
          </cell>
          <cell r="H28">
            <v>0.009800000000000253</v>
          </cell>
          <cell r="I28">
            <v>3.94</v>
          </cell>
          <cell r="J28">
            <v>0.2047999999999952</v>
          </cell>
        </row>
        <row r="29">
          <cell r="A29" t="str">
            <v>DE</v>
          </cell>
          <cell r="B29" t="str">
            <v>PRIMEHOOK</v>
          </cell>
          <cell r="C29">
            <v>36310</v>
          </cell>
          <cell r="D29">
            <v>2</v>
          </cell>
          <cell r="E29">
            <v>2.22</v>
          </cell>
          <cell r="F29">
            <v>0.03920000000000279</v>
          </cell>
          <cell r="G29">
            <v>7.4</v>
          </cell>
          <cell r="H29">
            <v>0.00719999999998322</v>
          </cell>
          <cell r="I29">
            <v>9.62</v>
          </cell>
          <cell r="J29">
            <v>0.07999999999995566</v>
          </cell>
        </row>
        <row r="30">
          <cell r="A30" t="str">
            <v>DE</v>
          </cell>
          <cell r="B30" t="str">
            <v>PRIMEHOOK</v>
          </cell>
          <cell r="C30">
            <v>36312</v>
          </cell>
          <cell r="D30">
            <v>2</v>
          </cell>
          <cell r="E30">
            <v>1.31</v>
          </cell>
          <cell r="F30">
            <v>0.00019999999999997797</v>
          </cell>
          <cell r="G30">
            <v>2.97</v>
          </cell>
          <cell r="H30">
            <v>0.0002000000000030866</v>
          </cell>
          <cell r="I30">
            <v>4.28</v>
          </cell>
          <cell r="J30">
            <v>0.000800000000005241</v>
          </cell>
        </row>
        <row r="31">
          <cell r="A31" t="str">
            <v>DE</v>
          </cell>
          <cell r="B31" t="str">
            <v>SLAUGHTER</v>
          </cell>
          <cell r="C31">
            <v>36310</v>
          </cell>
          <cell r="D31">
            <v>2</v>
          </cell>
          <cell r="E31">
            <v>3.0961538461538463</v>
          </cell>
          <cell r="F31">
            <v>0.2670118343195256</v>
          </cell>
          <cell r="G31">
            <v>16</v>
          </cell>
          <cell r="H31">
            <v>0.07396449704151564</v>
          </cell>
          <cell r="I31">
            <v>19.096153846153847</v>
          </cell>
          <cell r="J31">
            <v>0.6220414201183075</v>
          </cell>
        </row>
        <row r="32">
          <cell r="A32" t="str">
            <v>DE</v>
          </cell>
          <cell r="B32" t="str">
            <v>SLAUGHTER</v>
          </cell>
          <cell r="C32">
            <v>36308</v>
          </cell>
          <cell r="D32">
            <v>2</v>
          </cell>
          <cell r="E32">
            <v>2.54</v>
          </cell>
          <cell r="F32">
            <v>0.08000000000000007</v>
          </cell>
          <cell r="G32">
            <v>13.74</v>
          </cell>
          <cell r="H32">
            <v>1.411200000000008</v>
          </cell>
          <cell r="I32">
            <v>16.28</v>
          </cell>
          <cell r="J32">
            <v>2.1631999999999607</v>
          </cell>
        </row>
        <row r="33">
          <cell r="A33" t="str">
            <v>DE</v>
          </cell>
          <cell r="B33" t="str">
            <v>SOUTH BOWERS</v>
          </cell>
          <cell r="C33">
            <v>36309</v>
          </cell>
          <cell r="D33">
            <v>2</v>
          </cell>
          <cell r="E33">
            <v>1.9898682877406282</v>
          </cell>
          <cell r="F33">
            <v>0.06504826164659239</v>
          </cell>
          <cell r="G33">
            <v>8.878926038500506</v>
          </cell>
          <cell r="H33">
            <v>0.8317494192486379</v>
          </cell>
          <cell r="I33">
            <v>10.868794326241135</v>
          </cell>
          <cell r="J33">
            <v>0.431592978220408</v>
          </cell>
        </row>
        <row r="34">
          <cell r="A34" t="str">
            <v>DE</v>
          </cell>
          <cell r="B34" t="str">
            <v>WOODLAND</v>
          </cell>
          <cell r="C34">
            <v>36308</v>
          </cell>
          <cell r="D34">
            <v>2</v>
          </cell>
          <cell r="E34">
            <v>0.07</v>
          </cell>
          <cell r="F34">
            <v>0.0018000000000000013</v>
          </cell>
          <cell r="G34">
            <v>0.15</v>
          </cell>
          <cell r="H34">
            <v>0.005</v>
          </cell>
          <cell r="I34">
            <v>0.22</v>
          </cell>
          <cell r="J34">
            <v>0.012800000000000006</v>
          </cell>
        </row>
        <row r="35">
          <cell r="A35" t="str">
            <v>DE</v>
          </cell>
          <cell r="B35" t="str">
            <v>WOODLAND</v>
          </cell>
          <cell r="C35">
            <v>36310</v>
          </cell>
          <cell r="D35">
            <v>2</v>
          </cell>
          <cell r="E35">
            <v>0.42</v>
          </cell>
          <cell r="F35">
            <v>0.00720000000000004</v>
          </cell>
          <cell r="G35">
            <v>1.17</v>
          </cell>
          <cell r="H35">
            <v>0.05780000000000074</v>
          </cell>
          <cell r="I35">
            <v>1.59</v>
          </cell>
          <cell r="J35">
            <v>0.10580000000000034</v>
          </cell>
        </row>
        <row r="36">
          <cell r="A36" t="str">
            <v>DE</v>
          </cell>
          <cell r="B36" t="str">
            <v>WOODLAND</v>
          </cell>
          <cell r="C36">
            <v>36313</v>
          </cell>
          <cell r="D36">
            <v>2</v>
          </cell>
          <cell r="E36">
            <v>0.43</v>
          </cell>
          <cell r="F36">
            <v>0.009800000000000031</v>
          </cell>
          <cell r="G36">
            <v>1.03</v>
          </cell>
          <cell r="H36">
            <v>0.03379999999999983</v>
          </cell>
          <cell r="I36">
            <v>1.46</v>
          </cell>
          <cell r="J36">
            <v>0.08000000000000007</v>
          </cell>
        </row>
        <row r="37">
          <cell r="A37" t="str">
            <v>DE</v>
          </cell>
          <cell r="B37" t="str">
            <v>BIG STONE</v>
          </cell>
          <cell r="C37">
            <v>36324</v>
          </cell>
          <cell r="D37">
            <v>3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 t="str">
            <v>DE</v>
          </cell>
          <cell r="B38" t="str">
            <v>BIG STONE</v>
          </cell>
          <cell r="C38">
            <v>36326</v>
          </cell>
          <cell r="D38">
            <v>3</v>
          </cell>
          <cell r="E38">
            <v>0.58</v>
          </cell>
          <cell r="F38">
            <v>0</v>
          </cell>
          <cell r="G38">
            <v>2.48</v>
          </cell>
          <cell r="H38">
            <v>0.11519999999999797</v>
          </cell>
          <cell r="I38">
            <v>3.06</v>
          </cell>
          <cell r="J38">
            <v>0.11520000000000152</v>
          </cell>
        </row>
        <row r="39">
          <cell r="A39" t="str">
            <v>DE</v>
          </cell>
          <cell r="B39" t="str">
            <v>BROADKILL</v>
          </cell>
          <cell r="C39">
            <v>36322</v>
          </cell>
          <cell r="D39">
            <v>3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 t="str">
            <v>DE</v>
          </cell>
          <cell r="B40" t="str">
            <v>BROADKILL</v>
          </cell>
          <cell r="C40">
            <v>36324</v>
          </cell>
          <cell r="D40">
            <v>3</v>
          </cell>
          <cell r="E40">
            <v>0.06</v>
          </cell>
          <cell r="F40">
            <v>0.0008000000000000004</v>
          </cell>
          <cell r="G40">
            <v>0.06</v>
          </cell>
          <cell r="H40">
            <v>0.0008000000000000004</v>
          </cell>
          <cell r="I40">
            <v>0.12</v>
          </cell>
          <cell r="J40">
            <v>0.0032000000000000015</v>
          </cell>
        </row>
        <row r="41">
          <cell r="A41" t="str">
            <v>DE</v>
          </cell>
          <cell r="B41" t="str">
            <v>BROADKILL</v>
          </cell>
          <cell r="C41">
            <v>36326</v>
          </cell>
          <cell r="D41">
            <v>3</v>
          </cell>
          <cell r="E41">
            <v>0.21</v>
          </cell>
          <cell r="F41">
            <v>0.00180000000000001</v>
          </cell>
          <cell r="G41">
            <v>0.42</v>
          </cell>
          <cell r="H41">
            <v>0</v>
          </cell>
          <cell r="I41">
            <v>0.63</v>
          </cell>
          <cell r="J41">
            <v>0.0018000000000000238</v>
          </cell>
        </row>
        <row r="42">
          <cell r="A42" t="str">
            <v>DE</v>
          </cell>
          <cell r="B42" t="str">
            <v>FOWLER</v>
          </cell>
          <cell r="C42">
            <v>36320</v>
          </cell>
          <cell r="D42">
            <v>3</v>
          </cell>
          <cell r="E42">
            <v>0.01</v>
          </cell>
          <cell r="F42">
            <v>0.0002</v>
          </cell>
          <cell r="G42">
            <v>0.02</v>
          </cell>
          <cell r="H42">
            <v>0.0008</v>
          </cell>
          <cell r="I42">
            <v>0.03</v>
          </cell>
          <cell r="J42">
            <v>0.0018</v>
          </cell>
        </row>
        <row r="43">
          <cell r="A43" t="str">
            <v>DE</v>
          </cell>
          <cell r="B43" t="str">
            <v>FOWLER</v>
          </cell>
          <cell r="C43">
            <v>36326</v>
          </cell>
          <cell r="D43">
            <v>3</v>
          </cell>
          <cell r="E43">
            <v>1.48</v>
          </cell>
          <cell r="F43">
            <v>0.05119999999999969</v>
          </cell>
          <cell r="G43">
            <v>5.97</v>
          </cell>
          <cell r="H43">
            <v>1.5841999999999814</v>
          </cell>
          <cell r="I43">
            <v>7.45</v>
          </cell>
          <cell r="J43">
            <v>2.205</v>
          </cell>
        </row>
        <row r="44">
          <cell r="A44" t="str">
            <v>DE</v>
          </cell>
          <cell r="B44" t="str">
            <v>KITTS HUMMOCK</v>
          </cell>
          <cell r="C44">
            <v>36322</v>
          </cell>
          <cell r="D44">
            <v>3</v>
          </cell>
          <cell r="E44">
            <v>0.09</v>
          </cell>
          <cell r="F44">
            <v>0.005</v>
          </cell>
          <cell r="G44">
            <v>0.09</v>
          </cell>
          <cell r="H44">
            <v>0.00020000000000000226</v>
          </cell>
          <cell r="I44">
            <v>0.18</v>
          </cell>
          <cell r="J44">
            <v>0.007199999999999998</v>
          </cell>
        </row>
        <row r="45">
          <cell r="A45" t="str">
            <v>DE</v>
          </cell>
          <cell r="B45" t="str">
            <v>KITTS HUMMOCK</v>
          </cell>
          <cell r="C45">
            <v>36324</v>
          </cell>
          <cell r="D45">
            <v>3</v>
          </cell>
          <cell r="E45">
            <v>0.11657801418439716</v>
          </cell>
          <cell r="F45">
            <v>0.011223419973844375</v>
          </cell>
          <cell r="G45">
            <v>0.12721631205673758</v>
          </cell>
          <cell r="H45">
            <v>0.014637483652733763</v>
          </cell>
          <cell r="I45">
            <v>0.24379432624113473</v>
          </cell>
          <cell r="J45">
            <v>0.05149546048991499</v>
          </cell>
        </row>
        <row r="46">
          <cell r="A46" t="str">
            <v>DE</v>
          </cell>
          <cell r="B46" t="str">
            <v>KITTS HUMMOCK</v>
          </cell>
          <cell r="C46">
            <v>36326</v>
          </cell>
          <cell r="D46">
            <v>3</v>
          </cell>
          <cell r="E46">
            <v>2.7</v>
          </cell>
          <cell r="F46">
            <v>0.0031999999999996476</v>
          </cell>
          <cell r="G46">
            <v>14.16</v>
          </cell>
          <cell r="H46">
            <v>0.11519999999995889</v>
          </cell>
          <cell r="I46">
            <v>16.86</v>
          </cell>
          <cell r="J46">
            <v>0.08000000000004093</v>
          </cell>
        </row>
        <row r="47">
          <cell r="A47" t="str">
            <v>DE</v>
          </cell>
          <cell r="B47" t="str">
            <v>WOODLAND</v>
          </cell>
          <cell r="C47">
            <v>36322</v>
          </cell>
          <cell r="D47">
            <v>3</v>
          </cell>
          <cell r="E47">
            <v>0.03</v>
          </cell>
          <cell r="F47">
            <v>0.0002000000000000001</v>
          </cell>
          <cell r="G47">
            <v>0.04</v>
          </cell>
          <cell r="H47">
            <v>0.0007999999999999999</v>
          </cell>
          <cell r="I47">
            <v>0.07</v>
          </cell>
          <cell r="J47">
            <v>0.0018000000000000013</v>
          </cell>
        </row>
        <row r="48">
          <cell r="A48" t="str">
            <v>DE</v>
          </cell>
          <cell r="B48" t="str">
            <v>WOODLAND</v>
          </cell>
          <cell r="C48">
            <v>36327</v>
          </cell>
          <cell r="D48">
            <v>3</v>
          </cell>
          <cell r="E48">
            <v>0.4442857142857143</v>
          </cell>
          <cell r="F48">
            <v>0.0004938775510204274</v>
          </cell>
          <cell r="G48">
            <v>1.4753061224489796</v>
          </cell>
          <cell r="H48">
            <v>0.0061175343606825194</v>
          </cell>
          <cell r="I48">
            <v>1.9195918367346938</v>
          </cell>
          <cell r="J48">
            <v>0.0031350270720533757</v>
          </cell>
        </row>
        <row r="49">
          <cell r="A49" t="str">
            <v>DE</v>
          </cell>
          <cell r="B49" t="str">
            <v>BIG STONE</v>
          </cell>
          <cell r="C49">
            <v>36339</v>
          </cell>
          <cell r="D49">
            <v>4</v>
          </cell>
          <cell r="E49">
            <v>0.21</v>
          </cell>
          <cell r="F49">
            <v>0.009800000000000003</v>
          </cell>
          <cell r="G49">
            <v>0.34</v>
          </cell>
          <cell r="H49">
            <v>0.02</v>
          </cell>
          <cell r="I49">
            <v>0.55</v>
          </cell>
          <cell r="J49">
            <v>0.05779999999999985</v>
          </cell>
        </row>
        <row r="50">
          <cell r="A50" t="str">
            <v>DE</v>
          </cell>
          <cell r="B50" t="str">
            <v>BIG STONE</v>
          </cell>
          <cell r="C50">
            <v>36341</v>
          </cell>
          <cell r="D50">
            <v>4</v>
          </cell>
          <cell r="E50">
            <v>0.04</v>
          </cell>
          <cell r="F50">
            <v>0</v>
          </cell>
          <cell r="G50">
            <v>0.04</v>
          </cell>
          <cell r="H50">
            <v>0.0007999999999999999</v>
          </cell>
          <cell r="I50">
            <v>0.08</v>
          </cell>
          <cell r="J50">
            <v>0.0008000000000000004</v>
          </cell>
        </row>
        <row r="51">
          <cell r="A51" t="str">
            <v>DE</v>
          </cell>
          <cell r="B51" t="str">
            <v>BROADKILL</v>
          </cell>
          <cell r="C51">
            <v>36337</v>
          </cell>
          <cell r="D51">
            <v>4</v>
          </cell>
          <cell r="E51">
            <v>0.03</v>
          </cell>
          <cell r="F51">
            <v>0.0002000000000000001</v>
          </cell>
          <cell r="G51">
            <v>0.05</v>
          </cell>
          <cell r="H51">
            <v>0.0017999999999999995</v>
          </cell>
          <cell r="I51">
            <v>0.08</v>
          </cell>
          <cell r="J51">
            <v>0.0031999999999999997</v>
          </cell>
        </row>
        <row r="52">
          <cell r="A52" t="str">
            <v>DE</v>
          </cell>
          <cell r="B52" t="str">
            <v>BROADKILL</v>
          </cell>
          <cell r="C52">
            <v>36339</v>
          </cell>
          <cell r="D52">
            <v>4</v>
          </cell>
          <cell r="E52">
            <v>0.29</v>
          </cell>
          <cell r="F52">
            <v>0.00019999999999995022</v>
          </cell>
          <cell r="G52">
            <v>0.44</v>
          </cell>
          <cell r="H52">
            <v>0.012800000000000034</v>
          </cell>
          <cell r="I52">
            <v>0.73</v>
          </cell>
          <cell r="J52">
            <v>0.016199999999999992</v>
          </cell>
        </row>
        <row r="53">
          <cell r="A53" t="str">
            <v>DE</v>
          </cell>
          <cell r="B53" t="str">
            <v>BROADKILL</v>
          </cell>
          <cell r="C53">
            <v>36341</v>
          </cell>
          <cell r="D53">
            <v>4</v>
          </cell>
          <cell r="E53">
            <v>0.09</v>
          </cell>
          <cell r="F53">
            <v>0.0017999999999999995</v>
          </cell>
          <cell r="G53">
            <v>0.11</v>
          </cell>
          <cell r="H53">
            <v>0.001799999999999996</v>
          </cell>
          <cell r="I53">
            <v>0.2</v>
          </cell>
          <cell r="J53">
            <v>0.007199999999999998</v>
          </cell>
        </row>
        <row r="54">
          <cell r="A54" t="str">
            <v>DE</v>
          </cell>
          <cell r="B54" t="str">
            <v>FOWLER</v>
          </cell>
          <cell r="C54">
            <v>36337</v>
          </cell>
          <cell r="D54">
            <v>4</v>
          </cell>
          <cell r="E54">
            <v>0.19</v>
          </cell>
          <cell r="F54">
            <v>0.00020000000000000573</v>
          </cell>
          <cell r="G54">
            <v>0.33</v>
          </cell>
          <cell r="H54">
            <v>0.0018000000000000516</v>
          </cell>
          <cell r="I54">
            <v>0.52</v>
          </cell>
          <cell r="J54">
            <v>0.0031999999999999806</v>
          </cell>
        </row>
        <row r="55">
          <cell r="A55" t="str">
            <v>DE</v>
          </cell>
          <cell r="B55" t="str">
            <v>FOWLER</v>
          </cell>
          <cell r="C55">
            <v>36339</v>
          </cell>
          <cell r="D55">
            <v>4</v>
          </cell>
          <cell r="E55">
            <v>0.49</v>
          </cell>
          <cell r="F55">
            <v>0.009800000000000031</v>
          </cell>
          <cell r="G55">
            <v>0.92</v>
          </cell>
          <cell r="H55">
            <v>0.012800000000000367</v>
          </cell>
          <cell r="I55">
            <v>1.41</v>
          </cell>
          <cell r="J55">
            <v>0.044999999999999485</v>
          </cell>
        </row>
        <row r="56">
          <cell r="A56" t="str">
            <v>DE</v>
          </cell>
          <cell r="B56" t="str">
            <v>FOWLER</v>
          </cell>
          <cell r="C56">
            <v>36341</v>
          </cell>
          <cell r="D56">
            <v>4</v>
          </cell>
          <cell r="E56">
            <v>0.15</v>
          </cell>
          <cell r="F56">
            <v>0.001799999999999996</v>
          </cell>
          <cell r="G56">
            <v>0.15</v>
          </cell>
          <cell r="H56">
            <v>0.001799999999999996</v>
          </cell>
          <cell r="I56">
            <v>0.3</v>
          </cell>
          <cell r="J56">
            <v>0.007199999999999984</v>
          </cell>
        </row>
        <row r="57">
          <cell r="A57" t="str">
            <v>DE</v>
          </cell>
          <cell r="B57" t="str">
            <v>KITTS HUMMOCK</v>
          </cell>
          <cell r="C57">
            <v>36337</v>
          </cell>
          <cell r="D57">
            <v>4</v>
          </cell>
          <cell r="E57">
            <v>0.66</v>
          </cell>
          <cell r="F57">
            <v>0.019999999999999907</v>
          </cell>
          <cell r="G57">
            <v>2.71</v>
          </cell>
          <cell r="H57">
            <v>0.33619999999999983</v>
          </cell>
          <cell r="I57">
            <v>3.37</v>
          </cell>
          <cell r="J57">
            <v>0.5201999999999956</v>
          </cell>
        </row>
        <row r="58">
          <cell r="A58" t="str">
            <v>DE</v>
          </cell>
          <cell r="B58" t="str">
            <v>KITTS HUMMOCK</v>
          </cell>
          <cell r="C58">
            <v>36339</v>
          </cell>
          <cell r="D58">
            <v>4</v>
          </cell>
          <cell r="E58">
            <v>0.8631221719457014</v>
          </cell>
          <cell r="F58">
            <v>0.019371532114411893</v>
          </cell>
          <cell r="G58">
            <v>5.085972850678733</v>
          </cell>
          <cell r="H58">
            <v>1.4627464630126426</v>
          </cell>
          <cell r="I58">
            <v>5.949095022624435</v>
          </cell>
          <cell r="J58">
            <v>1.1454541266558778</v>
          </cell>
        </row>
        <row r="59">
          <cell r="A59" t="str">
            <v>DE</v>
          </cell>
          <cell r="B59" t="str">
            <v>KITTS HUMMOCK</v>
          </cell>
          <cell r="C59">
            <v>36341</v>
          </cell>
          <cell r="D59">
            <v>4</v>
          </cell>
          <cell r="E59">
            <v>0.62</v>
          </cell>
          <cell r="F59">
            <v>0</v>
          </cell>
          <cell r="G59">
            <v>2.61</v>
          </cell>
          <cell r="H59">
            <v>0.0017999999999975813</v>
          </cell>
          <cell r="I59">
            <v>3.23</v>
          </cell>
          <cell r="J59">
            <v>0.0018000000000029104</v>
          </cell>
        </row>
        <row r="60">
          <cell r="A60" t="str">
            <v>DE</v>
          </cell>
          <cell r="B60" t="str">
            <v>NORTH BOWERS</v>
          </cell>
          <cell r="C60">
            <v>36337</v>
          </cell>
          <cell r="D60">
            <v>4</v>
          </cell>
          <cell r="E60">
            <v>0.25</v>
          </cell>
          <cell r="F60">
            <v>0.005</v>
          </cell>
          <cell r="G60">
            <v>1.78</v>
          </cell>
          <cell r="H60">
            <v>0.02000000000000135</v>
          </cell>
          <cell r="I60">
            <v>2.03</v>
          </cell>
          <cell r="J60">
            <v>0.04499999999999815</v>
          </cell>
        </row>
        <row r="61">
          <cell r="A61" t="str">
            <v>DE</v>
          </cell>
          <cell r="B61" t="str">
            <v>PRIMEHOOK</v>
          </cell>
          <cell r="C61">
            <v>36339</v>
          </cell>
          <cell r="D61">
            <v>4</v>
          </cell>
          <cell r="E61">
            <v>0.15172413793103448</v>
          </cell>
          <cell r="F61">
            <v>0.004661117717003574</v>
          </cell>
          <cell r="G61">
            <v>0.18563218390804598</v>
          </cell>
          <cell r="H61">
            <v>0.004550799312987186</v>
          </cell>
          <cell r="I61">
            <v>0.3373563218390805</v>
          </cell>
          <cell r="J61">
            <v>0.01842317347073591</v>
          </cell>
        </row>
        <row r="62">
          <cell r="A62" t="str">
            <v>DE</v>
          </cell>
          <cell r="B62" t="str">
            <v>SLAUGHTER</v>
          </cell>
          <cell r="C62">
            <v>36337</v>
          </cell>
          <cell r="D62">
            <v>4</v>
          </cell>
          <cell r="E62">
            <v>0.42</v>
          </cell>
          <cell r="F62">
            <v>0.02</v>
          </cell>
          <cell r="G62">
            <v>1.24</v>
          </cell>
          <cell r="H62">
            <v>0</v>
          </cell>
          <cell r="I62">
            <v>1.66</v>
          </cell>
          <cell r="J62">
            <v>0.019999999999999574</v>
          </cell>
        </row>
        <row r="63">
          <cell r="A63" t="str">
            <v>DE</v>
          </cell>
          <cell r="B63" t="str">
            <v>WOODLAND</v>
          </cell>
          <cell r="C63">
            <v>36337</v>
          </cell>
          <cell r="D63">
            <v>4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 t="str">
            <v>DE</v>
          </cell>
          <cell r="B64" t="str">
            <v>WOODLAND</v>
          </cell>
          <cell r="C64">
            <v>36339</v>
          </cell>
          <cell r="D64">
            <v>4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DE</v>
          </cell>
          <cell r="B65" t="str">
            <v>WOODLAND</v>
          </cell>
          <cell r="C65">
            <v>36342</v>
          </cell>
          <cell r="D65">
            <v>4</v>
          </cell>
          <cell r="E65">
            <v>0.01</v>
          </cell>
          <cell r="F65">
            <v>0.0002</v>
          </cell>
          <cell r="G65">
            <v>0.01</v>
          </cell>
          <cell r="H65">
            <v>0.0002</v>
          </cell>
          <cell r="I65">
            <v>0.02</v>
          </cell>
          <cell r="J65">
            <v>0.0008</v>
          </cell>
        </row>
        <row r="66">
          <cell r="A66" t="str">
            <v>NJ</v>
          </cell>
          <cell r="B66" t="str">
            <v>FORTESCUE</v>
          </cell>
          <cell r="C66">
            <v>36293</v>
          </cell>
          <cell r="D66">
            <v>1</v>
          </cell>
          <cell r="E66">
            <v>0.49</v>
          </cell>
          <cell r="F66">
            <v>0.00020000000000003348</v>
          </cell>
          <cell r="G66">
            <v>1.05</v>
          </cell>
          <cell r="H66">
            <v>0.016200000000000436</v>
          </cell>
          <cell r="I66">
            <v>1.54</v>
          </cell>
          <cell r="J66">
            <v>0.012800000000000367</v>
          </cell>
        </row>
        <row r="67">
          <cell r="A67" t="str">
            <v>NJ</v>
          </cell>
          <cell r="B67" t="str">
            <v>FORTESCUE</v>
          </cell>
          <cell r="C67">
            <v>36295</v>
          </cell>
          <cell r="D67">
            <v>1</v>
          </cell>
          <cell r="E67">
            <v>0.29</v>
          </cell>
          <cell r="F67">
            <v>0.0017999999999999683</v>
          </cell>
          <cell r="G67">
            <v>0.49</v>
          </cell>
          <cell r="H67">
            <v>0.0018000000000000793</v>
          </cell>
          <cell r="I67">
            <v>0.78</v>
          </cell>
          <cell r="J67">
            <v>0.007199999999999651</v>
          </cell>
        </row>
        <row r="68">
          <cell r="A68" t="str">
            <v>NJ</v>
          </cell>
          <cell r="B68" t="str">
            <v>FORTESCUE</v>
          </cell>
          <cell r="C68">
            <v>36298</v>
          </cell>
          <cell r="D68">
            <v>1</v>
          </cell>
          <cell r="E68">
            <v>0.39</v>
          </cell>
          <cell r="F68">
            <v>0.005</v>
          </cell>
          <cell r="G68">
            <v>0.77</v>
          </cell>
          <cell r="H68">
            <v>0.07220000000000004</v>
          </cell>
          <cell r="I68">
            <v>1.16</v>
          </cell>
          <cell r="J68">
            <v>0.11520000000000019</v>
          </cell>
        </row>
        <row r="69">
          <cell r="A69" t="str">
            <v>NJ</v>
          </cell>
          <cell r="B69" t="str">
            <v>GANDYS</v>
          </cell>
          <cell r="C69">
            <v>36293</v>
          </cell>
          <cell r="D69">
            <v>1</v>
          </cell>
          <cell r="E69">
            <v>0.3055555555555556</v>
          </cell>
          <cell r="F69">
            <v>0.001543209876543189</v>
          </cell>
          <cell r="G69">
            <v>0.4166666666666667</v>
          </cell>
          <cell r="H69">
            <v>0</v>
          </cell>
          <cell r="I69">
            <v>0.7222222222222222</v>
          </cell>
          <cell r="J69">
            <v>0.0015432098765433278</v>
          </cell>
        </row>
        <row r="70">
          <cell r="A70" t="str">
            <v>NJ</v>
          </cell>
          <cell r="B70" t="str">
            <v>GANDYS</v>
          </cell>
          <cell r="C70">
            <v>36295</v>
          </cell>
          <cell r="D70">
            <v>1</v>
          </cell>
          <cell r="E70">
            <v>0.28</v>
          </cell>
          <cell r="F70">
            <v>0.012799999999999978</v>
          </cell>
          <cell r="G70">
            <v>0.3</v>
          </cell>
          <cell r="H70">
            <v>0.0007999999999999674</v>
          </cell>
          <cell r="I70">
            <v>0.58</v>
          </cell>
          <cell r="J70">
            <v>0.019999999999999907</v>
          </cell>
        </row>
        <row r="71">
          <cell r="A71" t="str">
            <v>NJ</v>
          </cell>
          <cell r="B71" t="str">
            <v>GANDYS</v>
          </cell>
          <cell r="C71">
            <v>36298</v>
          </cell>
          <cell r="D71">
            <v>1</v>
          </cell>
          <cell r="E71">
            <v>0.27941176470588236</v>
          </cell>
          <cell r="F71">
            <v>0.003892733564013845</v>
          </cell>
          <cell r="G71">
            <v>0.5</v>
          </cell>
          <cell r="H71">
            <v>0.0017301038062284002</v>
          </cell>
          <cell r="I71">
            <v>0.7794117647058822</v>
          </cell>
          <cell r="J71">
            <v>0.00043252595155740536</v>
          </cell>
        </row>
        <row r="72">
          <cell r="A72" t="str">
            <v>NJ</v>
          </cell>
          <cell r="B72" t="str">
            <v>HIGHS BEACH</v>
          </cell>
          <cell r="C72">
            <v>36293</v>
          </cell>
          <cell r="D72">
            <v>1</v>
          </cell>
          <cell r="E72">
            <v>2.43</v>
          </cell>
          <cell r="F72">
            <v>0.001800000000001134</v>
          </cell>
          <cell r="G72">
            <v>9.49</v>
          </cell>
          <cell r="H72">
            <v>0.0338000000000136</v>
          </cell>
          <cell r="I72">
            <v>11.92</v>
          </cell>
          <cell r="J72">
            <v>0.020000000000038654</v>
          </cell>
        </row>
        <row r="73">
          <cell r="A73" t="str">
            <v>NJ</v>
          </cell>
          <cell r="B73" t="str">
            <v>HIGHS BEACH</v>
          </cell>
          <cell r="C73">
            <v>36295</v>
          </cell>
          <cell r="D73">
            <v>1</v>
          </cell>
          <cell r="E73">
            <v>1.37</v>
          </cell>
          <cell r="F73">
            <v>0.024199999999999555</v>
          </cell>
          <cell r="G73">
            <v>3.06</v>
          </cell>
          <cell r="H73">
            <v>0.1352000000000011</v>
          </cell>
          <cell r="I73">
            <v>4.43</v>
          </cell>
          <cell r="J73">
            <v>0.2738000000000014</v>
          </cell>
        </row>
        <row r="74">
          <cell r="A74" t="str">
            <v>NJ</v>
          </cell>
          <cell r="B74" t="str">
            <v>HIGHS BEACH</v>
          </cell>
          <cell r="C74">
            <v>36297</v>
          </cell>
          <cell r="D74">
            <v>1</v>
          </cell>
          <cell r="E74">
            <v>2.68</v>
          </cell>
          <cell r="F74">
            <v>0</v>
          </cell>
          <cell r="G74">
            <v>8.6</v>
          </cell>
          <cell r="H74">
            <v>0.020000000000010232</v>
          </cell>
          <cell r="I74">
            <v>11.28</v>
          </cell>
          <cell r="J74">
            <v>0.01999999999995339</v>
          </cell>
        </row>
        <row r="75">
          <cell r="A75" t="str">
            <v>NJ</v>
          </cell>
          <cell r="B75" t="str">
            <v>KIMBLES</v>
          </cell>
          <cell r="C75">
            <v>36293</v>
          </cell>
          <cell r="D75">
            <v>1</v>
          </cell>
          <cell r="E75">
            <v>1.79</v>
          </cell>
          <cell r="F75">
            <v>0.033800000000000274</v>
          </cell>
          <cell r="G75">
            <v>6.45</v>
          </cell>
          <cell r="H75">
            <v>0.1681999999999988</v>
          </cell>
          <cell r="I75">
            <v>8.24</v>
          </cell>
          <cell r="J75">
            <v>0.352800000000002</v>
          </cell>
        </row>
        <row r="76">
          <cell r="A76" t="str">
            <v>NJ</v>
          </cell>
          <cell r="B76" t="str">
            <v>KIMBLES</v>
          </cell>
          <cell r="C76">
            <v>36295</v>
          </cell>
          <cell r="D76">
            <v>1</v>
          </cell>
          <cell r="E76">
            <v>0.93</v>
          </cell>
          <cell r="F76">
            <v>0.009800000000000031</v>
          </cell>
          <cell r="G76">
            <v>1.83</v>
          </cell>
          <cell r="H76">
            <v>0.024199999999998667</v>
          </cell>
          <cell r="I76">
            <v>2.76</v>
          </cell>
          <cell r="J76">
            <v>0.0032000000000032003</v>
          </cell>
        </row>
        <row r="77">
          <cell r="A77" t="str">
            <v>NJ</v>
          </cell>
          <cell r="B77" t="str">
            <v>KIMBLES</v>
          </cell>
          <cell r="C77">
            <v>36297</v>
          </cell>
          <cell r="D77">
            <v>1</v>
          </cell>
          <cell r="E77">
            <v>2.236111111111111</v>
          </cell>
          <cell r="F77">
            <v>0.046682098765431945</v>
          </cell>
          <cell r="G77">
            <v>6.944444444444445</v>
          </cell>
          <cell r="H77">
            <v>2.228395061728392</v>
          </cell>
          <cell r="I77">
            <v>9.180555555555555</v>
          </cell>
          <cell r="J77">
            <v>2.920138888888914</v>
          </cell>
        </row>
        <row r="78">
          <cell r="A78" t="str">
            <v>NJ</v>
          </cell>
          <cell r="B78" t="str">
            <v>NORTH CAPE MAY</v>
          </cell>
          <cell r="C78">
            <v>36295</v>
          </cell>
          <cell r="D78">
            <v>1</v>
          </cell>
          <cell r="E78">
            <v>0.02</v>
          </cell>
          <cell r="F78">
            <v>0.0008</v>
          </cell>
          <cell r="G78">
            <v>0.05</v>
          </cell>
          <cell r="H78">
            <v>0.0001999999999999988</v>
          </cell>
          <cell r="I78">
            <v>0.07</v>
          </cell>
          <cell r="J78">
            <v>0.0018000000000000013</v>
          </cell>
        </row>
        <row r="79">
          <cell r="A79" t="str">
            <v>NJ</v>
          </cell>
          <cell r="B79" t="str">
            <v>NORTH CAPE MAY</v>
          </cell>
          <cell r="C79">
            <v>36297</v>
          </cell>
          <cell r="D79">
            <v>1</v>
          </cell>
          <cell r="E79">
            <v>0.11</v>
          </cell>
          <cell r="F79">
            <v>0.005</v>
          </cell>
          <cell r="G79">
            <v>0.22</v>
          </cell>
          <cell r="H79">
            <v>0.012800000000000006</v>
          </cell>
          <cell r="I79">
            <v>0.33</v>
          </cell>
          <cell r="J79">
            <v>0.033800000000000024</v>
          </cell>
        </row>
        <row r="80">
          <cell r="A80" t="str">
            <v>NJ</v>
          </cell>
          <cell r="B80" t="str">
            <v>NORTH CAPE MAY</v>
          </cell>
          <cell r="C80">
            <v>36293</v>
          </cell>
          <cell r="D80">
            <v>1</v>
          </cell>
          <cell r="E80">
            <v>0.15</v>
          </cell>
          <cell r="F80">
            <v>0.001799999999999996</v>
          </cell>
          <cell r="G80">
            <v>0.31</v>
          </cell>
          <cell r="H80">
            <v>0.004999999999999977</v>
          </cell>
          <cell r="I80">
            <v>0.46</v>
          </cell>
          <cell r="J80">
            <v>0.012800000000000034</v>
          </cell>
        </row>
        <row r="81">
          <cell r="A81" t="str">
            <v>NJ</v>
          </cell>
          <cell r="B81" t="str">
            <v>REEDS</v>
          </cell>
          <cell r="C81">
            <v>36293</v>
          </cell>
          <cell r="D81">
            <v>1</v>
          </cell>
          <cell r="E81">
            <v>1.8444444444444446</v>
          </cell>
          <cell r="F81">
            <v>0.02469135802469058</v>
          </cell>
          <cell r="G81">
            <v>5.877777777777778</v>
          </cell>
          <cell r="H81">
            <v>0.055555555555542924</v>
          </cell>
          <cell r="I81">
            <v>7.722222222222222</v>
          </cell>
          <cell r="J81">
            <v>0.006172839506177752</v>
          </cell>
        </row>
        <row r="82">
          <cell r="A82" t="str">
            <v>NJ</v>
          </cell>
          <cell r="B82" t="str">
            <v>REEDS</v>
          </cell>
          <cell r="C82">
            <v>36295</v>
          </cell>
          <cell r="D82">
            <v>1</v>
          </cell>
          <cell r="E82">
            <v>0.16666666666666666</v>
          </cell>
          <cell r="F82">
            <v>0.010204081632653059</v>
          </cell>
          <cell r="G82">
            <v>0.5952380952380952</v>
          </cell>
          <cell r="H82">
            <v>0.09183673469387754</v>
          </cell>
          <cell r="I82">
            <v>0.7619047619047619</v>
          </cell>
          <cell r="J82">
            <v>0.16326530612244916</v>
          </cell>
        </row>
        <row r="83">
          <cell r="A83" t="str">
            <v>NJ</v>
          </cell>
          <cell r="B83" t="str">
            <v>REEDS</v>
          </cell>
          <cell r="C83">
            <v>36297</v>
          </cell>
          <cell r="D83">
            <v>1</v>
          </cell>
          <cell r="E83">
            <v>1.15</v>
          </cell>
          <cell r="F83">
            <v>0.16820000000000013</v>
          </cell>
          <cell r="G83">
            <v>2.23</v>
          </cell>
          <cell r="H83">
            <v>1.0081999999999987</v>
          </cell>
          <cell r="I83">
            <v>3.38</v>
          </cell>
          <cell r="J83">
            <v>2</v>
          </cell>
        </row>
        <row r="84">
          <cell r="A84" t="str">
            <v>NJ</v>
          </cell>
          <cell r="B84" t="str">
            <v>SOUTH CAPE SHORE LAB</v>
          </cell>
          <cell r="C84">
            <v>36293</v>
          </cell>
          <cell r="D84">
            <v>1</v>
          </cell>
          <cell r="E84">
            <v>2.4393939393939394</v>
          </cell>
          <cell r="F84">
            <v>0.0004591368227728765</v>
          </cell>
          <cell r="G84">
            <v>12.272727272727273</v>
          </cell>
          <cell r="H84">
            <v>0.5950413223140458</v>
          </cell>
          <cell r="I84">
            <v>14.712121212121213</v>
          </cell>
          <cell r="J84">
            <v>0.6285583103764907</v>
          </cell>
        </row>
        <row r="85">
          <cell r="A85" t="str">
            <v>NJ</v>
          </cell>
          <cell r="B85" t="str">
            <v>SOUTH CAPE SHORE LAB</v>
          </cell>
          <cell r="C85">
            <v>36295</v>
          </cell>
          <cell r="D85">
            <v>1</v>
          </cell>
          <cell r="E85">
            <v>2.1911764705882355</v>
          </cell>
          <cell r="F85">
            <v>0.0038927335640117633</v>
          </cell>
          <cell r="G85">
            <v>5.102941176470589</v>
          </cell>
          <cell r="H85">
            <v>0.010813148788919591</v>
          </cell>
          <cell r="I85">
            <v>7.294117647058824</v>
          </cell>
          <cell r="J85">
            <v>0.02768166089964552</v>
          </cell>
        </row>
        <row r="86">
          <cell r="A86" t="str">
            <v>NJ</v>
          </cell>
          <cell r="B86" t="str">
            <v>SOUTH CAPE SHORE LAB</v>
          </cell>
          <cell r="C86">
            <v>36297</v>
          </cell>
          <cell r="D86">
            <v>1</v>
          </cell>
          <cell r="E86">
            <v>4.4222222222222225</v>
          </cell>
          <cell r="F86">
            <v>0.0009876543209870192</v>
          </cell>
          <cell r="G86">
            <v>15.954365079365079</v>
          </cell>
          <cell r="H86">
            <v>1.1549587427564347</v>
          </cell>
          <cell r="I86">
            <v>20.3765873015873</v>
          </cell>
          <cell r="J86">
            <v>1.0883978961957155</v>
          </cell>
        </row>
        <row r="87">
          <cell r="A87" t="str">
            <v>NJ</v>
          </cell>
          <cell r="B87" t="str">
            <v>FORTESCUE</v>
          </cell>
          <cell r="C87">
            <v>36308</v>
          </cell>
          <cell r="D87">
            <v>2</v>
          </cell>
          <cell r="E87">
            <v>0.25555555555555554</v>
          </cell>
          <cell r="F87">
            <v>0.0002469135802469491</v>
          </cell>
          <cell r="G87">
            <v>0.4444444444444444</v>
          </cell>
          <cell r="H87">
            <v>0.00395061728395063</v>
          </cell>
          <cell r="I87">
            <v>0.7</v>
          </cell>
          <cell r="J87">
            <v>0.0022222222222222365</v>
          </cell>
        </row>
        <row r="88">
          <cell r="A88" t="str">
            <v>NJ</v>
          </cell>
          <cell r="B88" t="str">
            <v>FORTESCUE</v>
          </cell>
          <cell r="C88">
            <v>36310</v>
          </cell>
          <cell r="D88">
            <v>2</v>
          </cell>
          <cell r="E88">
            <v>0.5453061224489797</v>
          </cell>
          <cell r="F88">
            <v>0.00043182007496855856</v>
          </cell>
          <cell r="G88">
            <v>1.7295918367346939</v>
          </cell>
          <cell r="H88">
            <v>0.10542482299042089</v>
          </cell>
          <cell r="I88">
            <v>2.2748979591836735</v>
          </cell>
          <cell r="J88">
            <v>0.09236226572261508</v>
          </cell>
        </row>
        <row r="89">
          <cell r="A89" t="str">
            <v>NJ</v>
          </cell>
          <cell r="B89" t="str">
            <v>FORTESCUE</v>
          </cell>
          <cell r="C89">
            <v>36312</v>
          </cell>
          <cell r="D89">
            <v>2</v>
          </cell>
          <cell r="E89">
            <v>0.5611111111111111</v>
          </cell>
          <cell r="F89">
            <v>0.007469135802469107</v>
          </cell>
          <cell r="G89">
            <v>1.8404040404040405</v>
          </cell>
          <cell r="H89">
            <v>0.08326497296194102</v>
          </cell>
          <cell r="I89">
            <v>2.4015151515151514</v>
          </cell>
          <cell r="J89">
            <v>0.14061065197428846</v>
          </cell>
        </row>
        <row r="90">
          <cell r="A90" t="str">
            <v>NJ</v>
          </cell>
          <cell r="B90" t="str">
            <v>GANDYS</v>
          </cell>
          <cell r="C90">
            <v>36308</v>
          </cell>
          <cell r="D90">
            <v>2</v>
          </cell>
          <cell r="E90">
            <v>0.16</v>
          </cell>
          <cell r="F90">
            <v>0.012799999999999999</v>
          </cell>
          <cell r="G90">
            <v>0.39</v>
          </cell>
          <cell r="H90">
            <v>0.005</v>
          </cell>
          <cell r="I90">
            <v>0.55</v>
          </cell>
          <cell r="J90">
            <v>0.03379999999999994</v>
          </cell>
        </row>
        <row r="91">
          <cell r="A91" t="str">
            <v>NJ</v>
          </cell>
          <cell r="B91" t="str">
            <v>GANDYS</v>
          </cell>
          <cell r="C91">
            <v>36310</v>
          </cell>
          <cell r="D91">
            <v>2</v>
          </cell>
          <cell r="E91">
            <v>0.98</v>
          </cell>
          <cell r="F91">
            <v>0.039200000000000124</v>
          </cell>
          <cell r="G91">
            <v>3.16</v>
          </cell>
          <cell r="H91">
            <v>0.4231999999999978</v>
          </cell>
          <cell r="I91">
            <v>4.14</v>
          </cell>
          <cell r="J91">
            <v>0.7199999999999918</v>
          </cell>
        </row>
        <row r="92">
          <cell r="A92" t="str">
            <v>NJ</v>
          </cell>
          <cell r="B92" t="str">
            <v>GANDYS</v>
          </cell>
          <cell r="C92">
            <v>36313</v>
          </cell>
          <cell r="D92">
            <v>2</v>
          </cell>
          <cell r="E92">
            <v>1.5019148936170212</v>
          </cell>
          <cell r="F92">
            <v>0.3838371208691713</v>
          </cell>
          <cell r="G92">
            <v>3.8957446808510636</v>
          </cell>
          <cell r="H92">
            <v>0.9919511090991406</v>
          </cell>
          <cell r="I92">
            <v>5.397659574468085</v>
          </cell>
          <cell r="J92">
            <v>2.609883295608874</v>
          </cell>
        </row>
        <row r="93">
          <cell r="A93" t="str">
            <v>NJ</v>
          </cell>
          <cell r="B93" t="str">
            <v>HIGHS BEACH</v>
          </cell>
          <cell r="C93">
            <v>36308</v>
          </cell>
          <cell r="D93">
            <v>2</v>
          </cell>
          <cell r="E93">
            <v>0.61</v>
          </cell>
          <cell r="F93">
            <v>0.045</v>
          </cell>
          <cell r="G93">
            <v>3.67</v>
          </cell>
          <cell r="H93">
            <v>1.3122000000000007</v>
          </cell>
          <cell r="I93">
            <v>4.28</v>
          </cell>
          <cell r="J93">
            <v>1.843200000000003</v>
          </cell>
        </row>
        <row r="94">
          <cell r="A94" t="str">
            <v>NJ</v>
          </cell>
          <cell r="B94" t="str">
            <v>HIGHS BEACH</v>
          </cell>
          <cell r="C94">
            <v>36310</v>
          </cell>
          <cell r="D94">
            <v>2</v>
          </cell>
          <cell r="E94">
            <v>1.41</v>
          </cell>
          <cell r="F94">
            <v>0.009799999999999365</v>
          </cell>
          <cell r="G94">
            <v>7.39</v>
          </cell>
          <cell r="H94">
            <v>0.0049999999999954525</v>
          </cell>
          <cell r="I94">
            <v>8.8</v>
          </cell>
          <cell r="J94">
            <v>0.0007999999999697138</v>
          </cell>
        </row>
        <row r="95">
          <cell r="A95" t="str">
            <v>NJ</v>
          </cell>
          <cell r="B95" t="str">
            <v>HIGHS BEACH</v>
          </cell>
          <cell r="C95">
            <v>36312</v>
          </cell>
          <cell r="D95">
            <v>2</v>
          </cell>
          <cell r="E95">
            <v>0.92</v>
          </cell>
          <cell r="F95">
            <v>0.02000000000000024</v>
          </cell>
          <cell r="G95">
            <v>5.19</v>
          </cell>
          <cell r="H95">
            <v>0.44180000000000774</v>
          </cell>
          <cell r="I95">
            <v>6.11</v>
          </cell>
          <cell r="J95">
            <v>0.6498000000000133</v>
          </cell>
        </row>
        <row r="96">
          <cell r="A96" t="str">
            <v>NJ</v>
          </cell>
          <cell r="B96" t="str">
            <v>KIMBLES</v>
          </cell>
          <cell r="C96">
            <v>36308</v>
          </cell>
          <cell r="D96">
            <v>2</v>
          </cell>
          <cell r="E96">
            <v>1.13</v>
          </cell>
          <cell r="F96">
            <v>0.07220000000000093</v>
          </cell>
          <cell r="G96">
            <v>7.14</v>
          </cell>
          <cell r="H96">
            <v>0.05119999999999436</v>
          </cell>
          <cell r="I96">
            <v>8.27</v>
          </cell>
          <cell r="J96">
            <v>0.0018000000000029104</v>
          </cell>
        </row>
        <row r="97">
          <cell r="A97" t="str">
            <v>NJ</v>
          </cell>
          <cell r="B97" t="str">
            <v>KIMBLES</v>
          </cell>
          <cell r="C97">
            <v>36310</v>
          </cell>
          <cell r="D97">
            <v>2</v>
          </cell>
          <cell r="E97">
            <v>1.42</v>
          </cell>
          <cell r="F97">
            <v>0.08000000000000007</v>
          </cell>
          <cell r="G97">
            <v>8.02</v>
          </cell>
          <cell r="H97">
            <v>0.6272000000000162</v>
          </cell>
          <cell r="I97">
            <v>9.44</v>
          </cell>
          <cell r="J97">
            <v>1.1552000000000078</v>
          </cell>
        </row>
        <row r="98">
          <cell r="A98" t="str">
            <v>NJ</v>
          </cell>
          <cell r="B98" t="str">
            <v>KIMBLES</v>
          </cell>
          <cell r="C98">
            <v>36312</v>
          </cell>
          <cell r="D98">
            <v>2</v>
          </cell>
          <cell r="E98">
            <v>0.8706122448979592</v>
          </cell>
          <cell r="F98">
            <v>0.07266605581007934</v>
          </cell>
          <cell r="G98">
            <v>5.734285714285715</v>
          </cell>
          <cell r="H98">
            <v>0.9640653061224498</v>
          </cell>
          <cell r="I98">
            <v>6.604897959183673</v>
          </cell>
          <cell r="J98">
            <v>1.5660887963348529</v>
          </cell>
        </row>
        <row r="99">
          <cell r="A99" t="str">
            <v>NJ</v>
          </cell>
          <cell r="B99" t="str">
            <v>NORTH CAPE MAY</v>
          </cell>
          <cell r="C99">
            <v>36308</v>
          </cell>
          <cell r="D99">
            <v>2</v>
          </cell>
          <cell r="E99">
            <v>0.26</v>
          </cell>
          <cell r="F99">
            <v>0.007200000000000012</v>
          </cell>
          <cell r="G99">
            <v>0.97</v>
          </cell>
          <cell r="H99">
            <v>0.04500000000000015</v>
          </cell>
          <cell r="I99">
            <v>1.23</v>
          </cell>
          <cell r="J99">
            <v>0.08820000000000006</v>
          </cell>
        </row>
        <row r="100">
          <cell r="A100" t="str">
            <v>NJ</v>
          </cell>
          <cell r="B100" t="str">
            <v>NORTH CAPE MAY</v>
          </cell>
          <cell r="C100">
            <v>36310</v>
          </cell>
          <cell r="D100">
            <v>2</v>
          </cell>
          <cell r="E100">
            <v>0.77</v>
          </cell>
          <cell r="F100">
            <v>0.0242</v>
          </cell>
          <cell r="G100">
            <v>2.65</v>
          </cell>
          <cell r="H100">
            <v>0.5617999999999981</v>
          </cell>
          <cell r="I100">
            <v>3.42</v>
          </cell>
          <cell r="J100">
            <v>0.8191999999999986</v>
          </cell>
        </row>
        <row r="101">
          <cell r="A101" t="str">
            <v>NJ</v>
          </cell>
          <cell r="B101" t="str">
            <v>NORTH CAPE MAY</v>
          </cell>
          <cell r="C101">
            <v>36312</v>
          </cell>
          <cell r="D101">
            <v>2</v>
          </cell>
          <cell r="E101">
            <v>0.92</v>
          </cell>
          <cell r="F101">
            <v>0.012800000000000367</v>
          </cell>
          <cell r="G101">
            <v>3.83</v>
          </cell>
          <cell r="H101">
            <v>0.0882000000000005</v>
          </cell>
          <cell r="I101">
            <v>4.75</v>
          </cell>
          <cell r="J101">
            <v>0.033799999999999386</v>
          </cell>
        </row>
        <row r="102">
          <cell r="A102" t="str">
            <v>NJ</v>
          </cell>
          <cell r="B102" t="str">
            <v>REEDS</v>
          </cell>
          <cell r="C102">
            <v>36308</v>
          </cell>
          <cell r="D102">
            <v>2</v>
          </cell>
          <cell r="E102">
            <v>0.43</v>
          </cell>
          <cell r="F102">
            <v>0.0017999999999999683</v>
          </cell>
          <cell r="G102">
            <v>1.37</v>
          </cell>
          <cell r="H102">
            <v>0.004999999999999449</v>
          </cell>
          <cell r="I102">
            <v>1.8</v>
          </cell>
          <cell r="J102">
            <v>0.012800000000000367</v>
          </cell>
        </row>
        <row r="103">
          <cell r="A103" t="str">
            <v>NJ</v>
          </cell>
          <cell r="B103" t="str">
            <v>REEDS</v>
          </cell>
          <cell r="C103">
            <v>36310</v>
          </cell>
          <cell r="D103">
            <v>2</v>
          </cell>
          <cell r="E103">
            <v>0.6382978723404256</v>
          </cell>
          <cell r="F103">
            <v>0.09053870529651409</v>
          </cell>
          <cell r="G103">
            <v>2.1595744680851063</v>
          </cell>
          <cell r="H103">
            <v>1.412630149388864</v>
          </cell>
          <cell r="I103">
            <v>2.797872340425532</v>
          </cell>
          <cell r="J103">
            <v>0.7879130828429126</v>
          </cell>
        </row>
        <row r="104">
          <cell r="A104" t="str">
            <v>NJ</v>
          </cell>
          <cell r="B104" t="str">
            <v>REEDS</v>
          </cell>
          <cell r="C104">
            <v>36312</v>
          </cell>
          <cell r="D104">
            <v>2</v>
          </cell>
          <cell r="E104">
            <v>0.19</v>
          </cell>
          <cell r="F104">
            <v>0.016200000000000006</v>
          </cell>
          <cell r="G104">
            <v>0.94</v>
          </cell>
          <cell r="H104">
            <v>0.5408</v>
          </cell>
          <cell r="I104">
            <v>1.13</v>
          </cell>
          <cell r="J104">
            <v>0.7442000000000006</v>
          </cell>
        </row>
        <row r="105">
          <cell r="A105" t="str">
            <v>NJ</v>
          </cell>
          <cell r="B105" t="str">
            <v>SOUTH CAPE SHORE LAB</v>
          </cell>
          <cell r="C105">
            <v>36308</v>
          </cell>
          <cell r="D105">
            <v>2</v>
          </cell>
          <cell r="E105">
            <v>0.84</v>
          </cell>
          <cell r="F105">
            <v>0.02000000000000024</v>
          </cell>
          <cell r="G105">
            <v>3.52</v>
          </cell>
          <cell r="H105">
            <v>0.32</v>
          </cell>
          <cell r="I105">
            <v>4.36</v>
          </cell>
          <cell r="J105">
            <v>0.4999999999999929</v>
          </cell>
        </row>
        <row r="106">
          <cell r="A106" t="str">
            <v>NJ</v>
          </cell>
          <cell r="B106" t="str">
            <v>SOUTH CAPE SHORE LAB</v>
          </cell>
          <cell r="C106">
            <v>36310</v>
          </cell>
          <cell r="D106">
            <v>2</v>
          </cell>
          <cell r="E106">
            <v>2.18</v>
          </cell>
          <cell r="F106">
            <v>0</v>
          </cell>
          <cell r="G106">
            <v>9.6</v>
          </cell>
          <cell r="H106">
            <v>0.11519999999998731</v>
          </cell>
          <cell r="I106">
            <v>11.78</v>
          </cell>
          <cell r="J106">
            <v>0.11520000000001573</v>
          </cell>
        </row>
        <row r="107">
          <cell r="A107" t="str">
            <v>NJ</v>
          </cell>
          <cell r="B107" t="str">
            <v>SOUTH CAPE SHORE LAB</v>
          </cell>
          <cell r="C107">
            <v>36312</v>
          </cell>
          <cell r="D107">
            <v>2</v>
          </cell>
          <cell r="E107">
            <v>2.13</v>
          </cell>
          <cell r="F107">
            <v>0.10580000000000034</v>
          </cell>
          <cell r="G107">
            <v>9.93</v>
          </cell>
          <cell r="H107">
            <v>0.057799999999986085</v>
          </cell>
          <cell r="I107">
            <v>12.06</v>
          </cell>
          <cell r="J107">
            <v>0.007200000000068485</v>
          </cell>
        </row>
        <row r="108">
          <cell r="A108" t="str">
            <v>NJ</v>
          </cell>
          <cell r="B108" t="str">
            <v>FORTESCUE</v>
          </cell>
          <cell r="C108">
            <v>36322</v>
          </cell>
          <cell r="D108">
            <v>3</v>
          </cell>
          <cell r="E108">
            <v>0.20454545454545456</v>
          </cell>
          <cell r="F108">
            <v>0.2595137420718816</v>
          </cell>
          <cell r="G108">
            <v>0.45454545454545453</v>
          </cell>
          <cell r="H108">
            <v>0.6723044397463002</v>
          </cell>
          <cell r="I108">
            <v>0.6590909090909091</v>
          </cell>
          <cell r="J108">
            <v>1.625264270613108</v>
          </cell>
        </row>
        <row r="109">
          <cell r="A109" t="str">
            <v>NJ</v>
          </cell>
          <cell r="B109" t="str">
            <v>FORTESCUE</v>
          </cell>
          <cell r="C109">
            <v>36326</v>
          </cell>
          <cell r="D109">
            <v>3</v>
          </cell>
          <cell r="E109">
            <v>0.06338652482269504</v>
          </cell>
          <cell r="F109">
            <v>0.0009435044766359819</v>
          </cell>
          <cell r="G109">
            <v>0.21143617021276595</v>
          </cell>
          <cell r="H109">
            <v>0.014942423042100486</v>
          </cell>
          <cell r="I109">
            <v>0.274822695035461</v>
          </cell>
          <cell r="J109">
            <v>0.023395452945022904</v>
          </cell>
        </row>
        <row r="110">
          <cell r="A110" t="str">
            <v>NJ</v>
          </cell>
          <cell r="B110" t="str">
            <v>GANDYS</v>
          </cell>
          <cell r="C110">
            <v>36322</v>
          </cell>
          <cell r="D110">
            <v>3</v>
          </cell>
          <cell r="E110">
            <v>0.25</v>
          </cell>
          <cell r="F110">
            <v>0.00020000000000000573</v>
          </cell>
          <cell r="G110">
            <v>0.48</v>
          </cell>
          <cell r="H110">
            <v>0.003200000000000036</v>
          </cell>
          <cell r="I110">
            <v>0.73</v>
          </cell>
          <cell r="J110">
            <v>0.0050000000000003375</v>
          </cell>
        </row>
        <row r="111">
          <cell r="A111" t="str">
            <v>NJ</v>
          </cell>
          <cell r="B111" t="str">
            <v>GANDYS</v>
          </cell>
          <cell r="C111">
            <v>36327</v>
          </cell>
          <cell r="D111">
            <v>3</v>
          </cell>
          <cell r="E111">
            <v>0.57</v>
          </cell>
          <cell r="F111">
            <v>0.009799999999999809</v>
          </cell>
          <cell r="G111">
            <v>3.35</v>
          </cell>
          <cell r="H111">
            <v>1.805</v>
          </cell>
          <cell r="I111">
            <v>3.92</v>
          </cell>
          <cell r="J111">
            <v>2.0808000000000106</v>
          </cell>
        </row>
        <row r="112">
          <cell r="A112" t="str">
            <v>NJ</v>
          </cell>
          <cell r="B112" t="str">
            <v>HIGHS BEACH</v>
          </cell>
          <cell r="C112">
            <v>36322</v>
          </cell>
          <cell r="D112">
            <v>3</v>
          </cell>
          <cell r="E112">
            <v>0.01</v>
          </cell>
          <cell r="F112">
            <v>0.0002</v>
          </cell>
          <cell r="G112">
            <v>0.01</v>
          </cell>
          <cell r="H112">
            <v>0.0002</v>
          </cell>
          <cell r="I112">
            <v>0.02</v>
          </cell>
          <cell r="J112">
            <v>0.0008</v>
          </cell>
        </row>
        <row r="113">
          <cell r="A113" t="str">
            <v>NJ</v>
          </cell>
          <cell r="B113" t="str">
            <v>HIGHS BEACH</v>
          </cell>
          <cell r="C113">
            <v>36324</v>
          </cell>
          <cell r="D113">
            <v>3</v>
          </cell>
          <cell r="E113">
            <v>0.02</v>
          </cell>
          <cell r="F113">
            <v>0.0008</v>
          </cell>
          <cell r="G113">
            <v>0.15</v>
          </cell>
          <cell r="H113">
            <v>0.001799999999999996</v>
          </cell>
          <cell r="I113">
            <v>0.17</v>
          </cell>
          <cell r="J113">
            <v>0.005</v>
          </cell>
        </row>
        <row r="114">
          <cell r="A114" t="str">
            <v>NJ</v>
          </cell>
          <cell r="B114" t="str">
            <v>HIGHS BEACH</v>
          </cell>
          <cell r="C114">
            <v>36326</v>
          </cell>
          <cell r="D114">
            <v>3</v>
          </cell>
          <cell r="E114">
            <v>0.01</v>
          </cell>
          <cell r="F114">
            <v>0.0002</v>
          </cell>
          <cell r="G114">
            <v>0.11</v>
          </cell>
          <cell r="H114">
            <v>0.016200000000000006</v>
          </cell>
          <cell r="I114">
            <v>0.12</v>
          </cell>
          <cell r="J114">
            <v>0.02</v>
          </cell>
        </row>
        <row r="115">
          <cell r="A115" t="str">
            <v>NJ</v>
          </cell>
          <cell r="B115" t="str">
            <v>KIMBLES</v>
          </cell>
          <cell r="C115">
            <v>36322</v>
          </cell>
          <cell r="D115">
            <v>3</v>
          </cell>
          <cell r="E115">
            <v>0.01</v>
          </cell>
          <cell r="F115">
            <v>0.0002</v>
          </cell>
          <cell r="G115">
            <v>0.02</v>
          </cell>
          <cell r="H115">
            <v>0.0008</v>
          </cell>
          <cell r="I115">
            <v>0.03</v>
          </cell>
          <cell r="J115">
            <v>0.0002000000000000001</v>
          </cell>
        </row>
        <row r="116">
          <cell r="A116" t="str">
            <v>NJ</v>
          </cell>
          <cell r="B116" t="str">
            <v>KIMBLES</v>
          </cell>
          <cell r="C116">
            <v>36324</v>
          </cell>
          <cell r="D116">
            <v>3</v>
          </cell>
          <cell r="E116">
            <v>0</v>
          </cell>
          <cell r="F116">
            <v>0</v>
          </cell>
          <cell r="G116">
            <v>0.03333333333333333</v>
          </cell>
          <cell r="H116">
            <v>0.00024691358024691353</v>
          </cell>
          <cell r="I116">
            <v>0.03333333333333333</v>
          </cell>
          <cell r="J116">
            <v>0.00024691358024691353</v>
          </cell>
        </row>
        <row r="117">
          <cell r="A117" t="str">
            <v>NJ</v>
          </cell>
          <cell r="B117" t="str">
            <v>KIMBLES</v>
          </cell>
          <cell r="C117">
            <v>36327</v>
          </cell>
          <cell r="D117">
            <v>3</v>
          </cell>
          <cell r="E117">
            <v>0.08888888888888889</v>
          </cell>
          <cell r="F117">
            <v>0.01580246913580247</v>
          </cell>
          <cell r="G117">
            <v>0.25555555555555554</v>
          </cell>
          <cell r="H117">
            <v>0.012098765432098785</v>
          </cell>
          <cell r="I117">
            <v>0.34444444444444444</v>
          </cell>
          <cell r="J117">
            <v>0.0555555555555555</v>
          </cell>
        </row>
        <row r="118">
          <cell r="A118" t="str">
            <v>NJ</v>
          </cell>
          <cell r="B118" t="str">
            <v>NORTH CAPE MAY</v>
          </cell>
          <cell r="C118">
            <v>36322</v>
          </cell>
          <cell r="D118">
            <v>3</v>
          </cell>
          <cell r="E118">
            <v>0.05</v>
          </cell>
          <cell r="F118">
            <v>0.0017999999999999995</v>
          </cell>
          <cell r="G118">
            <v>0.06</v>
          </cell>
          <cell r="H118">
            <v>0.0031999999999999997</v>
          </cell>
          <cell r="I118">
            <v>0.11</v>
          </cell>
          <cell r="J118">
            <v>0.009799999999999996</v>
          </cell>
        </row>
        <row r="119">
          <cell r="A119" t="str">
            <v>NJ</v>
          </cell>
          <cell r="B119" t="str">
            <v>NORTH CAPE MAY</v>
          </cell>
          <cell r="C119">
            <v>36324</v>
          </cell>
          <cell r="D119">
            <v>3</v>
          </cell>
          <cell r="E119">
            <v>0.04</v>
          </cell>
          <cell r="F119">
            <v>0.0007999999999999999</v>
          </cell>
          <cell r="G119">
            <v>0.11</v>
          </cell>
          <cell r="H119">
            <v>0.001799999999999996</v>
          </cell>
          <cell r="I119">
            <v>0.15</v>
          </cell>
          <cell r="J119">
            <v>0.00019999999999999185</v>
          </cell>
        </row>
        <row r="120">
          <cell r="A120" t="str">
            <v>NJ</v>
          </cell>
          <cell r="B120" t="str">
            <v>NORTH CAPE MAY</v>
          </cell>
          <cell r="C120">
            <v>36326</v>
          </cell>
          <cell r="D120">
            <v>3</v>
          </cell>
          <cell r="E120">
            <v>0.34</v>
          </cell>
          <cell r="F120">
            <v>0.012800000000000034</v>
          </cell>
          <cell r="G120">
            <v>0.47</v>
          </cell>
          <cell r="H120">
            <v>0.009799999999999975</v>
          </cell>
          <cell r="I120">
            <v>0.81</v>
          </cell>
          <cell r="J120">
            <v>0.00019999999999975593</v>
          </cell>
        </row>
        <row r="121">
          <cell r="A121" t="str">
            <v>NJ</v>
          </cell>
          <cell r="B121" t="str">
            <v>REEDS</v>
          </cell>
          <cell r="C121">
            <v>36322</v>
          </cell>
          <cell r="D121">
            <v>3</v>
          </cell>
          <cell r="E121">
            <v>0.01</v>
          </cell>
          <cell r="F121">
            <v>0.0002</v>
          </cell>
          <cell r="G121">
            <v>0.14</v>
          </cell>
          <cell r="H121">
            <v>0.007200000000000005</v>
          </cell>
          <cell r="I121">
            <v>0.15</v>
          </cell>
          <cell r="J121">
            <v>0.009800000000000003</v>
          </cell>
        </row>
        <row r="122">
          <cell r="A122" t="str">
            <v>NJ</v>
          </cell>
          <cell r="B122" t="str">
            <v>REEDS</v>
          </cell>
          <cell r="C122">
            <v>36324</v>
          </cell>
          <cell r="D122">
            <v>3</v>
          </cell>
          <cell r="E122">
            <v>0.04</v>
          </cell>
          <cell r="F122">
            <v>0</v>
          </cell>
          <cell r="G122">
            <v>0.07</v>
          </cell>
          <cell r="H122">
            <v>0.0001999999999999988</v>
          </cell>
          <cell r="I122">
            <v>0.11</v>
          </cell>
          <cell r="J122">
            <v>0.00020000000000000226</v>
          </cell>
        </row>
        <row r="123">
          <cell r="A123" t="str">
            <v>NJ</v>
          </cell>
          <cell r="B123" t="str">
            <v>REEDS</v>
          </cell>
          <cell r="C123">
            <v>36326</v>
          </cell>
          <cell r="D123">
            <v>3</v>
          </cell>
          <cell r="E123">
            <v>0.08</v>
          </cell>
          <cell r="F123">
            <v>0.0031999999999999997</v>
          </cell>
          <cell r="G123">
            <v>0.29</v>
          </cell>
          <cell r="H123">
            <v>0.00019999999999995022</v>
          </cell>
          <cell r="I123">
            <v>0.37</v>
          </cell>
          <cell r="J123">
            <v>0.0018000000000000793</v>
          </cell>
        </row>
        <row r="124">
          <cell r="A124" t="str">
            <v>NJ</v>
          </cell>
          <cell r="B124" t="str">
            <v>SOUTH CAPE SHORE LAB</v>
          </cell>
          <cell r="C124">
            <v>36322</v>
          </cell>
          <cell r="D124">
            <v>3</v>
          </cell>
          <cell r="E124">
            <v>0.11</v>
          </cell>
          <cell r="F124">
            <v>0.00020000000000000226</v>
          </cell>
          <cell r="G124">
            <v>0.32</v>
          </cell>
          <cell r="H124">
            <v>0.007200000000000012</v>
          </cell>
          <cell r="I124">
            <v>0.43</v>
          </cell>
          <cell r="J124">
            <v>0.00500000000000006</v>
          </cell>
        </row>
        <row r="125">
          <cell r="A125" t="str">
            <v>NJ</v>
          </cell>
          <cell r="B125" t="str">
            <v>SOUTH CAPE SHORE LAB</v>
          </cell>
          <cell r="C125">
            <v>36324</v>
          </cell>
          <cell r="D125">
            <v>3</v>
          </cell>
          <cell r="E125">
            <v>0.11</v>
          </cell>
          <cell r="F125">
            <v>0.001799999999999996</v>
          </cell>
          <cell r="G125">
            <v>0.39</v>
          </cell>
          <cell r="H125">
            <v>0.005</v>
          </cell>
          <cell r="I125">
            <v>0.5</v>
          </cell>
          <cell r="J125">
            <v>0.012799999999999923</v>
          </cell>
        </row>
        <row r="126">
          <cell r="A126" t="str">
            <v>NJ</v>
          </cell>
          <cell r="B126" t="str">
            <v>SOUTH CAPE SHORE LAB</v>
          </cell>
          <cell r="C126">
            <v>36326</v>
          </cell>
          <cell r="D126">
            <v>3</v>
          </cell>
          <cell r="E126">
            <v>0.14</v>
          </cell>
          <cell r="F126">
            <v>0.0031999999999999945</v>
          </cell>
          <cell r="G126">
            <v>1.31</v>
          </cell>
          <cell r="H126">
            <v>0.044999999999999485</v>
          </cell>
          <cell r="I126">
            <v>1.45</v>
          </cell>
          <cell r="J126">
            <v>0.0721999999999996</v>
          </cell>
        </row>
        <row r="127">
          <cell r="A127" t="str">
            <v>NJ</v>
          </cell>
          <cell r="B127" t="str">
            <v>FORTESCUE</v>
          </cell>
          <cell r="C127">
            <v>36337</v>
          </cell>
          <cell r="D127">
            <v>4</v>
          </cell>
          <cell r="E127">
            <v>0.01</v>
          </cell>
          <cell r="F127">
            <v>0.0002</v>
          </cell>
          <cell r="G127">
            <v>0.03</v>
          </cell>
          <cell r="H127">
            <v>0.0002000000000000001</v>
          </cell>
          <cell r="I127">
            <v>0.04</v>
          </cell>
          <cell r="J127">
            <v>0</v>
          </cell>
        </row>
        <row r="128">
          <cell r="A128" t="str">
            <v>NJ</v>
          </cell>
          <cell r="B128" t="str">
            <v>FORTESCUE</v>
          </cell>
          <cell r="C128">
            <v>36339</v>
          </cell>
          <cell r="D128">
            <v>4</v>
          </cell>
          <cell r="E128">
            <v>0.023255813953488372</v>
          </cell>
          <cell r="F128">
            <v>0</v>
          </cell>
          <cell r="G128">
            <v>0.023255813953488372</v>
          </cell>
          <cell r="H128">
            <v>0.0010816657652785288</v>
          </cell>
          <cell r="I128">
            <v>0.046511627906976744</v>
          </cell>
          <cell r="J128">
            <v>0.0010816657652785297</v>
          </cell>
        </row>
        <row r="129">
          <cell r="A129" t="str">
            <v>NJ</v>
          </cell>
          <cell r="B129" t="str">
            <v>FORTESCUE</v>
          </cell>
          <cell r="C129">
            <v>36341</v>
          </cell>
          <cell r="D129">
            <v>4</v>
          </cell>
          <cell r="E129">
            <v>0</v>
          </cell>
          <cell r="F129">
            <v>0</v>
          </cell>
          <cell r="G129">
            <v>0.02</v>
          </cell>
          <cell r="H129">
            <v>0.0008</v>
          </cell>
          <cell r="I129">
            <v>0.02</v>
          </cell>
          <cell r="J129">
            <v>0.0008</v>
          </cell>
        </row>
        <row r="130">
          <cell r="A130" t="str">
            <v>NJ</v>
          </cell>
          <cell r="B130" t="str">
            <v>GANDYS</v>
          </cell>
          <cell r="C130">
            <v>36337</v>
          </cell>
          <cell r="D130">
            <v>4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NJ</v>
          </cell>
          <cell r="B131" t="str">
            <v>GANDYS</v>
          </cell>
          <cell r="C131">
            <v>36339</v>
          </cell>
          <cell r="D131">
            <v>4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NJ</v>
          </cell>
          <cell r="B132" t="str">
            <v>GANDYS</v>
          </cell>
          <cell r="C132">
            <v>36341</v>
          </cell>
          <cell r="D132">
            <v>4</v>
          </cell>
          <cell r="E132">
            <v>0.08</v>
          </cell>
          <cell r="F132">
            <v>0.007200000000000003</v>
          </cell>
          <cell r="G132">
            <v>0.2</v>
          </cell>
          <cell r="H132">
            <v>0.007199999999999998</v>
          </cell>
          <cell r="I132">
            <v>0.28</v>
          </cell>
          <cell r="J132">
            <v>0.02880000000000002</v>
          </cell>
        </row>
        <row r="133">
          <cell r="A133" t="str">
            <v>NJ</v>
          </cell>
          <cell r="B133" t="str">
            <v>HIGHS BEACH</v>
          </cell>
          <cell r="C133">
            <v>36337</v>
          </cell>
          <cell r="D133">
            <v>4</v>
          </cell>
          <cell r="E133">
            <v>0.01</v>
          </cell>
          <cell r="F133">
            <v>0.0002</v>
          </cell>
          <cell r="G133">
            <v>0.12</v>
          </cell>
          <cell r="H133">
            <v>0.012799999999999999</v>
          </cell>
          <cell r="I133">
            <v>0.13</v>
          </cell>
          <cell r="J133">
            <v>0.009800000000000003</v>
          </cell>
        </row>
        <row r="134">
          <cell r="A134" t="str">
            <v>NJ</v>
          </cell>
          <cell r="B134" t="str">
            <v>HIGHS BEACH</v>
          </cell>
          <cell r="C134">
            <v>36339</v>
          </cell>
          <cell r="D134">
            <v>4</v>
          </cell>
          <cell r="E134">
            <v>0</v>
          </cell>
          <cell r="F134">
            <v>0</v>
          </cell>
          <cell r="G134">
            <v>0.01</v>
          </cell>
          <cell r="H134">
            <v>0.0002</v>
          </cell>
          <cell r="I134">
            <v>0.01</v>
          </cell>
          <cell r="J134">
            <v>0.0002</v>
          </cell>
        </row>
        <row r="135">
          <cell r="A135" t="str">
            <v>NJ</v>
          </cell>
          <cell r="B135" t="str">
            <v>HIGHS BEACH</v>
          </cell>
          <cell r="C135">
            <v>36341</v>
          </cell>
          <cell r="D135">
            <v>4</v>
          </cell>
          <cell r="E135">
            <v>0</v>
          </cell>
          <cell r="F135">
            <v>0</v>
          </cell>
          <cell r="G135">
            <v>0.07</v>
          </cell>
          <cell r="H135">
            <v>0.0001999999999999988</v>
          </cell>
          <cell r="I135">
            <v>0.07</v>
          </cell>
          <cell r="J135">
            <v>0.0001999999999999988</v>
          </cell>
        </row>
        <row r="136">
          <cell r="A136" t="str">
            <v>NJ</v>
          </cell>
          <cell r="B136" t="str">
            <v>KIMBLES</v>
          </cell>
          <cell r="C136">
            <v>36337</v>
          </cell>
          <cell r="D136">
            <v>4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 t="str">
            <v>NJ</v>
          </cell>
          <cell r="B137" t="str">
            <v>KIMBLES</v>
          </cell>
          <cell r="C137">
            <v>36339</v>
          </cell>
          <cell r="D137">
            <v>4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 t="str">
            <v>NJ</v>
          </cell>
          <cell r="B138" t="str">
            <v>NORTH CAPE MAY</v>
          </cell>
          <cell r="C138">
            <v>36337</v>
          </cell>
          <cell r="D138">
            <v>4</v>
          </cell>
          <cell r="E138">
            <v>0.01</v>
          </cell>
          <cell r="F138">
            <v>0.0002</v>
          </cell>
          <cell r="G138">
            <v>0.03</v>
          </cell>
          <cell r="H138">
            <v>0.0002000000000000001</v>
          </cell>
          <cell r="I138">
            <v>0.04</v>
          </cell>
          <cell r="J138">
            <v>0</v>
          </cell>
        </row>
        <row r="139">
          <cell r="A139" t="str">
            <v>NJ</v>
          </cell>
          <cell r="B139" t="str">
            <v>NORTH CAPE MAY</v>
          </cell>
          <cell r="C139">
            <v>36341</v>
          </cell>
          <cell r="D139">
            <v>4</v>
          </cell>
          <cell r="E139">
            <v>0.03</v>
          </cell>
          <cell r="F139">
            <v>0.0002000000000000001</v>
          </cell>
          <cell r="G139">
            <v>0.03</v>
          </cell>
          <cell r="H139">
            <v>0.0002000000000000001</v>
          </cell>
          <cell r="I139">
            <v>0.06</v>
          </cell>
          <cell r="J139">
            <v>0.0008000000000000004</v>
          </cell>
        </row>
        <row r="140">
          <cell r="A140" t="str">
            <v>NJ</v>
          </cell>
          <cell r="B140" t="str">
            <v>NORTH CAPE MAY</v>
          </cell>
          <cell r="C140">
            <v>36339</v>
          </cell>
          <cell r="D140">
            <v>4</v>
          </cell>
          <cell r="E140">
            <v>0</v>
          </cell>
          <cell r="F140">
            <v>0</v>
          </cell>
          <cell r="G140">
            <v>0.01</v>
          </cell>
          <cell r="H140">
            <v>0.0002</v>
          </cell>
          <cell r="I140">
            <v>0.01</v>
          </cell>
          <cell r="J140">
            <v>0.0002</v>
          </cell>
        </row>
        <row r="141">
          <cell r="A141" t="str">
            <v>NJ</v>
          </cell>
          <cell r="B141" t="str">
            <v>REEDS</v>
          </cell>
          <cell r="C141">
            <v>36337</v>
          </cell>
          <cell r="D141">
            <v>4</v>
          </cell>
          <cell r="E141">
            <v>0.01</v>
          </cell>
          <cell r="F141">
            <v>0.0002</v>
          </cell>
          <cell r="G141">
            <v>0</v>
          </cell>
          <cell r="H141">
            <v>0</v>
          </cell>
          <cell r="I141">
            <v>0.01</v>
          </cell>
          <cell r="J141">
            <v>0.0002</v>
          </cell>
        </row>
        <row r="142">
          <cell r="A142" t="str">
            <v>NJ</v>
          </cell>
          <cell r="B142" t="str">
            <v>REEDS</v>
          </cell>
          <cell r="C142">
            <v>36341</v>
          </cell>
          <cell r="D142">
            <v>4</v>
          </cell>
          <cell r="E142">
            <v>0.01</v>
          </cell>
          <cell r="F142">
            <v>0.0002</v>
          </cell>
          <cell r="G142">
            <v>0.09</v>
          </cell>
          <cell r="H142">
            <v>0.00020000000000000226</v>
          </cell>
          <cell r="I142">
            <v>0.1</v>
          </cell>
          <cell r="J142">
            <v>0</v>
          </cell>
        </row>
        <row r="143">
          <cell r="A143" t="str">
            <v>NJ</v>
          </cell>
          <cell r="B143" t="str">
            <v>REEDS</v>
          </cell>
          <cell r="C143">
            <v>36339</v>
          </cell>
          <cell r="D143">
            <v>4</v>
          </cell>
          <cell r="E143">
            <v>0</v>
          </cell>
          <cell r="F143">
            <v>0</v>
          </cell>
          <cell r="G143">
            <v>0.01</v>
          </cell>
          <cell r="H143">
            <v>0.0002</v>
          </cell>
          <cell r="I143">
            <v>0.01</v>
          </cell>
          <cell r="J143">
            <v>0.0002</v>
          </cell>
        </row>
        <row r="144">
          <cell r="A144" t="str">
            <v>NJ</v>
          </cell>
          <cell r="B144" t="str">
            <v>SOUTH CAPE SHORE LAB</v>
          </cell>
          <cell r="C144">
            <v>36337</v>
          </cell>
          <cell r="D144">
            <v>4</v>
          </cell>
          <cell r="E144">
            <v>0.06</v>
          </cell>
          <cell r="F144">
            <v>0.0008000000000000004</v>
          </cell>
          <cell r="G144">
            <v>0.16</v>
          </cell>
          <cell r="H144">
            <v>0.007199999999999998</v>
          </cell>
          <cell r="I144">
            <v>0.22</v>
          </cell>
          <cell r="J144">
            <v>0.012800000000000006</v>
          </cell>
        </row>
        <row r="145">
          <cell r="A145" t="str">
            <v>NJ</v>
          </cell>
          <cell r="B145" t="str">
            <v>SOUTH CAPE SHORE LAB</v>
          </cell>
          <cell r="C145">
            <v>36339</v>
          </cell>
          <cell r="D145">
            <v>4</v>
          </cell>
          <cell r="E145">
            <v>0.2</v>
          </cell>
          <cell r="F145">
            <v>0</v>
          </cell>
          <cell r="G145">
            <v>0.75</v>
          </cell>
          <cell r="H145">
            <v>0.0018000000000000238</v>
          </cell>
          <cell r="I145">
            <v>0.95</v>
          </cell>
          <cell r="J145">
            <v>0.0018000000000000238</v>
          </cell>
        </row>
        <row r="146">
          <cell r="A146" t="str">
            <v>NJ</v>
          </cell>
          <cell r="B146" t="str">
            <v>SOUTH CAPE SHORE LAB</v>
          </cell>
          <cell r="C146">
            <v>36341</v>
          </cell>
          <cell r="D146">
            <v>4</v>
          </cell>
          <cell r="E146">
            <v>0.12</v>
          </cell>
          <cell r="F146">
            <v>0</v>
          </cell>
          <cell r="G146">
            <v>0.64</v>
          </cell>
          <cell r="H146">
            <v>0.028800000000000048</v>
          </cell>
          <cell r="I146">
            <v>0.76</v>
          </cell>
          <cell r="J146">
            <v>0.028799999999999937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227" sheet="DATA"/>
  </cacheSource>
  <cacheFields count="10">
    <cacheField name="STATE">
      <sharedItems containsMixedTypes="0" count="2">
        <s v="DE"/>
        <s v="NJ"/>
      </sharedItems>
    </cacheField>
    <cacheField name="BEACH">
      <sharedItems containsMixedTypes="0" count="23">
        <s v="BENNETTS PIER"/>
        <s v="BIG STONE"/>
        <s v="BROADKILL"/>
        <s v="FOWLERS"/>
        <s v="KITTS HUMMOCK"/>
        <s v="LEWES"/>
        <s v="NORTH BOWERS"/>
        <s v="PICKERING"/>
        <s v="PRIMEHOOK"/>
        <s v="SLAUGHTER"/>
        <s v="SOUTH BOWERS"/>
        <s v="WOODLAND"/>
        <s v="CAPE SHORE LAB"/>
        <s v="GANDYS"/>
        <s v="HIGHS"/>
        <s v="KIMBLES"/>
        <s v="NORBURYS"/>
        <s v="NORTH CAPE MAY"/>
        <s v="REEDS"/>
        <s v="SEABREEZE"/>
        <s v="SUNSET"/>
        <s v="TOWNBANK"/>
        <s v="CAPE HENLOPEN"/>
      </sharedItems>
    </cacheField>
    <cacheField name="DATE">
      <sharedItems containsSemiMixedTypes="0" containsNonDate="0" containsDate="1" containsString="0" containsMixedTypes="0" count="13">
        <d v="2001-05-05T00:00:00.000"/>
        <d v="2001-05-07T00:00:00.000"/>
        <d v="2001-05-09T00:00:00.000"/>
        <d v="2001-05-20T00:00:00.000"/>
        <d v="2001-05-24T00:00:00.000"/>
        <d v="2001-05-22T00:00:00.000"/>
        <d v="2001-06-03T00:00:00.000"/>
        <d v="2001-06-05T00:00:00.000"/>
        <d v="2001-06-07T00:00:00.000"/>
        <d v="2001-06-19T00:00:00.000"/>
        <d v="2001-06-21T00:00:00.000"/>
        <d v="2001-06-23T00:00:00.000"/>
        <d v="2001-05-10T00:00:00.000"/>
      </sharedItems>
    </cacheField>
    <cacheField name="LUNAR PERIOD STRATA">
      <sharedItems containsSemiMixedTypes="0" containsString="0" containsMixedTypes="0" containsNumber="1" containsInteger="1" count="4">
        <n v="1"/>
        <n v="2"/>
        <n v="3"/>
        <n v="4"/>
      </sharedItems>
    </cacheField>
    <cacheField name="ISA females (night w.in beach)">
      <sharedItems containsSemiMixedTypes="0" containsString="0" containsMixedTypes="0" containsNumber="1"/>
    </cacheField>
    <cacheField name="VAR females (night w.in beach)">
      <sharedItems containsSemiMixedTypes="0" containsString="0" containsMixedTypes="0" containsNumber="1"/>
    </cacheField>
    <cacheField name="ISA males (night w.in beach)">
      <sharedItems containsSemiMixedTypes="0" containsString="0" containsMixedTypes="0" containsNumber="1"/>
    </cacheField>
    <cacheField name="VAR males (night w.in beach)">
      <sharedItems containsSemiMixedTypes="0" containsString="0" containsMixedTypes="0" containsNumber="1"/>
    </cacheField>
    <cacheField name="ISA total (night w.in beach)">
      <sharedItems containsSemiMixedTypes="0" containsString="0" containsMixedTypes="0" containsNumber="1"/>
    </cacheField>
    <cacheField name="VAR total (night w.in beach)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4" dataOnRows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1:G90" firstHeaderRow="1" firstDataRow="2" firstDataCol="3"/>
  <pivotFields count="10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24">
        <item x="0"/>
        <item x="1"/>
        <item x="2"/>
        <item m="1" x="22"/>
        <item x="12"/>
        <item x="3"/>
        <item x="13"/>
        <item x="14"/>
        <item x="15"/>
        <item x="4"/>
        <item x="5"/>
        <item x="16"/>
        <item x="6"/>
        <item x="17"/>
        <item x="7"/>
        <item x="8"/>
        <item x="18"/>
        <item x="19"/>
        <item x="9"/>
        <item x="10"/>
        <item x="20"/>
        <item x="21"/>
        <item x="11"/>
        <item t="default"/>
      </items>
    </pivotField>
    <pivotField compact="0" outline="0" subtotalTop="0" showAll="0" numFmtId="14"/>
    <pivotField axis="axisCol" compact="0" outline="0" subtotalTop="0" showAll="0">
      <items count="5">
        <item x="0"/>
        <item x="1"/>
        <item x="2"/>
        <item x="3"/>
        <item t="default"/>
      </items>
    </pivotField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3">
    <field x="0"/>
    <field x="1"/>
    <field x="-2"/>
  </rowFields>
  <rowItems count="8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r="1">
      <x v="2"/>
      <x/>
    </i>
    <i i="1" r="2">
      <x v="1"/>
    </i>
    <i i="2" r="2">
      <x v="2"/>
    </i>
    <i i="3" r="2">
      <x v="3"/>
    </i>
    <i r="1">
      <x v="5"/>
      <x/>
    </i>
    <i i="1" r="2">
      <x v="1"/>
    </i>
    <i i="2" r="2">
      <x v="2"/>
    </i>
    <i i="3" r="2">
      <x v="3"/>
    </i>
    <i r="1">
      <x v="9"/>
      <x/>
    </i>
    <i i="1" r="2">
      <x v="1"/>
    </i>
    <i i="2" r="2">
      <x v="2"/>
    </i>
    <i i="3" r="2">
      <x v="3"/>
    </i>
    <i r="1">
      <x v="10"/>
      <x/>
    </i>
    <i i="1" r="2">
      <x v="1"/>
    </i>
    <i i="2" r="2">
      <x v="2"/>
    </i>
    <i i="3" r="2">
      <x v="3"/>
    </i>
    <i r="1">
      <x v="12"/>
      <x/>
    </i>
    <i i="1" r="2">
      <x v="1"/>
    </i>
    <i i="2" r="2">
      <x v="2"/>
    </i>
    <i i="3" r="2">
      <x v="3"/>
    </i>
    <i r="1">
      <x v="14"/>
      <x/>
    </i>
    <i i="1" r="2">
      <x v="1"/>
    </i>
    <i i="2" r="2">
      <x v="2"/>
    </i>
    <i i="3" r="2">
      <x v="3"/>
    </i>
    <i r="1">
      <x v="15"/>
      <x/>
    </i>
    <i i="1" r="2">
      <x v="1"/>
    </i>
    <i i="2" r="2">
      <x v="2"/>
    </i>
    <i i="3" r="2">
      <x v="3"/>
    </i>
    <i r="1">
      <x v="18"/>
      <x/>
    </i>
    <i i="1" r="2">
      <x v="1"/>
    </i>
    <i i="2" r="2">
      <x v="2"/>
    </i>
    <i i="3" r="2">
      <x v="3"/>
    </i>
    <i r="1">
      <x v="19"/>
      <x/>
    </i>
    <i i="1" r="2">
      <x v="1"/>
    </i>
    <i i="2" r="2">
      <x v="2"/>
    </i>
    <i i="3" r="2">
      <x v="3"/>
    </i>
    <i r="1">
      <x v="22"/>
      <x/>
    </i>
    <i i="1" r="2">
      <x v="1"/>
    </i>
    <i i="2" r="2">
      <x v="2"/>
    </i>
    <i i="3" r="2">
      <x v="3"/>
    </i>
    <i>
      <x v="1"/>
      <x v="4"/>
      <x/>
    </i>
    <i i="1" r="2">
      <x v="1"/>
    </i>
    <i i="2" r="2">
      <x v="2"/>
    </i>
    <i i="3" r="2">
      <x v="3"/>
    </i>
    <i r="1">
      <x v="6"/>
      <x/>
    </i>
    <i i="1" r="2">
      <x v="1"/>
    </i>
    <i i="2" r="2">
      <x v="2"/>
    </i>
    <i i="3" r="2">
      <x v="3"/>
    </i>
    <i r="1">
      <x v="7"/>
      <x/>
    </i>
    <i i="1" r="2">
      <x v="1"/>
    </i>
    <i i="2" r="2">
      <x v="2"/>
    </i>
    <i i="3" r="2">
      <x v="3"/>
    </i>
    <i r="1">
      <x v="8"/>
      <x/>
    </i>
    <i i="1" r="2">
      <x v="1"/>
    </i>
    <i i="2" r="2">
      <x v="2"/>
    </i>
    <i i="3" r="2">
      <x v="3"/>
    </i>
    <i r="1">
      <x v="11"/>
      <x/>
    </i>
    <i i="1" r="2">
      <x v="1"/>
    </i>
    <i i="2" r="2">
      <x v="2"/>
    </i>
    <i i="3" r="2">
      <x v="3"/>
    </i>
    <i r="1">
      <x v="13"/>
      <x/>
    </i>
    <i i="1" r="2">
      <x v="1"/>
    </i>
    <i i="2" r="2">
      <x v="2"/>
    </i>
    <i i="3" r="2">
      <x v="3"/>
    </i>
    <i r="1">
      <x v="16"/>
      <x/>
    </i>
    <i i="1" r="2">
      <x v="1"/>
    </i>
    <i i="2" r="2">
      <x v="2"/>
    </i>
    <i i="3" r="2">
      <x v="3"/>
    </i>
    <i r="1">
      <x v="17"/>
      <x/>
    </i>
    <i i="1" r="2">
      <x v="1"/>
    </i>
    <i i="2" r="2">
      <x v="2"/>
    </i>
    <i i="3" r="2">
      <x v="3"/>
    </i>
    <i r="1">
      <x v="20"/>
      <x/>
    </i>
    <i i="1" r="2">
      <x v="1"/>
    </i>
    <i i="2" r="2">
      <x v="2"/>
    </i>
    <i i="3" r="2">
      <x v="3"/>
    </i>
    <i r="1">
      <x v="21"/>
      <x/>
    </i>
    <i i="1" r="2">
      <x v="1"/>
    </i>
    <i i="2" r="2">
      <x v="2"/>
    </i>
    <i i="3" r="2">
      <x v="3"/>
    </i>
  </rowItems>
  <colFields count="1">
    <field x="3"/>
  </colFields>
  <colItems count="4">
    <i>
      <x/>
    </i>
    <i>
      <x v="1"/>
    </i>
    <i>
      <x v="2"/>
    </i>
    <i>
      <x v="3"/>
    </i>
  </colItems>
  <dataFields count="4">
    <dataField name="Count of ISA females (night w.in beach)" fld="4" subtotal="count" baseField="0" baseItem="0"/>
    <dataField name="Var of ISA females (night w.in beach)2" fld="4" subtotal="var" baseField="0" baseItem="0"/>
    <dataField name="Average of ISA females (night w.in beach)3" fld="4" subtotal="average" baseField="0" baseItem="0"/>
    <dataField name="Sum of VAR females (night w.in beach)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3"/>
  <sheetViews>
    <sheetView tabSelected="1" workbookViewId="0" topLeftCell="A1">
      <selection activeCell="J33" sqref="J33:Q34"/>
    </sheetView>
  </sheetViews>
  <sheetFormatPr defaultColWidth="9.140625" defaultRowHeight="12.75"/>
  <cols>
    <col min="1" max="1" width="9.8515625" style="0" customWidth="1"/>
    <col min="2" max="3" width="37.140625" style="0" bestFit="1" customWidth="1"/>
    <col min="4" max="4" width="25.140625" style="0" bestFit="1" customWidth="1"/>
    <col min="5" max="6" width="12.00390625" style="0" bestFit="1" customWidth="1"/>
    <col min="7" max="7" width="12.421875" style="0" bestFit="1" customWidth="1"/>
    <col min="10" max="10" width="24.28125" style="0" customWidth="1"/>
    <col min="11" max="11" width="11.140625" style="0" customWidth="1"/>
    <col min="12" max="12" width="10.140625" style="0" customWidth="1"/>
    <col min="13" max="13" width="8.57421875" style="0" customWidth="1"/>
    <col min="15" max="15" width="9.28125" style="0" customWidth="1"/>
    <col min="17" max="17" width="10.28125" style="0" customWidth="1"/>
    <col min="18" max="20" width="12.00390625" style="0" customWidth="1"/>
    <col min="21" max="21" width="11.57421875" style="0" customWidth="1"/>
    <col min="23" max="23" width="5.28125" style="0" customWidth="1"/>
    <col min="24" max="24" width="13.7109375" style="0" customWidth="1"/>
    <col min="30" max="30" width="9.7109375" style="0" customWidth="1"/>
    <col min="31" max="33" width="10.28125" style="0" customWidth="1"/>
    <col min="40" max="40" width="13.7109375" style="0" customWidth="1"/>
    <col min="42" max="42" width="11.28125" style="0" customWidth="1"/>
    <col min="43" max="43" width="13.00390625" style="0" customWidth="1"/>
    <col min="46" max="46" width="11.28125" style="0" customWidth="1"/>
    <col min="47" max="48" width="12.00390625" style="0" customWidth="1"/>
    <col min="49" max="49" width="8.421875" style="0" customWidth="1"/>
  </cols>
  <sheetData>
    <row r="1" spans="1:50" ht="63.75">
      <c r="A1" s="4"/>
      <c r="B1" s="41"/>
      <c r="C1" s="41"/>
      <c r="D1" s="42" t="s">
        <v>3</v>
      </c>
      <c r="E1" s="41"/>
      <c r="F1" s="41"/>
      <c r="G1" s="43"/>
      <c r="I1" s="15" t="s">
        <v>17</v>
      </c>
      <c r="J1" s="15" t="s">
        <v>21</v>
      </c>
      <c r="K1" s="15" t="s">
        <v>25</v>
      </c>
      <c r="L1" s="16" t="s">
        <v>15</v>
      </c>
      <c r="M1" s="16" t="s">
        <v>24</v>
      </c>
      <c r="N1" s="16" t="s">
        <v>31</v>
      </c>
      <c r="O1" s="16" t="s">
        <v>26</v>
      </c>
      <c r="P1" s="16" t="s">
        <v>40</v>
      </c>
      <c r="Q1" s="16" t="s">
        <v>75</v>
      </c>
      <c r="R1" s="16" t="s">
        <v>27</v>
      </c>
      <c r="S1" s="16" t="s">
        <v>28</v>
      </c>
      <c r="T1" s="16" t="s">
        <v>29</v>
      </c>
      <c r="U1" s="16" t="s">
        <v>30</v>
      </c>
      <c r="W1" s="16" t="s">
        <v>17</v>
      </c>
      <c r="X1" s="16" t="s">
        <v>32</v>
      </c>
      <c r="Y1" s="16" t="s">
        <v>33</v>
      </c>
      <c r="Z1" s="16" t="s">
        <v>34</v>
      </c>
      <c r="AA1" s="16" t="s">
        <v>35</v>
      </c>
      <c r="AC1" s="17" t="s">
        <v>17</v>
      </c>
      <c r="AD1" s="15" t="s">
        <v>36</v>
      </c>
      <c r="AE1" s="15" t="s">
        <v>37</v>
      </c>
      <c r="AF1" s="15" t="s">
        <v>38</v>
      </c>
      <c r="AG1" s="15" t="s">
        <v>39</v>
      </c>
      <c r="AI1" s="18" t="s">
        <v>17</v>
      </c>
      <c r="AJ1" s="16" t="s">
        <v>22</v>
      </c>
      <c r="AK1" s="16" t="s">
        <v>23</v>
      </c>
      <c r="AL1" s="16" t="s">
        <v>41</v>
      </c>
      <c r="AM1" s="18" t="s">
        <v>16</v>
      </c>
      <c r="AN1" s="16" t="s">
        <v>42</v>
      </c>
      <c r="AO1" s="16" t="s">
        <v>18</v>
      </c>
      <c r="AP1" s="16" t="s">
        <v>44</v>
      </c>
      <c r="AQ1" s="16" t="s">
        <v>45</v>
      </c>
      <c r="AR1" s="19"/>
      <c r="AS1" s="16" t="s">
        <v>19</v>
      </c>
      <c r="AT1" s="16" t="s">
        <v>20</v>
      </c>
      <c r="AU1" s="16" t="s">
        <v>77</v>
      </c>
      <c r="AV1" s="16" t="s">
        <v>76</v>
      </c>
      <c r="AW1" s="16" t="s">
        <v>43</v>
      </c>
      <c r="AX1" s="16" t="s">
        <v>46</v>
      </c>
    </row>
    <row r="2" spans="1:33" ht="12.75">
      <c r="A2" s="42" t="s">
        <v>0</v>
      </c>
      <c r="B2" s="42" t="s">
        <v>1</v>
      </c>
      <c r="C2" s="42" t="s">
        <v>11</v>
      </c>
      <c r="D2" s="4">
        <v>1</v>
      </c>
      <c r="E2" s="44">
        <v>2</v>
      </c>
      <c r="F2" s="44">
        <v>3</v>
      </c>
      <c r="G2" s="45">
        <v>4</v>
      </c>
      <c r="J2" s="20"/>
      <c r="K2" s="20"/>
      <c r="AD2">
        <v>1</v>
      </c>
      <c r="AE2">
        <v>2</v>
      </c>
      <c r="AF2">
        <v>3</v>
      </c>
      <c r="AG2">
        <v>4</v>
      </c>
    </row>
    <row r="3" spans="1:50" ht="12.75">
      <c r="A3" s="4" t="s">
        <v>10</v>
      </c>
      <c r="B3" s="4" t="s">
        <v>63</v>
      </c>
      <c r="C3" s="4" t="s">
        <v>12</v>
      </c>
      <c r="D3" s="5">
        <v>3</v>
      </c>
      <c r="E3" s="6">
        <v>2</v>
      </c>
      <c r="F3" s="6">
        <v>3</v>
      </c>
      <c r="G3" s="12">
        <v>3</v>
      </c>
      <c r="I3" t="s">
        <v>10</v>
      </c>
      <c r="J3" s="21" t="str">
        <f>B3</f>
        <v>BENNETTS PIER</v>
      </c>
      <c r="K3" s="21">
        <v>1</v>
      </c>
      <c r="L3" s="14">
        <f>AVERAGE(D5:G5)</f>
        <v>0.6399234691666666</v>
      </c>
      <c r="M3" s="14">
        <f>(7-D3)/(7*D3)*D4+(7-E3)/(7*E3)*E4+(7-F3)/(7*F3)*F4+(7-G3)/(7*G3)*G4</f>
        <v>0.3751144769462514</v>
      </c>
      <c r="N3" s="14">
        <f>IF(AND(ISNUMBER(D3),ISNUMBER(D4)),(7-D3)/(7*D3)*D4,IF(ISNUMBER(D3),(7-D3)/(7*D3)*($X$3*D5)^2,0))+IF(AND(ISNUMBER(E3),ISNUMBER(E4)),(7-E3)/(7*E3)*E4,IF(ISNUMBER(E3),(7-E3)/(7*E3)*($Y$3*E5)^2,0))+IF(AND(ISNUMBER(F3),ISNUMBER(F4)),(7-F3)/(7*F3)*F4,IF(ISNUMBER(F3),(7-F3)/(7*F3)*($Z$3*F5)^2,0))+IF(AND(ISNUMBER(G3),ISNUMBER(G4)),(7-G3)/(7*G3)*G4,IF(ISNUMBER(G3),(7-G3)/(7*G3)*($AA$3*G5)^2,0))</f>
        <v>0.3751144769462514</v>
      </c>
      <c r="O3" s="14">
        <f>((K3/0.05-2)/(K3/0.05*2*7))*(D6/D3+E6/E3+F6/F3+G6/G3)</f>
        <v>0.001205130857142857</v>
      </c>
      <c r="P3" s="14">
        <f>(N3+O3)</f>
        <v>0.37631960780339424</v>
      </c>
      <c r="Q3">
        <f>SQRT(P3)/4</f>
        <v>0.15336223618515785</v>
      </c>
      <c r="R3">
        <f>IF(AND(ISNUMBER(D4),IF(D5&gt;0,TRUE,FALSE)),SQRT(D4)/D5,NA())</f>
        <v>1.377664394427565</v>
      </c>
      <c r="S3">
        <f>IF(AND(ISNUMBER(E4),IF(E5&gt;0,TRUE,FALSE)),SQRT(E4)/E5,NA())</f>
        <v>1.414213562373095</v>
      </c>
      <c r="T3">
        <f>IF(AND(ISNUMBER(F4),IF(F5&gt;0,TRUE,FALSE)),SQRT(F4)/F5,NA())</f>
        <v>0.9520687534220433</v>
      </c>
      <c r="U3">
        <f>IF(AND(ISNUMBER(G4),IF(G5&gt;0,TRUE,FALSE)),SQRT(G4)/G5,NA())</f>
        <v>0.09015428709007271</v>
      </c>
      <c r="W3" t="s">
        <v>10</v>
      </c>
      <c r="X3">
        <f>SUMIF(R3:R47,"&gt;0")/COUNTIF(R3:R47,"&gt;0")</f>
        <v>1.2242081672970957</v>
      </c>
      <c r="Y3">
        <f>SUMIF(S3:S47,"&gt;0")/COUNTIF(S3:S47,"&gt;0")</f>
        <v>1.1074231408812227</v>
      </c>
      <c r="Z3">
        <f>SUMIF(T3:T47,"&gt;0")/COUNTIF(T3:T47,"&gt;0")</f>
        <v>0.6824143832603821</v>
      </c>
      <c r="AA3">
        <f>SUMIF(U3:U47,"&gt;0")/COUNTIF(U3:U47,"&gt;0")</f>
        <v>0.4653247751779059</v>
      </c>
      <c r="AC3" s="22" t="s">
        <v>10</v>
      </c>
      <c r="AD3" s="21">
        <f>SUM(D5,D9,D13,D17,D21,D25,D29,D33,D37,D41,D45,D49)/SUM($K3,$K7,$K11,$K15,$K19,$K23,$K27,$K31,$K35,$K39,$K43,$K47)*$AJ$3</f>
        <v>0.5728974634394736</v>
      </c>
      <c r="AE3" s="21">
        <f>SUM(E5,E9,E13,E17,E21,E25,E29,E33,E37,E41,E45,E49)/SUM($K3,$K7,$K11,$K15,$K19,$K23,$K27,$K31,$K35,$K39,$K43,$K47)*$AJ$3</f>
        <v>0.9742236842105262</v>
      </c>
      <c r="AF3" s="21">
        <f>SUM(F5,F9,F13,F17,F21,F25,F29,F33,F37,F41,F45,F49)/SUM($K3,$K7,$K11,$K15,$K19,$K23,$K27,$K31,$K35,$K39,$K43,$K47)*$AJ$3</f>
        <v>1.1116282498157892</v>
      </c>
      <c r="AG3" s="21">
        <f>SUM(G5,G9,G13,G17,G21,G25,G29,G33,G37,G41,G45,G49)/SUM($K3,$K7,$K11,$K15,$K19,$K23,$K27,$K31,$K35,$K39,$K43,$K47)*$AJ$3</f>
        <v>0.6319641999342104</v>
      </c>
      <c r="AI3" s="14" t="s">
        <v>10</v>
      </c>
      <c r="AJ3" s="30">
        <v>0.954</v>
      </c>
      <c r="AK3" s="31">
        <v>12.4</v>
      </c>
      <c r="AL3" s="32">
        <v>20</v>
      </c>
      <c r="AM3" s="14">
        <f>SUM(L3:L47)/SUM(K3:K47)*AJ3</f>
        <v>0.8226783993500001</v>
      </c>
      <c r="AN3" s="14">
        <f>(AL3-COUNT(L3:L47))/(AL3*COUNT(L3:L47))*VAR(L3:L47)</f>
        <v>0.015079527870582784</v>
      </c>
      <c r="AO3" s="14">
        <f>AN3+SUM(P3:P47)/(AL3*COUNT(P3:P47)*16)</f>
        <v>0.018823754148081625</v>
      </c>
      <c r="AP3">
        <f>EXP(LN(AM3)-1.645*SQRT(AO3)/AM3)</f>
        <v>0.6252962189562128</v>
      </c>
      <c r="AQ3">
        <f>EXP(LN(AM3)+1.645*SQRT(AO3)/AM3)</f>
        <v>1.0823666099993994</v>
      </c>
      <c r="AR3" s="14"/>
      <c r="AS3" s="14">
        <f>(AM3*AK3+AM4*AK4)/SUM(AK3:AK4)</f>
        <v>0.730420826720054</v>
      </c>
      <c r="AT3" s="14">
        <f>(AK3^2*AO3+AK4^2*AO4)/SUM(AK3:AK4)^2</f>
        <v>0.0065695334970213935</v>
      </c>
      <c r="AU3" s="14">
        <f>SQRT(AT3)</f>
        <v>0.08105265879057512</v>
      </c>
      <c r="AV3" s="14">
        <f>SQRT(AT3)/AS3</f>
        <v>0.1109670697021895</v>
      </c>
      <c r="AW3">
        <f>EXP(LN(AS3)-1.645*SQRT(AT3)/AS3)</f>
        <v>0.6085505690084453</v>
      </c>
      <c r="AX3">
        <f>EXP(LN(AS3)+1.645*SQRT(AT3)/AS3)</f>
        <v>0.8766972068988457</v>
      </c>
    </row>
    <row r="4" spans="1:48" ht="12.75">
      <c r="A4" s="7"/>
      <c r="B4" s="7"/>
      <c r="C4" s="8" t="s">
        <v>55</v>
      </c>
      <c r="D4" s="9">
        <v>0.0010333333333333334</v>
      </c>
      <c r="E4" s="26">
        <v>0.91125</v>
      </c>
      <c r="F4" s="26">
        <v>0.24510000000000004</v>
      </c>
      <c r="G4" s="13">
        <v>0.014623920634486254</v>
      </c>
      <c r="K4" s="24"/>
      <c r="O4" s="14"/>
      <c r="W4" t="s">
        <v>14</v>
      </c>
      <c r="X4">
        <f>SUMIF(R51:R87,"&gt;0")/COUNTIF(R51:R87,"&gt;0")</f>
        <v>0.6795431142557525</v>
      </c>
      <c r="Y4">
        <f>SUMIF(S51:S87,"&gt;0")/COUNTIF(S51:S87,"&gt;0")</f>
        <v>1.0478178066947894</v>
      </c>
      <c r="Z4">
        <f>SUMIF(T51:T87,"&gt;0")/COUNTIF(T51:T87,"&gt;0")</f>
        <v>0.9962236439363483</v>
      </c>
      <c r="AA4">
        <f>SUMIF(U51:U87,"&gt;0")/COUNTIF(U51:U87,"&gt;0")</f>
        <v>0.5199240489006934</v>
      </c>
      <c r="AC4" s="23" t="s">
        <v>14</v>
      </c>
      <c r="AD4" s="21">
        <f>SUM(D53,D57,D61,D65,D69,D73,D77,D81,D85,D89)/SUM($K51,$K55,$K59,$K63,$K67,$K71,$K75,$K79,$K83,$K87)*$AJ$4</f>
        <v>0.9749020643599998</v>
      </c>
      <c r="AE4" s="21">
        <f>SUM(E53,E57,E61,E65,E69,E73,E77,E81,E85,E89)/SUM($K51,$K55,$K59,$K63,$K67,$K71,$K75,$K79,$K83,$K87)*$AJ$4</f>
        <v>0.9402034884066665</v>
      </c>
      <c r="AF4" s="21">
        <f>SUM(F53,F57,F61,F65,F69,F73,F77,F85,F89)/SUM($K51,$K55,$K59,$K63,$K67,$K71,$K75,$K83,$K87)*$AJ$4</f>
        <v>0.4057471814947089</v>
      </c>
      <c r="AG4" s="21">
        <f>SUM(G53,G57,G61,G65,G69,G73,G77,G81,G85,G89)/SUM($K51,$K55,$K59,$K63,$K67,$K71,$K75,$K79,$K83,$K87)*$AJ$4</f>
        <v>0.20015680053333332</v>
      </c>
      <c r="AI4" t="s">
        <v>14</v>
      </c>
      <c r="AJ4" s="33">
        <v>0.871</v>
      </c>
      <c r="AK4" s="34">
        <v>12.2</v>
      </c>
      <c r="AL4" s="35">
        <v>20</v>
      </c>
      <c r="AM4" s="14">
        <f>SUM(L51:L87)/SUM(K51:K87)*AJ4</f>
        <v>0.6366508348666664</v>
      </c>
      <c r="AN4" s="14">
        <f>(AL4-COUNT(L51:L87))/(AL4*COUNT(L51:L87))*VAR(L51:L87)</f>
        <v>0.005961459379023154</v>
      </c>
      <c r="AO4" s="14">
        <f>AN4+SUM(P51:P87)/(AL4*COUNT(P51:P87)*16)</f>
        <v>0.007264703394574285</v>
      </c>
      <c r="AP4">
        <f>EXP(LN(AM4)-1.645*SQRT(AO4)/AM4)</f>
        <v>0.5108075266668608</v>
      </c>
      <c r="AQ4">
        <f>EXP(LN(AM4)+1.645*SQRT(AO4)/AM4)</f>
        <v>0.7934970891702783</v>
      </c>
      <c r="AR4" s="14"/>
      <c r="AS4" s="14"/>
      <c r="AT4" s="14"/>
      <c r="AU4" s="14"/>
      <c r="AV4" s="14"/>
    </row>
    <row r="5" spans="1:36" ht="12.75">
      <c r="A5" s="7"/>
      <c r="B5" s="7"/>
      <c r="C5" s="8" t="s">
        <v>56</v>
      </c>
      <c r="D5" s="9">
        <v>0.02333333333333333</v>
      </c>
      <c r="E5" s="26">
        <v>0.675</v>
      </c>
      <c r="F5" s="26">
        <v>0.52</v>
      </c>
      <c r="G5" s="13">
        <v>1.341360543333333</v>
      </c>
      <c r="J5" s="21"/>
      <c r="K5" s="25"/>
      <c r="M5" s="14"/>
      <c r="N5" s="14"/>
      <c r="O5" s="14"/>
      <c r="AC5" s="22"/>
      <c r="AD5" s="21"/>
      <c r="AE5" s="21"/>
      <c r="AF5" s="21"/>
      <c r="AG5" s="21"/>
      <c r="AJ5" t="s">
        <v>57</v>
      </c>
    </row>
    <row r="6" spans="1:30" ht="12.75">
      <c r="A6" s="7"/>
      <c r="B6" s="7"/>
      <c r="C6" s="8" t="s">
        <v>13</v>
      </c>
      <c r="D6" s="9">
        <v>0.001</v>
      </c>
      <c r="E6" s="26">
        <v>0.0002</v>
      </c>
      <c r="F6" s="26">
        <v>0.0196</v>
      </c>
      <c r="G6" s="13">
        <v>0.03533944</v>
      </c>
      <c r="J6" s="21"/>
      <c r="K6" s="21"/>
      <c r="M6" s="14"/>
      <c r="N6" s="14"/>
      <c r="O6" s="14"/>
      <c r="AD6" s="14"/>
    </row>
    <row r="7" spans="1:36" ht="12.75">
      <c r="A7" s="7"/>
      <c r="B7" s="4" t="s">
        <v>69</v>
      </c>
      <c r="C7" s="4" t="s">
        <v>12</v>
      </c>
      <c r="D7" s="5">
        <v>3</v>
      </c>
      <c r="E7" s="6">
        <v>3</v>
      </c>
      <c r="F7" s="6">
        <v>3</v>
      </c>
      <c r="G7" s="12">
        <v>2</v>
      </c>
      <c r="I7" t="s">
        <v>10</v>
      </c>
      <c r="J7" s="21" t="str">
        <f>B7</f>
        <v>BIG STONE</v>
      </c>
      <c r="K7" s="21">
        <v>1</v>
      </c>
      <c r="L7" s="14">
        <f>AVERAGE(D9:G9)</f>
        <v>0.8562500000000001</v>
      </c>
      <c r="M7" s="14">
        <f>(7-D7)/(7*D7)*D8+(7-E7)/(7*E7)*E8+(7-F7)/(7*F7)*F8+(7-G7)/(7*G7)*G8</f>
        <v>0.6890686507936506</v>
      </c>
      <c r="N7" s="14">
        <f>IF(AND(ISNUMBER(D7),ISNUMBER(D8)),(7-D7)/(7*D7)*D8,IF(ISNUMBER(D7),(7-D7)/(7*D7)*($X$3*D9)^2,0))+IF(AND(ISNUMBER(E7),ISNUMBER(E8)),(7-E7)/(7*E7)*E8,IF(ISNUMBER(E7),(7-E7)/(7*E7)*($Y$3*E9)^2,0))+IF(AND(ISNUMBER(F7),ISNUMBER(F8)),(7-F7)/(7*F7)*F8,IF(ISNUMBER(F7),(7-F7)/(7*F7)*($Z$3*F9)^2,0))+IF(AND(ISNUMBER(G7),ISNUMBER(G8)),(7-G7)/(7*G7)*G8,IF(ISNUMBER(G7),(7-G7)/(7*G7)*($AA$3*G9)^2,0))</f>
        <v>0.6890686507936506</v>
      </c>
      <c r="O7" s="14">
        <f>((K7/0.05-2)/(K7/0.05*2*7))*(D10/D7+E10/E7+F10/F7+G10/G7)</f>
        <v>0.006250714285714285</v>
      </c>
      <c r="P7" s="14">
        <f>(N7+O7)</f>
        <v>0.695319365079365</v>
      </c>
      <c r="Q7">
        <f>SQRT(P7)/4</f>
        <v>0.20846453011834007</v>
      </c>
      <c r="R7">
        <f>IF(AND(ISNUMBER(D8),IF(D9&gt;0,TRUE,FALSE)),SQRT(D8)/D9,NA())</f>
        <v>1.4417418973090679</v>
      </c>
      <c r="S7">
        <f>IF(AND(ISNUMBER(E8),IF(E9&gt;0,TRUE,FALSE)),SQRT(E8)/E9,NA())</f>
        <v>1.0572134679833909</v>
      </c>
      <c r="T7">
        <f>IF(AND(ISNUMBER(F8),IF(F9&gt;0,TRUE,FALSE)),SQRT(F8)/F9,NA())</f>
        <v>0.6927527318997959</v>
      </c>
      <c r="U7">
        <f>IF(AND(ISNUMBER(G8),IF(G9&gt;0,TRUE,FALSE)),SQRT(G8)/G9,NA())</f>
        <v>0.8791057279616535</v>
      </c>
      <c r="AJ7" s="21"/>
    </row>
    <row r="8" spans="1:16" ht="12.75">
      <c r="A8" s="7"/>
      <c r="B8" s="7"/>
      <c r="C8" s="8" t="s">
        <v>55</v>
      </c>
      <c r="D8" s="9">
        <v>1.6712333333333331</v>
      </c>
      <c r="E8" s="26">
        <v>0.9875999999999998</v>
      </c>
      <c r="F8" s="26">
        <v>0.5124333333333333</v>
      </c>
      <c r="G8" s="13">
        <v>0.23804999999999998</v>
      </c>
      <c r="J8" s="21"/>
      <c r="K8" s="25"/>
      <c r="L8" s="14"/>
      <c r="M8" s="14"/>
      <c r="N8" s="14"/>
      <c r="O8" s="14"/>
      <c r="P8" s="14"/>
    </row>
    <row r="9" spans="1:16" ht="12.75">
      <c r="A9" s="7"/>
      <c r="B9" s="7"/>
      <c r="C9" s="8" t="s">
        <v>56</v>
      </c>
      <c r="D9" s="9">
        <v>0.8966666666666666</v>
      </c>
      <c r="E9" s="26">
        <v>0.94</v>
      </c>
      <c r="F9" s="26">
        <v>1.0333333333333334</v>
      </c>
      <c r="G9" s="13">
        <v>0.555</v>
      </c>
      <c r="J9" s="21"/>
      <c r="K9" s="21"/>
      <c r="M9" s="14"/>
      <c r="N9" s="14"/>
      <c r="O9" s="14"/>
      <c r="P9" s="14"/>
    </row>
    <row r="10" spans="1:43" ht="12.75">
      <c r="A10" s="7"/>
      <c r="B10" s="7"/>
      <c r="C10" s="8" t="s">
        <v>13</v>
      </c>
      <c r="D10" s="9">
        <v>0.001</v>
      </c>
      <c r="E10" s="26">
        <v>0.0104</v>
      </c>
      <c r="F10" s="26">
        <v>0.07719999999999999</v>
      </c>
      <c r="G10" s="13">
        <v>0.1354</v>
      </c>
      <c r="J10" s="21"/>
      <c r="L10" s="14"/>
      <c r="M10" s="14"/>
      <c r="N10" s="14"/>
      <c r="O10" s="14"/>
      <c r="P10" s="14"/>
      <c r="AQ10" s="14"/>
    </row>
    <row r="11" spans="1:43" ht="12.75">
      <c r="A11" s="7"/>
      <c r="B11" s="4" t="s">
        <v>73</v>
      </c>
      <c r="C11" s="4" t="s">
        <v>12</v>
      </c>
      <c r="D11" s="5">
        <v>3</v>
      </c>
      <c r="E11" s="6">
        <v>2</v>
      </c>
      <c r="F11" s="6">
        <v>3</v>
      </c>
      <c r="G11" s="12">
        <v>3</v>
      </c>
      <c r="I11" t="s">
        <v>10</v>
      </c>
      <c r="J11" s="21" t="str">
        <f>B11</f>
        <v>BROADKILL</v>
      </c>
      <c r="K11" s="21">
        <v>1</v>
      </c>
      <c r="L11" s="14">
        <f>AVERAGE(D13:G13)</f>
        <v>0.11702381</v>
      </c>
      <c r="M11" s="14">
        <f>(7-D11)/(7*D11)*D12+(7-E11)/(7*E11)*E12+(7-F11)/(7*F11)*F12+(7-G11)/(7*G11)*G12</f>
        <v>0.010768482026811585</v>
      </c>
      <c r="N11" s="14">
        <f>IF(AND(ISNUMBER(D11),ISNUMBER(D12)),(7-D11)/(7*D11)*D12,IF(ISNUMBER(D11),(7-D11)/(7*D11)*($X$3*D13)^2,0))+IF(AND(ISNUMBER(E11),ISNUMBER(E12)),(7-E11)/(7*E11)*E12,IF(ISNUMBER(E11),(7-E11)/(7*E11)*($Y$3*E13)^2,0))+IF(AND(ISNUMBER(F11),ISNUMBER(F12)),(7-F11)/(7*F11)*F12,IF(ISNUMBER(F11),(7-F11)/(7*F11)*($Z$3*F13)^2,0))+IF(AND(ISNUMBER(G11),ISNUMBER(G12)),(7-G11)/(7*G11)*G12,IF(ISNUMBER(G11),(7-G11)/(7*G11)*($AA$3*G13)^2,0))</f>
        <v>0.010768482026811585</v>
      </c>
      <c r="O11" s="14">
        <f>((K11/0.05-2)/(K11/0.05*2*7))*(D14/D11+E14/E11+F14/F11+G14/G11)</f>
        <v>0.00019325161928571426</v>
      </c>
      <c r="P11" s="14">
        <f>(N11+O11)</f>
        <v>0.0109617336460973</v>
      </c>
      <c r="Q11">
        <f>SQRT(P11)/4</f>
        <v>0.026174574550144675</v>
      </c>
      <c r="R11" t="e">
        <f>IF(AND(ISNUMBER(D12),IF(D13&gt;0,TRUE,FALSE)),SQRT(D12)/D13,NA())</f>
        <v>#N/A</v>
      </c>
      <c r="S11">
        <f>IF(AND(ISNUMBER(E12),IF(E13&gt;0,TRUE,FALSE)),SQRT(E12)/E13,NA())</f>
        <v>1.4142135623730951</v>
      </c>
      <c r="T11">
        <f>IF(AND(ISNUMBER(F12),IF(F13&gt;0,TRUE,FALSE)),SQRT(F12)/F13,NA())</f>
        <v>1.0189256280226495</v>
      </c>
      <c r="U11">
        <f>IF(AND(ISNUMBER(G12),IF(G13&gt;0,TRUE,FALSE)),SQRT(G12)/G13,NA())</f>
        <v>0.1305047094288578</v>
      </c>
      <c r="AQ11" s="14"/>
    </row>
    <row r="12" spans="1:43" ht="12.75">
      <c r="A12" s="7"/>
      <c r="B12" s="7"/>
      <c r="C12" s="8" t="s">
        <v>55</v>
      </c>
      <c r="D12" s="9">
        <v>0</v>
      </c>
      <c r="E12" s="26">
        <v>0.0002</v>
      </c>
      <c r="F12" s="26">
        <v>0.05527923085867001</v>
      </c>
      <c r="G12" s="13">
        <v>0.0008802997820908098</v>
      </c>
      <c r="J12" s="21"/>
      <c r="M12" s="14"/>
      <c r="N12" s="14"/>
      <c r="O12" s="14"/>
      <c r="P12" s="14"/>
      <c r="AQ12" s="14"/>
    </row>
    <row r="13" spans="1:16" ht="12.75">
      <c r="A13" s="7"/>
      <c r="B13" s="7"/>
      <c r="C13" s="8" t="s">
        <v>56</v>
      </c>
      <c r="D13" s="9">
        <v>0</v>
      </c>
      <c r="E13" s="26">
        <v>0.01</v>
      </c>
      <c r="F13" s="26">
        <v>0.2307483</v>
      </c>
      <c r="G13" s="13">
        <v>0.22734694</v>
      </c>
      <c r="J13" s="21"/>
      <c r="L13" s="14"/>
      <c r="M13" s="14"/>
      <c r="N13" s="14"/>
      <c r="O13" s="14"/>
      <c r="P13" s="14"/>
    </row>
    <row r="14" spans="1:16" ht="12.75">
      <c r="A14" s="7"/>
      <c r="B14" s="7"/>
      <c r="C14" s="8" t="s">
        <v>13</v>
      </c>
      <c r="D14" s="9">
        <v>0</v>
      </c>
      <c r="E14" s="26">
        <v>0</v>
      </c>
      <c r="F14" s="26">
        <v>0.005010079</v>
      </c>
      <c r="G14" s="13">
        <v>0.0040083299000000005</v>
      </c>
      <c r="J14" s="21"/>
      <c r="M14" s="14"/>
      <c r="N14" s="14"/>
      <c r="O14" s="14"/>
      <c r="P14" s="14"/>
    </row>
    <row r="15" spans="1:21" ht="12.75">
      <c r="A15" s="7"/>
      <c r="B15" s="4" t="s">
        <v>71</v>
      </c>
      <c r="C15" s="4" t="s">
        <v>12</v>
      </c>
      <c r="D15" s="5">
        <v>3</v>
      </c>
      <c r="E15" s="6">
        <v>1</v>
      </c>
      <c r="F15" s="6">
        <v>3</v>
      </c>
      <c r="G15" s="12">
        <v>3</v>
      </c>
      <c r="I15" t="s">
        <v>10</v>
      </c>
      <c r="J15" s="21" t="str">
        <f>B15</f>
        <v>FOWLERS</v>
      </c>
      <c r="K15" s="21">
        <v>1</v>
      </c>
      <c r="L15" s="14">
        <f>AVERAGE(D17:G17)</f>
        <v>0.7033333333333333</v>
      </c>
      <c r="M15" s="14" t="e">
        <f>(7-D15)/(7*D15)*D16+(7-E15)/(7*E15)*E16+(7-F15)/(7*F15)*F16+(7-G15)/(7*G15)*G16</f>
        <v>#DIV/0!</v>
      </c>
      <c r="N15" s="14">
        <f>IF(AND(ISNUMBER(D15),ISNUMBER(D16)),(7-D15)/(7*D15)*D16,IF(ISNUMBER(D15),(7-D15)/(7*D15)*($X$3*D17)^2,0))+IF(AND(ISNUMBER(E15),ISNUMBER(E16)),(7-E15)/(7*E15)*E16,IF(ISNUMBER(E15),(7-E15)/(7*E15)*($Y$3*E17)^2,0))+IF(AND(ISNUMBER(F15),ISNUMBER(F16)),(7-F15)/(7*F15)*F16,IF(ISNUMBER(F15),(7-F15)/(7*F15)*($Z$3*F17)^2,0))+IF(AND(ISNUMBER(G15),ISNUMBER(G16)),(7-G15)/(7*G15)*G16,IF(ISNUMBER(G15),(7-G15)/(7*G15)*($AA$3*G17)^2,0))</f>
        <v>0.8743087348508644</v>
      </c>
      <c r="O15" s="14">
        <f>((K15/0.05-2)/(K15/0.05*2*7))*(D18/D15+E18/E15+F18/F15+G18/G15)</f>
        <v>0.0026142857142857144</v>
      </c>
      <c r="P15" s="14">
        <f>(N15+O15)</f>
        <v>0.87692302056515</v>
      </c>
      <c r="Q15">
        <f>SQRT(P15)/4</f>
        <v>0.23411042006993596</v>
      </c>
      <c r="R15">
        <f>IF(AND(ISNUMBER(D16),IF(D17&gt;0,TRUE,FALSE)),SQRT(D16)/D17,NA())</f>
        <v>1.5070206073943084</v>
      </c>
      <c r="S15" t="e">
        <f>IF(AND(ISNUMBER(E16),IF(E17&gt;0,TRUE,FALSE)),SQRT(E16)/E17,NA())</f>
        <v>#N/A</v>
      </c>
      <c r="T15">
        <f>IF(AND(ISNUMBER(F16),IF(F17&gt;0,TRUE,FALSE)),SQRT(F16)/F17,NA())</f>
        <v>0.508353692861281</v>
      </c>
      <c r="U15">
        <f>IF(AND(ISNUMBER(G16),IF(G17&gt;0,TRUE,FALSE)),SQRT(G16)/G17,NA())</f>
        <v>0.540905338443956</v>
      </c>
    </row>
    <row r="16" spans="1:16" ht="12.75">
      <c r="A16" s="7"/>
      <c r="B16" s="7"/>
      <c r="C16" s="8" t="s">
        <v>55</v>
      </c>
      <c r="D16" s="9">
        <v>0.051099999999999986</v>
      </c>
      <c r="E16" s="26" t="e">
        <v>#DIV/0!</v>
      </c>
      <c r="F16" s="26">
        <v>0.49929999999999986</v>
      </c>
      <c r="G16" s="13">
        <v>0.05243333333333339</v>
      </c>
      <c r="J16" s="21"/>
      <c r="L16" s="14"/>
      <c r="M16" s="14"/>
      <c r="N16" s="14"/>
      <c r="O16" s="14"/>
      <c r="P16" s="14"/>
    </row>
    <row r="17" spans="1:16" ht="12.75">
      <c r="A17" s="7"/>
      <c r="B17" s="7"/>
      <c r="C17" s="8" t="s">
        <v>56</v>
      </c>
      <c r="D17" s="9">
        <v>0.15</v>
      </c>
      <c r="E17" s="26">
        <v>0.85</v>
      </c>
      <c r="F17" s="26">
        <v>1.39</v>
      </c>
      <c r="G17" s="13">
        <v>0.42333333333333334</v>
      </c>
      <c r="J17" s="21"/>
      <c r="M17" s="14"/>
      <c r="N17" s="14"/>
      <c r="O17" s="14"/>
      <c r="P17" s="14"/>
    </row>
    <row r="18" spans="1:16" ht="12.75">
      <c r="A18" s="7"/>
      <c r="B18" s="7"/>
      <c r="C18" s="8" t="s">
        <v>13</v>
      </c>
      <c r="D18" s="9">
        <v>0.001</v>
      </c>
      <c r="E18" s="26">
        <v>0.0242</v>
      </c>
      <c r="F18" s="26">
        <v>0.0258</v>
      </c>
      <c r="G18" s="13">
        <v>0.0226</v>
      </c>
      <c r="J18" s="21"/>
      <c r="M18" s="14"/>
      <c r="N18" s="14"/>
      <c r="O18" s="14"/>
      <c r="P18" s="14"/>
    </row>
    <row r="19" spans="1:21" ht="12.75">
      <c r="A19" s="7"/>
      <c r="B19" s="4" t="s">
        <v>64</v>
      </c>
      <c r="C19" s="4" t="s">
        <v>12</v>
      </c>
      <c r="D19" s="5">
        <v>2</v>
      </c>
      <c r="E19" s="6">
        <v>2</v>
      </c>
      <c r="F19" s="6">
        <v>3</v>
      </c>
      <c r="G19" s="12">
        <v>3</v>
      </c>
      <c r="I19" t="s">
        <v>10</v>
      </c>
      <c r="J19" s="21" t="str">
        <f>B19</f>
        <v>KITTS HUMMOCK</v>
      </c>
      <c r="K19" s="21">
        <v>1</v>
      </c>
      <c r="L19" s="14">
        <f>AVERAGE(D21:G21)</f>
        <v>2.354529570416667</v>
      </c>
      <c r="M19" s="14">
        <f>(7-D19)/(7*D19)*D20+(7-E19)/(7*E19)*E20+(7-F19)/(7*F19)*F20+(7-G19)/(7*G19)*G20</f>
        <v>7.169741501017857</v>
      </c>
      <c r="N19" s="14">
        <f>IF(AND(ISNUMBER(D19),ISNUMBER(D20)),(7-D19)/(7*D19)*D20,IF(ISNUMBER(D19),(7-D19)/(7*D19)*($X$3*D21)^2,0))+IF(AND(ISNUMBER(E19),ISNUMBER(E20)),(7-E19)/(7*E19)*E20,IF(ISNUMBER(E19),(7-E19)/(7*E19)*($Y$3*E21)^2,0))+IF(AND(ISNUMBER(F19),ISNUMBER(F20)),(7-F19)/(7*F19)*F20,IF(ISNUMBER(F19),(7-F19)/(7*F19)*($Z$3*F21)^2,0))+IF(AND(ISNUMBER(G19),ISNUMBER(G20)),(7-G19)/(7*G19)*G20,IF(ISNUMBER(G19),(7-G19)/(7*G19)*($AA$3*G21)^2,0))</f>
        <v>7.169741501017857</v>
      </c>
      <c r="O19" s="14">
        <f>((K19/0.05-2)/(K19/0.05*2*7))*(D22/D19+E22/E19+F22/F19+G22/G19)</f>
        <v>0.016461297</v>
      </c>
      <c r="P19" s="14">
        <f>(N19+O19)</f>
        <v>7.186202798017857</v>
      </c>
      <c r="Q19">
        <f>SQRT(P19)/4</f>
        <v>0.6701773458392308</v>
      </c>
      <c r="R19">
        <f>IF(AND(ISNUMBER(D20),IF(D21&gt;0,TRUE,FALSE)),SQRT(D20)/D21,NA())</f>
        <v>1.400526200403354</v>
      </c>
      <c r="S19">
        <f>IF(AND(ISNUMBER(E20),IF(E21&gt;0,TRUE,FALSE)),SQRT(E20)/E21,NA())</f>
        <v>1.4022540396468954</v>
      </c>
      <c r="T19">
        <f>IF(AND(ISNUMBER(F20),IF(F21&gt;0,TRUE,FALSE)),SQRT(F20)/F21,NA())</f>
        <v>0.2523066074953378</v>
      </c>
      <c r="U19">
        <f>IF(AND(ISNUMBER(G20),IF(G21&gt;0,TRUE,FALSE)),SQRT(G20)/G21,NA())</f>
        <v>0.485365177685035</v>
      </c>
    </row>
    <row r="20" spans="1:16" ht="12.75">
      <c r="A20" s="7"/>
      <c r="B20" s="7"/>
      <c r="C20" s="8" t="s">
        <v>55</v>
      </c>
      <c r="D20" s="9">
        <v>8.375928425072217</v>
      </c>
      <c r="E20" s="26">
        <v>10.998050000000003</v>
      </c>
      <c r="F20" s="26">
        <v>0.7562333333333342</v>
      </c>
      <c r="G20" s="13">
        <v>0.5586999999999995</v>
      </c>
      <c r="J20" s="21"/>
      <c r="M20" s="14"/>
      <c r="N20" s="14"/>
      <c r="O20" s="14"/>
      <c r="P20" s="14"/>
    </row>
    <row r="21" spans="1:16" ht="12.75">
      <c r="A21" s="7"/>
      <c r="B21" s="7"/>
      <c r="C21" s="8" t="s">
        <v>56</v>
      </c>
      <c r="D21" s="9">
        <v>2.0664516149999996</v>
      </c>
      <c r="E21" s="26">
        <v>2.365</v>
      </c>
      <c r="F21" s="26">
        <v>3.4466666666666668</v>
      </c>
      <c r="G21" s="13">
        <v>1.54</v>
      </c>
      <c r="J21" s="21"/>
      <c r="K21" s="25"/>
      <c r="L21" s="14"/>
      <c r="M21" s="14"/>
      <c r="N21" s="14"/>
      <c r="O21" s="14"/>
      <c r="P21" s="14"/>
    </row>
    <row r="22" spans="1:16" ht="12.75">
      <c r="A22" s="7"/>
      <c r="B22" s="7"/>
      <c r="C22" s="8" t="s">
        <v>13</v>
      </c>
      <c r="D22" s="9">
        <v>0.08872924</v>
      </c>
      <c r="E22" s="26">
        <v>0.0458</v>
      </c>
      <c r="F22" s="26">
        <v>0.49160000000000004</v>
      </c>
      <c r="G22" s="13">
        <v>0.0748</v>
      </c>
      <c r="J22" s="21"/>
      <c r="K22" s="21"/>
      <c r="L22" s="14"/>
      <c r="M22" s="14"/>
      <c r="N22" s="14"/>
      <c r="O22" s="14"/>
      <c r="P22" s="14"/>
    </row>
    <row r="23" spans="1:21" ht="12.75">
      <c r="A23" s="7"/>
      <c r="B23" s="4" t="s">
        <v>74</v>
      </c>
      <c r="C23" s="4" t="s">
        <v>12</v>
      </c>
      <c r="D23" s="5">
        <v>2</v>
      </c>
      <c r="E23" s="6">
        <v>1</v>
      </c>
      <c r="F23" s="6">
        <v>3</v>
      </c>
      <c r="G23" s="12">
        <v>2</v>
      </c>
      <c r="I23" t="s">
        <v>10</v>
      </c>
      <c r="J23" s="21" t="str">
        <f>B23</f>
        <v>LEWES</v>
      </c>
      <c r="K23" s="21">
        <v>1</v>
      </c>
      <c r="L23" s="14">
        <f>AVERAGE(D25:G25)</f>
        <v>0.08375</v>
      </c>
      <c r="M23" s="14" t="e">
        <f>(7-D23)/(7*D23)*D24+(7-E23)/(7*E23)*E24+(7-F23)/(7*F23)*F24+(7-G23)/(7*G23)*G24</f>
        <v>#DIV/0!</v>
      </c>
      <c r="N23" s="14">
        <f>IF(AND(ISNUMBER(D23),ISNUMBER(D24)),(7-D23)/(7*D23)*D24,IF(ISNUMBER(D23),(7-D23)/(7*D23)*($X$3*D25)^2,0))+IF(AND(ISNUMBER(E23),ISNUMBER(E24)),(7-E23)/(7*E23)*E24,IF(ISNUMBER(E23),(7-E23)/(7*E23)*($Y$3*E25)^2,0))+IF(AND(ISNUMBER(F23),ISNUMBER(F24)),(7-F23)/(7*F23)*F24,IF(ISNUMBER(F23),(7-F23)/(7*F23)*($Z$3*F25)^2,0))+IF(AND(ISNUMBER(G23),ISNUMBER(G24)),(7-G23)/(7*G23)*G24,IF(ISNUMBER(G23),(7-G23)/(7*G23)*($AA$3*G25)^2,0))</f>
        <v>0.08869419744846123</v>
      </c>
      <c r="O23" s="14">
        <f>((K23/0.05-2)/(K23/0.05*2*7))*(D26/D23+E26/E23+F26/F23+G26/G23)</f>
        <v>0.0007778571428571427</v>
      </c>
      <c r="P23" s="14">
        <f>(N23+O23)</f>
        <v>0.08947205459131838</v>
      </c>
      <c r="Q23">
        <f>SQRT(P23)/4</f>
        <v>0.07477969919675659</v>
      </c>
      <c r="R23">
        <f>IF(AND(ISNUMBER(D24),IF(D25&gt;0,TRUE,FALSE)),SQRT(D24)/D25,NA())</f>
        <v>1.4142135623730951</v>
      </c>
      <c r="S23" t="e">
        <f>IF(AND(ISNUMBER(E24),IF(E25&gt;0,TRUE,FALSE)),SQRT(E24)/E25,NA())</f>
        <v>#N/A</v>
      </c>
      <c r="T23">
        <f>IF(AND(ISNUMBER(F24),IF(F25&gt;0,TRUE,FALSE)),SQRT(F24)/F25,NA())</f>
        <v>1.7320508075688772</v>
      </c>
      <c r="U23">
        <f>IF(AND(ISNUMBER(G24),IF(G25&gt;0,TRUE,FALSE)),SQRT(G24)/G25,NA())</f>
        <v>0.8485281374238569</v>
      </c>
    </row>
    <row r="24" spans="1:41" ht="12.75">
      <c r="A24" s="7"/>
      <c r="B24" s="7"/>
      <c r="C24" s="8" t="s">
        <v>55</v>
      </c>
      <c r="D24" s="9">
        <v>0.0002</v>
      </c>
      <c r="E24" s="26" t="e">
        <v>#DIV/0!</v>
      </c>
      <c r="F24" s="26">
        <v>0.00030000000000000003</v>
      </c>
      <c r="G24" s="13">
        <v>0.0004499999999999999</v>
      </c>
      <c r="J24" s="21"/>
      <c r="L24" s="14"/>
      <c r="M24" s="14"/>
      <c r="N24" s="14"/>
      <c r="O24" s="14"/>
      <c r="P24" s="14"/>
      <c r="AN24" t="s">
        <v>10</v>
      </c>
      <c r="AO24" t="s">
        <v>14</v>
      </c>
    </row>
    <row r="25" spans="1:41" ht="12.75">
      <c r="A25" s="7"/>
      <c r="B25" s="7"/>
      <c r="C25" s="8" t="s">
        <v>56</v>
      </c>
      <c r="D25" s="9">
        <v>0.01</v>
      </c>
      <c r="E25" s="26">
        <v>0.29</v>
      </c>
      <c r="F25" s="26">
        <v>0.01</v>
      </c>
      <c r="G25" s="13">
        <v>0.025</v>
      </c>
      <c r="J25" s="21"/>
      <c r="L25" s="14"/>
      <c r="M25" s="14"/>
      <c r="N25" s="14"/>
      <c r="O25" s="14"/>
      <c r="P25" s="14"/>
      <c r="AM25" t="s">
        <v>47</v>
      </c>
      <c r="AN25">
        <f>AQ3</f>
        <v>1.0823666099993994</v>
      </c>
      <c r="AO25">
        <f>AQ4</f>
        <v>0.7934970891702783</v>
      </c>
    </row>
    <row r="26" spans="1:41" ht="12.75">
      <c r="A26" s="7"/>
      <c r="B26" s="7"/>
      <c r="C26" s="8" t="s">
        <v>13</v>
      </c>
      <c r="D26" s="9">
        <v>0</v>
      </c>
      <c r="E26" s="26">
        <v>0.0098</v>
      </c>
      <c r="F26" s="26">
        <v>0.0018</v>
      </c>
      <c r="G26" s="13">
        <v>0.0034000000000000002</v>
      </c>
      <c r="J26" s="21"/>
      <c r="M26" s="14"/>
      <c r="N26" s="14"/>
      <c r="O26" s="14"/>
      <c r="P26" s="14"/>
      <c r="AM26" t="s">
        <v>48</v>
      </c>
      <c r="AN26">
        <f>AP3</f>
        <v>0.6252962189562128</v>
      </c>
      <c r="AO26">
        <f>AP4</f>
        <v>0.5108075266668608</v>
      </c>
    </row>
    <row r="27" spans="1:41" ht="12.75">
      <c r="A27" s="7"/>
      <c r="B27" s="4" t="s">
        <v>65</v>
      </c>
      <c r="C27" s="4" t="s">
        <v>12</v>
      </c>
      <c r="D27" s="5">
        <v>3</v>
      </c>
      <c r="E27" s="6">
        <v>2</v>
      </c>
      <c r="F27" s="6">
        <v>3</v>
      </c>
      <c r="G27" s="12">
        <v>3</v>
      </c>
      <c r="I27" t="s">
        <v>10</v>
      </c>
      <c r="J27" s="21" t="str">
        <f>B27</f>
        <v>NORTH BOWERS</v>
      </c>
      <c r="K27" s="21">
        <v>1</v>
      </c>
      <c r="L27" s="14">
        <f>AVERAGE(D29:G29)</f>
        <v>1.0382848833333334</v>
      </c>
      <c r="M27" s="14">
        <f>(7-D27)/(7*D27)*D28+(7-E27)/(7*E27)*E28+(7-F27)/(7*F27)*F28+(7-G27)/(7*G27)*G28</f>
        <v>0.10145593739847351</v>
      </c>
      <c r="N27" s="14">
        <f>IF(AND(ISNUMBER(D27),ISNUMBER(D28)),(7-D27)/(7*D27)*D28,IF(ISNUMBER(D27),(7-D27)/(7*D27)*($X$3*D29)^2,0))+IF(AND(ISNUMBER(E27),ISNUMBER(E28)),(7-E27)/(7*E27)*E28,IF(ISNUMBER(E27),(7-E27)/(7*E27)*($Y$3*E29)^2,0))+IF(AND(ISNUMBER(F27),ISNUMBER(F28)),(7-F27)/(7*F27)*F28,IF(ISNUMBER(F27),(7-F27)/(7*F27)*($Z$3*F29)^2,0))+IF(AND(ISNUMBER(G27),ISNUMBER(G28)),(7-G27)/(7*G27)*G28,IF(ISNUMBER(G27),(7-G27)/(7*G27)*($AA$3*G29)^2,0))</f>
        <v>0.10145593739847351</v>
      </c>
      <c r="O27" s="14">
        <f>((K27/0.05-2)/(K27/0.05*2*7))*(D30/D27+E30/E27+F30/F27+G30/G27)</f>
        <v>0.010096509</v>
      </c>
      <c r="P27" s="14">
        <f>(N27+O27)</f>
        <v>0.11155244639847352</v>
      </c>
      <c r="Q27">
        <f>SQRT(P27)/4</f>
        <v>0.08349867004871751</v>
      </c>
      <c r="R27">
        <f>IF(AND(ISNUMBER(D28),IF(D29&gt;0,TRUE,FALSE)),SQRT(D28)/D29,NA())</f>
        <v>0.8458215858656599</v>
      </c>
      <c r="S27">
        <f>IF(AND(ISNUMBER(E28),IF(E29&gt;0,TRUE,FALSE)),SQRT(E28)/E29,NA())</f>
        <v>0.006399156390849445</v>
      </c>
      <c r="T27">
        <f>IF(AND(ISNUMBER(F28),IF(F29&gt;0,TRUE,FALSE)),SQRT(F28)/F29,NA())</f>
        <v>0.2650454436730647</v>
      </c>
      <c r="U27">
        <f>IF(AND(ISNUMBER(G28),IF(G29&gt;0,TRUE,FALSE)),SQRT(G28)/G29,NA())</f>
        <v>0.21161942537065748</v>
      </c>
      <c r="AM27" t="s">
        <v>49</v>
      </c>
      <c r="AN27" s="14">
        <f>AM3</f>
        <v>0.8226783993500001</v>
      </c>
      <c r="AO27" s="14">
        <f>AM4</f>
        <v>0.6366508348666664</v>
      </c>
    </row>
    <row r="28" spans="1:16" ht="12.75">
      <c r="A28" s="7"/>
      <c r="B28" s="7"/>
      <c r="C28" s="8" t="s">
        <v>55</v>
      </c>
      <c r="D28" s="9">
        <v>0.35538325467531995</v>
      </c>
      <c r="E28" s="26">
        <v>5.000000000032756E-05</v>
      </c>
      <c r="F28" s="26">
        <v>0.13703333333333223</v>
      </c>
      <c r="G28" s="13">
        <v>0.04013333333333313</v>
      </c>
      <c r="J28" s="21"/>
      <c r="L28" s="14"/>
      <c r="M28" s="14"/>
      <c r="N28" s="14"/>
      <c r="O28" s="14"/>
      <c r="P28" s="14"/>
    </row>
    <row r="29" spans="1:16" ht="12.75">
      <c r="A29" s="7"/>
      <c r="B29" s="7"/>
      <c r="C29" s="8" t="s">
        <v>56</v>
      </c>
      <c r="D29" s="9">
        <v>0.7048062</v>
      </c>
      <c r="E29" s="26">
        <v>1.105</v>
      </c>
      <c r="F29" s="26">
        <v>1.3966666666666667</v>
      </c>
      <c r="G29" s="13">
        <v>0.9466666666666667</v>
      </c>
      <c r="J29" s="21"/>
      <c r="K29" s="25"/>
      <c r="L29" s="14"/>
      <c r="M29" s="14"/>
      <c r="N29" s="14"/>
      <c r="O29" s="14"/>
      <c r="P29" s="14"/>
    </row>
    <row r="30" spans="1:16" ht="12.75">
      <c r="A30" s="7"/>
      <c r="B30" s="7"/>
      <c r="C30" s="8" t="s">
        <v>13</v>
      </c>
      <c r="D30" s="9">
        <v>0.14627042</v>
      </c>
      <c r="E30" s="26">
        <v>0.0746</v>
      </c>
      <c r="F30" s="26">
        <v>0.1866</v>
      </c>
      <c r="G30" s="13">
        <v>0.0264</v>
      </c>
      <c r="J30" s="21"/>
      <c r="K30" s="21"/>
      <c r="L30" s="14"/>
      <c r="M30" s="14"/>
      <c r="N30" s="14"/>
      <c r="O30" s="14"/>
      <c r="P30" s="14"/>
    </row>
    <row r="31" spans="1:21" ht="12" customHeight="1">
      <c r="A31" s="7"/>
      <c r="B31" s="4" t="s">
        <v>66</v>
      </c>
      <c r="C31" s="4" t="s">
        <v>12</v>
      </c>
      <c r="D31" s="5">
        <v>3</v>
      </c>
      <c r="E31" s="6">
        <v>2</v>
      </c>
      <c r="F31" s="6">
        <v>3</v>
      </c>
      <c r="G31" s="12">
        <v>3</v>
      </c>
      <c r="I31" t="s">
        <v>10</v>
      </c>
      <c r="J31" s="21" t="str">
        <f>B31</f>
        <v>PICKERING</v>
      </c>
      <c r="K31" s="21">
        <v>1</v>
      </c>
      <c r="L31" s="14">
        <f>AVERAGE(D33:G33)</f>
        <v>1.6243660708333332</v>
      </c>
      <c r="M31" s="14">
        <f>(7-D31)/(7*D31)*D32+(7-E31)/(7*E31)*E32+(7-F31)/(7*F31)*F32+(7-G31)/(7*G31)*G32</f>
        <v>1.1500210776320834</v>
      </c>
      <c r="N31" s="14">
        <f>IF(AND(ISNUMBER(D31),ISNUMBER(D32)),(7-D31)/(7*D31)*D32,IF(ISNUMBER(D31),(7-D31)/(7*D31)*($X$3*D33)^2,0))+IF(AND(ISNUMBER(E31),ISNUMBER(E32)),(7-E31)/(7*E31)*E32,IF(ISNUMBER(E31),(7-E31)/(7*E31)*($Y$3*E33)^2,0))+IF(AND(ISNUMBER(F31),ISNUMBER(F32)),(7-F31)/(7*F31)*F32,IF(ISNUMBER(F31),(7-F31)/(7*F31)*($Z$3*F33)^2,0))+IF(AND(ISNUMBER(G31),ISNUMBER(G32)),(7-G31)/(7*G31)*G32,IF(ISNUMBER(G31),(7-G31)/(7*G31)*($AA$3*G33)^2,0))</f>
        <v>1.1500210776320834</v>
      </c>
      <c r="O31" s="14">
        <f>((K31/0.05-2)/(K31/0.05*2*7))*(D34/D31+E34/E31+F34/F31+G34/G31)</f>
        <v>0.032068149428571426</v>
      </c>
      <c r="P31" s="14">
        <f>(N31+O31)</f>
        <v>1.182089227060655</v>
      </c>
      <c r="Q31">
        <f>SQRT(P31)/4</f>
        <v>0.2718098171356048</v>
      </c>
      <c r="R31">
        <f>IF(AND(ISNUMBER(D32),IF(D33&gt;0,TRUE,FALSE)),SQRT(D32)/D33,NA())</f>
        <v>1.09198623855558</v>
      </c>
      <c r="S31">
        <f>IF(AND(ISNUMBER(E32),IF(E33&gt;0,TRUE,FALSE)),SQRT(E32)/E33,NA())</f>
        <v>0.43724477290762376</v>
      </c>
      <c r="T31">
        <f>IF(AND(ISNUMBER(F32),IF(F33&gt;0,TRUE,FALSE)),SQRT(F32)/F33,NA())</f>
        <v>0.6164707268190384</v>
      </c>
      <c r="U31">
        <f>IF(AND(ISNUMBER(G32),IF(G33&gt;0,TRUE,FALSE)),SQRT(G32)/G33,NA())</f>
        <v>0.7510963655773986</v>
      </c>
    </row>
    <row r="32" spans="1:16" ht="12.75">
      <c r="A32" s="7"/>
      <c r="B32" s="7"/>
      <c r="C32" s="8" t="s">
        <v>55</v>
      </c>
      <c r="D32" s="9">
        <v>2.4756444122044328</v>
      </c>
      <c r="E32" s="26">
        <v>0.8192000000000004</v>
      </c>
      <c r="F32" s="26">
        <v>1.1772</v>
      </c>
      <c r="G32" s="13">
        <v>0.8487662453640041</v>
      </c>
      <c r="J32" s="21"/>
      <c r="L32" s="14"/>
      <c r="M32" s="14"/>
      <c r="N32" s="14"/>
      <c r="O32" s="14"/>
      <c r="P32" s="14"/>
    </row>
    <row r="33" spans="1:16" ht="12.75">
      <c r="A33" s="7"/>
      <c r="B33" s="7"/>
      <c r="C33" s="8" t="s">
        <v>56</v>
      </c>
      <c r="D33" s="9">
        <v>1.440877193333333</v>
      </c>
      <c r="E33" s="26">
        <v>2.07</v>
      </c>
      <c r="F33" s="26">
        <v>1.76</v>
      </c>
      <c r="G33" s="13">
        <v>1.22658709</v>
      </c>
      <c r="J33" s="21"/>
      <c r="K33" s="25"/>
      <c r="L33" s="14"/>
      <c r="M33" s="14"/>
      <c r="N33" s="14"/>
      <c r="O33" s="14"/>
      <c r="P33" s="14"/>
    </row>
    <row r="34" spans="1:16" ht="12.75">
      <c r="A34" s="7"/>
      <c r="B34" s="7"/>
      <c r="C34" s="8" t="s">
        <v>13</v>
      </c>
      <c r="D34" s="9">
        <v>0.8009999999999999</v>
      </c>
      <c r="E34" s="26">
        <v>0.3412</v>
      </c>
      <c r="F34" s="26">
        <v>0.1416</v>
      </c>
      <c r="G34" s="13">
        <v>0.04211364</v>
      </c>
      <c r="J34" s="21"/>
      <c r="K34" s="21"/>
      <c r="L34" s="14"/>
      <c r="M34" s="14"/>
      <c r="N34" s="14"/>
      <c r="O34" s="14"/>
      <c r="P34" s="14"/>
    </row>
    <row r="35" spans="1:21" ht="12.75">
      <c r="A35" s="7"/>
      <c r="B35" s="4" t="s">
        <v>72</v>
      </c>
      <c r="C35" s="4" t="s">
        <v>12</v>
      </c>
      <c r="D35" s="5">
        <v>3</v>
      </c>
      <c r="E35" s="6">
        <v>2</v>
      </c>
      <c r="F35" s="6">
        <v>3</v>
      </c>
      <c r="G35" s="12">
        <v>3</v>
      </c>
      <c r="I35" t="s">
        <v>10</v>
      </c>
      <c r="J35" s="21" t="str">
        <f>B35</f>
        <v>PRIMEHOOK</v>
      </c>
      <c r="K35" s="21">
        <v>1</v>
      </c>
      <c r="L35" s="14">
        <f>AVERAGE(D37:G37)</f>
        <v>0.4445663266666666</v>
      </c>
      <c r="M35" s="14">
        <f>(7-D35)/(7*D35)*D36+(7-E35)/(7*E35)*E36+(7-F35)/(7*F35)*F36+(7-G35)/(7*G35)*G36</f>
        <v>0.3676179894634061</v>
      </c>
      <c r="N35" s="14">
        <f>IF(AND(ISNUMBER(D35),ISNUMBER(D36)),(7-D35)/(7*D35)*D36,IF(ISNUMBER(D35),(7-D35)/(7*D35)*($X$3*D37)^2,0))+IF(AND(ISNUMBER(E35),ISNUMBER(E36)),(7-E35)/(7*E35)*E36,IF(ISNUMBER(E35),(7-E35)/(7*E35)*($Y$3*E37)^2,0))+IF(AND(ISNUMBER(F35),ISNUMBER(F36)),(7-F35)/(7*F35)*F36,IF(ISNUMBER(F35),(7-F35)/(7*F35)*($Z$3*F37)^2,0))+IF(AND(ISNUMBER(G35),ISNUMBER(G36)),(7-G35)/(7*G35)*G36,IF(ISNUMBER(G35),(7-G35)/(7*G35)*($AA$3*G37)^2,0))</f>
        <v>0.3676179894634061</v>
      </c>
      <c r="O35" s="14">
        <f>((K35/0.05-2)/(K35/0.05*2*7))*(D38/D35+E38/E35+F38/F35+G38/G35)</f>
        <v>0.0036798996428571424</v>
      </c>
      <c r="P35" s="14">
        <f>(N35+O35)</f>
        <v>0.37129788910626327</v>
      </c>
      <c r="Q35">
        <f>SQRT(P35)/4</f>
        <v>0.1523355443392692</v>
      </c>
      <c r="R35">
        <f>IF(AND(ISNUMBER(D36),IF(D37&gt;0,TRUE,FALSE)),SQRT(D36)/D37,NA())</f>
        <v>0.8476260320243727</v>
      </c>
      <c r="S35">
        <f>IF(AND(ISNUMBER(E36),IF(E37&gt;0,TRUE,FALSE)),SQRT(E36)/E37,NA())</f>
        <v>1.414213562373095</v>
      </c>
      <c r="T35">
        <f>IF(AND(ISNUMBER(F36),IF(F37&gt;0,TRUE,FALSE)),SQRT(F36)/F37,NA())</f>
        <v>0.7164128355704258</v>
      </c>
      <c r="U35">
        <f>IF(AND(ISNUMBER(G36),IF(G37&gt;0,TRUE,FALSE)),SQRT(G36)/G37,NA())</f>
        <v>0.19794866372215797</v>
      </c>
    </row>
    <row r="36" spans="1:16" ht="12.75">
      <c r="A36" s="7"/>
      <c r="B36" s="7"/>
      <c r="C36" s="8" t="s">
        <v>55</v>
      </c>
      <c r="D36" s="9">
        <v>0.06323333333333334</v>
      </c>
      <c r="E36" s="26">
        <v>0.9384500000000001</v>
      </c>
      <c r="F36" s="26">
        <v>0.10236736134954877</v>
      </c>
      <c r="G36" s="13">
        <v>0.0048000000000000265</v>
      </c>
      <c r="J36" s="21"/>
      <c r="L36" s="14"/>
      <c r="M36" s="14"/>
      <c r="N36" s="14"/>
      <c r="O36" s="14"/>
      <c r="P36" s="14"/>
    </row>
    <row r="37" spans="1:16" ht="12.75">
      <c r="A37" s="7"/>
      <c r="B37" s="7"/>
      <c r="C37" s="8" t="s">
        <v>56</v>
      </c>
      <c r="D37" s="9">
        <v>0.2966666666666667</v>
      </c>
      <c r="E37" s="26">
        <v>0.685</v>
      </c>
      <c r="F37" s="26">
        <v>0.44659864</v>
      </c>
      <c r="G37" s="13">
        <v>0.35</v>
      </c>
      <c r="J37" s="21"/>
      <c r="L37" s="14"/>
      <c r="M37" s="14"/>
      <c r="N37" s="14"/>
      <c r="O37" s="14"/>
      <c r="P37" s="14"/>
    </row>
    <row r="38" spans="1:16" ht="12.75">
      <c r="A38" s="7"/>
      <c r="B38" s="7"/>
      <c r="C38" s="8" t="s">
        <v>13</v>
      </c>
      <c r="D38" s="9">
        <v>0.013800000000000002</v>
      </c>
      <c r="E38" s="26">
        <v>0.0098</v>
      </c>
      <c r="F38" s="26">
        <v>0.10102865000000001</v>
      </c>
      <c r="G38" s="13">
        <v>0.0422</v>
      </c>
      <c r="J38" s="21"/>
      <c r="L38" s="14"/>
      <c r="M38" s="14"/>
      <c r="N38" s="14"/>
      <c r="O38" s="14"/>
      <c r="P38" s="14"/>
    </row>
    <row r="39" spans="1:21" ht="12.75">
      <c r="A39" s="7"/>
      <c r="B39" s="4" t="s">
        <v>70</v>
      </c>
      <c r="C39" s="4" t="s">
        <v>12</v>
      </c>
      <c r="D39" s="5">
        <v>3</v>
      </c>
      <c r="E39" s="6">
        <v>2</v>
      </c>
      <c r="F39" s="6">
        <v>3</v>
      </c>
      <c r="G39" s="12">
        <v>3</v>
      </c>
      <c r="I39" t="s">
        <v>10</v>
      </c>
      <c r="J39" s="21" t="str">
        <f>B39</f>
        <v>SLAUGHTER</v>
      </c>
      <c r="K39" s="21">
        <v>1</v>
      </c>
      <c r="L39" s="14">
        <f>AVERAGE(D41:G41)</f>
        <v>1.09625</v>
      </c>
      <c r="M39" s="14">
        <f>(7-D39)/(7*D39)*D40+(7-E39)/(7*E39)*E40+(7-F39)/(7*F39)*F40+(7-G39)/(7*G39)*G40</f>
        <v>1.2752876984126984</v>
      </c>
      <c r="N39" s="14">
        <f>IF(AND(ISNUMBER(D39),ISNUMBER(D40)),(7-D39)/(7*D39)*D40,IF(ISNUMBER(D39),(7-D39)/(7*D39)*($X$3*D41)^2,0))+IF(AND(ISNUMBER(E39),ISNUMBER(E40)),(7-E39)/(7*E39)*E40,IF(ISNUMBER(E39),(7-E39)/(7*E39)*($Y$3*E41)^2,0))+IF(AND(ISNUMBER(F39),ISNUMBER(F40)),(7-F39)/(7*F39)*F40,IF(ISNUMBER(F39),(7-F39)/(7*F39)*($Z$3*F41)^2,0))+IF(AND(ISNUMBER(G39),ISNUMBER(G40)),(7-G39)/(7*G39)*G40,IF(ISNUMBER(G39),(7-G39)/(7*G39)*($AA$3*G41)^2,0))</f>
        <v>1.2752876984126984</v>
      </c>
      <c r="O39" s="14">
        <f>((K39/0.05-2)/(K39/0.05*2*7))*(D42/D39+E42/E39+F42/F39+G42/G39)</f>
        <v>0.01737642857142857</v>
      </c>
      <c r="P39" s="14">
        <f>(N39+O39)</f>
        <v>1.292664126984127</v>
      </c>
      <c r="Q39">
        <f>SQRT(P39)/4</f>
        <v>0.2842384701909788</v>
      </c>
      <c r="R39">
        <f>IF(AND(ISNUMBER(D40),IF(D41&gt;0,TRUE,FALSE)),SQRT(D40)/D41,NA())</f>
        <v>1.1568955469364512</v>
      </c>
      <c r="S39">
        <f>IF(AND(ISNUMBER(E40),IF(E41&gt;0,TRUE,FALSE)),SQRT(E40)/E41,NA())</f>
        <v>1.414213562373095</v>
      </c>
      <c r="T39">
        <f>IF(AND(ISNUMBER(F40),IF(F41&gt;0,TRUE,FALSE)),SQRT(F40)/F41,NA())</f>
        <v>0.4736441199497244</v>
      </c>
      <c r="U39">
        <f>IF(AND(ISNUMBER(G40),IF(G41&gt;0,TRUE,FALSE)),SQRT(G40)/G41,NA())</f>
        <v>0.34834417614968965</v>
      </c>
    </row>
    <row r="40" spans="1:16" ht="12.75">
      <c r="A40" s="7"/>
      <c r="B40" s="7"/>
      <c r="C40" s="8" t="s">
        <v>55</v>
      </c>
      <c r="D40" s="9">
        <v>0.8353000000000002</v>
      </c>
      <c r="E40" s="26">
        <v>2.66805</v>
      </c>
      <c r="F40" s="26">
        <v>0.8241333333333332</v>
      </c>
      <c r="G40" s="13">
        <v>0.03323333333333334</v>
      </c>
      <c r="J40" s="21"/>
      <c r="K40" s="21"/>
      <c r="L40" s="14"/>
      <c r="M40" s="14"/>
      <c r="N40" s="14"/>
      <c r="O40" s="14"/>
      <c r="P40" s="14"/>
    </row>
    <row r="41" spans="1:16" ht="12.75">
      <c r="A41" s="7"/>
      <c r="B41" s="7"/>
      <c r="C41" s="8" t="s">
        <v>56</v>
      </c>
      <c r="D41" s="9">
        <v>0.79</v>
      </c>
      <c r="E41" s="26">
        <v>1.155</v>
      </c>
      <c r="F41" s="26">
        <v>1.9166666666666667</v>
      </c>
      <c r="G41" s="13">
        <v>0.5233333333333333</v>
      </c>
      <c r="J41" s="21"/>
      <c r="K41" s="24"/>
      <c r="L41" s="14"/>
      <c r="M41" s="14"/>
      <c r="N41" s="14"/>
      <c r="O41" s="14"/>
      <c r="P41" s="14"/>
    </row>
    <row r="42" spans="1:16" ht="12.75">
      <c r="A42" s="7"/>
      <c r="B42" s="7"/>
      <c r="C42" s="8" t="s">
        <v>13</v>
      </c>
      <c r="D42" s="9">
        <v>0.3506</v>
      </c>
      <c r="E42" s="26">
        <v>0.2178</v>
      </c>
      <c r="F42" s="26">
        <v>0.09820000000000001</v>
      </c>
      <c r="G42" s="13">
        <v>0.0354</v>
      </c>
      <c r="J42" s="21"/>
      <c r="K42" s="25"/>
      <c r="L42" s="14"/>
      <c r="M42" s="14"/>
      <c r="N42" s="14"/>
      <c r="O42" s="14"/>
      <c r="P42" s="14"/>
    </row>
    <row r="43" spans="1:21" ht="12.75">
      <c r="A43" s="7"/>
      <c r="B43" s="4" t="s">
        <v>67</v>
      </c>
      <c r="C43" s="4" t="s">
        <v>12</v>
      </c>
      <c r="D43" s="5">
        <v>3</v>
      </c>
      <c r="E43" s="6">
        <v>1</v>
      </c>
      <c r="F43" s="6">
        <v>3</v>
      </c>
      <c r="G43" s="12">
        <v>2</v>
      </c>
      <c r="I43" t="s">
        <v>10</v>
      </c>
      <c r="J43" s="21" t="str">
        <f>B43</f>
        <v>SOUTH BOWERS</v>
      </c>
      <c r="K43" s="14">
        <v>1</v>
      </c>
      <c r="L43" s="14">
        <f>AVERAGE(D45:G45)</f>
        <v>0.8433040379166665</v>
      </c>
      <c r="M43" s="14" t="e">
        <f>(7-D43)/(7*D43)*D44+(7-E43)/(7*E43)*E44+(7-F43)/(7*F43)*F44+(7-G43)/(7*G43)*G44</f>
        <v>#DIV/0!</v>
      </c>
      <c r="N43" s="14">
        <f>IF(AND(ISNUMBER(D43),ISNUMBER(D44)),(7-D43)/(7*D43)*D44,IF(ISNUMBER(D43),(7-D43)/(7*D43)*($X$3*D45)^2,0))+IF(AND(ISNUMBER(E43),ISNUMBER(E44)),(7-E43)/(7*E43)*E44,IF(ISNUMBER(E43),(7-E43)/(7*E43)*($Y$3*E45)^2,0))+IF(AND(ISNUMBER(F43),ISNUMBER(F44)),(7-F43)/(7*F43)*F44,IF(ISNUMBER(F43),(7-F43)/(7*F43)*($Z$3*F45)^2,0))+IF(AND(ISNUMBER(G43),ISNUMBER(G44)),(7-G43)/(7*G43)*G44,IF(ISNUMBER(G43),(7-G43)/(7*G43)*($AA$3*G45)^2,0))</f>
        <v>2.180413928997617</v>
      </c>
      <c r="O43" s="14">
        <f>((K43/0.05-2)/(K43/0.05*2*7))*(D46/D43+E46/E43+F46/F43+G46/G43)</f>
        <v>0.002156754964285714</v>
      </c>
      <c r="P43" s="14">
        <f>(N43+O43)</f>
        <v>2.182570683961903</v>
      </c>
      <c r="Q43">
        <f>SQRT(P43)/4</f>
        <v>0.3693381482430686</v>
      </c>
      <c r="R43">
        <f>IF(AND(ISNUMBER(D44),IF(D45&gt;0,TRUE,FALSE)),SQRT(D44)/D45,NA())</f>
        <v>1.1585856076815042</v>
      </c>
      <c r="S43" t="e">
        <f>IF(AND(ISNUMBER(E44),IF(E45&gt;0,TRUE,FALSE)),SQRT(E44)/E45,NA())</f>
        <v>#N/A</v>
      </c>
      <c r="T43">
        <f>IF(AND(ISNUMBER(F44),IF(F45&gt;0,TRUE,FALSE)),SQRT(F44)/F45,NA())</f>
        <v>0.0949158480579078</v>
      </c>
      <c r="U43">
        <f>IF(AND(ISNUMBER(G44),IF(G45&gt;0,TRUE,FALSE)),SQRT(G44)/G45,NA())</f>
        <v>0.23429988949709607</v>
      </c>
    </row>
    <row r="44" spans="1:16" ht="12.75">
      <c r="A44" s="7"/>
      <c r="B44" s="7"/>
      <c r="C44" s="8" t="s">
        <v>55</v>
      </c>
      <c r="D44" s="9">
        <v>0.2929244903040817</v>
      </c>
      <c r="E44" s="26" t="e">
        <v>#DIV/0!</v>
      </c>
      <c r="F44" s="26">
        <v>0.01089287479026746</v>
      </c>
      <c r="G44" s="13">
        <v>0.00819965746861806</v>
      </c>
      <c r="J44" s="21"/>
      <c r="K44" s="24"/>
      <c r="L44" s="14"/>
      <c r="M44" s="14"/>
      <c r="N44" s="14"/>
      <c r="O44" s="14"/>
      <c r="P44" s="14"/>
    </row>
    <row r="45" spans="1:16" ht="12.75">
      <c r="A45" s="7"/>
      <c r="B45" s="7"/>
      <c r="C45" s="8" t="s">
        <v>56</v>
      </c>
      <c r="D45" s="9">
        <v>0.4671428566666667</v>
      </c>
      <c r="E45" s="26">
        <v>1.42</v>
      </c>
      <c r="F45" s="26">
        <v>1.09959441</v>
      </c>
      <c r="G45" s="13">
        <v>0.386478885</v>
      </c>
      <c r="N45" s="14"/>
      <c r="O45" s="14"/>
      <c r="P45" s="14"/>
    </row>
    <row r="46" spans="1:16" ht="12.75">
      <c r="A46" s="7"/>
      <c r="B46" s="7"/>
      <c r="C46" s="8" t="s">
        <v>13</v>
      </c>
      <c r="D46" s="9">
        <v>0.00777551</v>
      </c>
      <c r="E46" s="26">
        <v>0.0072</v>
      </c>
      <c r="F46" s="26">
        <v>0.02159937</v>
      </c>
      <c r="G46" s="13">
        <v>0.03311579</v>
      </c>
      <c r="N46" s="14"/>
      <c r="O46" s="14"/>
      <c r="P46" s="14"/>
    </row>
    <row r="47" spans="1:21" ht="12.75">
      <c r="A47" s="7"/>
      <c r="B47" s="4" t="s">
        <v>68</v>
      </c>
      <c r="C47" s="4" t="s">
        <v>12</v>
      </c>
      <c r="D47" s="5">
        <v>3</v>
      </c>
      <c r="E47" s="6">
        <v>3</v>
      </c>
      <c r="F47" s="6">
        <v>3</v>
      </c>
      <c r="G47" s="12">
        <v>3</v>
      </c>
      <c r="I47" t="s">
        <v>10</v>
      </c>
      <c r="J47" s="21" t="str">
        <f>B47</f>
        <v>WOODLAND</v>
      </c>
      <c r="K47" s="14">
        <v>0.4</v>
      </c>
      <c r="L47" s="14">
        <f>AVERAGE(D49:G49)</f>
        <v>0.02916666666666667</v>
      </c>
      <c r="M47" s="14">
        <f>(7-D47)/(7*D47)*D48+(7-E47)/(7*E47)*E48+(7-F47)/(7*F47)*F48+(7-G47)/(7*G47)*G48</f>
        <v>0.0023809523809523816</v>
      </c>
      <c r="N47" s="14">
        <f>IF(AND(ISNUMBER(D47),ISNUMBER(D48)),(7-D47)/(7*D47)*D48,IF(ISNUMBER(D47),(7-D47)/(7*D47)*($X$3*D49)^2,0))+IF(AND(ISNUMBER(E47),ISNUMBER(E48)),(7-E47)/(7*E47)*E48,IF(ISNUMBER(E47),(7-E47)/(7*E47)*($Y$3*E49)^2,0))+IF(AND(ISNUMBER(F47),ISNUMBER(F48)),(7-F47)/(7*F47)*F48,IF(ISNUMBER(F47),(7-F47)/(7*F47)*($Z$3*F49)^2,0))+IF(AND(ISNUMBER(G47),ISNUMBER(G48)),(7-G47)/(7*G47)*G48,IF(ISNUMBER(G47),(7-G47)/(7*G47)*($AA$3*G49)^2,0))</f>
        <v>0.0023809523809523816</v>
      </c>
      <c r="O47" s="14">
        <f>((K47/0.05-2)/(K47/0.05*2*7))*(D50/D47+E50/E47+F50/F47+G50/G47)</f>
        <v>7.500000000000001E-05</v>
      </c>
      <c r="P47" s="14">
        <f>(N47+O47)</f>
        <v>0.0024559523809523816</v>
      </c>
      <c r="Q47">
        <f>SQRT(P47)/4</f>
        <v>0.012389391583509008</v>
      </c>
      <c r="R47" t="e">
        <f>IF(AND(ISNUMBER(D48),IF(D49&gt;0,TRUE,FALSE)),SQRT(D48)/D49,NA())</f>
        <v>#N/A</v>
      </c>
      <c r="S47">
        <f>IF(AND(ISNUMBER(E48),IF(E49&gt;0,TRUE,FALSE)),SQRT(E48)/E49,NA())</f>
        <v>1.406842581509864</v>
      </c>
      <c r="T47">
        <f>IF(AND(ISNUMBER(F48),IF(F49&gt;0,TRUE,FALSE)),SQRT(F48)/F49,NA())</f>
        <v>0.8660254037844387</v>
      </c>
      <c r="U47">
        <f>IF(AND(ISNUMBER(G48),IF(G49&gt;0,TRUE,FALSE)),SQRT(G48)/G49,NA())</f>
        <v>0.8660254037844386</v>
      </c>
    </row>
    <row r="48" spans="1:15" ht="12.75">
      <c r="A48" s="7"/>
      <c r="B48" s="7"/>
      <c r="C48" s="8" t="s">
        <v>55</v>
      </c>
      <c r="D48" s="9">
        <v>0</v>
      </c>
      <c r="E48" s="26">
        <v>0.011633333333333336</v>
      </c>
      <c r="F48" s="26">
        <v>0.0008333333333333335</v>
      </c>
      <c r="G48" s="13">
        <v>3.3333333333333335E-05</v>
      </c>
      <c r="O48" s="14"/>
    </row>
    <row r="49" spans="1:15" ht="12.75">
      <c r="A49" s="7"/>
      <c r="B49" s="7"/>
      <c r="C49" s="8" t="s">
        <v>56</v>
      </c>
      <c r="D49" s="9">
        <v>0</v>
      </c>
      <c r="E49" s="26">
        <v>0.07666666666666667</v>
      </c>
      <c r="F49" s="26">
        <v>0.03333333333333333</v>
      </c>
      <c r="G49" s="13">
        <v>0.006666666666666667</v>
      </c>
      <c r="M49" s="14"/>
      <c r="N49" s="14"/>
      <c r="O49" s="14"/>
    </row>
    <row r="50" spans="1:15" ht="12.75">
      <c r="A50" s="7"/>
      <c r="B50" s="7"/>
      <c r="C50" s="8" t="s">
        <v>13</v>
      </c>
      <c r="D50" s="9">
        <v>0</v>
      </c>
      <c r="E50" s="26">
        <v>0.0034000000000000002</v>
      </c>
      <c r="F50" s="26">
        <v>0.0004</v>
      </c>
      <c r="G50" s="13">
        <v>0.0004</v>
      </c>
      <c r="M50" s="14"/>
      <c r="N50" s="14"/>
      <c r="O50" s="14"/>
    </row>
    <row r="51" spans="1:21" ht="12.75">
      <c r="A51" s="4" t="s">
        <v>14</v>
      </c>
      <c r="B51" s="4" t="s">
        <v>62</v>
      </c>
      <c r="C51" s="4" t="s">
        <v>12</v>
      </c>
      <c r="D51" s="5">
        <v>3</v>
      </c>
      <c r="E51" s="6">
        <v>3</v>
      </c>
      <c r="F51" s="6">
        <v>3</v>
      </c>
      <c r="G51" s="12">
        <v>3</v>
      </c>
      <c r="I51" t="s">
        <v>14</v>
      </c>
      <c r="J51" s="21" t="str">
        <f>B51</f>
        <v>CAPE SHORE LAB</v>
      </c>
      <c r="K51" s="21">
        <v>0.8</v>
      </c>
      <c r="L51" s="14">
        <f>AVERAGE(D53:G53)</f>
        <v>1.2775</v>
      </c>
      <c r="M51" s="14">
        <f>(7-D51)/(7*D51)*D52+(7-E51)/(7*E51)*E52+(7-F51)/(7*F51)*F52+(7-G51)/(7*G51)*G52</f>
        <v>0.5736952380952385</v>
      </c>
      <c r="N51" s="14">
        <f>IF(AND(ISNUMBER(D51),ISNUMBER(D52)),(7-D51)/(7*D51)*D52,IF(ISNUMBER(D51),(7-D51)/(7*D51)*($X$3*D53)^2,0))+IF(AND(ISNUMBER(E51),ISNUMBER(E52)),(7-E51)/(7*E51)*E52,IF(ISNUMBER(E51),(7-E51)/(7*E51)*($Y$3*E53)^2,0))+IF(AND(ISNUMBER(F51),ISNUMBER(F52)),(7-F51)/(7*F51)*F52,IF(ISNUMBER(F51),(7-F51)/(7*F51)*($Z$3*F53)^2,0))+IF(AND(ISNUMBER(G51),ISNUMBER(G52)),(7-G51)/(7*G51)*G52,IF(ISNUMBER(G51),(7-G51)/(7*G51)*($AA$3*G53)^2,0))</f>
        <v>0.5736952380952385</v>
      </c>
      <c r="O51" s="14">
        <f>((K51/0.05-2)/(K51/0.05*2*7))*(D54/D51+E54/E51+F54/F51+G54/G51)</f>
        <v>0.0014375000000000002</v>
      </c>
      <c r="P51" s="14">
        <f>(N51+O51)</f>
        <v>0.5751327380952385</v>
      </c>
      <c r="Q51">
        <f>SQRT(P51)/4</f>
        <v>0.1895937660656394</v>
      </c>
      <c r="R51">
        <f>IF(AND(ISNUMBER(D52),IF(D53&gt;0,TRUE,FALSE)),SQRT(D52)/D53,NA())</f>
        <v>0.09918758102121139</v>
      </c>
      <c r="S51">
        <f>IF(AND(ISNUMBER(E52),IF(E53&gt;0,TRUE,FALSE)),SQRT(E52)/E53,NA())</f>
        <v>1.1994146724560042</v>
      </c>
      <c r="T51">
        <f>IF(AND(ISNUMBER(F52),IF(F53&gt;0,TRUE,FALSE)),SQRT(F52)/F53,NA())</f>
        <v>1.0434693320005017</v>
      </c>
      <c r="U51">
        <f>IF(AND(ISNUMBER(G52),IF(G53&gt;0,TRUE,FALSE)),SQRT(G52)/G53,NA())</f>
        <v>0.1396815167394249</v>
      </c>
    </row>
    <row r="52" spans="1:16" ht="12.75">
      <c r="A52" s="7"/>
      <c r="B52" s="7"/>
      <c r="C52" s="8" t="s">
        <v>55</v>
      </c>
      <c r="D52" s="9">
        <v>0.09373333333333633</v>
      </c>
      <c r="E52" s="26">
        <v>2.7001</v>
      </c>
      <c r="F52" s="26">
        <v>0.21723333333333333</v>
      </c>
      <c r="G52" s="13">
        <v>0.0008333333333333248</v>
      </c>
      <c r="L52" s="14"/>
      <c r="M52" s="14"/>
      <c r="N52" s="14"/>
      <c r="O52" s="14"/>
      <c r="P52" s="14"/>
    </row>
    <row r="53" spans="1:16" ht="12.75">
      <c r="A53" s="7"/>
      <c r="B53" s="7"/>
      <c r="C53" s="8" t="s">
        <v>56</v>
      </c>
      <c r="D53" s="9">
        <v>3.0866666666666664</v>
      </c>
      <c r="E53" s="26">
        <v>1.37</v>
      </c>
      <c r="F53" s="26">
        <v>0.4466666666666667</v>
      </c>
      <c r="G53" s="13">
        <v>0.20666666666666667</v>
      </c>
      <c r="K53" s="14"/>
      <c r="L53" s="14"/>
      <c r="M53" s="14"/>
      <c r="N53" s="14"/>
      <c r="O53" s="14"/>
      <c r="P53" s="14"/>
    </row>
    <row r="54" spans="1:22" ht="12.75">
      <c r="A54" s="7"/>
      <c r="B54" s="7"/>
      <c r="C54" s="8" t="s">
        <v>13</v>
      </c>
      <c r="D54" s="9">
        <v>0.0432</v>
      </c>
      <c r="E54" s="26">
        <v>0.001</v>
      </c>
      <c r="F54" s="26">
        <v>0.0116</v>
      </c>
      <c r="G54" s="13">
        <v>0.0132</v>
      </c>
      <c r="I54" s="20"/>
      <c r="J54" s="20"/>
      <c r="K54" s="20"/>
      <c r="L54" s="21"/>
      <c r="M54" s="21"/>
      <c r="N54" s="21"/>
      <c r="O54" s="21"/>
      <c r="P54" s="21"/>
      <c r="Q54" s="20"/>
      <c r="R54" s="20"/>
      <c r="S54" s="20"/>
      <c r="T54" s="20"/>
      <c r="U54" s="20"/>
      <c r="V54" s="20"/>
    </row>
    <row r="55" spans="1:21" ht="12.75">
      <c r="A55" s="7"/>
      <c r="B55" s="4" t="s">
        <v>50</v>
      </c>
      <c r="C55" s="4" t="s">
        <v>12</v>
      </c>
      <c r="D55" s="5">
        <v>3</v>
      </c>
      <c r="E55" s="6">
        <v>2</v>
      </c>
      <c r="F55" s="6">
        <v>3</v>
      </c>
      <c r="G55" s="12">
        <v>3</v>
      </c>
      <c r="I55" t="s">
        <v>14</v>
      </c>
      <c r="J55" s="21" t="str">
        <f>B55</f>
        <v>GANDYS</v>
      </c>
      <c r="K55" s="14">
        <v>0.4</v>
      </c>
      <c r="L55" s="14">
        <f>AVERAGE(D57:G57)</f>
        <v>0.45213400333333337</v>
      </c>
      <c r="M55" s="14">
        <f>(7-D55)/(7*D55)*D56+(7-E55)/(7*E55)*E56+(7-F55)/(7*F55)*F56+(7-G55)/(7*G55)*G56</f>
        <v>0.3165308329195688</v>
      </c>
      <c r="N55" s="14">
        <f>IF(AND(ISNUMBER(D55),ISNUMBER(D56)),(7-D55)/(7*D55)*D56,IF(ISNUMBER(D55),(7-D55)/(7*D55)*($X$3*D57)^2,0))+IF(AND(ISNUMBER(E55),ISNUMBER(E56)),(7-E55)/(7*E55)*E56,IF(ISNUMBER(E55),(7-E55)/(7*E55)*($Y$3*E57)^2,0))+IF(AND(ISNUMBER(F55),ISNUMBER(F56)),(7-F55)/(7*F55)*F56,IF(ISNUMBER(F55),(7-F55)/(7*F55)*($Z$3*F57)^2,0))+IF(AND(ISNUMBER(G55),ISNUMBER(G56)),(7-G55)/(7*G55)*G56,IF(ISNUMBER(G55),(7-G55)/(7*G55)*($AA$3*G57)^2,0))</f>
        <v>0.3165308329195688</v>
      </c>
      <c r="O55" s="14">
        <f>((K55/0.05-2)/(K55/0.05*2*7))*(D58/D55+E58/E55+F58/F55+G58/G55)</f>
        <v>0.001567705357142857</v>
      </c>
      <c r="P55" s="14">
        <f>(N55+O55)</f>
        <v>0.31809853827671164</v>
      </c>
      <c r="Q55">
        <f>SQRT(P55)/4</f>
        <v>0.14100056256020568</v>
      </c>
      <c r="R55">
        <f>IF(AND(ISNUMBER(D56),IF(D57&gt;0,TRUE,FALSE)),SQRT(D56)/D57,NA())</f>
        <v>0.4879805323985783</v>
      </c>
      <c r="S55">
        <f>IF(AND(ISNUMBER(E56),IF(E57&gt;0,TRUE,FALSE)),SQRT(E56)/E57,NA())</f>
        <v>0.9392752033544902</v>
      </c>
      <c r="T55">
        <f>IF(AND(ISNUMBER(F56),IF(F57&gt;0,TRUE,FALSE)),SQRT(F56)/F57,NA())</f>
        <v>0.5871014288985181</v>
      </c>
      <c r="U55">
        <f>IF(AND(ISNUMBER(G56),IF(G57&gt;0,TRUE,FALSE)),SQRT(G56)/G57,NA())</f>
        <v>1.275250893672625</v>
      </c>
    </row>
    <row r="56" spans="1:16" ht="12.75">
      <c r="A56" s="7"/>
      <c r="B56" s="7"/>
      <c r="C56" s="8" t="s">
        <v>55</v>
      </c>
      <c r="D56" s="9">
        <v>0.004233333333333332</v>
      </c>
      <c r="E56" s="26">
        <v>0.8010159648979995</v>
      </c>
      <c r="F56" s="26">
        <v>0.14863333333333317</v>
      </c>
      <c r="G56" s="13">
        <v>0.007015271977320534</v>
      </c>
      <c r="L56" s="14"/>
      <c r="M56" s="14"/>
      <c r="N56" s="14"/>
      <c r="O56" s="14"/>
      <c r="P56" s="14"/>
    </row>
    <row r="57" spans="1:16" ht="12.75">
      <c r="A57" s="7"/>
      <c r="B57" s="7"/>
      <c r="C57" s="8" t="s">
        <v>56</v>
      </c>
      <c r="D57" s="9">
        <v>0.13333333333333333</v>
      </c>
      <c r="E57" s="26">
        <v>0.9528570000000001</v>
      </c>
      <c r="F57" s="26">
        <v>0.6566666666666667</v>
      </c>
      <c r="G57" s="13">
        <v>0.06567901333333333</v>
      </c>
      <c r="M57" s="14"/>
      <c r="N57" s="14"/>
      <c r="O57" s="14"/>
      <c r="P57" s="14"/>
    </row>
    <row r="58" spans="1:16" ht="12.75">
      <c r="A58" s="7"/>
      <c r="B58" s="7"/>
      <c r="C58" s="8" t="s">
        <v>13</v>
      </c>
      <c r="D58" s="9">
        <v>0.006</v>
      </c>
      <c r="E58" s="26">
        <v>0.033061</v>
      </c>
      <c r="F58" s="26">
        <v>0.0314</v>
      </c>
      <c r="G58" s="13">
        <v>0.0008</v>
      </c>
      <c r="M58" s="14"/>
      <c r="N58" s="14"/>
      <c r="O58" s="14"/>
      <c r="P58" s="14"/>
    </row>
    <row r="59" spans="1:21" ht="12.75">
      <c r="A59" s="7"/>
      <c r="B59" s="4" t="s">
        <v>59</v>
      </c>
      <c r="C59" s="4" t="s">
        <v>12</v>
      </c>
      <c r="D59" s="5">
        <v>3</v>
      </c>
      <c r="E59" s="6">
        <v>2</v>
      </c>
      <c r="F59" s="6">
        <v>3</v>
      </c>
      <c r="G59" s="12">
        <v>3</v>
      </c>
      <c r="I59" t="s">
        <v>14</v>
      </c>
      <c r="J59" s="21" t="str">
        <f>B59</f>
        <v>HIGHS</v>
      </c>
      <c r="K59" s="21">
        <v>0.5</v>
      </c>
      <c r="L59" s="14">
        <f>AVERAGE(D61:G61)</f>
        <v>0.795</v>
      </c>
      <c r="M59" s="14">
        <f>(7-D59)/(7*D59)*D60+(7-E59)/(7*E59)*E60+(7-F59)/(7*F59)*F60+(7-G59)/(7*G59)*G60</f>
        <v>1.0940714285714284</v>
      </c>
      <c r="N59" s="14">
        <f>IF(AND(ISNUMBER(D59),ISNUMBER(D60)),(7-D59)/(7*D59)*D60,IF(ISNUMBER(D59),(7-D59)/(7*D59)*($X$3*D61)^2,0))+IF(AND(ISNUMBER(E59),ISNUMBER(E60)),(7-E59)/(7*E59)*E60,IF(ISNUMBER(E59),(7-E59)/(7*E59)*($Y$3*E61)^2,0))+IF(AND(ISNUMBER(F59),ISNUMBER(F60)),(7-F59)/(7*F59)*F60,IF(ISNUMBER(F59),(7-F59)/(7*F59)*($Z$3*F61)^2,0))+IF(AND(ISNUMBER(G59),ISNUMBER(G60)),(7-G59)/(7*G59)*G60,IF(ISNUMBER(G59),(7-G59)/(7*G59)*($AA$3*G61)^2,0))</f>
        <v>1.0940714285714284</v>
      </c>
      <c r="O59" s="14">
        <f>((K59/0.05-2)/(K59/0.05*2*7))*(D62/D59+E62/E59+F62/F59+G62/G59)</f>
        <v>0.0010857142857142856</v>
      </c>
      <c r="P59" s="14">
        <f>(N59+O59)</f>
        <v>1.0951571428571427</v>
      </c>
      <c r="Q59">
        <f>SQRT(P59)/4</f>
        <v>0.26162438997266946</v>
      </c>
      <c r="R59">
        <f>IF(AND(ISNUMBER(D60),IF(D61&gt;0,TRUE,FALSE)),SQRT(D60)/D61,NA())</f>
        <v>0.2715424121225459</v>
      </c>
      <c r="S59">
        <f>IF(AND(ISNUMBER(E60),IF(E61&gt;0,TRUE,FALSE)),SQRT(E60)/E61,NA())</f>
        <v>1.3912182198954839</v>
      </c>
      <c r="T59">
        <f>IF(AND(ISNUMBER(F60),IF(F61&gt;0,TRUE,FALSE)),SQRT(F60)/F61,NA())</f>
        <v>1.0461921230883446</v>
      </c>
      <c r="U59">
        <f>IF(AND(ISNUMBER(G60),IF(G61&gt;0,TRUE,FALSE)),SQRT(G60)/G61,NA())</f>
        <v>0.6888321972137823</v>
      </c>
    </row>
    <row r="60" spans="1:16" ht="12.75">
      <c r="A60" s="7"/>
      <c r="B60" s="7"/>
      <c r="C60" s="8" t="s">
        <v>55</v>
      </c>
      <c r="D60" s="9">
        <v>0.24603333333333222</v>
      </c>
      <c r="E60" s="26">
        <v>2.9282</v>
      </c>
      <c r="F60" s="26">
        <v>0.006433333333333334</v>
      </c>
      <c r="G60" s="13">
        <v>0.0010333333333333327</v>
      </c>
      <c r="M60" s="14"/>
      <c r="N60" s="14"/>
      <c r="O60" s="14"/>
      <c r="P60" s="14"/>
    </row>
    <row r="61" spans="1:16" ht="12.75">
      <c r="A61" s="7"/>
      <c r="B61" s="7"/>
      <c r="C61" s="8" t="s">
        <v>56</v>
      </c>
      <c r="D61" s="9">
        <v>1.8266666666666669</v>
      </c>
      <c r="E61" s="26">
        <v>1.23</v>
      </c>
      <c r="F61" s="26">
        <v>0.07666666666666667</v>
      </c>
      <c r="G61" s="13">
        <v>0.04666666666666667</v>
      </c>
      <c r="M61" s="14"/>
      <c r="N61" s="14"/>
      <c r="O61" s="14"/>
      <c r="P61" s="14"/>
    </row>
    <row r="62" spans="1:16" ht="12.75">
      <c r="A62" s="7"/>
      <c r="B62" s="7"/>
      <c r="C62" s="8" t="s">
        <v>13</v>
      </c>
      <c r="D62" s="9">
        <v>0.041999999999999996</v>
      </c>
      <c r="E62" s="26">
        <v>0.0016</v>
      </c>
      <c r="F62" s="26">
        <v>0.009</v>
      </c>
      <c r="G62" s="13">
        <v>0.0036000000000000003</v>
      </c>
      <c r="L62" s="14"/>
      <c r="M62" s="14"/>
      <c r="N62" s="14"/>
      <c r="O62" s="14"/>
      <c r="P62" s="14"/>
    </row>
    <row r="63" spans="1:21" ht="12.75">
      <c r="A63" s="7"/>
      <c r="B63" s="4" t="s">
        <v>52</v>
      </c>
      <c r="C63" s="4" t="s">
        <v>12</v>
      </c>
      <c r="D63" s="5">
        <v>3</v>
      </c>
      <c r="E63" s="6">
        <v>3</v>
      </c>
      <c r="F63" s="6">
        <v>3</v>
      </c>
      <c r="G63" s="12">
        <v>2</v>
      </c>
      <c r="I63" t="s">
        <v>14</v>
      </c>
      <c r="J63" s="21" t="str">
        <f>B63</f>
        <v>KIMBLES</v>
      </c>
      <c r="K63" s="14">
        <v>0.6</v>
      </c>
      <c r="L63" s="14">
        <f>AVERAGE(D65:G65)</f>
        <v>0.477295575</v>
      </c>
      <c r="M63" s="14">
        <f>(7-D63)/(7*D63)*D64+(7-E63)/(7*E63)*E64+(7-F63)/(7*F63)*F64+(7-G63)/(7*G63)*G64</f>
        <v>0.08679229964017558</v>
      </c>
      <c r="N63" s="14">
        <f>IF(AND(ISNUMBER(D63),ISNUMBER(D64)),(7-D63)/(7*D63)*D64,IF(ISNUMBER(D63),(7-D63)/(7*D63)*($X$3*D65)^2,0))+IF(AND(ISNUMBER(E63),ISNUMBER(E64)),(7-E63)/(7*E63)*E64,IF(ISNUMBER(E63),(7-E63)/(7*E63)*($Y$3*E65)^2,0))+IF(AND(ISNUMBER(F63),ISNUMBER(F64)),(7-F63)/(7*F63)*F64,IF(ISNUMBER(F63),(7-F63)/(7*F63)*($Z$3*F65)^2,0))+IF(AND(ISNUMBER(G63),ISNUMBER(G64)),(7-G63)/(7*G63)*G64,IF(ISNUMBER(G63),(7-G63)/(7*G63)*($AA$3*G65)^2,0))</f>
        <v>0.08679229964017558</v>
      </c>
      <c r="O63" s="14">
        <f>((K63/0.05-2)/(K63/0.05*2*7))*(D66/D63+E66/E63+F66/F63+G66/G63)</f>
        <v>0.0011675381944444441</v>
      </c>
      <c r="P63" s="14">
        <f>(N63+O63)</f>
        <v>0.08795983783462002</v>
      </c>
      <c r="Q63">
        <f>SQRT(P63)/4</f>
        <v>0.07414505961062916</v>
      </c>
      <c r="R63">
        <f>IF(AND(ISNUMBER(D64),IF(D65&gt;0,TRUE,FALSE)),SQRT(D64)/D65,NA())</f>
        <v>0.36238983593240803</v>
      </c>
      <c r="S63">
        <f>IF(AND(ISNUMBER(E64),IF(E65&gt;0,TRUE,FALSE)),SQRT(E64)/E65,NA())</f>
        <v>0.8965993007595136</v>
      </c>
      <c r="T63">
        <f>IF(AND(ISNUMBER(F64),IF(F65&gt;0,TRUE,FALSE)),SQRT(F64)/F65,NA())</f>
        <v>1.1022141502711036</v>
      </c>
      <c r="U63">
        <f>IF(AND(ISNUMBER(G64),IF(G65&gt;0,TRUE,FALSE)),SQRT(G64)/G65,NA())</f>
        <v>0.9404014442726218</v>
      </c>
    </row>
    <row r="64" spans="1:16" ht="12.75">
      <c r="A64" s="7"/>
      <c r="B64" s="7"/>
      <c r="C64" s="8" t="s">
        <v>55</v>
      </c>
      <c r="D64" s="9">
        <v>0.17151735520828448</v>
      </c>
      <c r="E64" s="26">
        <v>0.2521</v>
      </c>
      <c r="F64" s="26">
        <v>0.026133333333333335</v>
      </c>
      <c r="G64" s="13">
        <v>0.0031514051036287986</v>
      </c>
      <c r="L64" s="14"/>
      <c r="M64" s="14"/>
      <c r="N64" s="14"/>
      <c r="O64" s="14"/>
      <c r="P64" s="14"/>
    </row>
    <row r="65" spans="1:16" ht="12.75">
      <c r="A65" s="7"/>
      <c r="B65" s="7"/>
      <c r="C65" s="8" t="s">
        <v>56</v>
      </c>
      <c r="D65" s="9">
        <v>1.1428205133333333</v>
      </c>
      <c r="E65" s="26">
        <v>0.56</v>
      </c>
      <c r="F65" s="26">
        <v>0.14666666666666667</v>
      </c>
      <c r="G65" s="13">
        <v>0.059695120000000004</v>
      </c>
      <c r="L65" s="14"/>
      <c r="M65" s="14"/>
      <c r="N65" s="14"/>
      <c r="O65" s="14"/>
      <c r="P65" s="14"/>
    </row>
    <row r="66" spans="1:16" ht="12.75">
      <c r="A66" s="7"/>
      <c r="B66" s="7"/>
      <c r="C66" s="8" t="s">
        <v>13</v>
      </c>
      <c r="D66" s="9">
        <v>0.040359889999999995</v>
      </c>
      <c r="E66" s="26">
        <v>0.01</v>
      </c>
      <c r="F66" s="26">
        <v>0.0008</v>
      </c>
      <c r="G66" s="13">
        <v>0.00512269</v>
      </c>
      <c r="M66" s="14"/>
      <c r="N66" s="14"/>
      <c r="O66" s="14"/>
      <c r="P66" s="14"/>
    </row>
    <row r="67" spans="1:21" ht="12.75">
      <c r="A67" s="7"/>
      <c r="B67" s="4" t="s">
        <v>60</v>
      </c>
      <c r="C67" s="4" t="s">
        <v>12</v>
      </c>
      <c r="D67" s="5">
        <v>3</v>
      </c>
      <c r="E67" s="6">
        <v>2</v>
      </c>
      <c r="F67" s="6">
        <v>3</v>
      </c>
      <c r="G67" s="12">
        <v>2</v>
      </c>
      <c r="I67" t="s">
        <v>14</v>
      </c>
      <c r="J67" s="21" t="str">
        <f>B67</f>
        <v>NORBURYS</v>
      </c>
      <c r="K67" s="14">
        <v>0.5</v>
      </c>
      <c r="L67" s="14">
        <f>AVERAGE(D69:G69)</f>
        <v>0.46</v>
      </c>
      <c r="M67" s="14">
        <f>(7-D67)/(7*D67)*D68+(7-E67)/(7*E67)*E68+(7-F67)/(7*F67)*F68+(7-G67)/(7*G67)*G68</f>
        <v>0.4207531746031745</v>
      </c>
      <c r="N67" s="14">
        <f>IF(AND(ISNUMBER(D67),ISNUMBER(D68)),(7-D67)/(7*D67)*D68,IF(ISNUMBER(D67),(7-D67)/(7*D67)*($X$3*D69)^2,0))+IF(AND(ISNUMBER(E67),ISNUMBER(E68)),(7-E67)/(7*E67)*E68,IF(ISNUMBER(E67),(7-E67)/(7*E67)*($Y$3*E69)^2,0))+IF(AND(ISNUMBER(F67),ISNUMBER(F68)),(7-F67)/(7*F67)*F68,IF(ISNUMBER(F67),(7-F67)/(7*F67)*($Z$3*F69)^2,0))+IF(AND(ISNUMBER(G67),ISNUMBER(G68)),(7-G67)/(7*G67)*G68,IF(ISNUMBER(G67),(7-G67)/(7*G67)*($AA$3*G69)^2,0))</f>
        <v>0.4207531746031745</v>
      </c>
      <c r="O67" s="14">
        <f>((K67/0.05-2)/(K67/0.05*2*7))*(D70/D67+E70/E67+F70/F67+G70/G67)</f>
        <v>0.0022285714285714283</v>
      </c>
      <c r="P67" s="14">
        <f>(N67+O67)</f>
        <v>0.42298174603174593</v>
      </c>
      <c r="Q67">
        <f>SQRT(P67)/4</f>
        <v>0.16259261707403605</v>
      </c>
      <c r="R67">
        <f>IF(AND(ISNUMBER(D68),IF(D69&gt;0,TRUE,FALSE)),SQRT(D68)/D69,NA())</f>
        <v>0.4741368132451111</v>
      </c>
      <c r="S67">
        <f>IF(AND(ISNUMBER(E68),IF(E69&gt;0,TRUE,FALSE)),SQRT(E68)/E69,NA())</f>
        <v>1.306120806013368</v>
      </c>
      <c r="T67">
        <f>IF(AND(ISNUMBER(F68),IF(F69&gt;0,TRUE,FALSE)),SQRT(F68)/F69,NA())</f>
        <v>1.2283192584417717</v>
      </c>
      <c r="U67">
        <f>IF(AND(ISNUMBER(G68),IF(G69&gt;0,TRUE,FALSE)),SQRT(G68)/G69,NA())</f>
        <v>0.05237828008789316</v>
      </c>
    </row>
    <row r="68" spans="1:16" ht="12.75">
      <c r="A68" s="7"/>
      <c r="B68" s="7"/>
      <c r="C68" s="8" t="s">
        <v>55</v>
      </c>
      <c r="D68" s="9">
        <v>0.08003333333333318</v>
      </c>
      <c r="E68" s="26">
        <v>1.05125</v>
      </c>
      <c r="F68" s="26">
        <v>0.15773333333333334</v>
      </c>
      <c r="G68" s="13">
        <v>5.000000000000143E-05</v>
      </c>
      <c r="L68" s="14"/>
      <c r="M68" s="14"/>
      <c r="N68" s="14"/>
      <c r="O68" s="14"/>
      <c r="P68" s="14"/>
    </row>
    <row r="69" spans="1:16" ht="12.75">
      <c r="A69" s="7"/>
      <c r="B69" s="7"/>
      <c r="C69" s="8" t="s">
        <v>56</v>
      </c>
      <c r="D69" s="9">
        <v>0.5966666666666668</v>
      </c>
      <c r="E69" s="26">
        <v>0.785</v>
      </c>
      <c r="F69" s="26">
        <v>0.3233333333333333</v>
      </c>
      <c r="G69" s="13">
        <v>0.135</v>
      </c>
      <c r="M69" s="14"/>
      <c r="N69" s="14"/>
      <c r="O69" s="14"/>
      <c r="P69" s="14"/>
    </row>
    <row r="70" spans="1:16" ht="12.75">
      <c r="A70" s="7"/>
      <c r="B70" s="7"/>
      <c r="C70" s="8" t="s">
        <v>13</v>
      </c>
      <c r="D70" s="9">
        <v>0.0474</v>
      </c>
      <c r="E70" s="26">
        <v>0.0346</v>
      </c>
      <c r="F70" s="26">
        <v>0.015</v>
      </c>
      <c r="G70" s="13">
        <v>0.0018</v>
      </c>
      <c r="M70" s="14"/>
      <c r="N70" s="14"/>
      <c r="O70" s="14"/>
      <c r="P70" s="14"/>
    </row>
    <row r="71" spans="1:21" ht="12.75">
      <c r="A71" s="7"/>
      <c r="B71" s="4" t="s">
        <v>54</v>
      </c>
      <c r="C71" s="4" t="s">
        <v>12</v>
      </c>
      <c r="D71" s="5">
        <v>3</v>
      </c>
      <c r="E71" s="6">
        <v>2</v>
      </c>
      <c r="F71" s="6">
        <v>3</v>
      </c>
      <c r="G71" s="12">
        <v>2</v>
      </c>
      <c r="I71" t="s">
        <v>14</v>
      </c>
      <c r="J71" s="21" t="str">
        <f>B71</f>
        <v>NORTH CAPE MAY</v>
      </c>
      <c r="K71" s="14">
        <v>1</v>
      </c>
      <c r="L71" s="14">
        <f>AVERAGE(D73:G73)</f>
        <v>0.09036564583333334</v>
      </c>
      <c r="M71" s="14">
        <f>(7-D71)/(7*D71)*D72+(7-E71)/(7*E71)*E72+(7-F71)/(7*F71)*F72+(7-G71)/(7*G71)*G72</f>
        <v>0.012643233983702554</v>
      </c>
      <c r="N71" s="14">
        <f>IF(AND(ISNUMBER(D71),ISNUMBER(D72)),(7-D71)/(7*D71)*D72,IF(ISNUMBER(D71),(7-D71)/(7*D71)*($X$3*D73)^2,0))+IF(AND(ISNUMBER(E71),ISNUMBER(E72)),(7-E71)/(7*E71)*E72,IF(ISNUMBER(E71),(7-E71)/(7*E71)*($Y$3*E73)^2,0))+IF(AND(ISNUMBER(F71),ISNUMBER(F72)),(7-F71)/(7*F71)*F72,IF(ISNUMBER(F71),(7-F71)/(7*F71)*($Z$3*F73)^2,0))+IF(AND(ISNUMBER(G71),ISNUMBER(G72)),(7-G71)/(7*G71)*G72,IF(ISNUMBER(G71),(7-G71)/(7*G71)*($AA$3*G73)^2,0))</f>
        <v>0.012643233983702554</v>
      </c>
      <c r="O71" s="14">
        <f>((K71/0.05-2)/(K71/0.05*2*7))*(D74/D71+E74/E71+F74/F71+G74/G71)</f>
        <v>0.0005394904285714285</v>
      </c>
      <c r="P71" s="14">
        <f>(N71+O71)</f>
        <v>0.013182724412273982</v>
      </c>
      <c r="Q71">
        <f>SQRT(P71)/4</f>
        <v>0.028704011492596708</v>
      </c>
      <c r="R71">
        <f>IF(AND(ISNUMBER(D72),IF(D73&gt;0,TRUE,FALSE)),SQRT(D72)/D73,NA())</f>
        <v>1.732050807568877</v>
      </c>
      <c r="S71">
        <f>IF(AND(ISNUMBER(E72),IF(E73&gt;0,TRUE,FALSE)),SQRT(E72)/E73,NA())</f>
        <v>0.9428090415820635</v>
      </c>
      <c r="T71">
        <f>IF(AND(ISNUMBER(F72),IF(F73&gt;0,TRUE,FALSE)),SQRT(F72)/F73,NA())</f>
        <v>0.9854511949032919</v>
      </c>
      <c r="U71">
        <f>IF(AND(ISNUMBER(G72),IF(G73&gt;0,TRUE,FALSE)),SQRT(G72)/G73,NA())</f>
        <v>0.20203050891044153</v>
      </c>
    </row>
    <row r="72" spans="1:16" ht="12.75">
      <c r="A72" s="7"/>
      <c r="B72" s="7"/>
      <c r="C72" s="8" t="s">
        <v>55</v>
      </c>
      <c r="D72" s="9">
        <v>3.47077495488E-05</v>
      </c>
      <c r="E72" s="26">
        <v>0.0072000000000000015</v>
      </c>
      <c r="F72" s="26">
        <v>0.05274852066488961</v>
      </c>
      <c r="G72" s="13">
        <v>4.99999999999997E-05</v>
      </c>
      <c r="L72" s="14"/>
      <c r="M72" s="14"/>
      <c r="N72" s="14"/>
      <c r="O72" s="14"/>
      <c r="P72" s="14"/>
    </row>
    <row r="73" spans="1:16" ht="12.75">
      <c r="A73" s="7"/>
      <c r="B73" s="7"/>
      <c r="C73" s="8" t="s">
        <v>56</v>
      </c>
      <c r="D73" s="9">
        <v>0.0034013600000000004</v>
      </c>
      <c r="E73" s="26">
        <v>0.09</v>
      </c>
      <c r="F73" s="26">
        <v>0.23306122333333334</v>
      </c>
      <c r="G73" s="13">
        <v>0.035</v>
      </c>
      <c r="L73" s="14"/>
      <c r="M73" s="14"/>
      <c r="N73" s="14"/>
      <c r="O73" s="14"/>
      <c r="P73" s="14"/>
    </row>
    <row r="74" spans="1:16" ht="12.75">
      <c r="A74" s="7"/>
      <c r="B74" s="7"/>
      <c r="C74" s="8" t="s">
        <v>13</v>
      </c>
      <c r="D74" s="9">
        <v>0.00020825</v>
      </c>
      <c r="E74" s="26">
        <v>0.0004</v>
      </c>
      <c r="F74" s="26">
        <v>0.02406797</v>
      </c>
      <c r="G74" s="13">
        <v>0.0002</v>
      </c>
      <c r="L74" s="14"/>
      <c r="M74" s="14"/>
      <c r="N74" s="14"/>
      <c r="O74" s="14"/>
      <c r="P74" s="14"/>
    </row>
    <row r="75" spans="1:21" ht="12.75">
      <c r="A75" s="7"/>
      <c r="B75" s="4" t="s">
        <v>51</v>
      </c>
      <c r="C75" s="4" t="s">
        <v>12</v>
      </c>
      <c r="D75" s="5">
        <v>3</v>
      </c>
      <c r="E75" s="6">
        <v>2</v>
      </c>
      <c r="F75" s="6">
        <v>3</v>
      </c>
      <c r="G75" s="12">
        <v>3</v>
      </c>
      <c r="I75" t="s">
        <v>14</v>
      </c>
      <c r="J75" s="21" t="str">
        <f>B75</f>
        <v>REEDS</v>
      </c>
      <c r="K75" s="14">
        <v>1</v>
      </c>
      <c r="L75" s="14">
        <f>AVERAGE(D77:G77)</f>
        <v>0.4048825975</v>
      </c>
      <c r="M75" s="14">
        <f>(7-D75)/(7*D75)*D76+(7-E75)/(7*E75)*E76+(7-F75)/(7*F75)*F76+(7-G75)/(7*G75)*G76</f>
        <v>0.7520719960093324</v>
      </c>
      <c r="N75" s="14">
        <f>IF(AND(ISNUMBER(D75),ISNUMBER(D76)),(7-D75)/(7*D75)*D76,IF(ISNUMBER(D75),(7-D75)/(7*D75)*($X$3*D77)^2,0))+IF(AND(ISNUMBER(E75),ISNUMBER(E76)),(7-E75)/(7*E75)*E76,IF(ISNUMBER(E75),(7-E75)/(7*E75)*($Y$3*E77)^2,0))+IF(AND(ISNUMBER(F75),ISNUMBER(F76)),(7-F75)/(7*F75)*F76,IF(ISNUMBER(F75),(7-F75)/(7*F75)*($Z$3*F77)^2,0))+IF(AND(ISNUMBER(G75),ISNUMBER(G76)),(7-G75)/(7*G75)*G76,IF(ISNUMBER(G75),(7-G75)/(7*G75)*($AA$3*G77)^2,0))</f>
        <v>0.7520719960093324</v>
      </c>
      <c r="O75" s="14">
        <f>((K75/0.05-2)/(K75/0.05*2*7))*(D78/D75+E78/E75+F78/F75+G78/G75)</f>
        <v>0.001871919107142857</v>
      </c>
      <c r="P75" s="14">
        <f>(N75+O75)</f>
        <v>0.7539439151164753</v>
      </c>
      <c r="Q75">
        <f>SQRT(P75)/4</f>
        <v>0.21707485965624787</v>
      </c>
      <c r="R75">
        <f>IF(AND(ISNUMBER(D76),IF(D77&gt;0,TRUE,FALSE)),SQRT(D76)/D77,NA())</f>
        <v>0.5282050689684809</v>
      </c>
      <c r="S75">
        <f>IF(AND(ISNUMBER(E76),IF(E77&gt;0,TRUE,FALSE)),SQRT(E76)/E77,NA())</f>
        <v>1.4142135623730951</v>
      </c>
      <c r="T75">
        <f>IF(AND(ISNUMBER(F76),IF(F77&gt;0,TRUE,FALSE)),SQRT(F76)/F77,NA())</f>
        <v>1.0283899959671707</v>
      </c>
      <c r="U75">
        <f>IF(AND(ISNUMBER(G76),IF(G77&gt;0,TRUE,FALSE)),SQRT(G76)/G77,NA())</f>
        <v>0.4330127018922194</v>
      </c>
    </row>
    <row r="76" spans="1:16" ht="12.75">
      <c r="A76" s="7"/>
      <c r="B76" s="7"/>
      <c r="C76" s="8" t="s">
        <v>55</v>
      </c>
      <c r="D76" s="9">
        <v>0.0469</v>
      </c>
      <c r="E76" s="26">
        <v>2.0650364112174824</v>
      </c>
      <c r="F76" s="26">
        <v>0.02940137468288212</v>
      </c>
      <c r="G76" s="13">
        <v>0.0001333333333333334</v>
      </c>
      <c r="L76" s="14"/>
      <c r="M76" s="14"/>
      <c r="N76" s="14"/>
      <c r="O76" s="14"/>
      <c r="P76" s="14"/>
    </row>
    <row r="77" spans="1:16" ht="12.75">
      <c r="A77" s="7"/>
      <c r="B77" s="7"/>
      <c r="C77" s="8" t="s">
        <v>56</v>
      </c>
      <c r="D77" s="9">
        <v>0.41</v>
      </c>
      <c r="E77" s="26">
        <v>1.01612903</v>
      </c>
      <c r="F77" s="26">
        <v>0.16673469333333335</v>
      </c>
      <c r="G77" s="13">
        <v>0.02666666666666667</v>
      </c>
      <c r="L77" s="14"/>
      <c r="M77" s="14"/>
      <c r="N77" s="14"/>
      <c r="O77" s="14"/>
      <c r="P77" s="14"/>
    </row>
    <row r="78" spans="1:16" ht="12.75">
      <c r="A78" s="7"/>
      <c r="B78" s="7"/>
      <c r="C78" s="8" t="s">
        <v>13</v>
      </c>
      <c r="D78" s="9">
        <v>0.017</v>
      </c>
      <c r="E78" s="26">
        <v>0.03329865</v>
      </c>
      <c r="F78" s="26">
        <v>0.01800825</v>
      </c>
      <c r="G78" s="13">
        <v>0.0024000000000000002</v>
      </c>
      <c r="L78" s="14"/>
      <c r="M78" s="14"/>
      <c r="N78" s="14"/>
      <c r="O78" s="14"/>
      <c r="P78" s="14"/>
    </row>
    <row r="79" spans="1:21" ht="12.75">
      <c r="A79" s="7"/>
      <c r="B79" s="4" t="s">
        <v>58</v>
      </c>
      <c r="C79" s="4" t="s">
        <v>12</v>
      </c>
      <c r="D79" s="5">
        <v>2</v>
      </c>
      <c r="E79" s="6">
        <v>1</v>
      </c>
      <c r="F79" s="6"/>
      <c r="G79" s="12">
        <v>1</v>
      </c>
      <c r="I79" t="s">
        <v>14</v>
      </c>
      <c r="J79" s="21" t="str">
        <f>B79</f>
        <v>SEABREEZE</v>
      </c>
      <c r="K79" s="14">
        <v>0.2</v>
      </c>
      <c r="L79" s="14">
        <f>AVERAGE(D81:G81)</f>
        <v>0.2841666666666667</v>
      </c>
      <c r="M79" s="14" t="e">
        <f>(7-D79)/(7*D79)*D80+(7-E79)/(7*E79)*E80+(7-F79)/(7*F79)*F80+(7-G79)/(7*G79)*G80</f>
        <v>#DIV/0!</v>
      </c>
      <c r="N79" s="14">
        <f>IF(AND(ISNUMBER(D79),ISNUMBER(D80)),(7-D79)/(7*D79)*D80,IF(ISNUMBER(D79),(7-D79)/(7*D79)*($X$3*D81)^2,0))+IF(AND(ISNUMBER(E79),ISNUMBER(E80)),(7-E79)/(7*E79)*E80,IF(ISNUMBER(E79),(7-E79)/(7*E79)*($Y$3*E81)^2,0))+IF(AND(ISNUMBER(F79),ISNUMBER(F80)),(7-F79)/(7*F79)*F80,IF(ISNUMBER(F79),(7-F79)/(7*F79)*($Z$3*F81)^2,0))+IF(AND(ISNUMBER(G79),ISNUMBER(G80)),(7-G79)/(7*G79)*G80,IF(ISNUMBER(G79),(7-G79)/(7*G79)*($AA$3*G81)^2,0))</f>
        <v>0.6403225340097858</v>
      </c>
      <c r="O79" s="14">
        <f>((K79/0.05-2)/(K79/0.05*2*7))*(D82/D79+E82/E79+G82/G79)</f>
        <v>0</v>
      </c>
      <c r="P79" s="14">
        <f>(N79+O79)</f>
        <v>0.6403225340097858</v>
      </c>
      <c r="Q79">
        <f>SQRT(P79)/4</f>
        <v>0.20005038959125176</v>
      </c>
      <c r="R79">
        <f>IF(AND(ISNUMBER(D80),IF(D81&gt;0,TRUE,FALSE)),SQRT(D80)/D81,NA())</f>
        <v>1.414213562373095</v>
      </c>
      <c r="S79" t="e">
        <f>IF(AND(ISNUMBER(E80),IF(E81&gt;0,TRUE,FALSE)),SQRT(E80)/E81,NA())</f>
        <v>#N/A</v>
      </c>
      <c r="T79" t="e">
        <f>IF(AND(ISNUMBER(F80),IF(F81&gt;0,TRUE,FALSE)),SQRT(F80)/F81,NA())</f>
        <v>#N/A</v>
      </c>
      <c r="U79" t="e">
        <f>IF(AND(ISNUMBER(G80),IF(G81&gt;0,TRUE,FALSE)),SQRT(G80)/G81,NA())</f>
        <v>#N/A</v>
      </c>
    </row>
    <row r="80" spans="1:15" ht="12.75">
      <c r="A80" s="7"/>
      <c r="B80" s="7"/>
      <c r="C80" s="8" t="s">
        <v>55</v>
      </c>
      <c r="D80" s="9">
        <v>0.0003125</v>
      </c>
      <c r="E80" s="26" t="e">
        <v>#DIV/0!</v>
      </c>
      <c r="F80" s="26"/>
      <c r="G80" s="13" t="e">
        <v>#DIV/0!</v>
      </c>
      <c r="O80" s="14"/>
    </row>
    <row r="81" spans="1:15" ht="12.75">
      <c r="A81" s="7"/>
      <c r="B81" s="7"/>
      <c r="C81" s="8" t="s">
        <v>56</v>
      </c>
      <c r="D81" s="9">
        <v>0.0125</v>
      </c>
      <c r="E81" s="26">
        <v>0.78</v>
      </c>
      <c r="F81" s="26"/>
      <c r="G81" s="13">
        <v>0.06</v>
      </c>
      <c r="O81" s="14"/>
    </row>
    <row r="82" spans="1:15" ht="12.75">
      <c r="A82" s="7"/>
      <c r="B82" s="7"/>
      <c r="C82" s="8" t="s">
        <v>13</v>
      </c>
      <c r="D82" s="9">
        <v>0</v>
      </c>
      <c r="E82" s="26">
        <v>0</v>
      </c>
      <c r="F82" s="26"/>
      <c r="G82" s="13">
        <v>0</v>
      </c>
      <c r="O82" s="14"/>
    </row>
    <row r="83" spans="1:21" ht="12.75">
      <c r="A83" s="7"/>
      <c r="B83" s="4" t="s">
        <v>61</v>
      </c>
      <c r="C83" s="4" t="s">
        <v>12</v>
      </c>
      <c r="D83" s="5">
        <v>3</v>
      </c>
      <c r="E83" s="6">
        <v>3</v>
      </c>
      <c r="F83" s="6">
        <v>2</v>
      </c>
      <c r="G83" s="12">
        <v>3</v>
      </c>
      <c r="I83" t="s">
        <v>14</v>
      </c>
      <c r="J83" s="21" t="str">
        <f>B83</f>
        <v>SUNSET</v>
      </c>
      <c r="K83" s="14">
        <v>0.5</v>
      </c>
      <c r="L83" s="14">
        <f>AVERAGE(D85:G85)</f>
        <v>0.11394781166666666</v>
      </c>
      <c r="M83" s="14">
        <f>(7-D83)/(7*D83)*D84+(7-E83)/(7*E83)*E84+(7-F83)/(7*F83)*F84+(7-G83)/(7*G83)*G84</f>
        <v>0.005907167951846828</v>
      </c>
      <c r="N83" s="14">
        <f>IF(AND(ISNUMBER(D83),ISNUMBER(D84)),(7-D83)/(7*D83)*D84,IF(ISNUMBER(D83),(7-D83)/(7*D83)*($X$3*D85)^2,0))+IF(AND(ISNUMBER(E83),ISNUMBER(E84)),(7-E83)/(7*E83)*E84,IF(ISNUMBER(E83),(7-E83)/(7*E83)*($Y$3*E85)^2,0))+IF(AND(ISNUMBER(F83),ISNUMBER(F84)),(7-F83)/(7*F83)*F84,IF(ISNUMBER(F83),(7-F83)/(7*F83)*($Z$3*F85)^2,0))+IF(AND(ISNUMBER(G83),ISNUMBER(G84)),(7-G83)/(7*G83)*G84,IF(ISNUMBER(G83),(7-G83)/(7*G83)*($AA$3*G85)^2,0))</f>
        <v>0.005907167951846828</v>
      </c>
      <c r="O83" s="14">
        <f>((K83/0.05-2)/(K83/0.05*2*7))*(D86/D83+E86/E83+F86/F83+G86/G83)</f>
        <v>0.0003333940666666667</v>
      </c>
      <c r="P83" s="14">
        <f>(N83+O83)</f>
        <v>0.006240562018513495</v>
      </c>
      <c r="Q83">
        <f>SQRT(P83)/4</f>
        <v>0.019749306979159886</v>
      </c>
      <c r="R83" t="e">
        <f>IF(AND(ISNUMBER(D84),IF(D85&gt;0,TRUE,FALSE)),SQRT(D84)/D85,NA())</f>
        <v>#N/A</v>
      </c>
      <c r="S83">
        <f>IF(AND(ISNUMBER(E84),IF(E85&gt;0,TRUE,FALSE)),SQRT(E84)/E85,NA())</f>
        <v>1.2260434893023446</v>
      </c>
      <c r="T83">
        <f>IF(AND(ISNUMBER(F84),IF(F85&gt;0,TRUE,FALSE)),SQRT(F84)/F85,NA())</f>
        <v>0.9790709277967579</v>
      </c>
      <c r="U83">
        <f>IF(AND(ISNUMBER(G84),IF(G85&gt;0,TRUE,FALSE)),SQRT(G84)/G85,NA())</f>
        <v>0.41224997564198324</v>
      </c>
    </row>
    <row r="84" spans="1:15" ht="12.75">
      <c r="A84" s="7"/>
      <c r="B84" s="7"/>
      <c r="C84" s="8" t="s">
        <v>55</v>
      </c>
      <c r="D84" s="9">
        <v>0</v>
      </c>
      <c r="E84" s="26">
        <v>0.0033855484138625327</v>
      </c>
      <c r="F84" s="26">
        <v>0.004049999999999998</v>
      </c>
      <c r="G84" s="13">
        <v>0.02003333333333332</v>
      </c>
      <c r="O84" s="14"/>
    </row>
    <row r="85" spans="1:15" ht="12.75">
      <c r="A85" s="7"/>
      <c r="B85" s="7"/>
      <c r="C85" s="8" t="s">
        <v>56</v>
      </c>
      <c r="D85" s="9">
        <v>0</v>
      </c>
      <c r="E85" s="26">
        <v>0.04745791333333333</v>
      </c>
      <c r="F85" s="26">
        <v>0.065</v>
      </c>
      <c r="G85" s="13">
        <v>0.3433333333333333</v>
      </c>
      <c r="O85" s="14"/>
    </row>
    <row r="86" spans="1:15" ht="12.75">
      <c r="A86" s="7"/>
      <c r="B86" s="7"/>
      <c r="C86" s="8" t="s">
        <v>13</v>
      </c>
      <c r="D86" s="9">
        <v>0</v>
      </c>
      <c r="E86" s="26">
        <v>0.0018031885</v>
      </c>
      <c r="F86" s="26">
        <v>0.0018</v>
      </c>
      <c r="G86" s="13">
        <v>0.013000000000000001</v>
      </c>
      <c r="O86" s="14"/>
    </row>
    <row r="87" spans="1:21" ht="12.75">
      <c r="A87" s="7"/>
      <c r="B87" s="4" t="s">
        <v>53</v>
      </c>
      <c r="C87" s="4" t="s">
        <v>12</v>
      </c>
      <c r="D87" s="5">
        <v>3</v>
      </c>
      <c r="E87" s="6">
        <v>2</v>
      </c>
      <c r="F87" s="6">
        <v>2</v>
      </c>
      <c r="G87" s="12">
        <v>2</v>
      </c>
      <c r="I87" t="s">
        <v>14</v>
      </c>
      <c r="J87" s="21" t="str">
        <f>B87</f>
        <v>TOWNBANK</v>
      </c>
      <c r="K87" s="14">
        <v>1</v>
      </c>
      <c r="L87" s="14">
        <f>AVERAGE(D89:G89)</f>
        <v>0.39583333333333337</v>
      </c>
      <c r="M87" s="14">
        <f>(7-D87)/(7*D87)*D88+(7-E87)/(7*E87)*E88+(7-F87)/(7*F87)*F88+(7-G87)/(7*G87)*G88</f>
        <v>0.2517468253968254</v>
      </c>
      <c r="N87" s="14">
        <f>IF(AND(ISNUMBER(D87),ISNUMBER(D88)),(7-D87)/(7*D87)*D88,IF(ISNUMBER(D87),(7-D87)/(7*D87)*($X$3*D89)^2,0))+IF(AND(ISNUMBER(E87),ISNUMBER(E88)),(7-E87)/(7*E87)*E88,IF(ISNUMBER(E87),(7-E87)/(7*E87)*($Y$3*E89)^2,0))+IF(AND(ISNUMBER(F87),ISNUMBER(F88)),(7-F87)/(7*F87)*F88,IF(ISNUMBER(F87),(7-F87)/(7*F87)*($Z$3*F89)^2,0))+IF(AND(ISNUMBER(G87),ISNUMBER(G88)),(7-G87)/(7*G87)*G88,IF(ISNUMBER(G87),(7-G87)/(7*G87)*($AA$3*G89)^2,0))</f>
        <v>0.2517468253968254</v>
      </c>
      <c r="O87" s="14">
        <f>((K87/0.05-2)/(K87/0.05*2*7))*(D90/D87+E90/E87+F90/F87+G90/G87)</f>
        <v>0.005614285714285714</v>
      </c>
      <c r="P87" s="14">
        <f>(N87+O87)</f>
        <v>0.25736111111111115</v>
      </c>
      <c r="Q87">
        <f>SQRT(P87)/4</f>
        <v>0.12682692712687021</v>
      </c>
      <c r="R87">
        <f>IF(AND(ISNUMBER(D88),IF(D89&gt;0,TRUE,FALSE)),SQRT(D88)/D89,NA())</f>
        <v>0.7461814146714645</v>
      </c>
      <c r="S87">
        <f>IF(AND(ISNUMBER(E88),IF(E89&gt;0,TRUE,FALSE)),SQRT(E88)/E89,NA())</f>
        <v>0.11466596451673995</v>
      </c>
      <c r="T87">
        <f>IF(AND(ISNUMBER(F88),IF(F89&gt;0,TRUE,FALSE)),SQRT(F88)/F89,NA())</f>
        <v>0.9658043840596747</v>
      </c>
      <c r="U87">
        <f>IF(AND(ISNUMBER(G88),IF(G89&gt;0,TRUE,FALSE)),SQRT(G88)/G89,NA())</f>
        <v>0.5354789216752498</v>
      </c>
    </row>
    <row r="88" spans="1:7" ht="12.75">
      <c r="A88" s="7"/>
      <c r="B88" s="7"/>
      <c r="C88" s="8" t="s">
        <v>55</v>
      </c>
      <c r="D88" s="9">
        <v>0.0022333333333333337</v>
      </c>
      <c r="E88" s="26">
        <v>0.00045000000000001983</v>
      </c>
      <c r="F88" s="26">
        <v>0.6272</v>
      </c>
      <c r="G88" s="13">
        <v>0.07605000000000006</v>
      </c>
    </row>
    <row r="89" spans="1:7" ht="12.75">
      <c r="A89" s="7"/>
      <c r="B89" s="7"/>
      <c r="C89" s="8" t="s">
        <v>56</v>
      </c>
      <c r="D89" s="9">
        <v>0.06333333333333334</v>
      </c>
      <c r="E89" s="26">
        <v>0.185</v>
      </c>
      <c r="F89" s="26">
        <v>0.82</v>
      </c>
      <c r="G89" s="13">
        <v>0.515</v>
      </c>
    </row>
    <row r="90" spans="1:7" ht="12.75">
      <c r="A90" s="10"/>
      <c r="B90" s="10"/>
      <c r="C90" s="11" t="s">
        <v>13</v>
      </c>
      <c r="D90" s="27">
        <v>0.001</v>
      </c>
      <c r="E90" s="28">
        <v>0.0002</v>
      </c>
      <c r="F90" s="28">
        <v>0.008</v>
      </c>
      <c r="G90" s="29">
        <v>0.1658</v>
      </c>
    </row>
    <row r="91" spans="10:16" ht="12.75">
      <c r="J91" s="21"/>
      <c r="K91" s="14"/>
      <c r="L91" s="14"/>
      <c r="M91" s="14"/>
      <c r="N91" s="14"/>
      <c r="P91" s="14"/>
    </row>
    <row r="93" ht="12.75">
      <c r="K93" s="14"/>
    </row>
  </sheetData>
  <sheetProtection password="D9B0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7"/>
  <sheetViews>
    <sheetView workbookViewId="0" topLeftCell="A1">
      <selection activeCell="F98" sqref="F98"/>
    </sheetView>
  </sheetViews>
  <sheetFormatPr defaultColWidth="9.140625" defaultRowHeight="12.75"/>
  <cols>
    <col min="1" max="1" width="6.8515625" style="0" bestFit="1" customWidth="1"/>
    <col min="2" max="2" width="18.00390625" style="0" bestFit="1" customWidth="1"/>
    <col min="3" max="3" width="11.421875" style="0" bestFit="1" customWidth="1"/>
    <col min="4" max="4" width="8.140625" style="0" bestFit="1" customWidth="1"/>
    <col min="5" max="7" width="12.00390625" style="0" bestFit="1" customWidth="1"/>
    <col min="8" max="8" width="12.57421875" style="0" bestFit="1" customWidth="1"/>
    <col min="9" max="10" width="12.00390625" style="0" bestFit="1" customWidth="1"/>
  </cols>
  <sheetData>
    <row r="1" spans="1:10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t="s">
        <v>10</v>
      </c>
      <c r="B2" s="39" t="s">
        <v>63</v>
      </c>
      <c r="C2" s="2">
        <v>37016</v>
      </c>
      <c r="D2" s="3">
        <v>1</v>
      </c>
      <c r="E2">
        <v>0.01</v>
      </c>
      <c r="F2">
        <v>0.0002</v>
      </c>
      <c r="G2">
        <v>0.03</v>
      </c>
      <c r="H2">
        <v>0.0018</v>
      </c>
      <c r="I2">
        <v>0.04</v>
      </c>
      <c r="J2">
        <v>0.0032</v>
      </c>
    </row>
    <row r="3" spans="1:10" ht="12.75">
      <c r="A3" t="s">
        <v>10</v>
      </c>
      <c r="B3" s="39" t="s">
        <v>63</v>
      </c>
      <c r="C3" s="2">
        <v>37018</v>
      </c>
      <c r="D3" s="3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ht="12.75">
      <c r="A4" t="s">
        <v>10</v>
      </c>
      <c r="B4" s="39" t="s">
        <v>63</v>
      </c>
      <c r="C4" s="2">
        <v>37020</v>
      </c>
      <c r="D4" s="3">
        <v>1</v>
      </c>
      <c r="E4">
        <v>0.06</v>
      </c>
      <c r="F4">
        <v>0.0008</v>
      </c>
      <c r="G4">
        <v>0.05</v>
      </c>
      <c r="H4">
        <v>0.0002</v>
      </c>
      <c r="I4">
        <v>0.11</v>
      </c>
      <c r="J4">
        <v>0.0018</v>
      </c>
    </row>
    <row r="5" spans="1:10" ht="12.75">
      <c r="A5" t="s">
        <v>10</v>
      </c>
      <c r="B5" s="39" t="s">
        <v>69</v>
      </c>
      <c r="C5" s="2">
        <v>37016</v>
      </c>
      <c r="D5" s="3">
        <v>1</v>
      </c>
      <c r="E5">
        <v>0.3</v>
      </c>
      <c r="F5">
        <v>0</v>
      </c>
      <c r="G5">
        <v>0.79</v>
      </c>
      <c r="H5">
        <v>0.0018</v>
      </c>
      <c r="I5">
        <v>1.09</v>
      </c>
      <c r="J5">
        <v>0.0018</v>
      </c>
    </row>
    <row r="6" spans="1:10" ht="12.75">
      <c r="A6" t="s">
        <v>10</v>
      </c>
      <c r="B6" s="39" t="s">
        <v>69</v>
      </c>
      <c r="C6" s="2">
        <v>37018</v>
      </c>
      <c r="D6" s="3">
        <v>1</v>
      </c>
      <c r="E6">
        <v>0.01</v>
      </c>
      <c r="F6">
        <v>0.0002</v>
      </c>
      <c r="G6">
        <v>0</v>
      </c>
      <c r="H6">
        <v>0</v>
      </c>
      <c r="I6">
        <v>0.01</v>
      </c>
      <c r="J6">
        <v>0.0002</v>
      </c>
    </row>
    <row r="7" spans="1:10" ht="12.75">
      <c r="A7" t="s">
        <v>10</v>
      </c>
      <c r="B7" s="39" t="s">
        <v>69</v>
      </c>
      <c r="C7" s="2">
        <v>37020</v>
      </c>
      <c r="D7" s="3">
        <v>1</v>
      </c>
      <c r="E7">
        <v>2.38</v>
      </c>
      <c r="F7">
        <v>0.0008</v>
      </c>
      <c r="G7">
        <v>3.5</v>
      </c>
      <c r="H7">
        <v>0.0288</v>
      </c>
      <c r="I7">
        <v>5.88</v>
      </c>
      <c r="J7">
        <v>0.02</v>
      </c>
    </row>
    <row r="8" spans="1:10" ht="12.75">
      <c r="A8" t="s">
        <v>10</v>
      </c>
      <c r="B8" t="s">
        <v>73</v>
      </c>
      <c r="C8" s="2">
        <v>37016</v>
      </c>
      <c r="D8" s="3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ht="12.75">
      <c r="A9" t="s">
        <v>10</v>
      </c>
      <c r="B9" t="s">
        <v>73</v>
      </c>
      <c r="C9" s="2">
        <v>37018</v>
      </c>
      <c r="D9" s="3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ht="12.75">
      <c r="A10" t="s">
        <v>10</v>
      </c>
      <c r="B10" t="s">
        <v>73</v>
      </c>
      <c r="C10" s="2">
        <v>37020</v>
      </c>
      <c r="D10" s="3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0" ht="12.75">
      <c r="A11" t="s">
        <v>10</v>
      </c>
      <c r="B11" t="s">
        <v>71</v>
      </c>
      <c r="C11" s="2">
        <v>37016</v>
      </c>
      <c r="D11" s="3">
        <v>1</v>
      </c>
      <c r="E11">
        <v>0.04</v>
      </c>
      <c r="F11">
        <v>0.0008</v>
      </c>
      <c r="G11">
        <v>0.06</v>
      </c>
      <c r="H11">
        <v>0.0008</v>
      </c>
      <c r="I11">
        <v>0.1</v>
      </c>
      <c r="J11">
        <v>0.0032</v>
      </c>
    </row>
    <row r="12" spans="1:10" ht="12.75">
      <c r="A12" t="s">
        <v>10</v>
      </c>
      <c r="B12" t="s">
        <v>71</v>
      </c>
      <c r="C12" s="2">
        <v>37018</v>
      </c>
      <c r="D12" s="3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 ht="12.75">
      <c r="A13" t="s">
        <v>10</v>
      </c>
      <c r="B13" t="s">
        <v>71</v>
      </c>
      <c r="C13" s="2">
        <v>37020</v>
      </c>
      <c r="D13" s="3">
        <v>1</v>
      </c>
      <c r="E13">
        <v>0.41</v>
      </c>
      <c r="F13">
        <v>0.0002</v>
      </c>
      <c r="G13">
        <v>0.68</v>
      </c>
      <c r="H13">
        <v>0.02</v>
      </c>
      <c r="I13">
        <v>1.09</v>
      </c>
      <c r="J13">
        <v>0.0242</v>
      </c>
    </row>
    <row r="14" spans="1:10" ht="12.75">
      <c r="A14" t="s">
        <v>10</v>
      </c>
      <c r="B14" t="s">
        <v>64</v>
      </c>
      <c r="C14" s="2">
        <v>37018</v>
      </c>
      <c r="D14" s="3">
        <v>1</v>
      </c>
      <c r="E14">
        <v>0.02</v>
      </c>
      <c r="F14">
        <v>0.0008</v>
      </c>
      <c r="G14">
        <v>0</v>
      </c>
      <c r="H14">
        <v>0</v>
      </c>
      <c r="I14">
        <v>0.02</v>
      </c>
      <c r="J14">
        <v>0.0008</v>
      </c>
    </row>
    <row r="15" spans="1:10" ht="12.75">
      <c r="A15" t="s">
        <v>10</v>
      </c>
      <c r="B15" t="s">
        <v>64</v>
      </c>
      <c r="C15" s="2">
        <v>37020</v>
      </c>
      <c r="D15" s="3">
        <v>1</v>
      </c>
      <c r="E15">
        <v>4.11290323</v>
      </c>
      <c r="F15">
        <v>0.08792924</v>
      </c>
      <c r="G15">
        <v>11.9032258</v>
      </c>
      <c r="H15">
        <v>0.53277836</v>
      </c>
      <c r="I15">
        <v>16.016129</v>
      </c>
      <c r="J15">
        <v>1.05359001</v>
      </c>
    </row>
    <row r="16" spans="1:10" ht="12.75">
      <c r="A16" t="s">
        <v>10</v>
      </c>
      <c r="B16" t="s">
        <v>74</v>
      </c>
      <c r="C16" s="2">
        <v>37016</v>
      </c>
      <c r="D16" s="3">
        <v>1</v>
      </c>
      <c r="E16">
        <v>0.02</v>
      </c>
      <c r="F16">
        <v>0</v>
      </c>
      <c r="G16">
        <v>0.12</v>
      </c>
      <c r="H16">
        <v>0</v>
      </c>
      <c r="I16">
        <v>0.14</v>
      </c>
      <c r="J16">
        <v>0</v>
      </c>
    </row>
    <row r="17" spans="1:10" ht="12.75">
      <c r="A17" t="s">
        <v>10</v>
      </c>
      <c r="B17" t="s">
        <v>74</v>
      </c>
      <c r="C17" s="2">
        <v>37018</v>
      </c>
      <c r="D17" s="3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 ht="12.75">
      <c r="A18" t="s">
        <v>10</v>
      </c>
      <c r="B18" s="39" t="s">
        <v>65</v>
      </c>
      <c r="C18" s="2">
        <v>37016</v>
      </c>
      <c r="D18" s="3">
        <v>1</v>
      </c>
      <c r="E18">
        <v>0.1744186</v>
      </c>
      <c r="F18">
        <v>0.00027042</v>
      </c>
      <c r="G18">
        <v>0.55813953</v>
      </c>
      <c r="H18">
        <v>0.00973499</v>
      </c>
      <c r="I18">
        <v>0.73255814</v>
      </c>
      <c r="J18">
        <v>0.01325041</v>
      </c>
    </row>
    <row r="19" spans="1:10" ht="12.75">
      <c r="A19" t="s">
        <v>10</v>
      </c>
      <c r="B19" s="39" t="s">
        <v>65</v>
      </c>
      <c r="C19" s="2">
        <v>37018</v>
      </c>
      <c r="D19" s="3">
        <v>1</v>
      </c>
      <c r="E19">
        <v>0.59</v>
      </c>
      <c r="F19">
        <v>0.0002</v>
      </c>
      <c r="G19">
        <v>1.79</v>
      </c>
      <c r="H19">
        <v>0.0882</v>
      </c>
      <c r="I19">
        <v>2.38</v>
      </c>
      <c r="J19">
        <v>0.0968</v>
      </c>
    </row>
    <row r="20" spans="1:10" ht="12.75">
      <c r="A20" t="s">
        <v>10</v>
      </c>
      <c r="B20" s="39" t="s">
        <v>65</v>
      </c>
      <c r="C20" s="2">
        <v>37020</v>
      </c>
      <c r="D20" s="3">
        <v>1</v>
      </c>
      <c r="E20">
        <v>1.35</v>
      </c>
      <c r="F20">
        <v>0.1458</v>
      </c>
      <c r="G20">
        <v>5.27</v>
      </c>
      <c r="H20">
        <v>0.4802</v>
      </c>
      <c r="I20">
        <v>6.62</v>
      </c>
      <c r="J20">
        <v>1.1552</v>
      </c>
    </row>
    <row r="21" spans="1:10" ht="12.75">
      <c r="A21" t="s">
        <v>10</v>
      </c>
      <c r="B21" s="39" t="s">
        <v>66</v>
      </c>
      <c r="C21" s="2">
        <v>37016</v>
      </c>
      <c r="D21" s="3">
        <v>1</v>
      </c>
      <c r="E21">
        <v>1.12</v>
      </c>
      <c r="F21">
        <v>0.0072</v>
      </c>
      <c r="G21">
        <v>3.18</v>
      </c>
      <c r="H21">
        <v>0.1352</v>
      </c>
      <c r="I21">
        <v>4.3</v>
      </c>
      <c r="J21">
        <v>0.2048</v>
      </c>
    </row>
    <row r="22" spans="1:10" ht="12.75">
      <c r="A22" t="s">
        <v>10</v>
      </c>
      <c r="B22" s="39" t="s">
        <v>66</v>
      </c>
      <c r="C22" s="2">
        <v>37018</v>
      </c>
      <c r="D22" s="3">
        <v>1</v>
      </c>
      <c r="E22">
        <v>0.05263158</v>
      </c>
      <c r="F22">
        <v>0</v>
      </c>
      <c r="G22">
        <v>0.07894737</v>
      </c>
      <c r="H22">
        <v>0.00138504</v>
      </c>
      <c r="I22">
        <v>0.13157895</v>
      </c>
      <c r="J22">
        <v>0.00138504</v>
      </c>
    </row>
    <row r="23" spans="1:10" ht="12.75">
      <c r="A23" t="s">
        <v>10</v>
      </c>
      <c r="B23" s="39" t="s">
        <v>66</v>
      </c>
      <c r="C23" s="2">
        <v>37020</v>
      </c>
      <c r="D23" s="3">
        <v>1</v>
      </c>
      <c r="E23">
        <v>3.15</v>
      </c>
      <c r="F23">
        <v>0.7938</v>
      </c>
      <c r="G23">
        <v>9.25</v>
      </c>
      <c r="H23">
        <v>1.7298</v>
      </c>
      <c r="I23">
        <v>12.4</v>
      </c>
      <c r="J23">
        <v>4.8672</v>
      </c>
    </row>
    <row r="24" spans="1:10" ht="12.75">
      <c r="A24" t="s">
        <v>10</v>
      </c>
      <c r="B24" t="s">
        <v>72</v>
      </c>
      <c r="C24" s="2">
        <v>37016</v>
      </c>
      <c r="D24" s="3">
        <v>1</v>
      </c>
      <c r="E24">
        <v>0.48</v>
      </c>
      <c r="F24">
        <v>0.0128</v>
      </c>
      <c r="G24">
        <v>1.31</v>
      </c>
      <c r="H24">
        <v>0.045</v>
      </c>
      <c r="I24">
        <v>1.79</v>
      </c>
      <c r="J24">
        <v>0.1058</v>
      </c>
    </row>
    <row r="25" spans="1:10" ht="12.75">
      <c r="A25" t="s">
        <v>10</v>
      </c>
      <c r="B25" t="s">
        <v>72</v>
      </c>
      <c r="C25" s="2">
        <v>37018</v>
      </c>
      <c r="D25" s="3">
        <v>1</v>
      </c>
      <c r="E25">
        <v>0.01</v>
      </c>
      <c r="F25">
        <v>0.0002</v>
      </c>
      <c r="G25">
        <v>0.01</v>
      </c>
      <c r="H25">
        <v>0.0002</v>
      </c>
      <c r="I25">
        <v>0.02</v>
      </c>
      <c r="J25">
        <v>0.0008</v>
      </c>
    </row>
    <row r="26" spans="1:10" ht="12.75">
      <c r="A26" t="s">
        <v>10</v>
      </c>
      <c r="B26" t="s">
        <v>72</v>
      </c>
      <c r="C26" s="2">
        <v>37020</v>
      </c>
      <c r="D26" s="3">
        <v>1</v>
      </c>
      <c r="E26">
        <v>0.4</v>
      </c>
      <c r="F26">
        <v>0.0008</v>
      </c>
      <c r="G26">
        <v>0.66</v>
      </c>
      <c r="H26">
        <v>0.02</v>
      </c>
      <c r="I26">
        <v>1.06</v>
      </c>
      <c r="J26">
        <v>0.0128</v>
      </c>
    </row>
    <row r="27" spans="1:10" ht="12.75">
      <c r="A27" t="s">
        <v>10</v>
      </c>
      <c r="B27" t="s">
        <v>70</v>
      </c>
      <c r="C27" s="2">
        <v>37016</v>
      </c>
      <c r="D27" s="3">
        <v>1</v>
      </c>
      <c r="E27">
        <v>1.8</v>
      </c>
      <c r="F27">
        <v>0.2048</v>
      </c>
      <c r="G27">
        <v>6.16</v>
      </c>
      <c r="H27">
        <v>0.0128</v>
      </c>
      <c r="I27">
        <v>7.96</v>
      </c>
      <c r="J27">
        <v>0.32</v>
      </c>
    </row>
    <row r="28" spans="1:10" ht="12.75">
      <c r="A28" t="s">
        <v>10</v>
      </c>
      <c r="B28" t="s">
        <v>70</v>
      </c>
      <c r="C28" s="2">
        <v>37018</v>
      </c>
      <c r="D28" s="3">
        <v>1</v>
      </c>
      <c r="E28">
        <v>0.02</v>
      </c>
      <c r="F28">
        <v>0</v>
      </c>
      <c r="G28">
        <v>0.03</v>
      </c>
      <c r="H28">
        <v>0.0002</v>
      </c>
      <c r="I28">
        <v>0.05</v>
      </c>
      <c r="J28">
        <v>0.0002</v>
      </c>
    </row>
    <row r="29" spans="1:10" ht="12.75">
      <c r="A29" t="s">
        <v>10</v>
      </c>
      <c r="B29" t="s">
        <v>70</v>
      </c>
      <c r="C29" s="2">
        <v>37020</v>
      </c>
      <c r="D29" s="3">
        <v>1</v>
      </c>
      <c r="E29">
        <v>0.55</v>
      </c>
      <c r="F29">
        <v>0.1458</v>
      </c>
      <c r="G29">
        <v>0.73</v>
      </c>
      <c r="H29">
        <v>0.2738</v>
      </c>
      <c r="I29">
        <v>1.28</v>
      </c>
      <c r="J29">
        <v>0.8192</v>
      </c>
    </row>
    <row r="30" spans="1:10" ht="12.75">
      <c r="A30" t="s">
        <v>10</v>
      </c>
      <c r="B30" s="39" t="s">
        <v>67</v>
      </c>
      <c r="C30" s="2">
        <v>37016</v>
      </c>
      <c r="D30" s="3">
        <v>1</v>
      </c>
      <c r="E30">
        <v>0.11142857</v>
      </c>
      <c r="F30">
        <v>0.00197551</v>
      </c>
      <c r="G30">
        <v>0.39428571</v>
      </c>
      <c r="H30">
        <v>0.00235102</v>
      </c>
      <c r="I30">
        <v>0.50571429</v>
      </c>
      <c r="J30">
        <v>0.00863673</v>
      </c>
    </row>
    <row r="31" spans="1:10" ht="12.75">
      <c r="A31" t="s">
        <v>10</v>
      </c>
      <c r="B31" s="39" t="s">
        <v>67</v>
      </c>
      <c r="C31" s="2">
        <v>37018</v>
      </c>
      <c r="D31" s="3">
        <v>1</v>
      </c>
      <c r="E31">
        <v>0.2</v>
      </c>
      <c r="F31">
        <v>0.0008</v>
      </c>
      <c r="G31">
        <v>0.42</v>
      </c>
      <c r="H31">
        <v>0.0008</v>
      </c>
      <c r="I31">
        <v>0.62</v>
      </c>
      <c r="J31">
        <v>0.0032</v>
      </c>
    </row>
    <row r="32" spans="1:10" ht="12.75">
      <c r="A32" t="s">
        <v>10</v>
      </c>
      <c r="B32" s="39" t="s">
        <v>67</v>
      </c>
      <c r="C32" s="2">
        <v>37020</v>
      </c>
      <c r="D32" s="3">
        <v>1</v>
      </c>
      <c r="E32">
        <v>1.09</v>
      </c>
      <c r="F32">
        <v>0.005</v>
      </c>
      <c r="G32">
        <v>3.49</v>
      </c>
      <c r="H32">
        <v>0.0578</v>
      </c>
      <c r="I32">
        <v>4.58</v>
      </c>
      <c r="J32">
        <v>0.0288</v>
      </c>
    </row>
    <row r="33" spans="1:10" ht="12.75">
      <c r="A33" t="s">
        <v>10</v>
      </c>
      <c r="B33" s="39" t="s">
        <v>68</v>
      </c>
      <c r="C33" s="2">
        <v>37016</v>
      </c>
      <c r="D33" s="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2.75">
      <c r="A34" t="s">
        <v>10</v>
      </c>
      <c r="B34" s="39" t="s">
        <v>68</v>
      </c>
      <c r="C34" s="2">
        <v>37018</v>
      </c>
      <c r="D34" s="3">
        <v>1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 ht="12.75">
      <c r="A35" t="s">
        <v>10</v>
      </c>
      <c r="B35" s="39" t="s">
        <v>68</v>
      </c>
      <c r="C35" s="2">
        <v>37020</v>
      </c>
      <c r="D35" s="3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2.75">
      <c r="A36" t="s">
        <v>10</v>
      </c>
      <c r="B36" s="39" t="s">
        <v>63</v>
      </c>
      <c r="C36" s="2">
        <v>37031</v>
      </c>
      <c r="D36" s="3">
        <v>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10" ht="12.75">
      <c r="A37" t="s">
        <v>10</v>
      </c>
      <c r="B37" s="39" t="s">
        <v>63</v>
      </c>
      <c r="C37" s="2">
        <v>37035</v>
      </c>
      <c r="D37" s="3">
        <v>2</v>
      </c>
      <c r="E37">
        <v>1.35</v>
      </c>
      <c r="F37">
        <v>0.0002</v>
      </c>
      <c r="G37">
        <v>5.13</v>
      </c>
      <c r="H37">
        <v>0.045</v>
      </c>
      <c r="I37">
        <v>6.48</v>
      </c>
      <c r="J37">
        <v>0.0392</v>
      </c>
    </row>
    <row r="38" spans="1:10" ht="12.75">
      <c r="A38" t="s">
        <v>10</v>
      </c>
      <c r="B38" s="39" t="s">
        <v>69</v>
      </c>
      <c r="C38" s="2">
        <v>37031</v>
      </c>
      <c r="D38" s="3">
        <v>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</row>
    <row r="39" spans="1:10" ht="12.75">
      <c r="A39" t="s">
        <v>10</v>
      </c>
      <c r="B39" s="39" t="s">
        <v>69</v>
      </c>
      <c r="C39" s="2">
        <v>37033</v>
      </c>
      <c r="D39" s="3">
        <v>2</v>
      </c>
      <c r="E39">
        <v>1.98</v>
      </c>
      <c r="F39">
        <v>0.0072</v>
      </c>
      <c r="G39">
        <v>5.16</v>
      </c>
      <c r="H39">
        <v>0</v>
      </c>
      <c r="I39">
        <v>7.14</v>
      </c>
      <c r="J39">
        <v>0.0072</v>
      </c>
    </row>
    <row r="40" spans="1:10" ht="12.75">
      <c r="A40" t="s">
        <v>10</v>
      </c>
      <c r="B40" s="39" t="s">
        <v>69</v>
      </c>
      <c r="C40" s="2">
        <v>37035</v>
      </c>
      <c r="D40" s="3">
        <v>2</v>
      </c>
      <c r="E40">
        <v>0.84</v>
      </c>
      <c r="F40">
        <v>0.0032</v>
      </c>
      <c r="G40">
        <v>2.61</v>
      </c>
      <c r="H40">
        <v>0.0338</v>
      </c>
      <c r="I40">
        <v>3.45</v>
      </c>
      <c r="J40">
        <v>0.0578</v>
      </c>
    </row>
    <row r="41" spans="1:10" ht="12.75">
      <c r="A41" t="s">
        <v>10</v>
      </c>
      <c r="B41" t="s">
        <v>73</v>
      </c>
      <c r="C41" s="2">
        <v>37031</v>
      </c>
      <c r="D41" s="3">
        <v>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ht="12.75">
      <c r="A42" t="s">
        <v>10</v>
      </c>
      <c r="B42" t="s">
        <v>73</v>
      </c>
      <c r="C42" s="2">
        <v>37035</v>
      </c>
      <c r="D42" s="3">
        <v>2</v>
      </c>
      <c r="E42">
        <v>0.02</v>
      </c>
      <c r="F42">
        <v>0</v>
      </c>
      <c r="G42">
        <v>0.02</v>
      </c>
      <c r="H42">
        <v>0.0008</v>
      </c>
      <c r="I42">
        <v>0.04</v>
      </c>
      <c r="J42">
        <v>0.0008</v>
      </c>
    </row>
    <row r="43" spans="1:10" ht="12.75">
      <c r="A43" t="s">
        <v>10</v>
      </c>
      <c r="B43" t="s">
        <v>71</v>
      </c>
      <c r="C43" s="2">
        <v>37035</v>
      </c>
      <c r="D43" s="3">
        <v>2</v>
      </c>
      <c r="E43">
        <v>0.85</v>
      </c>
      <c r="F43">
        <v>0.0242</v>
      </c>
      <c r="G43">
        <v>1.36</v>
      </c>
      <c r="H43">
        <v>0.08</v>
      </c>
      <c r="I43">
        <v>2.21</v>
      </c>
      <c r="J43">
        <v>0.1922</v>
      </c>
    </row>
    <row r="44" spans="1:10" ht="12.75">
      <c r="A44" t="s">
        <v>10</v>
      </c>
      <c r="B44" t="s">
        <v>64</v>
      </c>
      <c r="C44" s="2">
        <v>37031</v>
      </c>
      <c r="D44" s="3">
        <v>2</v>
      </c>
      <c r="E44">
        <v>0.02</v>
      </c>
      <c r="F44">
        <v>0.0008</v>
      </c>
      <c r="G44">
        <v>0</v>
      </c>
      <c r="H44">
        <v>0</v>
      </c>
      <c r="I44">
        <v>0.002</v>
      </c>
      <c r="J44">
        <v>0.0008</v>
      </c>
    </row>
    <row r="45" spans="1:10" ht="12.75">
      <c r="A45" t="s">
        <v>10</v>
      </c>
      <c r="B45" t="s">
        <v>64</v>
      </c>
      <c r="C45" s="2">
        <v>37035</v>
      </c>
      <c r="D45" s="3">
        <v>2</v>
      </c>
      <c r="E45">
        <v>4.71</v>
      </c>
      <c r="F45">
        <v>0.045</v>
      </c>
      <c r="G45">
        <v>15.39</v>
      </c>
      <c r="H45">
        <v>2.8322</v>
      </c>
      <c r="I45">
        <v>20.1</v>
      </c>
      <c r="J45">
        <v>2.1632</v>
      </c>
    </row>
    <row r="46" spans="1:10" ht="12.75">
      <c r="A46" t="s">
        <v>10</v>
      </c>
      <c r="B46" t="s">
        <v>74</v>
      </c>
      <c r="C46" s="2">
        <v>37035</v>
      </c>
      <c r="D46" s="3">
        <v>2</v>
      </c>
      <c r="E46">
        <v>0.29</v>
      </c>
      <c r="F46">
        <v>0.0098</v>
      </c>
      <c r="G46">
        <v>0.56</v>
      </c>
      <c r="H46">
        <v>0.02</v>
      </c>
      <c r="I46">
        <v>0.85</v>
      </c>
      <c r="J46">
        <v>0.0578</v>
      </c>
    </row>
    <row r="47" spans="1:10" ht="12.75">
      <c r="A47" t="s">
        <v>10</v>
      </c>
      <c r="B47" s="39" t="s">
        <v>65</v>
      </c>
      <c r="C47" s="2">
        <v>37033</v>
      </c>
      <c r="D47" s="3">
        <v>2</v>
      </c>
      <c r="E47">
        <v>1.11</v>
      </c>
      <c r="F47">
        <v>0.0098</v>
      </c>
      <c r="G47">
        <v>2.89</v>
      </c>
      <c r="H47">
        <v>0.0722</v>
      </c>
      <c r="I47">
        <v>4</v>
      </c>
      <c r="J47">
        <v>0.0288</v>
      </c>
    </row>
    <row r="48" spans="1:10" ht="12.75">
      <c r="A48" t="s">
        <v>10</v>
      </c>
      <c r="B48" s="39" t="s">
        <v>65</v>
      </c>
      <c r="C48" s="2">
        <v>37035</v>
      </c>
      <c r="D48" s="3">
        <v>2</v>
      </c>
      <c r="E48">
        <v>1.1</v>
      </c>
      <c r="F48">
        <v>0.0648</v>
      </c>
      <c r="G48">
        <v>5.01</v>
      </c>
      <c r="H48">
        <v>0.0242</v>
      </c>
      <c r="I48">
        <v>6.11</v>
      </c>
      <c r="J48">
        <v>0.0098</v>
      </c>
    </row>
    <row r="49" spans="1:10" ht="12.75">
      <c r="A49" t="s">
        <v>10</v>
      </c>
      <c r="B49" s="39" t="s">
        <v>66</v>
      </c>
      <c r="C49" s="2">
        <v>37033</v>
      </c>
      <c r="D49" s="3">
        <v>2</v>
      </c>
      <c r="E49">
        <v>1.43</v>
      </c>
      <c r="F49">
        <v>0.005</v>
      </c>
      <c r="G49">
        <v>4.92</v>
      </c>
      <c r="H49">
        <v>0.0072</v>
      </c>
      <c r="I49">
        <v>6.35</v>
      </c>
      <c r="J49">
        <v>0.0242</v>
      </c>
    </row>
    <row r="50" spans="1:10" ht="12.75">
      <c r="A50" t="s">
        <v>10</v>
      </c>
      <c r="B50" s="39" t="s">
        <v>66</v>
      </c>
      <c r="C50" s="2">
        <v>37035</v>
      </c>
      <c r="D50" s="3">
        <v>2</v>
      </c>
      <c r="E50">
        <v>2.71</v>
      </c>
      <c r="F50">
        <v>0.3362</v>
      </c>
      <c r="G50">
        <v>10.83</v>
      </c>
      <c r="H50">
        <v>0.1922</v>
      </c>
      <c r="I50">
        <v>13.54</v>
      </c>
      <c r="J50">
        <v>0.02</v>
      </c>
    </row>
    <row r="51" spans="1:10" ht="12.75">
      <c r="A51" t="s">
        <v>10</v>
      </c>
      <c r="B51" t="s">
        <v>72</v>
      </c>
      <c r="C51" s="2">
        <v>37031</v>
      </c>
      <c r="D51" s="3">
        <v>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</row>
    <row r="52" spans="1:10" ht="12.75">
      <c r="A52" t="s">
        <v>10</v>
      </c>
      <c r="B52" t="s">
        <v>72</v>
      </c>
      <c r="C52" s="2">
        <v>37035</v>
      </c>
      <c r="D52" s="3">
        <v>2</v>
      </c>
      <c r="E52">
        <v>1.37</v>
      </c>
      <c r="F52">
        <v>0.0098</v>
      </c>
      <c r="G52">
        <v>1.64</v>
      </c>
      <c r="H52">
        <v>0.02</v>
      </c>
      <c r="I52">
        <v>3.01</v>
      </c>
      <c r="J52">
        <v>0.0578</v>
      </c>
    </row>
    <row r="53" spans="1:10" ht="12.75">
      <c r="A53" t="s">
        <v>10</v>
      </c>
      <c r="B53" t="s">
        <v>70</v>
      </c>
      <c r="C53" s="2">
        <v>37031</v>
      </c>
      <c r="D53" s="3">
        <v>2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</row>
    <row r="54" spans="1:10" ht="12.75">
      <c r="A54" t="s">
        <v>10</v>
      </c>
      <c r="B54" t="s">
        <v>70</v>
      </c>
      <c r="C54" s="2">
        <v>37035</v>
      </c>
      <c r="D54" s="3">
        <v>2</v>
      </c>
      <c r="E54">
        <v>2.31</v>
      </c>
      <c r="F54">
        <v>0.2178</v>
      </c>
      <c r="G54">
        <v>4.66</v>
      </c>
      <c r="H54">
        <v>2.0808</v>
      </c>
      <c r="I54">
        <v>6.97</v>
      </c>
      <c r="J54">
        <v>3.645</v>
      </c>
    </row>
    <row r="55" spans="1:10" ht="12.75">
      <c r="A55" t="s">
        <v>10</v>
      </c>
      <c r="B55" s="39" t="s">
        <v>67</v>
      </c>
      <c r="C55" s="2">
        <v>37035</v>
      </c>
      <c r="D55" s="3">
        <v>2</v>
      </c>
      <c r="E55">
        <v>1.42</v>
      </c>
      <c r="F55">
        <v>0.0072</v>
      </c>
      <c r="G55">
        <v>5.56</v>
      </c>
      <c r="H55">
        <v>0.5832</v>
      </c>
      <c r="I55">
        <v>6.98</v>
      </c>
      <c r="J55">
        <v>0.72</v>
      </c>
    </row>
    <row r="56" spans="1:10" ht="12.75">
      <c r="A56" t="s">
        <v>10</v>
      </c>
      <c r="B56" s="39" t="s">
        <v>68</v>
      </c>
      <c r="C56" s="2">
        <v>37031</v>
      </c>
      <c r="D56" s="3">
        <v>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7" spans="1:10" ht="12.75">
      <c r="A57" t="s">
        <v>10</v>
      </c>
      <c r="B57" s="39" t="s">
        <v>68</v>
      </c>
      <c r="C57" s="2">
        <v>37033</v>
      </c>
      <c r="D57" s="3">
        <v>2</v>
      </c>
      <c r="E57">
        <v>0.03</v>
      </c>
      <c r="F57">
        <v>0.0002</v>
      </c>
      <c r="G57">
        <v>0.03</v>
      </c>
      <c r="H57">
        <v>0.0002</v>
      </c>
      <c r="I57">
        <v>0.06</v>
      </c>
      <c r="J57">
        <v>0.0008</v>
      </c>
    </row>
    <row r="58" spans="1:10" ht="12.75">
      <c r="A58" t="s">
        <v>10</v>
      </c>
      <c r="B58" s="39" t="s">
        <v>68</v>
      </c>
      <c r="C58" s="2">
        <v>37035</v>
      </c>
      <c r="D58" s="3">
        <v>2</v>
      </c>
      <c r="E58">
        <v>0.2</v>
      </c>
      <c r="F58">
        <v>0.0032</v>
      </c>
      <c r="G58">
        <v>0.21</v>
      </c>
      <c r="H58">
        <v>0.0018</v>
      </c>
      <c r="I58">
        <v>0.41</v>
      </c>
      <c r="J58">
        <v>0.0098</v>
      </c>
    </row>
    <row r="59" spans="1:10" ht="12.75">
      <c r="A59" t="s">
        <v>10</v>
      </c>
      <c r="B59" s="39" t="s">
        <v>63</v>
      </c>
      <c r="C59" s="2">
        <v>37045</v>
      </c>
      <c r="D59" s="3">
        <v>3</v>
      </c>
      <c r="E59">
        <v>0.03</v>
      </c>
      <c r="F59">
        <v>0.0002</v>
      </c>
      <c r="G59">
        <v>0.03</v>
      </c>
      <c r="H59">
        <v>0.0002</v>
      </c>
      <c r="I59">
        <v>0.06</v>
      </c>
      <c r="J59">
        <v>0</v>
      </c>
    </row>
    <row r="60" spans="1:10" ht="12.75">
      <c r="A60" t="s">
        <v>10</v>
      </c>
      <c r="B60" s="39" t="s">
        <v>63</v>
      </c>
      <c r="C60" s="2">
        <v>37047</v>
      </c>
      <c r="D60" s="3">
        <v>3</v>
      </c>
      <c r="E60">
        <v>0.51</v>
      </c>
      <c r="F60">
        <v>0.0162</v>
      </c>
      <c r="G60">
        <v>1.52</v>
      </c>
      <c r="H60">
        <v>0.2048</v>
      </c>
      <c r="I60">
        <v>2.03</v>
      </c>
      <c r="J60">
        <v>0.3362</v>
      </c>
    </row>
    <row r="61" spans="1:10" ht="12.75">
      <c r="A61" t="s">
        <v>10</v>
      </c>
      <c r="B61" s="39" t="s">
        <v>63</v>
      </c>
      <c r="C61" s="2">
        <v>37049</v>
      </c>
      <c r="D61" s="3">
        <v>3</v>
      </c>
      <c r="E61">
        <v>1.02</v>
      </c>
      <c r="F61">
        <v>0.0032</v>
      </c>
      <c r="G61">
        <v>2.97</v>
      </c>
      <c r="H61">
        <v>0.1058</v>
      </c>
      <c r="I61">
        <v>3.99</v>
      </c>
      <c r="J61">
        <v>0.1458</v>
      </c>
    </row>
    <row r="62" spans="1:10" ht="12.75">
      <c r="A62" t="s">
        <v>10</v>
      </c>
      <c r="B62" s="39" t="s">
        <v>69</v>
      </c>
      <c r="C62" s="2">
        <v>37045</v>
      </c>
      <c r="D62" s="3">
        <v>3</v>
      </c>
      <c r="E62">
        <v>0.4</v>
      </c>
      <c r="F62">
        <v>0.0032</v>
      </c>
      <c r="G62">
        <v>0.79</v>
      </c>
      <c r="H62">
        <v>0.005</v>
      </c>
      <c r="I62">
        <v>1.19</v>
      </c>
      <c r="J62">
        <v>0.0162</v>
      </c>
    </row>
    <row r="63" spans="1:10" ht="12.75">
      <c r="A63" t="s">
        <v>10</v>
      </c>
      <c r="B63" s="39" t="s">
        <v>69</v>
      </c>
      <c r="C63" s="2">
        <v>37047</v>
      </c>
      <c r="D63" s="3">
        <v>3</v>
      </c>
      <c r="E63">
        <v>1.81</v>
      </c>
      <c r="F63">
        <v>0.0578</v>
      </c>
      <c r="G63">
        <v>6.57</v>
      </c>
      <c r="H63">
        <v>0.8978</v>
      </c>
      <c r="I63">
        <v>8.38</v>
      </c>
      <c r="J63">
        <v>1.4112</v>
      </c>
    </row>
    <row r="64" spans="1:10" ht="12.75">
      <c r="A64" t="s">
        <v>10</v>
      </c>
      <c r="B64" s="39" t="s">
        <v>69</v>
      </c>
      <c r="C64" s="2">
        <v>37049</v>
      </c>
      <c r="D64" s="3">
        <v>3</v>
      </c>
      <c r="E64">
        <v>0.89</v>
      </c>
      <c r="F64">
        <v>0.0162</v>
      </c>
      <c r="G64">
        <v>4.26</v>
      </c>
      <c r="H64">
        <v>0.2888</v>
      </c>
      <c r="I64">
        <v>5.15</v>
      </c>
      <c r="J64">
        <v>0.4418</v>
      </c>
    </row>
    <row r="65" spans="1:10" ht="12.75">
      <c r="A65" t="s">
        <v>10</v>
      </c>
      <c r="B65" t="s">
        <v>73</v>
      </c>
      <c r="C65" s="2">
        <v>37045</v>
      </c>
      <c r="D65" s="3">
        <v>3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2.75">
      <c r="A66" t="s">
        <v>10</v>
      </c>
      <c r="B66" t="s">
        <v>73</v>
      </c>
      <c r="C66" s="2">
        <v>37047</v>
      </c>
      <c r="D66" s="3">
        <v>3</v>
      </c>
      <c r="E66">
        <v>0.47</v>
      </c>
      <c r="F66">
        <v>0.005</v>
      </c>
      <c r="G66">
        <v>0.75</v>
      </c>
      <c r="H66">
        <v>0.0018</v>
      </c>
      <c r="I66">
        <v>1.22</v>
      </c>
      <c r="J66">
        <v>0.0128</v>
      </c>
    </row>
    <row r="67" spans="1:10" ht="12.75">
      <c r="A67" t="s">
        <v>10</v>
      </c>
      <c r="B67" t="s">
        <v>73</v>
      </c>
      <c r="C67" s="2">
        <v>37049</v>
      </c>
      <c r="D67" s="3">
        <v>3</v>
      </c>
      <c r="E67">
        <v>0.2222449</v>
      </c>
      <c r="F67" s="40">
        <v>1.0079E-05</v>
      </c>
      <c r="G67">
        <v>0.46489796</v>
      </c>
      <c r="H67">
        <v>0.00123982</v>
      </c>
      <c r="I67">
        <v>0.68714286</v>
      </c>
      <c r="J67">
        <v>0.00147347</v>
      </c>
    </row>
    <row r="68" spans="1:10" ht="12.75">
      <c r="A68" t="s">
        <v>10</v>
      </c>
      <c r="B68" t="s">
        <v>71</v>
      </c>
      <c r="C68" s="2">
        <v>37045</v>
      </c>
      <c r="D68" s="3">
        <v>3</v>
      </c>
      <c r="E68">
        <v>0.58</v>
      </c>
      <c r="F68">
        <v>0.0008</v>
      </c>
      <c r="G68">
        <v>0.72</v>
      </c>
      <c r="H68">
        <v>0.02</v>
      </c>
      <c r="I68">
        <v>1.3</v>
      </c>
      <c r="J68">
        <v>0.0288</v>
      </c>
    </row>
    <row r="69" spans="1:10" ht="12.75">
      <c r="A69" t="s">
        <v>10</v>
      </c>
      <c r="B69" t="s">
        <v>71</v>
      </c>
      <c r="C69" s="2">
        <v>37047</v>
      </c>
      <c r="D69" s="3">
        <v>3</v>
      </c>
      <c r="E69">
        <v>1.88</v>
      </c>
      <c r="F69">
        <v>0.0008</v>
      </c>
      <c r="G69">
        <v>5.85</v>
      </c>
      <c r="H69">
        <v>0.4802</v>
      </c>
      <c r="I69">
        <v>7.73</v>
      </c>
      <c r="J69">
        <v>0.5202</v>
      </c>
    </row>
    <row r="70" spans="1:10" ht="12.75">
      <c r="A70" t="s">
        <v>10</v>
      </c>
      <c r="B70" t="s">
        <v>71</v>
      </c>
      <c r="C70" s="2">
        <v>37049</v>
      </c>
      <c r="D70" s="3">
        <v>3</v>
      </c>
      <c r="E70">
        <v>1.71</v>
      </c>
      <c r="F70">
        <v>0.0242</v>
      </c>
      <c r="G70">
        <v>5.3</v>
      </c>
      <c r="H70">
        <v>0.0512</v>
      </c>
      <c r="I70">
        <v>7.01</v>
      </c>
      <c r="J70">
        <v>0.1458</v>
      </c>
    </row>
    <row r="71" spans="1:10" ht="12.75">
      <c r="A71" t="s">
        <v>10</v>
      </c>
      <c r="B71" t="s">
        <v>64</v>
      </c>
      <c r="C71" s="2">
        <v>37045</v>
      </c>
      <c r="D71" s="3">
        <v>3</v>
      </c>
      <c r="E71">
        <v>2.98</v>
      </c>
      <c r="F71">
        <v>0.0288</v>
      </c>
      <c r="G71">
        <v>12.85</v>
      </c>
      <c r="H71">
        <v>1.6562</v>
      </c>
      <c r="I71">
        <v>15.83</v>
      </c>
      <c r="J71">
        <v>2.1218</v>
      </c>
    </row>
    <row r="72" spans="1:10" ht="12.75">
      <c r="A72" t="s">
        <v>10</v>
      </c>
      <c r="B72" t="s">
        <v>64</v>
      </c>
      <c r="C72" s="2">
        <v>37047</v>
      </c>
      <c r="D72" s="3">
        <v>3</v>
      </c>
      <c r="E72">
        <v>4.45</v>
      </c>
      <c r="F72">
        <v>0.405</v>
      </c>
      <c r="G72">
        <v>18.39</v>
      </c>
      <c r="H72">
        <v>0.1458</v>
      </c>
      <c r="I72">
        <v>22.84</v>
      </c>
      <c r="J72">
        <v>0.0648</v>
      </c>
    </row>
    <row r="73" spans="1:10" ht="12.75">
      <c r="A73" t="s">
        <v>10</v>
      </c>
      <c r="B73" t="s">
        <v>64</v>
      </c>
      <c r="C73" s="2">
        <v>37049</v>
      </c>
      <c r="D73" s="3">
        <v>3</v>
      </c>
      <c r="E73">
        <v>2.91</v>
      </c>
      <c r="F73">
        <v>0.0578</v>
      </c>
      <c r="G73">
        <v>16.32</v>
      </c>
      <c r="H73">
        <v>0.02</v>
      </c>
      <c r="I73">
        <v>19.23</v>
      </c>
      <c r="J73">
        <v>0.0098</v>
      </c>
    </row>
    <row r="74" spans="1:10" ht="12.75">
      <c r="A74" t="s">
        <v>10</v>
      </c>
      <c r="B74" t="s">
        <v>74</v>
      </c>
      <c r="C74" s="2">
        <v>37045</v>
      </c>
      <c r="D74" s="3">
        <v>3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</row>
    <row r="75" spans="1:10" ht="12.75">
      <c r="A75" t="s">
        <v>10</v>
      </c>
      <c r="B75" t="s">
        <v>74</v>
      </c>
      <c r="C75" s="2">
        <v>37047</v>
      </c>
      <c r="D75" s="3">
        <v>3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</row>
    <row r="76" spans="1:10" ht="12.75">
      <c r="A76" t="s">
        <v>10</v>
      </c>
      <c r="B76" t="s">
        <v>74</v>
      </c>
      <c r="C76" s="2">
        <v>37049</v>
      </c>
      <c r="D76" s="3">
        <v>3</v>
      </c>
      <c r="E76">
        <v>0.03</v>
      </c>
      <c r="F76">
        <v>0.0018</v>
      </c>
      <c r="G76">
        <v>0.09</v>
      </c>
      <c r="H76">
        <v>0.005</v>
      </c>
      <c r="I76">
        <v>0.12</v>
      </c>
      <c r="J76">
        <v>0.0128</v>
      </c>
    </row>
    <row r="77" spans="1:10" ht="12.75">
      <c r="A77" t="s">
        <v>10</v>
      </c>
      <c r="B77" s="39" t="s">
        <v>65</v>
      </c>
      <c r="C77" s="2">
        <v>37045</v>
      </c>
      <c r="D77" s="3">
        <v>3</v>
      </c>
      <c r="E77">
        <v>1.02</v>
      </c>
      <c r="F77">
        <v>0.0008</v>
      </c>
      <c r="G77">
        <v>3.13</v>
      </c>
      <c r="H77">
        <v>0.045</v>
      </c>
      <c r="I77">
        <v>4.15</v>
      </c>
      <c r="J77">
        <v>0.0578</v>
      </c>
    </row>
    <row r="78" spans="1:10" ht="12.75">
      <c r="A78" t="s">
        <v>10</v>
      </c>
      <c r="B78" s="39" t="s">
        <v>65</v>
      </c>
      <c r="C78" s="2">
        <v>37047</v>
      </c>
      <c r="D78" s="3">
        <v>3</v>
      </c>
      <c r="E78">
        <v>1.76</v>
      </c>
      <c r="F78">
        <v>0.08</v>
      </c>
      <c r="G78">
        <v>8.98</v>
      </c>
      <c r="H78">
        <v>0.1352</v>
      </c>
      <c r="I78">
        <v>10.74</v>
      </c>
      <c r="J78">
        <v>0.4232</v>
      </c>
    </row>
    <row r="79" spans="1:10" ht="12.75">
      <c r="A79" t="s">
        <v>10</v>
      </c>
      <c r="B79" s="39" t="s">
        <v>65</v>
      </c>
      <c r="C79" s="2">
        <v>37049</v>
      </c>
      <c r="D79" s="3">
        <v>3</v>
      </c>
      <c r="E79">
        <v>1.41</v>
      </c>
      <c r="F79">
        <v>0.1058</v>
      </c>
      <c r="G79">
        <v>6.89</v>
      </c>
      <c r="H79">
        <v>0.3042</v>
      </c>
      <c r="I79">
        <v>8.3</v>
      </c>
      <c r="J79">
        <v>0.7688</v>
      </c>
    </row>
    <row r="80" spans="1:10" ht="12.75">
      <c r="A80" t="s">
        <v>10</v>
      </c>
      <c r="B80" s="39" t="s">
        <v>66</v>
      </c>
      <c r="C80" s="2">
        <v>37045</v>
      </c>
      <c r="D80" s="3">
        <v>3</v>
      </c>
      <c r="E80">
        <v>0.62</v>
      </c>
      <c r="F80">
        <v>0.0032</v>
      </c>
      <c r="G80">
        <v>2.17</v>
      </c>
      <c r="H80">
        <v>0.125</v>
      </c>
      <c r="I80">
        <v>2.79</v>
      </c>
      <c r="J80">
        <v>0.1682</v>
      </c>
    </row>
    <row r="81" spans="1:10" ht="12.75">
      <c r="A81" t="s">
        <v>10</v>
      </c>
      <c r="B81" s="39" t="s">
        <v>66</v>
      </c>
      <c r="C81" s="2">
        <v>37047</v>
      </c>
      <c r="D81" s="3">
        <v>3</v>
      </c>
      <c r="E81">
        <v>2.78</v>
      </c>
      <c r="F81">
        <v>0.1352</v>
      </c>
      <c r="G81">
        <v>13.15</v>
      </c>
      <c r="H81">
        <v>0.0018</v>
      </c>
      <c r="I81">
        <v>15.93</v>
      </c>
      <c r="J81">
        <v>0.1058</v>
      </c>
    </row>
    <row r="82" spans="1:10" ht="12.75">
      <c r="A82" t="s">
        <v>10</v>
      </c>
      <c r="B82" s="39" t="s">
        <v>66</v>
      </c>
      <c r="C82" s="2">
        <v>37049</v>
      </c>
      <c r="D82" s="3">
        <v>3</v>
      </c>
      <c r="E82">
        <v>1.88</v>
      </c>
      <c r="F82">
        <v>0.0032</v>
      </c>
      <c r="G82">
        <v>7.86</v>
      </c>
      <c r="H82">
        <v>0.0008</v>
      </c>
      <c r="I82">
        <v>9.74</v>
      </c>
      <c r="J82">
        <v>0.0072</v>
      </c>
    </row>
    <row r="83" spans="1:10" ht="12.75">
      <c r="A83" t="s">
        <v>10</v>
      </c>
      <c r="B83" t="s">
        <v>72</v>
      </c>
      <c r="C83" s="2">
        <v>37045</v>
      </c>
      <c r="D83" s="3">
        <v>3</v>
      </c>
      <c r="E83">
        <v>0.13</v>
      </c>
      <c r="F83">
        <v>0.0002</v>
      </c>
      <c r="G83">
        <v>0.23</v>
      </c>
      <c r="H83">
        <v>0.0002</v>
      </c>
      <c r="I83">
        <v>0.36</v>
      </c>
      <c r="J83">
        <v>0.0008</v>
      </c>
    </row>
    <row r="84" spans="1:10" ht="12.75">
      <c r="A84" t="s">
        <v>10</v>
      </c>
      <c r="B84" t="s">
        <v>72</v>
      </c>
      <c r="C84" s="2">
        <v>37047</v>
      </c>
      <c r="D84" s="3">
        <v>3</v>
      </c>
      <c r="E84">
        <v>0.76979592</v>
      </c>
      <c r="F84">
        <v>0.08802865</v>
      </c>
      <c r="G84">
        <v>1.34714286</v>
      </c>
      <c r="H84">
        <v>0.26958776</v>
      </c>
      <c r="I84">
        <v>2.11693878</v>
      </c>
      <c r="J84">
        <v>0.6657167</v>
      </c>
    </row>
    <row r="85" spans="1:10" ht="12.75">
      <c r="A85" t="s">
        <v>10</v>
      </c>
      <c r="B85" t="s">
        <v>72</v>
      </c>
      <c r="C85" s="2">
        <v>37049</v>
      </c>
      <c r="D85" s="3">
        <v>3</v>
      </c>
      <c r="E85">
        <v>0.44</v>
      </c>
      <c r="F85">
        <v>0.0128</v>
      </c>
      <c r="G85">
        <v>1.43</v>
      </c>
      <c r="H85">
        <v>0.1058</v>
      </c>
      <c r="I85">
        <v>1.87</v>
      </c>
      <c r="J85">
        <v>0.1922</v>
      </c>
    </row>
    <row r="86" spans="1:10" ht="12.75">
      <c r="A86" t="s">
        <v>10</v>
      </c>
      <c r="B86" t="s">
        <v>70</v>
      </c>
      <c r="C86" s="2">
        <v>37045</v>
      </c>
      <c r="D86" s="3">
        <v>3</v>
      </c>
      <c r="E86">
        <v>1.71</v>
      </c>
      <c r="F86">
        <v>0.0162</v>
      </c>
      <c r="G86">
        <v>7.49</v>
      </c>
      <c r="H86">
        <v>0.045</v>
      </c>
      <c r="I86">
        <v>9.2</v>
      </c>
      <c r="J86">
        <v>0.0072</v>
      </c>
    </row>
    <row r="87" spans="1:10" ht="12.75">
      <c r="A87" t="s">
        <v>10</v>
      </c>
      <c r="B87" t="s">
        <v>70</v>
      </c>
      <c r="C87" s="2">
        <v>37047</v>
      </c>
      <c r="D87" s="3">
        <v>3</v>
      </c>
      <c r="E87">
        <v>2.91</v>
      </c>
      <c r="F87">
        <v>0.0722</v>
      </c>
      <c r="G87">
        <v>14.7</v>
      </c>
      <c r="H87">
        <v>0.02</v>
      </c>
      <c r="I87">
        <v>17.61</v>
      </c>
      <c r="J87">
        <v>0.0162</v>
      </c>
    </row>
    <row r="88" spans="1:10" ht="12.75">
      <c r="A88" t="s">
        <v>10</v>
      </c>
      <c r="B88" t="s">
        <v>70</v>
      </c>
      <c r="C88" s="2">
        <v>37049</v>
      </c>
      <c r="D88" s="3">
        <v>3</v>
      </c>
      <c r="E88">
        <v>1.13</v>
      </c>
      <c r="F88">
        <v>0.0098</v>
      </c>
      <c r="G88">
        <v>5.14</v>
      </c>
      <c r="H88">
        <v>0.02</v>
      </c>
      <c r="I88">
        <v>6.27</v>
      </c>
      <c r="J88">
        <v>0.0018</v>
      </c>
    </row>
    <row r="89" spans="1:10" ht="12.75">
      <c r="A89" t="s">
        <v>10</v>
      </c>
      <c r="B89" s="39" t="s">
        <v>67</v>
      </c>
      <c r="C89" s="2">
        <v>37045</v>
      </c>
      <c r="D89" s="3">
        <v>3</v>
      </c>
      <c r="E89">
        <v>1.06</v>
      </c>
      <c r="F89">
        <v>0.0128</v>
      </c>
      <c r="G89">
        <v>4.04</v>
      </c>
      <c r="H89">
        <v>0</v>
      </c>
      <c r="I89">
        <v>5.1</v>
      </c>
      <c r="J89">
        <v>0.0128</v>
      </c>
    </row>
    <row r="90" spans="1:10" ht="12.75">
      <c r="A90" t="s">
        <v>10</v>
      </c>
      <c r="B90" s="39" t="s">
        <v>67</v>
      </c>
      <c r="C90" s="2">
        <v>37047</v>
      </c>
      <c r="D90" s="3">
        <v>3</v>
      </c>
      <c r="E90">
        <v>1.2179669</v>
      </c>
      <c r="F90">
        <v>0.00140212</v>
      </c>
      <c r="G90">
        <v>5.83995272</v>
      </c>
      <c r="H90">
        <v>0.03799149</v>
      </c>
      <c r="I90">
        <v>7.05791962</v>
      </c>
      <c r="J90">
        <v>0.05399069</v>
      </c>
    </row>
    <row r="91" spans="1:10" ht="12.75">
      <c r="A91" t="s">
        <v>10</v>
      </c>
      <c r="B91" s="39" t="s">
        <v>67</v>
      </c>
      <c r="C91" s="2">
        <v>37049</v>
      </c>
      <c r="D91" s="3">
        <v>3</v>
      </c>
      <c r="E91">
        <v>1.02081633</v>
      </c>
      <c r="F91">
        <v>0.00739725</v>
      </c>
      <c r="G91">
        <v>5.47530612</v>
      </c>
      <c r="H91">
        <v>0.00611753</v>
      </c>
      <c r="I91">
        <v>6.49612245</v>
      </c>
      <c r="J91">
        <v>0.02696885</v>
      </c>
    </row>
    <row r="92" spans="1:10" ht="12.75">
      <c r="A92" t="s">
        <v>10</v>
      </c>
      <c r="B92" s="39" t="s">
        <v>68</v>
      </c>
      <c r="C92" s="2">
        <v>37045</v>
      </c>
      <c r="D92" s="3">
        <v>3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2.75">
      <c r="A93" t="s">
        <v>10</v>
      </c>
      <c r="B93" s="39" t="s">
        <v>68</v>
      </c>
      <c r="C93" s="2">
        <v>37047</v>
      </c>
      <c r="D93" s="3">
        <v>3</v>
      </c>
      <c r="E93">
        <v>0.05</v>
      </c>
      <c r="F93">
        <v>0.0002</v>
      </c>
      <c r="G93">
        <v>0.07</v>
      </c>
      <c r="H93">
        <v>0.0002</v>
      </c>
      <c r="I93">
        <v>0.12</v>
      </c>
      <c r="J93" s="3">
        <v>0</v>
      </c>
    </row>
    <row r="94" spans="1:10" ht="12.75">
      <c r="A94" t="s">
        <v>10</v>
      </c>
      <c r="B94" s="39" t="s">
        <v>68</v>
      </c>
      <c r="C94" s="2">
        <v>37049</v>
      </c>
      <c r="D94" s="3">
        <v>3</v>
      </c>
      <c r="E94">
        <v>0.05</v>
      </c>
      <c r="F94">
        <v>0.0002</v>
      </c>
      <c r="G94">
        <v>0.07</v>
      </c>
      <c r="H94">
        <v>0.0002</v>
      </c>
      <c r="I94">
        <v>0.12</v>
      </c>
      <c r="J94">
        <v>0.0008</v>
      </c>
    </row>
    <row r="95" spans="1:10" ht="12.75">
      <c r="A95" t="s">
        <v>10</v>
      </c>
      <c r="B95" s="39" t="s">
        <v>63</v>
      </c>
      <c r="C95" s="2">
        <v>37061</v>
      </c>
      <c r="D95" s="3">
        <v>4</v>
      </c>
      <c r="E95">
        <v>1.23</v>
      </c>
      <c r="F95">
        <v>0.0162</v>
      </c>
      <c r="G95">
        <v>2.88</v>
      </c>
      <c r="H95">
        <v>0.0512</v>
      </c>
      <c r="I95">
        <v>4.11</v>
      </c>
      <c r="J95">
        <v>0.125</v>
      </c>
    </row>
    <row r="96" spans="1:10" ht="12.75">
      <c r="A96" t="s">
        <v>10</v>
      </c>
      <c r="B96" s="39" t="s">
        <v>63</v>
      </c>
      <c r="C96" s="2">
        <v>37063</v>
      </c>
      <c r="D96" s="3">
        <v>4</v>
      </c>
      <c r="E96">
        <v>1.32408163</v>
      </c>
      <c r="F96">
        <v>0.01413944</v>
      </c>
      <c r="G96">
        <v>5.00897959</v>
      </c>
      <c r="H96">
        <v>0.02465106</v>
      </c>
      <c r="I96">
        <v>6.33306122</v>
      </c>
      <c r="J96">
        <v>0.0014514</v>
      </c>
    </row>
    <row r="97" spans="1:10" ht="12.75">
      <c r="A97" t="s">
        <v>10</v>
      </c>
      <c r="B97" s="39" t="s">
        <v>63</v>
      </c>
      <c r="C97" s="2">
        <v>37065</v>
      </c>
      <c r="D97" s="3">
        <v>4</v>
      </c>
      <c r="E97">
        <v>1.47</v>
      </c>
      <c r="F97">
        <v>0.005</v>
      </c>
      <c r="G97">
        <v>7.19</v>
      </c>
      <c r="H97">
        <v>0.0162</v>
      </c>
      <c r="I97">
        <v>8.66</v>
      </c>
      <c r="J97">
        <v>0.0392</v>
      </c>
    </row>
    <row r="98" spans="1:10" ht="14.25" customHeight="1">
      <c r="A98" t="s">
        <v>10</v>
      </c>
      <c r="B98" s="39" t="s">
        <v>69</v>
      </c>
      <c r="C98" s="2">
        <v>37061</v>
      </c>
      <c r="D98" s="3">
        <v>4</v>
      </c>
      <c r="E98">
        <v>0.21</v>
      </c>
      <c r="F98">
        <v>0.0002</v>
      </c>
      <c r="G98">
        <v>0.35</v>
      </c>
      <c r="H98">
        <v>0.0002</v>
      </c>
      <c r="I98">
        <v>0.56</v>
      </c>
      <c r="J98">
        <v>0</v>
      </c>
    </row>
    <row r="99" spans="1:10" ht="12.75">
      <c r="A99" t="s">
        <v>10</v>
      </c>
      <c r="B99" s="39" t="s">
        <v>69</v>
      </c>
      <c r="C99" s="2">
        <v>37063</v>
      </c>
      <c r="D99" s="3">
        <v>4</v>
      </c>
      <c r="E99">
        <v>0.9</v>
      </c>
      <c r="F99">
        <v>0.1352</v>
      </c>
      <c r="G99">
        <v>0.87</v>
      </c>
      <c r="H99">
        <v>0.1058</v>
      </c>
      <c r="I99">
        <v>1.77</v>
      </c>
      <c r="J99">
        <v>0.4802</v>
      </c>
    </row>
    <row r="100" spans="1:10" ht="12.75">
      <c r="A100" t="s">
        <v>10</v>
      </c>
      <c r="B100" t="s">
        <v>73</v>
      </c>
      <c r="C100" s="2">
        <v>37061</v>
      </c>
      <c r="D100" s="3">
        <v>4</v>
      </c>
      <c r="E100">
        <v>0.26</v>
      </c>
      <c r="F100">
        <v>0.0032</v>
      </c>
      <c r="G100">
        <v>0.31</v>
      </c>
      <c r="H100">
        <v>0.0018</v>
      </c>
      <c r="I100">
        <v>0.57</v>
      </c>
      <c r="J100">
        <v>0.0098</v>
      </c>
    </row>
    <row r="101" spans="1:10" ht="12.75">
      <c r="A101" t="s">
        <v>10</v>
      </c>
      <c r="B101" t="s">
        <v>73</v>
      </c>
      <c r="C101" s="2">
        <v>37063</v>
      </c>
      <c r="D101" s="3">
        <v>4</v>
      </c>
      <c r="E101">
        <v>0.22</v>
      </c>
      <c r="F101">
        <v>0.0008</v>
      </c>
      <c r="G101">
        <v>0.39</v>
      </c>
      <c r="H101">
        <v>0.005</v>
      </c>
      <c r="I101">
        <v>0.61</v>
      </c>
      <c r="J101">
        <v>0.0098</v>
      </c>
    </row>
    <row r="102" spans="1:10" ht="12.75">
      <c r="A102" t="s">
        <v>10</v>
      </c>
      <c r="B102" t="s">
        <v>73</v>
      </c>
      <c r="C102" s="2">
        <v>37065</v>
      </c>
      <c r="D102" s="3">
        <v>4</v>
      </c>
      <c r="E102">
        <v>0.20204082</v>
      </c>
      <c r="F102" s="40">
        <v>8.3299E-06</v>
      </c>
      <c r="G102">
        <v>0.4455102</v>
      </c>
      <c r="H102">
        <v>0.02226481</v>
      </c>
      <c r="I102">
        <v>0.64755102</v>
      </c>
      <c r="J102">
        <v>0.02313444</v>
      </c>
    </row>
    <row r="103" spans="1:10" ht="12.75">
      <c r="A103" t="s">
        <v>10</v>
      </c>
      <c r="B103" t="s">
        <v>71</v>
      </c>
      <c r="C103" s="2">
        <v>37061</v>
      </c>
      <c r="D103" s="3">
        <v>4</v>
      </c>
      <c r="E103">
        <v>0.24</v>
      </c>
      <c r="F103">
        <v>0.0008</v>
      </c>
      <c r="G103">
        <v>0.31</v>
      </c>
      <c r="H103">
        <v>0.0018</v>
      </c>
      <c r="I103">
        <v>0.55</v>
      </c>
      <c r="J103">
        <v>0.005</v>
      </c>
    </row>
    <row r="104" spans="1:10" ht="12.75">
      <c r="A104" t="s">
        <v>10</v>
      </c>
      <c r="B104" t="s">
        <v>71</v>
      </c>
      <c r="C104" s="2">
        <v>37063</v>
      </c>
      <c r="D104" s="3">
        <v>4</v>
      </c>
      <c r="E104">
        <v>0.68</v>
      </c>
      <c r="F104">
        <v>0.02</v>
      </c>
      <c r="G104">
        <v>0.9</v>
      </c>
      <c r="H104">
        <v>0.02</v>
      </c>
      <c r="I104">
        <v>1.58</v>
      </c>
      <c r="J104">
        <v>0.08</v>
      </c>
    </row>
    <row r="105" spans="1:10" ht="12.75">
      <c r="A105" t="s">
        <v>10</v>
      </c>
      <c r="B105" t="s">
        <v>71</v>
      </c>
      <c r="C105" s="2">
        <v>37065</v>
      </c>
      <c r="D105" s="3">
        <v>4</v>
      </c>
      <c r="E105">
        <v>0.35</v>
      </c>
      <c r="F105">
        <v>0.0018</v>
      </c>
      <c r="G105">
        <v>0.6</v>
      </c>
      <c r="H105">
        <v>0.0008</v>
      </c>
      <c r="I105">
        <v>0.95</v>
      </c>
      <c r="J105">
        <v>0.0002</v>
      </c>
    </row>
    <row r="106" spans="1:10" ht="12.75">
      <c r="A106" t="s">
        <v>10</v>
      </c>
      <c r="B106" t="s">
        <v>64</v>
      </c>
      <c r="C106" s="2">
        <v>37061</v>
      </c>
      <c r="D106" s="3">
        <v>4</v>
      </c>
      <c r="E106">
        <v>0.83</v>
      </c>
      <c r="F106">
        <v>0.0002</v>
      </c>
      <c r="G106">
        <v>2.04</v>
      </c>
      <c r="H106">
        <v>0.0288</v>
      </c>
      <c r="I106">
        <v>2.87</v>
      </c>
      <c r="J106">
        <v>0.0338</v>
      </c>
    </row>
    <row r="107" spans="1:10" ht="12.75">
      <c r="A107" t="s">
        <v>10</v>
      </c>
      <c r="B107" t="s">
        <v>64</v>
      </c>
      <c r="C107" s="2">
        <v>37063</v>
      </c>
      <c r="D107" s="3">
        <v>4</v>
      </c>
      <c r="E107">
        <v>2.32</v>
      </c>
      <c r="F107">
        <v>0.0648</v>
      </c>
      <c r="G107">
        <v>6.75</v>
      </c>
      <c r="H107">
        <v>0.1922</v>
      </c>
      <c r="I107">
        <v>9.07</v>
      </c>
      <c r="J107">
        <v>0.4802</v>
      </c>
    </row>
    <row r="108" spans="1:10" ht="12.75">
      <c r="A108" t="s">
        <v>10</v>
      </c>
      <c r="B108" t="s">
        <v>64</v>
      </c>
      <c r="C108" s="2">
        <v>37065</v>
      </c>
      <c r="D108" s="3">
        <v>4</v>
      </c>
      <c r="E108">
        <v>1.47</v>
      </c>
      <c r="F108">
        <v>0.0098</v>
      </c>
      <c r="G108">
        <v>6.76</v>
      </c>
      <c r="H108">
        <v>0.0968</v>
      </c>
      <c r="I108">
        <v>8.23</v>
      </c>
      <c r="J108">
        <v>0.1682</v>
      </c>
    </row>
    <row r="109" spans="1:10" ht="12.75">
      <c r="A109" t="s">
        <v>10</v>
      </c>
      <c r="B109" t="s">
        <v>74</v>
      </c>
      <c r="C109" s="2">
        <v>37061</v>
      </c>
      <c r="D109" s="3">
        <v>4</v>
      </c>
      <c r="E109">
        <v>0.04</v>
      </c>
      <c r="F109">
        <v>0.0032</v>
      </c>
      <c r="G109">
        <v>0.05</v>
      </c>
      <c r="H109">
        <v>0.005</v>
      </c>
      <c r="I109">
        <v>0.09</v>
      </c>
      <c r="J109">
        <v>0.0162</v>
      </c>
    </row>
    <row r="110" spans="1:10" ht="12.75">
      <c r="A110" t="s">
        <v>10</v>
      </c>
      <c r="B110" t="s">
        <v>74</v>
      </c>
      <c r="C110" s="2">
        <v>37063</v>
      </c>
      <c r="D110" s="3">
        <v>4</v>
      </c>
      <c r="E110">
        <v>0.01</v>
      </c>
      <c r="F110">
        <v>0.0002</v>
      </c>
      <c r="G110">
        <v>0.02</v>
      </c>
      <c r="H110">
        <v>0</v>
      </c>
      <c r="I110">
        <v>0.03</v>
      </c>
      <c r="J110">
        <v>0.0002</v>
      </c>
    </row>
    <row r="111" spans="1:10" ht="12.75">
      <c r="A111" t="s">
        <v>10</v>
      </c>
      <c r="B111" s="39" t="s">
        <v>65</v>
      </c>
      <c r="C111" s="2">
        <v>37061</v>
      </c>
      <c r="D111" s="3">
        <v>4</v>
      </c>
      <c r="E111">
        <v>1.02</v>
      </c>
      <c r="F111">
        <v>0.0128</v>
      </c>
      <c r="G111">
        <v>2.43</v>
      </c>
      <c r="H111">
        <v>0.0098</v>
      </c>
      <c r="I111">
        <v>3.45</v>
      </c>
      <c r="J111">
        <v>0.0002</v>
      </c>
    </row>
    <row r="112" spans="1:10" ht="12.75">
      <c r="A112" t="s">
        <v>10</v>
      </c>
      <c r="B112" s="39" t="s">
        <v>65</v>
      </c>
      <c r="C112" s="2">
        <v>37063</v>
      </c>
      <c r="D112" s="3">
        <v>4</v>
      </c>
      <c r="E112">
        <v>1.1</v>
      </c>
      <c r="F112">
        <v>0.0128</v>
      </c>
      <c r="G112">
        <v>3.27</v>
      </c>
      <c r="H112">
        <v>0.1682</v>
      </c>
      <c r="I112">
        <v>4.37</v>
      </c>
      <c r="J112">
        <v>0.2738</v>
      </c>
    </row>
    <row r="113" spans="1:10" ht="12.75">
      <c r="A113" t="s">
        <v>10</v>
      </c>
      <c r="B113" s="39" t="s">
        <v>65</v>
      </c>
      <c r="C113" s="2">
        <v>37065</v>
      </c>
      <c r="D113" s="3">
        <v>4</v>
      </c>
      <c r="E113">
        <v>0.72</v>
      </c>
      <c r="F113">
        <v>0.0008</v>
      </c>
      <c r="G113">
        <v>3.08</v>
      </c>
      <c r="H113">
        <v>0.0032</v>
      </c>
      <c r="I113">
        <v>3.8</v>
      </c>
      <c r="J113">
        <v>0.0072</v>
      </c>
    </row>
    <row r="114" spans="1:10" ht="12.75">
      <c r="A114" t="s">
        <v>10</v>
      </c>
      <c r="B114" s="39" t="s">
        <v>66</v>
      </c>
      <c r="C114" s="2">
        <v>37061</v>
      </c>
      <c r="D114" s="3">
        <v>4</v>
      </c>
      <c r="E114">
        <v>2.29</v>
      </c>
      <c r="F114">
        <v>0.0162</v>
      </c>
      <c r="G114">
        <v>7.41</v>
      </c>
      <c r="H114">
        <v>0.1458</v>
      </c>
      <c r="I114">
        <v>9.7</v>
      </c>
      <c r="J114">
        <v>0.2592</v>
      </c>
    </row>
    <row r="115" spans="1:10" ht="12.75">
      <c r="A115" t="s">
        <v>10</v>
      </c>
      <c r="B115" s="39" t="s">
        <v>66</v>
      </c>
      <c r="C115" s="2">
        <v>37063</v>
      </c>
      <c r="D115" s="3">
        <v>4</v>
      </c>
      <c r="E115">
        <v>0.66976127</v>
      </c>
      <c r="F115">
        <v>0.00591364</v>
      </c>
      <c r="G115">
        <v>1.16511936</v>
      </c>
      <c r="H115">
        <v>0.00147841</v>
      </c>
      <c r="I115">
        <v>1.83488064</v>
      </c>
      <c r="J115">
        <v>0.00147841</v>
      </c>
    </row>
    <row r="116" spans="1:10" ht="12.75">
      <c r="A116" t="s">
        <v>10</v>
      </c>
      <c r="B116" s="39" t="s">
        <v>66</v>
      </c>
      <c r="C116" s="2">
        <v>37065</v>
      </c>
      <c r="D116" s="3">
        <v>4</v>
      </c>
      <c r="E116">
        <v>0.72</v>
      </c>
      <c r="F116">
        <v>0.02</v>
      </c>
      <c r="G116">
        <v>3.9</v>
      </c>
      <c r="H116">
        <v>1.0368</v>
      </c>
      <c r="I116">
        <v>4.62</v>
      </c>
      <c r="J116">
        <v>1.3448</v>
      </c>
    </row>
    <row r="117" spans="1:10" ht="12.75">
      <c r="A117" t="s">
        <v>10</v>
      </c>
      <c r="B117" t="s">
        <v>72</v>
      </c>
      <c r="C117" s="2">
        <v>37061</v>
      </c>
      <c r="D117" s="3">
        <v>4</v>
      </c>
      <c r="E117">
        <v>0.27</v>
      </c>
      <c r="F117">
        <v>0.0018</v>
      </c>
      <c r="G117">
        <v>0.38</v>
      </c>
      <c r="H117">
        <v>0.0008</v>
      </c>
      <c r="I117">
        <v>0.65</v>
      </c>
      <c r="J117">
        <v>0.0002</v>
      </c>
    </row>
    <row r="118" spans="1:10" ht="12.75">
      <c r="A118" t="s">
        <v>10</v>
      </c>
      <c r="B118" t="s">
        <v>72</v>
      </c>
      <c r="C118" s="2">
        <v>37063</v>
      </c>
      <c r="D118" s="3">
        <v>4</v>
      </c>
      <c r="E118">
        <v>0.39</v>
      </c>
      <c r="F118">
        <v>0.0162</v>
      </c>
      <c r="G118">
        <v>0.55</v>
      </c>
      <c r="H118">
        <v>0.0002</v>
      </c>
      <c r="I118">
        <v>0.94</v>
      </c>
      <c r="J118">
        <v>0.02</v>
      </c>
    </row>
    <row r="119" spans="1:10" ht="12.75">
      <c r="A119" t="s">
        <v>10</v>
      </c>
      <c r="B119" t="s">
        <v>72</v>
      </c>
      <c r="C119" s="2">
        <v>37065</v>
      </c>
      <c r="D119" s="3">
        <v>4</v>
      </c>
      <c r="E119">
        <v>0.39</v>
      </c>
      <c r="F119">
        <v>0.0242</v>
      </c>
      <c r="G119">
        <v>0.87</v>
      </c>
      <c r="H119">
        <v>0.0578</v>
      </c>
      <c r="I119">
        <v>1.26</v>
      </c>
      <c r="J119">
        <v>0.1568</v>
      </c>
    </row>
    <row r="120" spans="1:10" ht="12.75">
      <c r="A120" t="s">
        <v>10</v>
      </c>
      <c r="B120" t="s">
        <v>70</v>
      </c>
      <c r="C120" s="2">
        <v>37061</v>
      </c>
      <c r="D120" s="3">
        <v>4</v>
      </c>
      <c r="E120">
        <v>0.49</v>
      </c>
      <c r="F120">
        <v>0.0338</v>
      </c>
      <c r="G120">
        <v>1.35</v>
      </c>
      <c r="H120">
        <v>0.0002</v>
      </c>
      <c r="I120">
        <v>1.84</v>
      </c>
      <c r="J120">
        <v>0.0392</v>
      </c>
    </row>
    <row r="121" spans="1:10" ht="12.75">
      <c r="A121" t="s">
        <v>10</v>
      </c>
      <c r="B121" t="s">
        <v>70</v>
      </c>
      <c r="C121" s="2">
        <v>37063</v>
      </c>
      <c r="D121" s="3">
        <v>4</v>
      </c>
      <c r="E121">
        <v>0.36</v>
      </c>
      <c r="F121">
        <v>0.0008</v>
      </c>
      <c r="G121">
        <v>0.88</v>
      </c>
      <c r="H121">
        <v>0.0008</v>
      </c>
      <c r="I121">
        <v>1.24</v>
      </c>
      <c r="J121">
        <v>0.0032</v>
      </c>
    </row>
    <row r="122" spans="1:10" ht="12.75">
      <c r="A122" t="s">
        <v>10</v>
      </c>
      <c r="B122" t="s">
        <v>70</v>
      </c>
      <c r="C122" s="2">
        <v>37065</v>
      </c>
      <c r="D122" s="3">
        <v>4</v>
      </c>
      <c r="E122">
        <v>0.72</v>
      </c>
      <c r="F122">
        <v>0.0008</v>
      </c>
      <c r="G122">
        <v>4.97</v>
      </c>
      <c r="H122">
        <v>0.5618</v>
      </c>
      <c r="I122">
        <v>5.69</v>
      </c>
      <c r="J122">
        <v>0.605</v>
      </c>
    </row>
    <row r="123" spans="1:10" ht="12.75">
      <c r="A123" t="s">
        <v>10</v>
      </c>
      <c r="B123" s="39" t="s">
        <v>67</v>
      </c>
      <c r="C123" s="2">
        <v>37061</v>
      </c>
      <c r="D123" s="3">
        <v>4</v>
      </c>
      <c r="E123">
        <v>0.32244898</v>
      </c>
      <c r="F123">
        <v>0.01202832</v>
      </c>
      <c r="G123">
        <v>0.66489796</v>
      </c>
      <c r="H123">
        <v>0.06132145</v>
      </c>
      <c r="I123">
        <v>0.98734694</v>
      </c>
      <c r="J123">
        <v>0.12766714</v>
      </c>
    </row>
    <row r="124" spans="1:10" ht="12.75">
      <c r="A124" t="s">
        <v>10</v>
      </c>
      <c r="B124" s="39" t="s">
        <v>67</v>
      </c>
      <c r="C124" s="2">
        <v>37063</v>
      </c>
      <c r="D124" s="3">
        <v>4</v>
      </c>
      <c r="E124">
        <v>0.45050879</v>
      </c>
      <c r="F124">
        <v>0.02108747</v>
      </c>
      <c r="G124">
        <v>1.14777983</v>
      </c>
      <c r="H124">
        <v>0.13155935</v>
      </c>
      <c r="I124">
        <v>1.59828862</v>
      </c>
      <c r="J124">
        <v>0.25798921</v>
      </c>
    </row>
    <row r="125" spans="1:10" ht="12.75">
      <c r="A125" t="s">
        <v>10</v>
      </c>
      <c r="B125" s="39" t="s">
        <v>68</v>
      </c>
      <c r="C125" s="2">
        <v>37061</v>
      </c>
      <c r="D125" s="3">
        <v>4</v>
      </c>
      <c r="E125">
        <v>0.01</v>
      </c>
      <c r="F125">
        <v>0.0002</v>
      </c>
      <c r="G125">
        <v>0.01</v>
      </c>
      <c r="H125">
        <v>0.0002</v>
      </c>
      <c r="I125">
        <v>0.02</v>
      </c>
      <c r="J125">
        <v>0.0008</v>
      </c>
    </row>
    <row r="126" spans="1:10" ht="12.75">
      <c r="A126" t="s">
        <v>10</v>
      </c>
      <c r="B126" s="39" t="s">
        <v>68</v>
      </c>
      <c r="C126" s="2">
        <v>37063</v>
      </c>
      <c r="D126" s="3">
        <v>4</v>
      </c>
      <c r="E126">
        <v>0.01</v>
      </c>
      <c r="F126">
        <v>0.0002</v>
      </c>
      <c r="G126">
        <v>0.01</v>
      </c>
      <c r="H126">
        <v>0.0002</v>
      </c>
      <c r="I126">
        <v>0.02</v>
      </c>
      <c r="J126">
        <v>0.0008</v>
      </c>
    </row>
    <row r="127" spans="1:10" ht="12.75">
      <c r="A127" t="s">
        <v>10</v>
      </c>
      <c r="B127" s="39" t="s">
        <v>68</v>
      </c>
      <c r="C127" s="2">
        <v>37065</v>
      </c>
      <c r="D127" s="3">
        <v>4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2.75">
      <c r="A128" t="s">
        <v>14</v>
      </c>
      <c r="B128" t="s">
        <v>62</v>
      </c>
      <c r="C128" s="2">
        <v>37016</v>
      </c>
      <c r="D128" s="3">
        <v>1</v>
      </c>
      <c r="E128">
        <v>3.2</v>
      </c>
      <c r="F128">
        <v>0.02</v>
      </c>
      <c r="G128">
        <v>10</v>
      </c>
      <c r="H128">
        <v>0.18</v>
      </c>
      <c r="I128">
        <v>13.2</v>
      </c>
      <c r="J128">
        <v>0.08</v>
      </c>
    </row>
    <row r="129" spans="1:10" ht="12.75">
      <c r="A129" t="s">
        <v>14</v>
      </c>
      <c r="B129" t="s">
        <v>62</v>
      </c>
      <c r="C129" s="2">
        <v>37018</v>
      </c>
      <c r="D129" s="3">
        <v>1</v>
      </c>
      <c r="E129">
        <v>2.74</v>
      </c>
      <c r="F129">
        <v>0.02</v>
      </c>
      <c r="G129">
        <v>10.93</v>
      </c>
      <c r="H129">
        <v>0.1058</v>
      </c>
      <c r="I129">
        <v>13.67</v>
      </c>
      <c r="J129">
        <v>0.2178</v>
      </c>
    </row>
    <row r="130" spans="1:10" ht="12.75">
      <c r="A130" t="s">
        <v>14</v>
      </c>
      <c r="B130" t="s">
        <v>62</v>
      </c>
      <c r="C130" s="2">
        <v>37020</v>
      </c>
      <c r="D130" s="3">
        <v>1</v>
      </c>
      <c r="E130">
        <v>3.32</v>
      </c>
      <c r="F130">
        <v>0.0032</v>
      </c>
      <c r="G130">
        <v>13.22</v>
      </c>
      <c r="H130">
        <v>0.1568</v>
      </c>
      <c r="I130">
        <v>16.54</v>
      </c>
      <c r="J130">
        <v>0.2048</v>
      </c>
    </row>
    <row r="131" spans="1:10" ht="12.75">
      <c r="A131" t="s">
        <v>14</v>
      </c>
      <c r="B131" t="s">
        <v>50</v>
      </c>
      <c r="C131" s="2">
        <v>37016</v>
      </c>
      <c r="D131" s="3">
        <v>1</v>
      </c>
      <c r="E131">
        <v>0.13</v>
      </c>
      <c r="F131">
        <v>0.0002</v>
      </c>
      <c r="G131">
        <v>0.25</v>
      </c>
      <c r="H131">
        <v>0.0002</v>
      </c>
      <c r="I131">
        <v>0.38</v>
      </c>
      <c r="J131">
        <v>0.0008</v>
      </c>
    </row>
    <row r="132" spans="1:10" ht="12.75">
      <c r="A132" t="s">
        <v>14</v>
      </c>
      <c r="B132" t="s">
        <v>50</v>
      </c>
      <c r="C132" s="2">
        <v>37018</v>
      </c>
      <c r="D132" s="3">
        <v>1</v>
      </c>
      <c r="E132">
        <v>0.07</v>
      </c>
      <c r="F132">
        <v>0.005</v>
      </c>
      <c r="G132">
        <v>0.05</v>
      </c>
      <c r="H132">
        <v>0.0002</v>
      </c>
      <c r="I132">
        <v>0.12</v>
      </c>
      <c r="J132">
        <v>0.0072</v>
      </c>
    </row>
    <row r="133" spans="1:10" ht="12.75">
      <c r="A133" t="s">
        <v>14</v>
      </c>
      <c r="B133" t="s">
        <v>50</v>
      </c>
      <c r="C133" s="2">
        <v>37020</v>
      </c>
      <c r="D133" s="3">
        <v>1</v>
      </c>
      <c r="E133">
        <v>0.2</v>
      </c>
      <c r="F133">
        <v>0.0008</v>
      </c>
      <c r="G133">
        <v>0.25</v>
      </c>
      <c r="H133">
        <v>0.0018</v>
      </c>
      <c r="I133">
        <v>0.45</v>
      </c>
      <c r="J133">
        <v>0.005</v>
      </c>
    </row>
    <row r="134" spans="1:10" ht="12.75">
      <c r="A134" t="s">
        <v>14</v>
      </c>
      <c r="B134" t="s">
        <v>59</v>
      </c>
      <c r="C134" s="2">
        <v>37016</v>
      </c>
      <c r="D134" s="3">
        <v>1</v>
      </c>
      <c r="E134">
        <v>2.34</v>
      </c>
      <c r="F134">
        <v>0.0128</v>
      </c>
      <c r="G134">
        <v>10.88</v>
      </c>
      <c r="H134">
        <v>0.1152</v>
      </c>
      <c r="I134">
        <v>13.22</v>
      </c>
      <c r="J134">
        <v>0.0512</v>
      </c>
    </row>
    <row r="135" spans="1:10" ht="12.75">
      <c r="A135" t="s">
        <v>14</v>
      </c>
      <c r="B135" t="s">
        <v>59</v>
      </c>
      <c r="C135" s="2">
        <v>37018</v>
      </c>
      <c r="D135" s="3">
        <v>1</v>
      </c>
      <c r="E135">
        <v>1.79</v>
      </c>
      <c r="F135">
        <v>0.0242</v>
      </c>
      <c r="G135">
        <v>7.84</v>
      </c>
      <c r="H135">
        <v>0.0128</v>
      </c>
      <c r="I135">
        <v>9.63</v>
      </c>
      <c r="J135">
        <v>0.0722</v>
      </c>
    </row>
    <row r="136" spans="1:10" ht="12.75">
      <c r="A136" t="s">
        <v>14</v>
      </c>
      <c r="B136" t="s">
        <v>59</v>
      </c>
      <c r="C136" s="2">
        <v>37020</v>
      </c>
      <c r="D136" s="3">
        <v>1</v>
      </c>
      <c r="E136">
        <v>1.35</v>
      </c>
      <c r="F136">
        <v>0.005</v>
      </c>
      <c r="G136">
        <v>4.32</v>
      </c>
      <c r="H136">
        <v>0.0288</v>
      </c>
      <c r="I136">
        <v>5.67</v>
      </c>
      <c r="J136">
        <v>0.0578</v>
      </c>
    </row>
    <row r="137" spans="1:10" ht="12.75">
      <c r="A137" t="s">
        <v>14</v>
      </c>
      <c r="B137" t="s">
        <v>52</v>
      </c>
      <c r="C137" s="2">
        <v>37016</v>
      </c>
      <c r="D137" s="3">
        <v>1</v>
      </c>
      <c r="E137">
        <v>0.70615385</v>
      </c>
      <c r="F137">
        <v>0.00038343</v>
      </c>
      <c r="G137">
        <v>1.74923077</v>
      </c>
      <c r="H137">
        <v>0.08884734</v>
      </c>
      <c r="I137">
        <v>2.45538462</v>
      </c>
      <c r="J137">
        <v>0.10090414</v>
      </c>
    </row>
    <row r="138" spans="1:10" ht="12.75">
      <c r="A138" t="s">
        <v>14</v>
      </c>
      <c r="B138" t="s">
        <v>52</v>
      </c>
      <c r="C138" s="2">
        <v>37018</v>
      </c>
      <c r="D138" s="3">
        <v>1</v>
      </c>
      <c r="E138">
        <v>1.19230769</v>
      </c>
      <c r="F138">
        <v>0.03977646</v>
      </c>
      <c r="G138">
        <v>3.15384615</v>
      </c>
      <c r="H138">
        <v>0.04733728</v>
      </c>
      <c r="I138">
        <v>4.34615385</v>
      </c>
      <c r="J138">
        <v>0.00032873</v>
      </c>
    </row>
    <row r="139" spans="1:10" ht="12.75">
      <c r="A139" t="s">
        <v>14</v>
      </c>
      <c r="B139" t="s">
        <v>52</v>
      </c>
      <c r="C139" s="2">
        <v>37020</v>
      </c>
      <c r="D139" s="3">
        <v>1</v>
      </c>
      <c r="E139">
        <v>1.53</v>
      </c>
      <c r="F139">
        <v>0.0002</v>
      </c>
      <c r="G139">
        <v>4.32</v>
      </c>
      <c r="H139">
        <v>0.0968</v>
      </c>
      <c r="I139">
        <v>5.85</v>
      </c>
      <c r="J139">
        <v>0.0882</v>
      </c>
    </row>
    <row r="140" spans="1:10" ht="12.75">
      <c r="A140" t="s">
        <v>14</v>
      </c>
      <c r="B140" s="39" t="s">
        <v>60</v>
      </c>
      <c r="C140" s="2">
        <v>37016</v>
      </c>
      <c r="D140" s="3">
        <v>1</v>
      </c>
      <c r="E140">
        <v>0.9</v>
      </c>
      <c r="F140">
        <v>0.0392</v>
      </c>
      <c r="G140">
        <v>2.05</v>
      </c>
      <c r="H140">
        <v>0.0338</v>
      </c>
      <c r="I140">
        <v>2.95</v>
      </c>
      <c r="J140">
        <v>0.1458</v>
      </c>
    </row>
    <row r="141" spans="1:10" ht="12.75">
      <c r="A141" t="s">
        <v>14</v>
      </c>
      <c r="B141" s="39" t="s">
        <v>60</v>
      </c>
      <c r="C141" s="2">
        <v>37018</v>
      </c>
      <c r="D141" s="3">
        <v>1</v>
      </c>
      <c r="E141">
        <v>0.55</v>
      </c>
      <c r="F141">
        <v>0.005</v>
      </c>
      <c r="G141">
        <v>1.41</v>
      </c>
      <c r="H141">
        <v>0.0098</v>
      </c>
      <c r="I141">
        <v>1.96</v>
      </c>
      <c r="J141">
        <v>0.0288</v>
      </c>
    </row>
    <row r="142" spans="1:10" ht="12.75">
      <c r="A142" t="s">
        <v>14</v>
      </c>
      <c r="B142" s="39" t="s">
        <v>60</v>
      </c>
      <c r="C142" s="2">
        <v>37020</v>
      </c>
      <c r="D142" s="3">
        <v>1</v>
      </c>
      <c r="E142">
        <v>0.34</v>
      </c>
      <c r="F142">
        <v>0.0032</v>
      </c>
      <c r="G142">
        <v>0.86</v>
      </c>
      <c r="H142">
        <v>0.0128</v>
      </c>
      <c r="I142">
        <v>1.2</v>
      </c>
      <c r="J142">
        <v>0.0288</v>
      </c>
    </row>
    <row r="143" spans="1:10" ht="12.75">
      <c r="A143" t="s">
        <v>14</v>
      </c>
      <c r="B143" s="39" t="s">
        <v>54</v>
      </c>
      <c r="C143" s="2">
        <v>37016</v>
      </c>
      <c r="D143" s="3">
        <v>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2.75">
      <c r="A144" t="s">
        <v>14</v>
      </c>
      <c r="B144" s="39" t="s">
        <v>54</v>
      </c>
      <c r="C144" s="2">
        <v>37018</v>
      </c>
      <c r="D144" s="3">
        <v>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2.75">
      <c r="A145" t="s">
        <v>14</v>
      </c>
      <c r="B145" s="39" t="s">
        <v>54</v>
      </c>
      <c r="C145" s="2">
        <v>37020</v>
      </c>
      <c r="D145" s="3">
        <v>1</v>
      </c>
      <c r="E145">
        <v>0.01020408</v>
      </c>
      <c r="F145">
        <v>0.00020825</v>
      </c>
      <c r="G145">
        <v>0.01020408</v>
      </c>
      <c r="H145">
        <v>0.00020825</v>
      </c>
      <c r="I145">
        <v>0.02040816</v>
      </c>
      <c r="J145">
        <v>0.00083299</v>
      </c>
    </row>
    <row r="146" spans="1:10" ht="12.75">
      <c r="A146" t="s">
        <v>14</v>
      </c>
      <c r="B146" t="s">
        <v>51</v>
      </c>
      <c r="C146" s="2">
        <v>37016</v>
      </c>
      <c r="D146" s="3">
        <v>1</v>
      </c>
      <c r="E146">
        <v>0.66</v>
      </c>
      <c r="F146">
        <v>0</v>
      </c>
      <c r="G146">
        <v>2.02</v>
      </c>
      <c r="H146">
        <v>0.0968</v>
      </c>
      <c r="I146">
        <v>2.68</v>
      </c>
      <c r="J146">
        <v>0.0968</v>
      </c>
    </row>
    <row r="147" spans="1:10" ht="12.75">
      <c r="A147" t="s">
        <v>14</v>
      </c>
      <c r="B147" t="s">
        <v>51</v>
      </c>
      <c r="C147" s="2">
        <v>37018</v>
      </c>
      <c r="D147" s="3">
        <v>1</v>
      </c>
      <c r="E147">
        <v>0.28</v>
      </c>
      <c r="F147">
        <v>0.0072</v>
      </c>
      <c r="G147">
        <v>1</v>
      </c>
      <c r="H147">
        <v>0.0072</v>
      </c>
      <c r="I147">
        <v>1.28</v>
      </c>
      <c r="J147">
        <v>0.0288</v>
      </c>
    </row>
    <row r="148" spans="1:10" ht="12.75">
      <c r="A148" t="s">
        <v>14</v>
      </c>
      <c r="B148" t="s">
        <v>51</v>
      </c>
      <c r="C148" s="2">
        <v>37020</v>
      </c>
      <c r="D148" s="3">
        <v>1</v>
      </c>
      <c r="E148">
        <v>0.29</v>
      </c>
      <c r="F148">
        <v>0.0098</v>
      </c>
      <c r="G148">
        <v>0.6</v>
      </c>
      <c r="H148">
        <v>0.02</v>
      </c>
      <c r="I148">
        <v>0.89</v>
      </c>
      <c r="J148">
        <v>0.0578</v>
      </c>
    </row>
    <row r="149" spans="1:10" ht="12.75">
      <c r="A149" t="s">
        <v>14</v>
      </c>
      <c r="B149" s="36" t="s">
        <v>58</v>
      </c>
      <c r="C149" s="2">
        <v>37016</v>
      </c>
      <c r="D149" s="37">
        <v>1</v>
      </c>
      <c r="E149" s="37">
        <f>0/200</f>
        <v>0</v>
      </c>
      <c r="F149" s="37">
        <v>0</v>
      </c>
      <c r="G149" s="37">
        <f>0/200</f>
        <v>0</v>
      </c>
      <c r="H149" s="37">
        <v>0</v>
      </c>
      <c r="I149" s="37">
        <f>0/200</f>
        <v>0</v>
      </c>
      <c r="J149" s="37">
        <v>0</v>
      </c>
    </row>
    <row r="150" spans="1:10" ht="12.75">
      <c r="A150" t="s">
        <v>14</v>
      </c>
      <c r="B150" s="36" t="s">
        <v>58</v>
      </c>
      <c r="C150" s="2">
        <v>37021</v>
      </c>
      <c r="D150" s="37">
        <v>1</v>
      </c>
      <c r="E150" s="37">
        <f>5/200</f>
        <v>0.025</v>
      </c>
      <c r="F150" s="37">
        <v>0</v>
      </c>
      <c r="G150" s="37">
        <f>6/200</f>
        <v>0.03</v>
      </c>
      <c r="H150" s="37">
        <v>0</v>
      </c>
      <c r="I150" s="37">
        <f>11/200</f>
        <v>0.055</v>
      </c>
      <c r="J150" s="37">
        <v>0</v>
      </c>
    </row>
    <row r="151" spans="1:10" ht="12.75">
      <c r="A151" t="s">
        <v>14</v>
      </c>
      <c r="B151" s="39" t="s">
        <v>61</v>
      </c>
      <c r="C151" s="2">
        <v>37016</v>
      </c>
      <c r="D151" s="3">
        <v>1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</row>
    <row r="152" spans="1:10" ht="12.75">
      <c r="A152" t="s">
        <v>14</v>
      </c>
      <c r="B152" s="39" t="s">
        <v>61</v>
      </c>
      <c r="C152" s="2">
        <v>37018</v>
      </c>
      <c r="D152" s="3">
        <v>1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</row>
    <row r="153" spans="1:10" ht="12.75">
      <c r="A153" t="s">
        <v>14</v>
      </c>
      <c r="B153" s="39" t="s">
        <v>61</v>
      </c>
      <c r="C153" s="2">
        <v>37020</v>
      </c>
      <c r="D153" s="3">
        <v>1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</row>
    <row r="154" spans="1:10" ht="12.75">
      <c r="A154" t="s">
        <v>14</v>
      </c>
      <c r="B154" s="39" t="s">
        <v>53</v>
      </c>
      <c r="C154" s="2">
        <v>37016</v>
      </c>
      <c r="D154" s="3">
        <v>1</v>
      </c>
      <c r="E154">
        <v>0.1</v>
      </c>
      <c r="F154">
        <v>0.0008</v>
      </c>
      <c r="G154">
        <v>0.2</v>
      </c>
      <c r="H154">
        <v>0.0008</v>
      </c>
      <c r="I154">
        <v>0.3</v>
      </c>
      <c r="J154">
        <v>0.0032</v>
      </c>
    </row>
    <row r="155" spans="1:10" ht="12.75">
      <c r="A155" t="s">
        <v>14</v>
      </c>
      <c r="B155" s="39" t="s">
        <v>53</v>
      </c>
      <c r="C155" s="2">
        <v>37018</v>
      </c>
      <c r="D155" s="3">
        <v>1</v>
      </c>
      <c r="E155">
        <v>0.01</v>
      </c>
      <c r="F155">
        <v>0.0002</v>
      </c>
      <c r="G155">
        <v>0.15</v>
      </c>
      <c r="H155">
        <v>0.0018</v>
      </c>
      <c r="I155">
        <v>0.16</v>
      </c>
      <c r="J155">
        <v>0.0008</v>
      </c>
    </row>
    <row r="156" spans="1:10" ht="12.75">
      <c r="A156" t="s">
        <v>14</v>
      </c>
      <c r="B156" s="39" t="s">
        <v>53</v>
      </c>
      <c r="C156" s="2">
        <v>37020</v>
      </c>
      <c r="D156" s="3">
        <v>1</v>
      </c>
      <c r="E156">
        <v>0.08</v>
      </c>
      <c r="F156">
        <v>0</v>
      </c>
      <c r="G156">
        <v>0.19</v>
      </c>
      <c r="H156">
        <v>0.0018</v>
      </c>
      <c r="I156">
        <v>0.27</v>
      </c>
      <c r="J156">
        <v>0.0018</v>
      </c>
    </row>
    <row r="157" spans="1:10" ht="12" customHeight="1">
      <c r="A157" t="s">
        <v>14</v>
      </c>
      <c r="B157" t="s">
        <v>62</v>
      </c>
      <c r="C157" s="2">
        <v>37031</v>
      </c>
      <c r="D157" s="3">
        <v>2</v>
      </c>
      <c r="E157">
        <v>0.08</v>
      </c>
      <c r="F157">
        <v>0</v>
      </c>
      <c r="G157">
        <v>0.3</v>
      </c>
      <c r="H157">
        <v>0.0008</v>
      </c>
      <c r="I157">
        <v>0.38</v>
      </c>
      <c r="J157">
        <v>0.0008</v>
      </c>
    </row>
    <row r="158" spans="1:10" ht="12.75">
      <c r="A158" t="s">
        <v>14</v>
      </c>
      <c r="B158" t="s">
        <v>62</v>
      </c>
      <c r="C158" s="2">
        <v>37033</v>
      </c>
      <c r="D158" s="3">
        <v>2</v>
      </c>
      <c r="E158">
        <v>0.81</v>
      </c>
      <c r="F158">
        <v>0.0002</v>
      </c>
      <c r="G158">
        <v>2.77</v>
      </c>
      <c r="H158">
        <v>0.0338</v>
      </c>
      <c r="I158">
        <v>3.58</v>
      </c>
      <c r="J158">
        <v>0.0392</v>
      </c>
    </row>
    <row r="159" spans="1:10" ht="12.75">
      <c r="A159" t="s">
        <v>14</v>
      </c>
      <c r="B159" t="s">
        <v>62</v>
      </c>
      <c r="C159" s="2">
        <v>37035</v>
      </c>
      <c r="D159" s="3">
        <v>2</v>
      </c>
      <c r="E159">
        <v>3.22</v>
      </c>
      <c r="F159">
        <v>0.0008</v>
      </c>
      <c r="G159">
        <v>13.46</v>
      </c>
      <c r="H159">
        <v>0.6272</v>
      </c>
      <c r="I159">
        <v>16.68</v>
      </c>
      <c r="J159">
        <v>0.6728</v>
      </c>
    </row>
    <row r="160" spans="1:10" ht="12.75">
      <c r="A160" t="s">
        <v>14</v>
      </c>
      <c r="B160" t="s">
        <v>50</v>
      </c>
      <c r="C160" s="2">
        <v>37031</v>
      </c>
      <c r="D160" s="3">
        <v>2</v>
      </c>
      <c r="E160">
        <v>0.32</v>
      </c>
      <c r="F160">
        <v>0</v>
      </c>
      <c r="G160">
        <v>0.28</v>
      </c>
      <c r="H160">
        <v>0.0008</v>
      </c>
      <c r="I160">
        <v>0.6</v>
      </c>
      <c r="J160">
        <v>0.0008</v>
      </c>
    </row>
    <row r="161" spans="1:10" ht="12.75">
      <c r="A161" t="s">
        <v>14</v>
      </c>
      <c r="B161" t="s">
        <v>50</v>
      </c>
      <c r="C161" s="2">
        <v>37035</v>
      </c>
      <c r="D161" s="3">
        <v>2</v>
      </c>
      <c r="E161">
        <v>1.585714</v>
      </c>
      <c r="F161">
        <v>0.033061</v>
      </c>
      <c r="G161">
        <v>3.257143</v>
      </c>
      <c r="H161">
        <v>0</v>
      </c>
      <c r="I161">
        <v>4.842857</v>
      </c>
      <c r="J161">
        <v>0.033061</v>
      </c>
    </row>
    <row r="162" spans="1:10" ht="12.75">
      <c r="A162" t="s">
        <v>14</v>
      </c>
      <c r="B162" t="s">
        <v>59</v>
      </c>
      <c r="C162" s="2">
        <v>37031</v>
      </c>
      <c r="D162" s="3">
        <v>2</v>
      </c>
      <c r="E162">
        <v>0.02</v>
      </c>
      <c r="F162">
        <v>0.0008</v>
      </c>
      <c r="G162">
        <v>0.1</v>
      </c>
      <c r="H162">
        <v>0.0032</v>
      </c>
      <c r="I162">
        <v>0.12</v>
      </c>
      <c r="J162">
        <v>0.0072</v>
      </c>
    </row>
    <row r="163" spans="1:10" ht="12.75">
      <c r="A163" t="s">
        <v>14</v>
      </c>
      <c r="B163" t="s">
        <v>59</v>
      </c>
      <c r="C163" s="2">
        <v>37035</v>
      </c>
      <c r="D163" s="3">
        <v>2</v>
      </c>
      <c r="E163">
        <v>2.44</v>
      </c>
      <c r="F163">
        <v>0.0008</v>
      </c>
      <c r="G163">
        <v>10.42</v>
      </c>
      <c r="H163">
        <v>0.08</v>
      </c>
      <c r="I163">
        <v>12.86</v>
      </c>
      <c r="J163">
        <v>0.0968</v>
      </c>
    </row>
    <row r="164" spans="1:10" ht="12.75">
      <c r="A164" t="s">
        <v>14</v>
      </c>
      <c r="B164" t="s">
        <v>52</v>
      </c>
      <c r="C164" s="2">
        <v>37031</v>
      </c>
      <c r="D164" s="3">
        <v>2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</row>
    <row r="165" spans="1:10" ht="12.75">
      <c r="A165" t="s">
        <v>14</v>
      </c>
      <c r="B165" t="s">
        <v>52</v>
      </c>
      <c r="C165" s="2">
        <v>37033</v>
      </c>
      <c r="D165" s="3">
        <v>2</v>
      </c>
      <c r="E165">
        <v>0.71</v>
      </c>
      <c r="F165">
        <v>0.005</v>
      </c>
      <c r="G165">
        <v>2.27</v>
      </c>
      <c r="H165">
        <v>0.405</v>
      </c>
      <c r="I165">
        <v>2.98</v>
      </c>
      <c r="J165">
        <v>0.5</v>
      </c>
    </row>
    <row r="166" spans="1:10" ht="12.75">
      <c r="A166" t="s">
        <v>14</v>
      </c>
      <c r="B166" t="s">
        <v>52</v>
      </c>
      <c r="C166" s="2">
        <v>37035</v>
      </c>
      <c r="D166" s="3">
        <v>2</v>
      </c>
      <c r="E166">
        <v>0.97</v>
      </c>
      <c r="F166">
        <v>0.005</v>
      </c>
      <c r="G166">
        <v>3.96</v>
      </c>
      <c r="H166">
        <v>0.4232</v>
      </c>
      <c r="I166">
        <v>4.93</v>
      </c>
      <c r="J166">
        <v>0.5202</v>
      </c>
    </row>
    <row r="167" spans="1:10" ht="12.75">
      <c r="A167" t="s">
        <v>14</v>
      </c>
      <c r="B167" s="39" t="s">
        <v>60</v>
      </c>
      <c r="C167" s="2">
        <v>37031</v>
      </c>
      <c r="D167" s="3">
        <v>2</v>
      </c>
      <c r="E167">
        <v>0.06</v>
      </c>
      <c r="F167">
        <v>0.0008</v>
      </c>
      <c r="G167">
        <v>0.17</v>
      </c>
      <c r="H167">
        <v>0.0162</v>
      </c>
      <c r="I167">
        <v>0.23</v>
      </c>
      <c r="J167">
        <v>0.0242</v>
      </c>
    </row>
    <row r="168" spans="1:10" ht="12.75">
      <c r="A168" t="s">
        <v>14</v>
      </c>
      <c r="B168" s="39" t="s">
        <v>60</v>
      </c>
      <c r="C168" s="2">
        <v>37035</v>
      </c>
      <c r="D168" s="3">
        <v>2</v>
      </c>
      <c r="E168">
        <v>1.51</v>
      </c>
      <c r="F168">
        <v>0.0338</v>
      </c>
      <c r="G168">
        <v>4.25</v>
      </c>
      <c r="H168">
        <v>0.4418</v>
      </c>
      <c r="I168">
        <v>5.76</v>
      </c>
      <c r="J168">
        <v>0.72</v>
      </c>
    </row>
    <row r="169" spans="1:10" ht="12.75">
      <c r="A169" t="s">
        <v>14</v>
      </c>
      <c r="B169" s="39" t="s">
        <v>54</v>
      </c>
      <c r="C169" s="2">
        <v>37033</v>
      </c>
      <c r="D169" s="3">
        <v>2</v>
      </c>
      <c r="E169">
        <v>0.15</v>
      </c>
      <c r="F169">
        <v>0.0002</v>
      </c>
      <c r="G169">
        <v>0.35</v>
      </c>
      <c r="H169">
        <v>0.0002</v>
      </c>
      <c r="I169">
        <v>0.5</v>
      </c>
      <c r="J169">
        <v>0.0008</v>
      </c>
    </row>
    <row r="170" spans="1:10" ht="12.75">
      <c r="A170" t="s">
        <v>14</v>
      </c>
      <c r="B170" s="39" t="s">
        <v>54</v>
      </c>
      <c r="C170" s="2">
        <v>37035</v>
      </c>
      <c r="D170" s="3">
        <v>2</v>
      </c>
      <c r="E170">
        <v>0.03</v>
      </c>
      <c r="F170">
        <v>0.0002</v>
      </c>
      <c r="G170">
        <v>0.03</v>
      </c>
      <c r="H170">
        <v>0.0002</v>
      </c>
      <c r="I170">
        <v>0.06</v>
      </c>
      <c r="J170">
        <v>0</v>
      </c>
    </row>
    <row r="171" spans="1:10" ht="12.75">
      <c r="A171" t="s">
        <v>14</v>
      </c>
      <c r="B171" t="s">
        <v>51</v>
      </c>
      <c r="C171" s="2">
        <v>37031</v>
      </c>
      <c r="D171" s="3">
        <v>2</v>
      </c>
      <c r="E171">
        <v>0</v>
      </c>
      <c r="F171">
        <v>0</v>
      </c>
      <c r="G171">
        <v>0.05</v>
      </c>
      <c r="H171">
        <v>0.0002</v>
      </c>
      <c r="I171">
        <v>0.05</v>
      </c>
      <c r="J171">
        <v>0.0002</v>
      </c>
    </row>
    <row r="172" spans="1:10" ht="12.75">
      <c r="A172" t="s">
        <v>14</v>
      </c>
      <c r="B172" t="s">
        <v>51</v>
      </c>
      <c r="C172" s="2">
        <v>37035</v>
      </c>
      <c r="D172" s="3">
        <v>2</v>
      </c>
      <c r="E172">
        <v>2.03225806</v>
      </c>
      <c r="F172">
        <v>0.03329865</v>
      </c>
      <c r="G172">
        <v>6.09677419</v>
      </c>
      <c r="H172">
        <v>0.05202914</v>
      </c>
      <c r="I172">
        <v>8.12903226</v>
      </c>
      <c r="J172">
        <v>0.1685744</v>
      </c>
    </row>
    <row r="173" spans="1:10" ht="12.75">
      <c r="A173" t="s">
        <v>14</v>
      </c>
      <c r="B173" s="36" t="s">
        <v>58</v>
      </c>
      <c r="C173" s="2">
        <v>37035</v>
      </c>
      <c r="D173" s="37">
        <v>2</v>
      </c>
      <c r="E173" s="38">
        <f>156/200</f>
        <v>0.78</v>
      </c>
      <c r="F173" s="37">
        <v>0</v>
      </c>
      <c r="G173" s="37">
        <f>263/200</f>
        <v>1.315</v>
      </c>
      <c r="H173" s="37">
        <v>0</v>
      </c>
      <c r="I173" s="37">
        <f>419/200</f>
        <v>2.095</v>
      </c>
      <c r="J173" s="37">
        <v>0</v>
      </c>
    </row>
    <row r="174" spans="1:10" ht="12.75">
      <c r="A174" t="s">
        <v>14</v>
      </c>
      <c r="B174" s="39" t="s">
        <v>61</v>
      </c>
      <c r="C174" s="2">
        <v>37031</v>
      </c>
      <c r="D174" s="3">
        <v>2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</row>
    <row r="175" spans="1:10" ht="12.75">
      <c r="A175" t="s">
        <v>14</v>
      </c>
      <c r="B175" s="39" t="s">
        <v>61</v>
      </c>
      <c r="C175" s="2">
        <v>37033</v>
      </c>
      <c r="D175" s="3">
        <v>2</v>
      </c>
      <c r="E175">
        <v>0.11237374</v>
      </c>
      <c r="F175" s="40">
        <v>3.1885E-06</v>
      </c>
      <c r="G175">
        <v>0.19116162</v>
      </c>
      <c r="H175">
        <v>0.00035825</v>
      </c>
      <c r="I175">
        <v>0.30353535</v>
      </c>
      <c r="J175">
        <v>0.00042904</v>
      </c>
    </row>
    <row r="176" spans="1:10" ht="12.75">
      <c r="A176" t="s">
        <v>14</v>
      </c>
      <c r="B176" s="39" t="s">
        <v>61</v>
      </c>
      <c r="C176" s="2">
        <v>37035</v>
      </c>
      <c r="D176" s="3">
        <v>2</v>
      </c>
      <c r="E176">
        <v>0.03</v>
      </c>
      <c r="F176">
        <v>0.0018</v>
      </c>
      <c r="G176">
        <v>0.09</v>
      </c>
      <c r="H176">
        <v>0.0002</v>
      </c>
      <c r="I176">
        <v>0.12</v>
      </c>
      <c r="J176">
        <v>0.0008</v>
      </c>
    </row>
    <row r="177" spans="1:10" ht="12.75">
      <c r="A177" t="s">
        <v>14</v>
      </c>
      <c r="B177" s="39" t="s">
        <v>53</v>
      </c>
      <c r="C177" s="2">
        <v>37031</v>
      </c>
      <c r="D177" s="3">
        <v>2</v>
      </c>
      <c r="E177">
        <v>0.17</v>
      </c>
      <c r="F177">
        <v>0.0002</v>
      </c>
      <c r="G177">
        <v>0.52</v>
      </c>
      <c r="H177">
        <v>0.02</v>
      </c>
      <c r="I177">
        <v>0.69</v>
      </c>
      <c r="J177">
        <v>0.0242</v>
      </c>
    </row>
    <row r="178" spans="1:10" ht="12.75">
      <c r="A178" t="s">
        <v>14</v>
      </c>
      <c r="B178" s="39" t="s">
        <v>53</v>
      </c>
      <c r="C178" s="2">
        <v>37035</v>
      </c>
      <c r="D178" s="3">
        <v>2</v>
      </c>
      <c r="E178">
        <v>0.2</v>
      </c>
      <c r="F178">
        <v>0</v>
      </c>
      <c r="G178">
        <v>0.45</v>
      </c>
      <c r="H178">
        <v>0.0018</v>
      </c>
      <c r="I178">
        <v>0.65</v>
      </c>
      <c r="J178">
        <v>0.0018</v>
      </c>
    </row>
    <row r="179" spans="1:10" ht="12.75">
      <c r="A179" t="s">
        <v>14</v>
      </c>
      <c r="B179" t="s">
        <v>62</v>
      </c>
      <c r="C179" s="2">
        <v>37045</v>
      </c>
      <c r="D179" s="3">
        <v>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</row>
    <row r="180" spans="1:10" ht="12.75">
      <c r="A180" t="s">
        <v>14</v>
      </c>
      <c r="B180" t="s">
        <v>62</v>
      </c>
      <c r="C180" s="2">
        <v>37047</v>
      </c>
      <c r="D180" s="3">
        <v>3</v>
      </c>
      <c r="E180">
        <v>0.41</v>
      </c>
      <c r="F180">
        <v>0.0018</v>
      </c>
      <c r="G180">
        <v>1.93</v>
      </c>
      <c r="H180">
        <v>0.0242</v>
      </c>
      <c r="I180">
        <v>2.34</v>
      </c>
      <c r="J180">
        <v>0.0392</v>
      </c>
    </row>
    <row r="181" spans="1:10" ht="12.75">
      <c r="A181" t="s">
        <v>14</v>
      </c>
      <c r="B181" t="s">
        <v>62</v>
      </c>
      <c r="C181" s="2">
        <v>37049</v>
      </c>
      <c r="D181" s="3">
        <v>3</v>
      </c>
      <c r="E181">
        <v>0.93</v>
      </c>
      <c r="F181">
        <v>0.0098</v>
      </c>
      <c r="G181">
        <v>4.34</v>
      </c>
      <c r="H181">
        <v>0.0648</v>
      </c>
      <c r="I181">
        <v>5.27</v>
      </c>
      <c r="J181">
        <v>0.125</v>
      </c>
    </row>
    <row r="182" spans="1:10" ht="12.75">
      <c r="A182" t="s">
        <v>14</v>
      </c>
      <c r="B182" t="s">
        <v>50</v>
      </c>
      <c r="C182" s="2">
        <v>37045</v>
      </c>
      <c r="D182" s="3">
        <v>3</v>
      </c>
      <c r="E182">
        <v>0.26</v>
      </c>
      <c r="F182">
        <v>0</v>
      </c>
      <c r="G182">
        <v>0.27</v>
      </c>
      <c r="H182">
        <v>0.0002</v>
      </c>
      <c r="I182">
        <v>0.53</v>
      </c>
      <c r="J182">
        <v>0.0002</v>
      </c>
    </row>
    <row r="183" spans="1:10" ht="12.75">
      <c r="A183" t="s">
        <v>14</v>
      </c>
      <c r="B183" t="s">
        <v>50</v>
      </c>
      <c r="C183" s="2">
        <v>37047</v>
      </c>
      <c r="D183" s="3">
        <v>3</v>
      </c>
      <c r="E183">
        <v>0.68</v>
      </c>
      <c r="F183">
        <v>0.0072</v>
      </c>
      <c r="G183">
        <v>1.85</v>
      </c>
      <c r="H183">
        <v>0.0578</v>
      </c>
      <c r="I183">
        <v>2.53</v>
      </c>
      <c r="J183">
        <v>0.1058</v>
      </c>
    </row>
    <row r="184" spans="1:10" ht="12.75">
      <c r="A184" t="s">
        <v>14</v>
      </c>
      <c r="B184" t="s">
        <v>50</v>
      </c>
      <c r="C184" s="2">
        <v>37049</v>
      </c>
      <c r="D184" s="3">
        <v>3</v>
      </c>
      <c r="E184">
        <v>1.03</v>
      </c>
      <c r="F184">
        <v>0.0242</v>
      </c>
      <c r="G184">
        <v>2.57</v>
      </c>
      <c r="H184">
        <v>0.1682</v>
      </c>
      <c r="I184">
        <v>3.6</v>
      </c>
      <c r="J184">
        <v>0.32</v>
      </c>
    </row>
    <row r="185" spans="1:10" ht="12.75">
      <c r="A185" t="s">
        <v>14</v>
      </c>
      <c r="B185" t="s">
        <v>59</v>
      </c>
      <c r="C185" s="2">
        <v>37045</v>
      </c>
      <c r="D185" s="3">
        <v>3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</row>
    <row r="186" spans="1:10" ht="12.75">
      <c r="A186" t="s">
        <v>14</v>
      </c>
      <c r="B186" t="s">
        <v>59</v>
      </c>
      <c r="C186" s="2">
        <v>37047</v>
      </c>
      <c r="D186" s="3">
        <v>3</v>
      </c>
      <c r="E186">
        <v>0.16</v>
      </c>
      <c r="F186">
        <v>0.0072</v>
      </c>
      <c r="G186">
        <v>0.38</v>
      </c>
      <c r="H186">
        <v>0.02</v>
      </c>
      <c r="I186">
        <v>0.54</v>
      </c>
      <c r="J186">
        <v>0.0512</v>
      </c>
    </row>
    <row r="187" spans="1:10" ht="12.75">
      <c r="A187" t="s">
        <v>14</v>
      </c>
      <c r="B187" t="s">
        <v>59</v>
      </c>
      <c r="C187" s="2">
        <v>37049</v>
      </c>
      <c r="D187" s="3">
        <v>3</v>
      </c>
      <c r="E187">
        <v>0.07</v>
      </c>
      <c r="F187">
        <v>0.0018</v>
      </c>
      <c r="G187">
        <v>0.2</v>
      </c>
      <c r="H187">
        <v>0.0008</v>
      </c>
      <c r="I187">
        <v>0.27</v>
      </c>
      <c r="J187">
        <v>0.005</v>
      </c>
    </row>
    <row r="188" spans="1:10" ht="12.75">
      <c r="A188" t="s">
        <v>14</v>
      </c>
      <c r="B188" t="s">
        <v>52</v>
      </c>
      <c r="C188" s="2">
        <v>37045</v>
      </c>
      <c r="D188" s="3">
        <v>3</v>
      </c>
      <c r="E188">
        <v>0</v>
      </c>
      <c r="F188">
        <v>0</v>
      </c>
      <c r="G188">
        <v>0.02</v>
      </c>
      <c r="H188">
        <v>0</v>
      </c>
      <c r="I188">
        <v>0.02</v>
      </c>
      <c r="J188">
        <v>0</v>
      </c>
    </row>
    <row r="189" spans="1:10" ht="12.75">
      <c r="A189" t="s">
        <v>14</v>
      </c>
      <c r="B189" t="s">
        <v>52</v>
      </c>
      <c r="C189" s="2">
        <v>37047</v>
      </c>
      <c r="D189" s="3">
        <v>3</v>
      </c>
      <c r="E189">
        <v>0.32</v>
      </c>
      <c r="F189">
        <v>0</v>
      </c>
      <c r="G189">
        <v>1.41</v>
      </c>
      <c r="H189">
        <v>0.0002</v>
      </c>
      <c r="I189">
        <v>1.73</v>
      </c>
      <c r="J189">
        <v>0.0002</v>
      </c>
    </row>
    <row r="190" spans="1:10" ht="12.75">
      <c r="A190" t="s">
        <v>14</v>
      </c>
      <c r="B190" t="s">
        <v>52</v>
      </c>
      <c r="C190" s="2">
        <v>37049</v>
      </c>
      <c r="D190" s="3">
        <v>3</v>
      </c>
      <c r="E190">
        <v>0.12</v>
      </c>
      <c r="F190">
        <v>0.0008</v>
      </c>
      <c r="G190">
        <v>0.31</v>
      </c>
      <c r="H190">
        <v>0.0162</v>
      </c>
      <c r="I190">
        <v>0.43</v>
      </c>
      <c r="J190">
        <v>0.0242</v>
      </c>
    </row>
    <row r="191" spans="1:10" ht="12.75">
      <c r="A191" t="s">
        <v>14</v>
      </c>
      <c r="B191" s="39" t="s">
        <v>60</v>
      </c>
      <c r="C191" s="2">
        <v>37045</v>
      </c>
      <c r="D191" s="3">
        <v>3</v>
      </c>
      <c r="E191">
        <v>0.01</v>
      </c>
      <c r="F191">
        <v>0.0002</v>
      </c>
      <c r="G191">
        <v>0.01</v>
      </c>
      <c r="H191">
        <v>0.0002</v>
      </c>
      <c r="I191">
        <v>0.02</v>
      </c>
      <c r="J191">
        <v>0.0008</v>
      </c>
    </row>
    <row r="192" spans="1:10" ht="12.75">
      <c r="A192" t="s">
        <v>14</v>
      </c>
      <c r="B192" s="39" t="s">
        <v>60</v>
      </c>
      <c r="C192" s="2">
        <v>37047</v>
      </c>
      <c r="D192" s="3">
        <v>3</v>
      </c>
      <c r="E192">
        <v>0.19</v>
      </c>
      <c r="F192">
        <v>0.005</v>
      </c>
      <c r="G192">
        <v>0.83</v>
      </c>
      <c r="H192">
        <v>0.0002</v>
      </c>
      <c r="I192">
        <v>1.02</v>
      </c>
      <c r="J192">
        <v>0.0032</v>
      </c>
    </row>
    <row r="193" spans="1:10" ht="12.75">
      <c r="A193" t="s">
        <v>14</v>
      </c>
      <c r="B193" s="39" t="s">
        <v>60</v>
      </c>
      <c r="C193" s="2">
        <v>37049</v>
      </c>
      <c r="D193" s="3">
        <v>3</v>
      </c>
      <c r="E193">
        <v>0.77</v>
      </c>
      <c r="F193">
        <v>0.0098</v>
      </c>
      <c r="G193">
        <v>2.17</v>
      </c>
      <c r="H193">
        <v>0.005</v>
      </c>
      <c r="I193">
        <v>2.94</v>
      </c>
      <c r="J193">
        <v>0.0008</v>
      </c>
    </row>
    <row r="194" spans="1:10" ht="12.75">
      <c r="A194" t="s">
        <v>14</v>
      </c>
      <c r="B194" s="39" t="s">
        <v>54</v>
      </c>
      <c r="C194" s="2">
        <v>37045</v>
      </c>
      <c r="D194" s="3">
        <v>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</row>
    <row r="195" spans="1:10" ht="12.75">
      <c r="A195" t="s">
        <v>14</v>
      </c>
      <c r="B195" s="39" t="s">
        <v>54</v>
      </c>
      <c r="C195" s="2">
        <v>37047</v>
      </c>
      <c r="D195" s="3">
        <v>3</v>
      </c>
      <c r="E195">
        <v>0.24</v>
      </c>
      <c r="F195">
        <v>0.0072</v>
      </c>
      <c r="G195">
        <v>0.66</v>
      </c>
      <c r="H195">
        <v>0.0392</v>
      </c>
      <c r="I195">
        <v>0.9</v>
      </c>
      <c r="J195">
        <v>0.08</v>
      </c>
    </row>
    <row r="196" spans="1:10" ht="12.75">
      <c r="A196" t="s">
        <v>14</v>
      </c>
      <c r="B196" s="39" t="s">
        <v>54</v>
      </c>
      <c r="C196" s="2">
        <v>37049</v>
      </c>
      <c r="D196" s="3">
        <v>3</v>
      </c>
      <c r="E196">
        <v>0.45918367</v>
      </c>
      <c r="F196">
        <v>0.01686797</v>
      </c>
      <c r="G196">
        <v>0.58163265</v>
      </c>
      <c r="H196">
        <v>0.00020825</v>
      </c>
      <c r="I196">
        <v>1.04081633</v>
      </c>
      <c r="J196">
        <v>0.02082466</v>
      </c>
    </row>
    <row r="197" spans="1:10" ht="12.75">
      <c r="A197" t="s">
        <v>14</v>
      </c>
      <c r="B197" t="s">
        <v>51</v>
      </c>
      <c r="C197" s="2">
        <v>37045</v>
      </c>
      <c r="D197" s="3">
        <v>3</v>
      </c>
      <c r="E197">
        <v>0.01020408</v>
      </c>
      <c r="F197">
        <v>0.00020825</v>
      </c>
      <c r="G197">
        <v>0.01020408</v>
      </c>
      <c r="H197">
        <v>0.00020825</v>
      </c>
      <c r="I197">
        <v>0.02040816</v>
      </c>
      <c r="J197">
        <v>0.00083299</v>
      </c>
    </row>
    <row r="198" spans="1:10" ht="12.75">
      <c r="A198" t="s">
        <v>14</v>
      </c>
      <c r="B198" t="s">
        <v>51</v>
      </c>
      <c r="C198" s="2">
        <v>37047</v>
      </c>
      <c r="D198" s="3">
        <v>3</v>
      </c>
      <c r="E198">
        <v>0.14</v>
      </c>
      <c r="F198">
        <v>0.0128</v>
      </c>
      <c r="G198">
        <v>0.49</v>
      </c>
      <c r="H198">
        <v>0.1058</v>
      </c>
      <c r="I198">
        <v>0.63</v>
      </c>
      <c r="J198">
        <v>0.1922</v>
      </c>
    </row>
    <row r="199" spans="1:10" ht="12.75">
      <c r="A199" t="s">
        <v>14</v>
      </c>
      <c r="B199" t="s">
        <v>51</v>
      </c>
      <c r="C199" s="2">
        <v>37049</v>
      </c>
      <c r="D199" s="3">
        <v>3</v>
      </c>
      <c r="E199">
        <v>0.35</v>
      </c>
      <c r="F199">
        <v>0.005</v>
      </c>
      <c r="G199">
        <v>0.97</v>
      </c>
      <c r="H199">
        <v>0.0882</v>
      </c>
      <c r="I199">
        <v>1.32</v>
      </c>
      <c r="J199">
        <v>0.1352</v>
      </c>
    </row>
    <row r="200" spans="1:10" ht="12.75">
      <c r="A200" t="s">
        <v>14</v>
      </c>
      <c r="B200" s="39" t="s">
        <v>61</v>
      </c>
      <c r="C200" s="2">
        <v>37045</v>
      </c>
      <c r="D200" s="3">
        <v>3</v>
      </c>
      <c r="E200">
        <v>0.02</v>
      </c>
      <c r="F200">
        <v>0</v>
      </c>
      <c r="G200">
        <v>0.1</v>
      </c>
      <c r="H200">
        <v>0.0008</v>
      </c>
      <c r="I200">
        <v>0.12</v>
      </c>
      <c r="J200">
        <v>0.0008</v>
      </c>
    </row>
    <row r="201" spans="1:10" ht="12.75">
      <c r="A201" t="s">
        <v>14</v>
      </c>
      <c r="B201" s="39" t="s">
        <v>61</v>
      </c>
      <c r="C201" s="2">
        <v>37047</v>
      </c>
      <c r="D201" s="3">
        <v>3</v>
      </c>
      <c r="E201">
        <v>0.11</v>
      </c>
      <c r="F201">
        <v>0.0018</v>
      </c>
      <c r="G201">
        <v>0.24</v>
      </c>
      <c r="H201">
        <v>0.0032</v>
      </c>
      <c r="I201">
        <v>0.35</v>
      </c>
      <c r="J201">
        <v>0.0098</v>
      </c>
    </row>
    <row r="202" spans="1:10" ht="12.75">
      <c r="A202" t="s">
        <v>14</v>
      </c>
      <c r="B202" s="39" t="s">
        <v>53</v>
      </c>
      <c r="C202" s="2">
        <v>37047</v>
      </c>
      <c r="D202" s="3">
        <v>3</v>
      </c>
      <c r="E202">
        <v>0.26</v>
      </c>
      <c r="F202">
        <v>0.0072</v>
      </c>
      <c r="G202">
        <v>0.84</v>
      </c>
      <c r="H202">
        <v>0.0128</v>
      </c>
      <c r="I202">
        <v>1.1</v>
      </c>
      <c r="J202">
        <v>0.0008</v>
      </c>
    </row>
    <row r="203" spans="1:10" ht="12.75">
      <c r="A203" t="s">
        <v>14</v>
      </c>
      <c r="B203" s="39" t="s">
        <v>53</v>
      </c>
      <c r="C203" s="2">
        <v>37049</v>
      </c>
      <c r="D203" s="3">
        <v>3</v>
      </c>
      <c r="E203">
        <v>1.38</v>
      </c>
      <c r="F203">
        <v>0.0008</v>
      </c>
      <c r="G203">
        <v>2.51</v>
      </c>
      <c r="H203">
        <v>0.0578</v>
      </c>
      <c r="I203">
        <v>3.89</v>
      </c>
      <c r="J203">
        <v>0.0722</v>
      </c>
    </row>
    <row r="204" spans="1:10" ht="12.75">
      <c r="A204" t="s">
        <v>14</v>
      </c>
      <c r="B204" t="s">
        <v>62</v>
      </c>
      <c r="C204" s="2">
        <v>37061</v>
      </c>
      <c r="D204" s="3">
        <v>4</v>
      </c>
      <c r="E204">
        <v>0.19</v>
      </c>
      <c r="F204">
        <v>0.0098</v>
      </c>
      <c r="G204">
        <v>0.36</v>
      </c>
      <c r="H204">
        <v>0.0648</v>
      </c>
      <c r="I204">
        <v>0.55</v>
      </c>
      <c r="J204">
        <v>0.125</v>
      </c>
    </row>
    <row r="205" spans="1:10" ht="12.75">
      <c r="A205" t="s">
        <v>14</v>
      </c>
      <c r="B205" t="s">
        <v>62</v>
      </c>
      <c r="C205" s="2">
        <v>37063</v>
      </c>
      <c r="D205" s="3">
        <v>4</v>
      </c>
      <c r="E205">
        <v>0.24</v>
      </c>
      <c r="F205">
        <v>0.0032</v>
      </c>
      <c r="G205">
        <v>0.89</v>
      </c>
      <c r="H205">
        <v>0.125</v>
      </c>
      <c r="I205">
        <v>1.13</v>
      </c>
      <c r="J205">
        <v>0.1682</v>
      </c>
    </row>
    <row r="206" spans="1:10" ht="12.75">
      <c r="A206" t="s">
        <v>14</v>
      </c>
      <c r="B206" t="s">
        <v>62</v>
      </c>
      <c r="C206" s="2">
        <v>37065</v>
      </c>
      <c r="D206" s="3">
        <v>4</v>
      </c>
      <c r="E206">
        <v>0.19</v>
      </c>
      <c r="F206">
        <v>0.0002</v>
      </c>
      <c r="G206">
        <v>0.73</v>
      </c>
      <c r="H206">
        <v>0.045</v>
      </c>
      <c r="I206">
        <v>0.92</v>
      </c>
      <c r="J206">
        <v>0.0392</v>
      </c>
    </row>
    <row r="207" spans="1:10" ht="12.75">
      <c r="A207" t="s">
        <v>14</v>
      </c>
      <c r="B207" t="s">
        <v>50</v>
      </c>
      <c r="C207" s="2">
        <v>37061</v>
      </c>
      <c r="D207" s="3">
        <v>4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</row>
    <row r="208" spans="1:10" ht="12.75">
      <c r="A208" t="s">
        <v>14</v>
      </c>
      <c r="B208" t="s">
        <v>50</v>
      </c>
      <c r="C208" s="2">
        <v>37063</v>
      </c>
      <c r="D208" s="3">
        <v>4</v>
      </c>
      <c r="E208">
        <v>0.03703704</v>
      </c>
      <c r="F208">
        <v>0</v>
      </c>
      <c r="G208">
        <v>0.01851852</v>
      </c>
      <c r="H208">
        <v>0.00068587</v>
      </c>
      <c r="I208">
        <v>0.05555556</v>
      </c>
      <c r="J208">
        <v>0.00068587</v>
      </c>
    </row>
    <row r="209" spans="1:10" ht="12.75">
      <c r="A209" t="s">
        <v>14</v>
      </c>
      <c r="B209" t="s">
        <v>50</v>
      </c>
      <c r="C209" s="2">
        <v>37065</v>
      </c>
      <c r="D209" s="3">
        <v>4</v>
      </c>
      <c r="E209">
        <v>0.16</v>
      </c>
      <c r="F209">
        <v>0.0008</v>
      </c>
      <c r="G209">
        <v>0.48</v>
      </c>
      <c r="H209">
        <v>0.0128</v>
      </c>
      <c r="I209">
        <v>0.64</v>
      </c>
      <c r="J209">
        <v>0.0072</v>
      </c>
    </row>
    <row r="210" spans="1:10" ht="12.75">
      <c r="A210" t="s">
        <v>14</v>
      </c>
      <c r="B210" t="s">
        <v>59</v>
      </c>
      <c r="C210" s="2">
        <v>37061</v>
      </c>
      <c r="D210" s="3">
        <v>4</v>
      </c>
      <c r="E210">
        <v>0.06</v>
      </c>
      <c r="F210">
        <v>0.0032</v>
      </c>
      <c r="G210">
        <v>0.13</v>
      </c>
      <c r="H210">
        <v>0.0098</v>
      </c>
      <c r="I210">
        <v>0.19</v>
      </c>
      <c r="J210">
        <v>0.0242</v>
      </c>
    </row>
    <row r="211" spans="1:10" ht="12.75">
      <c r="A211" t="s">
        <v>14</v>
      </c>
      <c r="B211" t="s">
        <v>59</v>
      </c>
      <c r="C211" s="2">
        <v>37063</v>
      </c>
      <c r="D211" s="3">
        <v>4</v>
      </c>
      <c r="E211">
        <v>0.07</v>
      </c>
      <c r="F211">
        <v>0.0002</v>
      </c>
      <c r="G211">
        <v>0.16</v>
      </c>
      <c r="H211">
        <v>0.0072</v>
      </c>
      <c r="I211">
        <v>0.23</v>
      </c>
      <c r="J211">
        <v>0.0098</v>
      </c>
    </row>
    <row r="212" spans="1:10" ht="12.75">
      <c r="A212" t="s">
        <v>14</v>
      </c>
      <c r="B212" t="s">
        <v>59</v>
      </c>
      <c r="C212" s="2">
        <v>37065</v>
      </c>
      <c r="D212" s="3">
        <v>4</v>
      </c>
      <c r="E212">
        <v>0.01</v>
      </c>
      <c r="F212">
        <v>0.0002</v>
      </c>
      <c r="G212">
        <v>0.05</v>
      </c>
      <c r="H212">
        <v>0.0002</v>
      </c>
      <c r="I212">
        <v>0.06</v>
      </c>
      <c r="J212">
        <v>0</v>
      </c>
    </row>
    <row r="213" spans="1:10" ht="12.75">
      <c r="A213" t="s">
        <v>14</v>
      </c>
      <c r="B213" t="s">
        <v>52</v>
      </c>
      <c r="C213" s="2">
        <v>37061</v>
      </c>
      <c r="D213" s="3">
        <v>4</v>
      </c>
      <c r="E213">
        <v>0.09939024</v>
      </c>
      <c r="F213">
        <v>0.00512269</v>
      </c>
      <c r="G213">
        <v>0.26036585</v>
      </c>
      <c r="H213">
        <v>0.01606856</v>
      </c>
      <c r="I213">
        <v>0.3597561</v>
      </c>
      <c r="J213">
        <v>0.0393367</v>
      </c>
    </row>
    <row r="214" spans="1:10" ht="12.75">
      <c r="A214" t="s">
        <v>14</v>
      </c>
      <c r="B214" t="s">
        <v>52</v>
      </c>
      <c r="C214" s="2">
        <v>37063</v>
      </c>
      <c r="D214" s="3">
        <v>4</v>
      </c>
      <c r="E214">
        <v>0.02</v>
      </c>
      <c r="F214">
        <v>0</v>
      </c>
      <c r="G214">
        <v>0.07</v>
      </c>
      <c r="H214">
        <v>0.0002</v>
      </c>
      <c r="I214">
        <v>0.09</v>
      </c>
      <c r="J214">
        <v>0.0002</v>
      </c>
    </row>
    <row r="215" spans="1:10" ht="12.75">
      <c r="A215" t="s">
        <v>14</v>
      </c>
      <c r="B215" s="39" t="s">
        <v>60</v>
      </c>
      <c r="C215" s="2">
        <v>37061</v>
      </c>
      <c r="D215" s="3">
        <v>4</v>
      </c>
      <c r="E215">
        <v>0.13</v>
      </c>
      <c r="F215">
        <v>0.0018</v>
      </c>
      <c r="G215">
        <v>0.44</v>
      </c>
      <c r="H215">
        <v>0.0008</v>
      </c>
      <c r="I215">
        <v>0.57</v>
      </c>
      <c r="J215">
        <v>0.0002</v>
      </c>
    </row>
    <row r="216" spans="1:10" ht="12.75">
      <c r="A216" t="s">
        <v>14</v>
      </c>
      <c r="B216" s="39" t="s">
        <v>60</v>
      </c>
      <c r="C216" s="2">
        <v>37063</v>
      </c>
      <c r="D216" s="3">
        <v>4</v>
      </c>
      <c r="E216">
        <v>0.14</v>
      </c>
      <c r="F216">
        <v>0</v>
      </c>
      <c r="G216">
        <v>0.37</v>
      </c>
      <c r="H216">
        <v>0.0002</v>
      </c>
      <c r="I216">
        <v>0.51</v>
      </c>
      <c r="J216">
        <v>0.0002</v>
      </c>
    </row>
    <row r="217" spans="1:10" ht="12.75">
      <c r="A217" t="s">
        <v>14</v>
      </c>
      <c r="B217" s="39" t="s">
        <v>54</v>
      </c>
      <c r="C217" s="2">
        <v>37061</v>
      </c>
      <c r="D217" s="3">
        <v>4</v>
      </c>
      <c r="E217">
        <v>0.04</v>
      </c>
      <c r="F217">
        <v>0</v>
      </c>
      <c r="G217">
        <v>0.09</v>
      </c>
      <c r="H217">
        <v>0.0002</v>
      </c>
      <c r="I217">
        <v>0.13</v>
      </c>
      <c r="J217">
        <v>0.0002</v>
      </c>
    </row>
    <row r="218" spans="1:10" ht="12.75">
      <c r="A218" t="s">
        <v>14</v>
      </c>
      <c r="B218" s="39" t="s">
        <v>54</v>
      </c>
      <c r="C218" s="2">
        <v>37065</v>
      </c>
      <c r="D218" s="3">
        <v>4</v>
      </c>
      <c r="E218">
        <v>0.03</v>
      </c>
      <c r="F218">
        <v>0.0002</v>
      </c>
      <c r="G218">
        <v>0.14</v>
      </c>
      <c r="H218">
        <v>0</v>
      </c>
      <c r="I218">
        <v>0.17</v>
      </c>
      <c r="J218">
        <v>0.0002</v>
      </c>
    </row>
    <row r="219" spans="1:10" ht="12.75">
      <c r="A219" t="s">
        <v>14</v>
      </c>
      <c r="B219" t="s">
        <v>51</v>
      </c>
      <c r="C219" s="2">
        <v>37061</v>
      </c>
      <c r="D219" s="3">
        <v>4</v>
      </c>
      <c r="E219">
        <v>0.02</v>
      </c>
      <c r="F219">
        <v>0.0008</v>
      </c>
      <c r="G219">
        <v>0.06</v>
      </c>
      <c r="H219">
        <v>0.0072</v>
      </c>
      <c r="I219">
        <v>0.08</v>
      </c>
      <c r="J219">
        <v>0.0128</v>
      </c>
    </row>
    <row r="220" spans="1:10" ht="12.75">
      <c r="A220" t="s">
        <v>14</v>
      </c>
      <c r="B220" t="s">
        <v>51</v>
      </c>
      <c r="C220" s="2">
        <v>37063</v>
      </c>
      <c r="D220" s="3">
        <v>4</v>
      </c>
      <c r="E220">
        <v>0.02</v>
      </c>
      <c r="F220">
        <v>0.0008</v>
      </c>
      <c r="G220">
        <v>0.04</v>
      </c>
      <c r="H220">
        <v>0.0032</v>
      </c>
      <c r="I220">
        <v>0.06</v>
      </c>
      <c r="J220">
        <v>0.0072</v>
      </c>
    </row>
    <row r="221" spans="1:10" ht="12.75">
      <c r="A221" t="s">
        <v>14</v>
      </c>
      <c r="B221" t="s">
        <v>51</v>
      </c>
      <c r="C221" s="2">
        <v>37065</v>
      </c>
      <c r="D221" s="3">
        <v>4</v>
      </c>
      <c r="E221">
        <v>0.04</v>
      </c>
      <c r="F221">
        <v>0.0008</v>
      </c>
      <c r="G221">
        <v>0.08</v>
      </c>
      <c r="H221">
        <v>0.0008</v>
      </c>
      <c r="I221">
        <v>0.12</v>
      </c>
      <c r="J221">
        <v>0.0032</v>
      </c>
    </row>
    <row r="222" spans="1:10" ht="12.75">
      <c r="A222" t="s">
        <v>14</v>
      </c>
      <c r="B222" s="36" t="s">
        <v>58</v>
      </c>
      <c r="C222" s="2">
        <v>37061</v>
      </c>
      <c r="D222" s="37">
        <v>4</v>
      </c>
      <c r="E222" s="37">
        <f>12/200</f>
        <v>0.06</v>
      </c>
      <c r="F222" s="37">
        <v>0</v>
      </c>
      <c r="G222" s="37">
        <f>19/200</f>
        <v>0.095</v>
      </c>
      <c r="H222" s="37">
        <v>0</v>
      </c>
      <c r="I222" s="37">
        <f>31/200</f>
        <v>0.155</v>
      </c>
      <c r="J222" s="37">
        <v>0</v>
      </c>
    </row>
    <row r="223" spans="1:10" ht="12.75">
      <c r="A223" t="s">
        <v>14</v>
      </c>
      <c r="B223" s="39" t="s">
        <v>61</v>
      </c>
      <c r="C223" s="2">
        <v>37061</v>
      </c>
      <c r="D223" s="3">
        <v>4</v>
      </c>
      <c r="E223">
        <v>0.18</v>
      </c>
      <c r="F223">
        <v>0</v>
      </c>
      <c r="G223">
        <v>0.48</v>
      </c>
      <c r="H223">
        <v>0.02</v>
      </c>
      <c r="I223">
        <v>0.66</v>
      </c>
      <c r="J223">
        <v>0.02</v>
      </c>
    </row>
    <row r="224" spans="1:10" ht="12.75">
      <c r="A224" t="s">
        <v>14</v>
      </c>
      <c r="B224" s="39" t="s">
        <v>61</v>
      </c>
      <c r="C224" s="2">
        <v>37063</v>
      </c>
      <c r="D224" s="3">
        <v>4</v>
      </c>
      <c r="E224">
        <v>0.42</v>
      </c>
      <c r="F224">
        <v>0.0128</v>
      </c>
      <c r="G224">
        <v>1.02</v>
      </c>
      <c r="H224">
        <v>0.0128</v>
      </c>
      <c r="I224">
        <v>1.44</v>
      </c>
      <c r="J224">
        <v>0.0512</v>
      </c>
    </row>
    <row r="225" spans="1:10" ht="12.75">
      <c r="A225" t="s">
        <v>14</v>
      </c>
      <c r="B225" s="39" t="s">
        <v>61</v>
      </c>
      <c r="C225" s="2">
        <v>37065</v>
      </c>
      <c r="D225" s="3">
        <v>4</v>
      </c>
      <c r="E225">
        <v>0.43</v>
      </c>
      <c r="F225">
        <v>0.0002</v>
      </c>
      <c r="G225">
        <v>1.49</v>
      </c>
      <c r="H225">
        <v>0.0162</v>
      </c>
      <c r="I225">
        <v>1.92</v>
      </c>
      <c r="J225">
        <v>0.02</v>
      </c>
    </row>
    <row r="226" spans="1:10" ht="12.75">
      <c r="A226" t="s">
        <v>14</v>
      </c>
      <c r="B226" s="39" t="s">
        <v>53</v>
      </c>
      <c r="C226" s="2">
        <v>37063</v>
      </c>
      <c r="D226" s="3">
        <v>4</v>
      </c>
      <c r="E226">
        <v>0.71</v>
      </c>
      <c r="F226">
        <v>0.1458</v>
      </c>
      <c r="G226">
        <v>1.71</v>
      </c>
      <c r="H226">
        <v>0.1682</v>
      </c>
      <c r="I226">
        <v>2.42</v>
      </c>
      <c r="J226">
        <v>0.6272</v>
      </c>
    </row>
    <row r="227" spans="1:10" ht="12.75">
      <c r="A227" t="s">
        <v>14</v>
      </c>
      <c r="B227" s="39" t="s">
        <v>53</v>
      </c>
      <c r="C227" s="2">
        <v>37065</v>
      </c>
      <c r="D227" s="3">
        <v>4</v>
      </c>
      <c r="E227">
        <v>0.32</v>
      </c>
      <c r="F227">
        <v>0.02</v>
      </c>
      <c r="G227">
        <v>0.69</v>
      </c>
      <c r="H227">
        <v>0.1058</v>
      </c>
      <c r="I227">
        <v>1.01</v>
      </c>
      <c r="J227">
        <v>0.2178</v>
      </c>
    </row>
  </sheetData>
  <printOptions/>
  <pageMargins left="0.75" right="0.75" top="1" bottom="1" header="0.5" footer="0.5"/>
  <pageSetup horizontalDpi="96" verticalDpi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NJDEP</dc:creator>
  <cp:keywords/>
  <dc:description/>
  <cp:lastModifiedBy>DavidS</cp:lastModifiedBy>
  <cp:lastPrinted>2002-02-08T21:44:40Z</cp:lastPrinted>
  <dcterms:created xsi:type="dcterms:W3CDTF">2000-10-11T19:30:15Z</dcterms:created>
  <dcterms:modified xsi:type="dcterms:W3CDTF">2003-02-08T02:06:13Z</dcterms:modified>
  <cp:category/>
  <cp:version/>
  <cp:contentType/>
  <cp:contentStatus/>
</cp:coreProperties>
</file>