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990" activeTab="1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</sheets>
  <definedNames>
    <definedName name="_xlnm.Print_Titles" localSheetId="4">'feed'!$D:$D</definedName>
  </definedNames>
  <calcPr fullCalcOnLoad="1"/>
</workbook>
</file>

<file path=xl/sharedStrings.xml><?xml version="1.0" encoding="utf-8"?>
<sst xmlns="http://schemas.openxmlformats.org/spreadsheetml/2006/main" count="304" uniqueCount="148">
  <si>
    <t>EPA ID No.</t>
  </si>
  <si>
    <t>KYD006390017</t>
  </si>
  <si>
    <t>Facility Name</t>
  </si>
  <si>
    <t>Rohm and Haas Company</t>
  </si>
  <si>
    <t>Facility Location</t>
  </si>
  <si>
    <t xml:space="preserve">    City</t>
  </si>
  <si>
    <t xml:space="preserve">    State</t>
  </si>
  <si>
    <t>Unit ID Name/No.</t>
  </si>
  <si>
    <t>Unit No. 100</t>
  </si>
  <si>
    <t>Other Sister Facilities</t>
  </si>
  <si>
    <t>None</t>
  </si>
  <si>
    <t>APCS Characteristics</t>
  </si>
  <si>
    <t>Liquid wastes</t>
  </si>
  <si>
    <t>Stack Characteristics</t>
  </si>
  <si>
    <t xml:space="preserve">    Diameter (ft)</t>
  </si>
  <si>
    <t xml:space="preserve">    Height (ft)</t>
  </si>
  <si>
    <t>Permitting Status</t>
  </si>
  <si>
    <t xml:space="preserve">    Report Name/Date</t>
  </si>
  <si>
    <t>Certification of Compliance Boiler No. 100, Nov. 19, 1999</t>
  </si>
  <si>
    <t>TRC Environmental Corporation</t>
  </si>
  <si>
    <t xml:space="preserve">    Testing Firm</t>
  </si>
  <si>
    <t>Focus Environmental, Inc.</t>
  </si>
  <si>
    <t>August 26-27, 1999</t>
  </si>
  <si>
    <t xml:space="preserve">    Condition Descr</t>
  </si>
  <si>
    <t xml:space="preserve">    Content</t>
  </si>
  <si>
    <t>Units</t>
  </si>
  <si>
    <t>Cond Avg</t>
  </si>
  <si>
    <t>Soot</t>
  </si>
  <si>
    <t>Soot Blow</t>
  </si>
  <si>
    <t>Blowing</t>
  </si>
  <si>
    <t>Corrected</t>
  </si>
  <si>
    <t>PM</t>
  </si>
  <si>
    <t>gr/dscf</t>
  </si>
  <si>
    <t>y</t>
  </si>
  <si>
    <t>CO (RA)</t>
  </si>
  <si>
    <t>ppmv</t>
  </si>
  <si>
    <t>CO (MHRA)</t>
  </si>
  <si>
    <t xml:space="preserve">   Gas Flowrate</t>
  </si>
  <si>
    <t>dscfm</t>
  </si>
  <si>
    <t xml:space="preserve">   Oxygen</t>
  </si>
  <si>
    <t>%</t>
  </si>
  <si>
    <t xml:space="preserve">   Moisture</t>
  </si>
  <si>
    <t xml:space="preserve">   Gas Temperature</t>
  </si>
  <si>
    <t>°F</t>
  </si>
  <si>
    <t>g/hr</t>
  </si>
  <si>
    <t>741C1</t>
  </si>
  <si>
    <t>Feedstream Description</t>
  </si>
  <si>
    <t>Haz waste</t>
  </si>
  <si>
    <t>Spiking TiO2</t>
  </si>
  <si>
    <t>Natural Gas</t>
  </si>
  <si>
    <t>lb/hr</t>
  </si>
  <si>
    <t xml:space="preserve">    Side gun</t>
  </si>
  <si>
    <t>Heating Value</t>
  </si>
  <si>
    <t>Btu/scf</t>
  </si>
  <si>
    <t>Ash</t>
  </si>
  <si>
    <t>nd</t>
  </si>
  <si>
    <t>Chlorine</t>
  </si>
  <si>
    <t>Stack Gas Flowrate</t>
  </si>
  <si>
    <t>Oxygen</t>
  </si>
  <si>
    <t>MMBtu/hr</t>
  </si>
  <si>
    <t>mg/dscm</t>
  </si>
  <si>
    <t>Tier I Feedrate Limits</t>
  </si>
  <si>
    <t>Process Info</t>
  </si>
  <si>
    <t>Liq</t>
  </si>
  <si>
    <t>Combustor Characteristics</t>
  </si>
  <si>
    <t xml:space="preserve">    Main gun</t>
  </si>
  <si>
    <t>dscfh</t>
  </si>
  <si>
    <t>ug/dscm</t>
  </si>
  <si>
    <t>SVM</t>
  </si>
  <si>
    <t>LVM</t>
  </si>
  <si>
    <t>7% O2</t>
  </si>
  <si>
    <t>Stack Gas Emissions</t>
  </si>
  <si>
    <t>HW</t>
  </si>
  <si>
    <t>Spike</t>
  </si>
  <si>
    <t>CoC; max waste feed rate, ash spiking (TiO2)</t>
  </si>
  <si>
    <t>Feedstreams</t>
  </si>
  <si>
    <t>Hazardous Wastes</t>
  </si>
  <si>
    <t>Haz Waste Descript</t>
  </si>
  <si>
    <t>Supplemental Fuel</t>
  </si>
  <si>
    <t>Capacity (MMBtu/hr)</t>
  </si>
  <si>
    <t>Comb Temp</t>
  </si>
  <si>
    <t>Steam Prod Rate</t>
  </si>
  <si>
    <t>Feedrate MTEC Calculations</t>
  </si>
  <si>
    <t>Source Description</t>
  </si>
  <si>
    <t>Phase II ID No.</t>
  </si>
  <si>
    <t xml:space="preserve">    Testing Dates</t>
  </si>
  <si>
    <t>Louisville</t>
  </si>
  <si>
    <t>KY</t>
  </si>
  <si>
    <t>* At sample location on stack which has a diameter of 7.83 feet.</t>
  </si>
  <si>
    <t>PM, CO in stack gas; metals, chlorine and ash in feedstreams</t>
  </si>
  <si>
    <t>Corrected Avg</t>
  </si>
  <si>
    <t>Uncorrected</t>
  </si>
  <si>
    <t>Adjusted Tier I metals and chlorine</t>
  </si>
  <si>
    <t>Btu/lb</t>
  </si>
  <si>
    <t xml:space="preserve">    Report Preparer</t>
  </si>
  <si>
    <t>HWC Burn Status (Date if Terminated)</t>
  </si>
  <si>
    <t xml:space="preserve">   Cond Dates</t>
  </si>
  <si>
    <t>R1</t>
  </si>
  <si>
    <t>R2</t>
  </si>
  <si>
    <t>R3</t>
  </si>
  <si>
    <t>Cond Description</t>
  </si>
  <si>
    <t xml:space="preserve">Watertube boiler. ABB Combustion type 35-A-14, 180000 lb/hr of steam @ 400 psig, frontwall burner, economizer, FGR, 248 MMBtu/hr </t>
  </si>
  <si>
    <t>Liquid-fired boiler</t>
  </si>
  <si>
    <t>Number of Sister Facilities</t>
  </si>
  <si>
    <t>Combustor Type</t>
  </si>
  <si>
    <t>APCS Detailed Acronym</t>
  </si>
  <si>
    <t>APCS General Class</t>
  </si>
  <si>
    <t>Liquid-fired</t>
  </si>
  <si>
    <t>Combustor Class</t>
  </si>
  <si>
    <t>Natural gas, oil</t>
  </si>
  <si>
    <t>No. 2 fuel oil</t>
  </si>
  <si>
    <t>Comments</t>
  </si>
  <si>
    <t>E1</t>
  </si>
  <si>
    <t xml:space="preserve">Sampling Train </t>
  </si>
  <si>
    <t>source</t>
  </si>
  <si>
    <t>cond</t>
  </si>
  <si>
    <t>emiss</t>
  </si>
  <si>
    <t>feed</t>
  </si>
  <si>
    <t>process</t>
  </si>
  <si>
    <t>Total</t>
  </si>
  <si>
    <t>Antimony</t>
  </si>
  <si>
    <t>Arsenic</t>
  </si>
  <si>
    <t>Barium</t>
  </si>
  <si>
    <t>Beryllium</t>
  </si>
  <si>
    <t>Cadmium</t>
  </si>
  <si>
    <t>Chromium (Hex)</t>
  </si>
  <si>
    <t>Lead</t>
  </si>
  <si>
    <t>Mercury</t>
  </si>
  <si>
    <t>Silver</t>
  </si>
  <si>
    <t>Thallium</t>
  </si>
  <si>
    <t>Thermal Feedrate</t>
  </si>
  <si>
    <t>Feedstream Number</t>
  </si>
  <si>
    <t>Feed Class</t>
  </si>
  <si>
    <t>F1</t>
  </si>
  <si>
    <t>Liq HW</t>
  </si>
  <si>
    <t>F2</t>
  </si>
  <si>
    <t>F3</t>
  </si>
  <si>
    <t>NG</t>
  </si>
  <si>
    <t>F4</t>
  </si>
  <si>
    <t>Chromium (Tri)</t>
  </si>
  <si>
    <t>Feed Rate</t>
  </si>
  <si>
    <t>Feed  Rate</t>
  </si>
  <si>
    <t>Feed Class 2</t>
  </si>
  <si>
    <t>MF</t>
  </si>
  <si>
    <t>Estimated Firing Rate</t>
  </si>
  <si>
    <t>Chromium</t>
  </si>
  <si>
    <t xml:space="preserve">    Gas Velocity* (ft/sec)</t>
  </si>
  <si>
    <t xml:space="preserve">    Gas Temperature* (°F)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</si>
</sst>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NumberFormat="1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right" vertical="top"/>
    </xf>
    <xf numFmtId="0" fontId="0" fillId="0" borderId="0" xfId="0" applyFont="1" applyAlignment="1">
      <alignment horizontal="right"/>
    </xf>
    <xf numFmtId="0" fontId="0" fillId="0" borderId="0" xfId="0" applyNumberFormat="1" applyFont="1" applyAlignment="1">
      <alignment vertical="top"/>
    </xf>
    <xf numFmtId="1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" fillId="0" borderId="0" xfId="0" applyNumberFormat="1" applyFont="1" applyAlignment="1">
      <alignment vertical="top"/>
    </xf>
    <xf numFmtId="0" fontId="0" fillId="0" borderId="0" xfId="0" applyNumberFormat="1" applyFont="1" applyAlignment="1">
      <alignment horizontal="center" vertical="top"/>
    </xf>
    <xf numFmtId="1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>
      <alignment horizontal="right" vertical="top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7" fontId="0" fillId="0" borderId="0" xfId="0" applyNumberFormat="1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NumberFormat="1" applyFont="1" applyAlignment="1">
      <alignment vertical="top"/>
    </xf>
    <xf numFmtId="1" fontId="0" fillId="0" borderId="0" xfId="0" applyNumberFormat="1" applyFont="1" applyAlignment="1">
      <alignment horizontal="center" vertical="top"/>
    </xf>
  </cellXfs>
  <cellStyles count="5">
    <cellStyle name="Normal" xfId="0"/>
    <cellStyle name="Comma" xfId="15"/>
    <cellStyle name="Comma [0]" xfId="16"/>
    <cellStyle name="Currency" xfId="17"/>
    <cellStyle name="Currency [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6" sqref="A6"/>
    </sheetView>
  </sheetViews>
  <sheetFormatPr defaultColWidth="9.140625" defaultRowHeight="12.75"/>
  <sheetData>
    <row r="1" ht="12.75">
      <c r="A1" t="s">
        <v>114</v>
      </c>
    </row>
    <row r="2" ht="12.75">
      <c r="A2" t="s">
        <v>115</v>
      </c>
    </row>
    <row r="3" ht="12.75">
      <c r="A3" t="s">
        <v>116</v>
      </c>
    </row>
    <row r="4" ht="12.75">
      <c r="A4" t="s">
        <v>117</v>
      </c>
    </row>
    <row r="5" ht="12.75">
      <c r="A5" t="s">
        <v>118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33"/>
  <sheetViews>
    <sheetView tabSelected="1" workbookViewId="0" topLeftCell="B1">
      <selection activeCell="C28" sqref="C28"/>
    </sheetView>
  </sheetViews>
  <sheetFormatPr defaultColWidth="9.140625" defaultRowHeight="12.75"/>
  <cols>
    <col min="1" max="1" width="4.57421875" style="3" hidden="1" customWidth="1"/>
    <col min="2" max="2" width="23.7109375" style="3" customWidth="1"/>
    <col min="3" max="3" width="59.140625" style="3" customWidth="1"/>
    <col min="4" max="16384" width="8.8515625" style="3" customWidth="1"/>
  </cols>
  <sheetData>
    <row r="1" ht="12.75" customHeight="1">
      <c r="B1" s="15" t="s">
        <v>83</v>
      </c>
    </row>
    <row r="3" spans="2:3" ht="12.75" customHeight="1">
      <c r="B3" s="10" t="s">
        <v>84</v>
      </c>
      <c r="C3" s="4">
        <v>741</v>
      </c>
    </row>
    <row r="4" spans="2:3" ht="12.75" customHeight="1">
      <c r="B4" s="10" t="s">
        <v>0</v>
      </c>
      <c r="C4" s="10" t="s">
        <v>1</v>
      </c>
    </row>
    <row r="5" spans="2:3" ht="12.75" customHeight="1">
      <c r="B5" s="10" t="s">
        <v>2</v>
      </c>
      <c r="C5" s="10" t="s">
        <v>3</v>
      </c>
    </row>
    <row r="6" ht="12.75" customHeight="1">
      <c r="B6" s="10" t="s">
        <v>4</v>
      </c>
    </row>
    <row r="7" spans="2:3" ht="12.75" customHeight="1">
      <c r="B7" s="10" t="s">
        <v>5</v>
      </c>
      <c r="C7" s="10" t="s">
        <v>86</v>
      </c>
    </row>
    <row r="8" spans="2:3" ht="12.75" customHeight="1">
      <c r="B8" s="10" t="s">
        <v>6</v>
      </c>
      <c r="C8" s="10" t="s">
        <v>87</v>
      </c>
    </row>
    <row r="9" spans="2:3" ht="12.75" customHeight="1">
      <c r="B9" s="10" t="s">
        <v>7</v>
      </c>
      <c r="C9" s="10" t="s">
        <v>8</v>
      </c>
    </row>
    <row r="10" spans="2:3" ht="12.75" customHeight="1">
      <c r="B10" s="10" t="s">
        <v>9</v>
      </c>
      <c r="C10" s="3" t="s">
        <v>10</v>
      </c>
    </row>
    <row r="11" spans="2:3" ht="12.75" customHeight="1">
      <c r="B11" s="10" t="s">
        <v>103</v>
      </c>
      <c r="C11" s="28">
        <v>0</v>
      </c>
    </row>
    <row r="12" spans="2:3" ht="12.75" customHeight="1">
      <c r="B12" s="10" t="s">
        <v>108</v>
      </c>
      <c r="C12" s="10" t="s">
        <v>102</v>
      </c>
    </row>
    <row r="13" spans="2:3" ht="12.75" customHeight="1">
      <c r="B13" s="10" t="s">
        <v>104</v>
      </c>
      <c r="C13" s="10" t="s">
        <v>107</v>
      </c>
    </row>
    <row r="14" spans="2:3" s="24" customFormat="1" ht="38.25">
      <c r="B14" s="23" t="s">
        <v>64</v>
      </c>
      <c r="C14" s="23" t="s">
        <v>101</v>
      </c>
    </row>
    <row r="15" spans="2:3" s="24" customFormat="1" ht="12.75">
      <c r="B15" s="23" t="s">
        <v>79</v>
      </c>
      <c r="C15" s="25">
        <v>248</v>
      </c>
    </row>
    <row r="16" spans="2:3" ht="12.75" customHeight="1">
      <c r="B16" s="10" t="s">
        <v>105</v>
      </c>
      <c r="C16" s="10" t="s">
        <v>10</v>
      </c>
    </row>
    <row r="17" spans="2:3" ht="12.75" customHeight="1">
      <c r="B17" s="10" t="s">
        <v>106</v>
      </c>
      <c r="C17" s="10"/>
    </row>
    <row r="18" spans="2:4" ht="12.75" customHeight="1">
      <c r="B18" s="24" t="s">
        <v>11</v>
      </c>
      <c r="D18" s="24"/>
    </row>
    <row r="19" spans="2:3" ht="12.75" customHeight="1">
      <c r="B19" s="10" t="s">
        <v>76</v>
      </c>
      <c r="C19" s="10" t="s">
        <v>63</v>
      </c>
    </row>
    <row r="20" spans="2:3" ht="12.75" customHeight="1">
      <c r="B20" s="10" t="s">
        <v>77</v>
      </c>
      <c r="C20" s="10" t="s">
        <v>12</v>
      </c>
    </row>
    <row r="21" spans="2:3" ht="12.75" customHeight="1">
      <c r="B21" s="10" t="s">
        <v>78</v>
      </c>
      <c r="C21" s="10" t="s">
        <v>109</v>
      </c>
    </row>
    <row r="22" ht="12.75">
      <c r="C22" s="32" t="s">
        <v>110</v>
      </c>
    </row>
    <row r="23" ht="12.75" customHeight="1">
      <c r="B23" s="10" t="s">
        <v>13</v>
      </c>
    </row>
    <row r="24" spans="2:3" ht="12.75" customHeight="1">
      <c r="B24" s="10" t="s">
        <v>14</v>
      </c>
      <c r="C24" s="28">
        <v>6.5</v>
      </c>
    </row>
    <row r="25" spans="2:3" ht="12.75" customHeight="1">
      <c r="B25" s="10" t="s">
        <v>15</v>
      </c>
      <c r="C25" s="21">
        <v>212</v>
      </c>
    </row>
    <row r="26" spans="2:3" ht="12.75" customHeight="1">
      <c r="B26" s="10" t="s">
        <v>146</v>
      </c>
      <c r="C26" s="22">
        <f>1760/60</f>
        <v>29.333333333333332</v>
      </c>
    </row>
    <row r="27" spans="2:3" ht="12.75" customHeight="1">
      <c r="B27" s="10" t="s">
        <v>147</v>
      </c>
      <c r="C27" s="21">
        <v>434</v>
      </c>
    </row>
    <row r="29" spans="2:3" ht="12.75" customHeight="1">
      <c r="B29" s="10" t="s">
        <v>16</v>
      </c>
      <c r="C29" s="10" t="s">
        <v>92</v>
      </c>
    </row>
    <row r="30" spans="2:3" s="31" customFormat="1" ht="27.75" customHeight="1">
      <c r="B30" s="23" t="s">
        <v>95</v>
      </c>
      <c r="C30" s="23"/>
    </row>
    <row r="32" ht="12.75">
      <c r="B32" s="3" t="s">
        <v>88</v>
      </c>
    </row>
    <row r="33" ht="12.75">
      <c r="B33" s="3" t="s">
        <v>88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11"/>
  <sheetViews>
    <sheetView workbookViewId="0" topLeftCell="B1">
      <selection activeCell="B2" sqref="B2"/>
    </sheetView>
  </sheetViews>
  <sheetFormatPr defaultColWidth="9.140625" defaultRowHeight="12.75"/>
  <cols>
    <col min="1" max="1" width="2.7109375" style="3" hidden="1" customWidth="1"/>
    <col min="2" max="2" width="19.7109375" style="3" customWidth="1"/>
    <col min="3" max="3" width="57.00390625" style="3" customWidth="1"/>
    <col min="4" max="16384" width="9.140625" style="3" customWidth="1"/>
  </cols>
  <sheetData>
    <row r="1" ht="12.75">
      <c r="B1" s="2" t="s">
        <v>100</v>
      </c>
    </row>
    <row r="3" ht="12.75">
      <c r="B3" s="30" t="s">
        <v>45</v>
      </c>
    </row>
    <row r="5" spans="2:3" ht="12.75" customHeight="1">
      <c r="B5" s="10" t="s">
        <v>17</v>
      </c>
      <c r="C5" s="10" t="s">
        <v>18</v>
      </c>
    </row>
    <row r="6" spans="2:3" ht="12.75" customHeight="1">
      <c r="B6" s="10" t="s">
        <v>94</v>
      </c>
      <c r="C6" s="10" t="s">
        <v>21</v>
      </c>
    </row>
    <row r="7" spans="2:3" ht="12.75" customHeight="1">
      <c r="B7" s="10" t="s">
        <v>20</v>
      </c>
      <c r="C7" s="10" t="s">
        <v>19</v>
      </c>
    </row>
    <row r="8" spans="2:3" ht="12.75" customHeight="1">
      <c r="B8" s="10" t="s">
        <v>85</v>
      </c>
      <c r="C8" s="10" t="s">
        <v>22</v>
      </c>
    </row>
    <row r="9" spans="2:3" ht="12.75" customHeight="1">
      <c r="B9" s="10" t="s">
        <v>96</v>
      </c>
      <c r="C9" s="29">
        <v>36373</v>
      </c>
    </row>
    <row r="10" spans="2:3" ht="12.75" customHeight="1">
      <c r="B10" s="10" t="s">
        <v>23</v>
      </c>
      <c r="C10" s="10" t="s">
        <v>74</v>
      </c>
    </row>
    <row r="11" spans="2:3" ht="12.75" customHeight="1">
      <c r="B11" s="10" t="s">
        <v>24</v>
      </c>
      <c r="C11" s="10" t="s">
        <v>89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N23"/>
  <sheetViews>
    <sheetView workbookViewId="0" topLeftCell="B1">
      <selection activeCell="B2" sqref="B2"/>
    </sheetView>
  </sheetViews>
  <sheetFormatPr defaultColWidth="9.140625" defaultRowHeight="12.75"/>
  <cols>
    <col min="1" max="1" width="2.8515625" style="3" hidden="1" customWidth="1"/>
    <col min="2" max="2" width="21.7109375" style="3" customWidth="1"/>
    <col min="3" max="3" width="13.57421875" style="3" customWidth="1"/>
    <col min="4" max="4" width="8.28125" style="3" customWidth="1"/>
    <col min="5" max="5" width="5.00390625" style="3" customWidth="1"/>
    <col min="6" max="6" width="3.140625" style="3" customWidth="1"/>
    <col min="7" max="7" width="8.8515625" style="3" customWidth="1"/>
    <col min="8" max="8" width="2.7109375" style="3" customWidth="1"/>
    <col min="9" max="9" width="8.8515625" style="3" customWidth="1"/>
    <col min="10" max="10" width="2.7109375" style="3" customWidth="1"/>
    <col min="11" max="11" width="8.8515625" style="3" customWidth="1"/>
    <col min="12" max="12" width="1.8515625" style="3" customWidth="1"/>
    <col min="13" max="13" width="10.00390625" style="3" customWidth="1"/>
    <col min="14" max="16384" width="8.8515625" style="3" customWidth="1"/>
  </cols>
  <sheetData>
    <row r="1" spans="2:3" ht="12.75" customHeight="1">
      <c r="B1" s="15" t="s">
        <v>71</v>
      </c>
      <c r="C1" s="15"/>
    </row>
    <row r="2" spans="2:13" ht="12.75" customHeight="1">
      <c r="B2" s="10"/>
      <c r="C2" s="10"/>
      <c r="G2" s="6"/>
      <c r="H2" s="6"/>
      <c r="I2" s="6"/>
      <c r="J2" s="6"/>
      <c r="K2" s="6"/>
      <c r="L2" s="6"/>
      <c r="M2" s="6"/>
    </row>
    <row r="3" spans="2:13" ht="12.75" customHeight="1">
      <c r="B3" s="10"/>
      <c r="C3" s="10"/>
      <c r="G3" s="6"/>
      <c r="H3" s="6"/>
      <c r="I3" s="6"/>
      <c r="J3" s="6"/>
      <c r="K3" s="6"/>
      <c r="L3" s="6"/>
      <c r="M3" s="6"/>
    </row>
    <row r="4" spans="3:13" ht="12.75" customHeight="1">
      <c r="C4" s="3" t="s">
        <v>111</v>
      </c>
      <c r="D4" s="4" t="s">
        <v>25</v>
      </c>
      <c r="E4" s="4" t="s">
        <v>70</v>
      </c>
      <c r="G4" s="6"/>
      <c r="H4" s="6"/>
      <c r="I4" s="6"/>
      <c r="J4" s="6"/>
      <c r="K4" s="6" t="s">
        <v>27</v>
      </c>
      <c r="L4" s="6"/>
      <c r="M4" s="6" t="s">
        <v>28</v>
      </c>
    </row>
    <row r="5" spans="2:13" ht="12.75" customHeight="1">
      <c r="B5" s="4"/>
      <c r="C5" s="4"/>
      <c r="D5" s="10"/>
      <c r="E5" s="10"/>
      <c r="F5" s="10"/>
      <c r="G5" s="10"/>
      <c r="H5" s="10"/>
      <c r="I5" s="10"/>
      <c r="J5" s="10"/>
      <c r="K5" s="16" t="s">
        <v>29</v>
      </c>
      <c r="L5" s="16"/>
      <c r="M5" s="6" t="s">
        <v>30</v>
      </c>
    </row>
    <row r="6" spans="2:13" ht="12.75" customHeight="1">
      <c r="B6" s="7" t="s">
        <v>45</v>
      </c>
      <c r="C6" s="7"/>
      <c r="D6" s="10"/>
      <c r="E6" s="10"/>
      <c r="F6" s="10"/>
      <c r="G6" s="6" t="s">
        <v>97</v>
      </c>
      <c r="H6" s="6"/>
      <c r="I6" s="6" t="s">
        <v>98</v>
      </c>
      <c r="J6" s="6"/>
      <c r="K6" s="6" t="s">
        <v>99</v>
      </c>
      <c r="L6" s="6"/>
      <c r="M6" s="6" t="s">
        <v>26</v>
      </c>
    </row>
    <row r="7" spans="2:13" ht="12.75" customHeight="1">
      <c r="B7" s="7"/>
      <c r="C7" s="7"/>
      <c r="D7" s="10"/>
      <c r="E7" s="10"/>
      <c r="F7" s="10"/>
      <c r="G7" s="6"/>
      <c r="H7" s="6"/>
      <c r="I7" s="6"/>
      <c r="J7" s="6"/>
      <c r="K7" s="6"/>
      <c r="L7" s="6"/>
      <c r="M7" s="6"/>
    </row>
    <row r="8" spans="2:13" ht="12.75" customHeight="1">
      <c r="B8" s="4" t="s">
        <v>31</v>
      </c>
      <c r="C8" s="4" t="s">
        <v>112</v>
      </c>
      <c r="D8" s="4" t="s">
        <v>32</v>
      </c>
      <c r="E8" s="4" t="s">
        <v>33</v>
      </c>
      <c r="G8" s="5">
        <v>0.028</v>
      </c>
      <c r="H8" s="5"/>
      <c r="I8" s="5">
        <v>0.032</v>
      </c>
      <c r="J8" s="5"/>
      <c r="K8" s="5">
        <v>0.044</v>
      </c>
      <c r="L8" s="5"/>
      <c r="M8" s="8">
        <v>0.0312</v>
      </c>
    </row>
    <row r="9" spans="2:13" ht="12.75" customHeight="1">
      <c r="B9" s="4" t="s">
        <v>34</v>
      </c>
      <c r="C9" s="4" t="s">
        <v>112</v>
      </c>
      <c r="D9" s="4" t="s">
        <v>35</v>
      </c>
      <c r="E9" s="4" t="s">
        <v>33</v>
      </c>
      <c r="G9" s="12">
        <v>16.79</v>
      </c>
      <c r="H9" s="12"/>
      <c r="I9" s="12">
        <v>11.82</v>
      </c>
      <c r="J9" s="12"/>
      <c r="K9" s="12">
        <v>6.9</v>
      </c>
      <c r="L9" s="12"/>
      <c r="M9" s="18">
        <f>AVERAGE(K9,I9,G9)</f>
        <v>11.836666666666666</v>
      </c>
    </row>
    <row r="10" spans="2:13" ht="12.75" customHeight="1">
      <c r="B10" s="4" t="s">
        <v>36</v>
      </c>
      <c r="C10" s="4" t="s">
        <v>112</v>
      </c>
      <c r="D10" s="4" t="s">
        <v>35</v>
      </c>
      <c r="E10" s="4" t="s">
        <v>33</v>
      </c>
      <c r="G10" s="12">
        <v>28.05</v>
      </c>
      <c r="H10" s="12"/>
      <c r="I10" s="12">
        <v>24.03</v>
      </c>
      <c r="J10" s="12"/>
      <c r="K10" s="12">
        <v>7.96</v>
      </c>
      <c r="L10" s="12"/>
      <c r="M10" s="18">
        <f>AVERAGE(K10,I10,G10)</f>
        <v>20.013333333333335</v>
      </c>
    </row>
    <row r="11" spans="2:13" ht="12.75" customHeight="1">
      <c r="B11" s="4"/>
      <c r="C11" s="4"/>
      <c r="G11" s="12"/>
      <c r="H11" s="5"/>
      <c r="I11" s="12"/>
      <c r="J11" s="5"/>
      <c r="K11" s="12"/>
      <c r="L11" s="12"/>
      <c r="M11" s="6"/>
    </row>
    <row r="12" spans="2:13" ht="12.75" customHeight="1">
      <c r="B12" s="4" t="s">
        <v>113</v>
      </c>
      <c r="C12" s="4" t="s">
        <v>31</v>
      </c>
      <c r="D12" s="21" t="s">
        <v>112</v>
      </c>
      <c r="G12" s="5"/>
      <c r="H12" s="5"/>
      <c r="I12" s="5"/>
      <c r="J12" s="5"/>
      <c r="K12" s="5"/>
      <c r="L12" s="5"/>
      <c r="M12" s="6"/>
    </row>
    <row r="13" spans="2:13" ht="12.75" customHeight="1">
      <c r="B13" s="4" t="s">
        <v>37</v>
      </c>
      <c r="C13" s="4"/>
      <c r="D13" s="4" t="s">
        <v>38</v>
      </c>
      <c r="G13" s="5">
        <v>41041</v>
      </c>
      <c r="H13" s="5"/>
      <c r="I13" s="11">
        <v>41680</v>
      </c>
      <c r="J13" s="11"/>
      <c r="K13" s="5">
        <v>43752</v>
      </c>
      <c r="L13" s="5"/>
      <c r="M13" s="17">
        <f>AVERAGE(K13,I13,G13)</f>
        <v>42157.666666666664</v>
      </c>
    </row>
    <row r="14" spans="2:13" ht="12.75" customHeight="1">
      <c r="B14" s="4" t="s">
        <v>39</v>
      </c>
      <c r="C14" s="4"/>
      <c r="D14" s="4" t="s">
        <v>40</v>
      </c>
      <c r="G14" s="5">
        <v>4</v>
      </c>
      <c r="H14" s="5"/>
      <c r="I14" s="5">
        <v>5.3</v>
      </c>
      <c r="J14" s="5"/>
      <c r="K14" s="5">
        <v>5.5</v>
      </c>
      <c r="L14" s="5"/>
      <c r="M14" s="18">
        <f>AVERAGE(K14,I14,G14)</f>
        <v>4.933333333333334</v>
      </c>
    </row>
    <row r="15" spans="2:13" ht="12.75" customHeight="1">
      <c r="B15" s="4" t="s">
        <v>41</v>
      </c>
      <c r="C15" s="4"/>
      <c r="D15" s="4" t="s">
        <v>40</v>
      </c>
      <c r="G15" s="5">
        <v>14.3</v>
      </c>
      <c r="H15" s="5"/>
      <c r="I15" s="5">
        <v>14.2</v>
      </c>
      <c r="J15" s="5"/>
      <c r="K15" s="5">
        <v>15.3</v>
      </c>
      <c r="L15" s="5"/>
      <c r="M15" s="18">
        <f>AVERAGE(K15,I15,G15)</f>
        <v>14.6</v>
      </c>
    </row>
    <row r="16" spans="2:13" ht="12.75" customHeight="1">
      <c r="B16" s="4" t="s">
        <v>42</v>
      </c>
      <c r="C16" s="4"/>
      <c r="D16" s="4" t="s">
        <v>43</v>
      </c>
      <c r="G16" s="5">
        <v>435.3</v>
      </c>
      <c r="H16" s="5"/>
      <c r="I16" s="5">
        <v>437.3</v>
      </c>
      <c r="J16" s="5"/>
      <c r="K16" s="5">
        <v>429.8</v>
      </c>
      <c r="L16" s="5"/>
      <c r="M16" s="18">
        <f>AVERAGE(K16,I16,G16)</f>
        <v>434.1333333333334</v>
      </c>
    </row>
    <row r="17" spans="2:12" ht="12.75" customHeight="1">
      <c r="B17" s="4"/>
      <c r="C17" s="4"/>
      <c r="G17" s="5"/>
      <c r="H17" s="5"/>
      <c r="I17" s="5"/>
      <c r="J17" s="5"/>
      <c r="K17" s="5"/>
      <c r="L17" s="5"/>
    </row>
    <row r="18" spans="2:14" ht="12.75" customHeight="1">
      <c r="B18" s="4" t="s">
        <v>31</v>
      </c>
      <c r="C18" s="4"/>
      <c r="D18" s="3" t="s">
        <v>44</v>
      </c>
      <c r="G18" s="11">
        <v>5339</v>
      </c>
      <c r="H18" s="11"/>
      <c r="I18" s="11">
        <v>5796</v>
      </c>
      <c r="J18" s="11"/>
      <c r="K18" s="11">
        <v>8387</v>
      </c>
      <c r="L18" s="11"/>
      <c r="M18" s="19">
        <f>AVERAGE(G18:K18)</f>
        <v>6507.333333333333</v>
      </c>
      <c r="N18" s="3" t="s">
        <v>91</v>
      </c>
    </row>
    <row r="19" spans="2:14" ht="12.75" customHeight="1">
      <c r="B19" s="4"/>
      <c r="C19" s="4"/>
      <c r="G19" s="10"/>
      <c r="H19" s="10"/>
      <c r="I19" s="10"/>
      <c r="J19" s="10"/>
      <c r="K19" s="10"/>
      <c r="L19" s="10"/>
      <c r="M19" s="19">
        <f>5857</f>
        <v>5857</v>
      </c>
      <c r="N19" s="3" t="s">
        <v>90</v>
      </c>
    </row>
    <row r="20" spans="2:12" ht="12.75" customHeight="1">
      <c r="B20" s="4"/>
      <c r="C20" s="4"/>
      <c r="G20" s="20"/>
      <c r="H20" s="20"/>
      <c r="I20" s="10"/>
      <c r="J20" s="10"/>
      <c r="K20" s="10"/>
      <c r="L20" s="10"/>
    </row>
    <row r="21" spans="2:3" ht="12.75" customHeight="1">
      <c r="B21" s="4"/>
      <c r="C21" s="4"/>
    </row>
    <row r="22" spans="2:3" ht="12.75" customHeight="1">
      <c r="B22" s="4"/>
      <c r="C22" s="4"/>
    </row>
    <row r="23" spans="2:3" ht="12.75" customHeight="1">
      <c r="B23" s="4"/>
      <c r="C23" s="4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S75"/>
  <sheetViews>
    <sheetView zoomScale="75" zoomScaleNormal="75" workbookViewId="0" topLeftCell="B1">
      <selection activeCell="C8" sqref="C8"/>
    </sheetView>
  </sheetViews>
  <sheetFormatPr defaultColWidth="9.140625" defaultRowHeight="12.75"/>
  <cols>
    <col min="1" max="1" width="1.28515625" style="3" hidden="1" customWidth="1"/>
    <col min="2" max="2" width="21.7109375" style="3" customWidth="1"/>
    <col min="3" max="3" width="3.421875" style="3" customWidth="1"/>
    <col min="4" max="4" width="8.8515625" style="3" customWidth="1"/>
    <col min="5" max="5" width="4.8515625" style="3" customWidth="1"/>
    <col min="6" max="6" width="9.7109375" style="3" customWidth="1"/>
    <col min="7" max="7" width="3.140625" style="3" customWidth="1"/>
    <col min="8" max="8" width="11.28125" style="3" customWidth="1"/>
    <col min="9" max="9" width="2.7109375" style="3" hidden="1" customWidth="1"/>
    <col min="10" max="10" width="2.7109375" style="3" customWidth="1"/>
    <col min="11" max="11" width="11.00390625" style="3" customWidth="1"/>
    <col min="12" max="12" width="4.57421875" style="3" customWidth="1"/>
    <col min="13" max="13" width="12.8515625" style="3" customWidth="1"/>
    <col min="14" max="14" width="4.7109375" style="3" customWidth="1"/>
    <col min="15" max="15" width="13.00390625" style="3" customWidth="1"/>
    <col min="16" max="16" width="3.7109375" style="3" customWidth="1"/>
    <col min="17" max="17" width="10.8515625" style="3" customWidth="1"/>
    <col min="18" max="18" width="4.7109375" style="3" customWidth="1"/>
    <col min="19" max="19" width="11.8515625" style="3" customWidth="1"/>
    <col min="20" max="16384" width="8.8515625" style="3" customWidth="1"/>
  </cols>
  <sheetData>
    <row r="1" spans="2:3" ht="12.75" customHeight="1">
      <c r="B1" s="7" t="s">
        <v>75</v>
      </c>
      <c r="C1" s="7"/>
    </row>
    <row r="4" spans="2:19" ht="12.75">
      <c r="B4" s="7" t="s">
        <v>45</v>
      </c>
      <c r="C4" s="7"/>
      <c r="F4" s="5" t="s">
        <v>26</v>
      </c>
      <c r="G4" s="5"/>
      <c r="H4" s="5" t="s">
        <v>26</v>
      </c>
      <c r="K4" s="5" t="s">
        <v>26</v>
      </c>
      <c r="M4" s="27" t="s">
        <v>97</v>
      </c>
      <c r="N4" s="27"/>
      <c r="O4" s="27" t="s">
        <v>98</v>
      </c>
      <c r="P4" s="27"/>
      <c r="Q4" s="27" t="s">
        <v>99</v>
      </c>
      <c r="R4" s="27"/>
      <c r="S4" s="16" t="s">
        <v>26</v>
      </c>
    </row>
    <row r="6" spans="2:19" ht="12.75">
      <c r="B6" s="3" t="s">
        <v>131</v>
      </c>
      <c r="F6" s="27" t="s">
        <v>133</v>
      </c>
      <c r="H6" s="27" t="s">
        <v>135</v>
      </c>
      <c r="K6" s="27" t="s">
        <v>136</v>
      </c>
      <c r="M6" s="27" t="s">
        <v>138</v>
      </c>
      <c r="O6" s="27" t="s">
        <v>138</v>
      </c>
      <c r="Q6" s="27" t="s">
        <v>138</v>
      </c>
      <c r="S6" s="27" t="s">
        <v>138</v>
      </c>
    </row>
    <row r="7" spans="2:19" ht="12.75">
      <c r="B7" s="3" t="s">
        <v>132</v>
      </c>
      <c r="F7" s="27" t="s">
        <v>134</v>
      </c>
      <c r="H7" s="27" t="s">
        <v>73</v>
      </c>
      <c r="K7" s="27" t="s">
        <v>137</v>
      </c>
      <c r="M7" s="27" t="s">
        <v>119</v>
      </c>
      <c r="O7" s="27" t="s">
        <v>119</v>
      </c>
      <c r="Q7" s="27" t="s">
        <v>119</v>
      </c>
      <c r="S7" s="27" t="s">
        <v>119</v>
      </c>
    </row>
    <row r="8" spans="2:19" ht="12.75">
      <c r="B8" s="3" t="s">
        <v>142</v>
      </c>
      <c r="F8" s="27" t="s">
        <v>72</v>
      </c>
      <c r="H8" s="27" t="s">
        <v>73</v>
      </c>
      <c r="K8" s="27" t="s">
        <v>143</v>
      </c>
      <c r="M8" s="27" t="s">
        <v>119</v>
      </c>
      <c r="O8" s="27" t="s">
        <v>119</v>
      </c>
      <c r="Q8" s="27" t="s">
        <v>119</v>
      </c>
      <c r="S8" s="27" t="s">
        <v>119</v>
      </c>
    </row>
    <row r="9" spans="2:19" ht="12.75" customHeight="1">
      <c r="B9" s="4" t="s">
        <v>46</v>
      </c>
      <c r="C9" s="4"/>
      <c r="F9" s="8" t="s">
        <v>47</v>
      </c>
      <c r="G9" s="8"/>
      <c r="H9" s="8" t="s">
        <v>48</v>
      </c>
      <c r="K9" s="9" t="s">
        <v>49</v>
      </c>
      <c r="L9" s="9"/>
      <c r="M9" s="9" t="s">
        <v>119</v>
      </c>
      <c r="N9" s="9"/>
      <c r="O9" s="9" t="s">
        <v>119</v>
      </c>
      <c r="P9" s="9"/>
      <c r="Q9" s="9" t="s">
        <v>119</v>
      </c>
      <c r="R9" s="9"/>
      <c r="S9" s="9" t="s">
        <v>119</v>
      </c>
    </row>
    <row r="10" spans="2:8" ht="12.75" customHeight="1">
      <c r="B10" s="4" t="s">
        <v>140</v>
      </c>
      <c r="C10" s="4"/>
      <c r="D10" s="3" t="s">
        <v>50</v>
      </c>
      <c r="F10" s="5">
        <f>F11+F12</f>
        <v>12393</v>
      </c>
      <c r="G10" s="5"/>
      <c r="H10" s="10"/>
    </row>
    <row r="11" spans="2:18" ht="12.75" customHeight="1">
      <c r="B11" s="4" t="s">
        <v>65</v>
      </c>
      <c r="C11" s="4"/>
      <c r="D11" s="4" t="s">
        <v>50</v>
      </c>
      <c r="E11" s="6"/>
      <c r="F11" s="5">
        <v>9302</v>
      </c>
      <c r="G11" s="5"/>
      <c r="H11" s="5">
        <v>31</v>
      </c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2:18" ht="12.75" customHeight="1">
      <c r="B12" s="4" t="s">
        <v>51</v>
      </c>
      <c r="C12" s="4"/>
      <c r="D12" s="4" t="s">
        <v>50</v>
      </c>
      <c r="E12" s="6"/>
      <c r="F12" s="5">
        <v>3091</v>
      </c>
      <c r="G12" s="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2:18" ht="12.75" customHeight="1">
      <c r="B13" s="4" t="s">
        <v>141</v>
      </c>
      <c r="C13" s="4"/>
      <c r="D13" s="4" t="s">
        <v>66</v>
      </c>
      <c r="E13" s="6"/>
      <c r="F13" s="5"/>
      <c r="G13" s="5"/>
      <c r="H13" s="6"/>
      <c r="I13" s="6"/>
      <c r="J13" s="6"/>
      <c r="K13" s="8">
        <v>50400</v>
      </c>
      <c r="L13" s="8"/>
      <c r="M13" s="8"/>
      <c r="N13" s="8"/>
      <c r="O13" s="8"/>
      <c r="P13" s="8"/>
      <c r="Q13" s="8"/>
      <c r="R13" s="8"/>
    </row>
    <row r="14" spans="2:18" ht="12.75" customHeight="1">
      <c r="B14" s="4" t="s">
        <v>52</v>
      </c>
      <c r="C14" s="4"/>
      <c r="D14" s="4" t="s">
        <v>53</v>
      </c>
      <c r="E14" s="6"/>
      <c r="F14" s="5"/>
      <c r="G14" s="5"/>
      <c r="H14" s="6"/>
      <c r="I14" s="6"/>
      <c r="J14" s="6"/>
      <c r="K14" s="8">
        <v>1022</v>
      </c>
      <c r="L14" s="8"/>
      <c r="M14" s="8"/>
      <c r="N14" s="8"/>
      <c r="O14" s="8"/>
      <c r="P14" s="8"/>
      <c r="Q14" s="8"/>
      <c r="R14" s="8"/>
    </row>
    <row r="15" spans="2:18" ht="12.75" customHeight="1">
      <c r="B15" s="4" t="s">
        <v>65</v>
      </c>
      <c r="C15" s="4"/>
      <c r="D15" s="4" t="s">
        <v>93</v>
      </c>
      <c r="E15" s="6"/>
      <c r="F15" s="5">
        <v>11000</v>
      </c>
      <c r="G15" s="5"/>
      <c r="H15" s="5">
        <v>8393</v>
      </c>
      <c r="I15" s="6"/>
      <c r="J15" s="6"/>
      <c r="K15" s="8"/>
      <c r="L15" s="8"/>
      <c r="M15" s="8"/>
      <c r="N15" s="8"/>
      <c r="O15" s="8"/>
      <c r="P15" s="8"/>
      <c r="Q15" s="8"/>
      <c r="R15" s="8"/>
    </row>
    <row r="16" spans="2:18" ht="12.75" customHeight="1">
      <c r="B16" s="4" t="s">
        <v>51</v>
      </c>
      <c r="C16" s="4"/>
      <c r="D16" s="4" t="s">
        <v>93</v>
      </c>
      <c r="E16" s="6"/>
      <c r="F16" s="5">
        <v>17000</v>
      </c>
      <c r="G16" s="5"/>
      <c r="H16" s="6"/>
      <c r="I16" s="6"/>
      <c r="J16" s="6"/>
      <c r="K16" s="8"/>
      <c r="L16" s="8"/>
      <c r="M16" s="8"/>
      <c r="N16" s="8"/>
      <c r="O16" s="8"/>
      <c r="P16" s="8"/>
      <c r="Q16" s="8"/>
      <c r="R16" s="8"/>
    </row>
    <row r="17" spans="2:18" ht="12.75" customHeight="1">
      <c r="B17" s="4" t="s">
        <v>54</v>
      </c>
      <c r="C17" s="4"/>
      <c r="D17" s="4" t="s">
        <v>44</v>
      </c>
      <c r="E17" s="6" t="s">
        <v>55</v>
      </c>
      <c r="F17" s="11">
        <v>607</v>
      </c>
      <c r="G17" s="11"/>
      <c r="H17" s="8">
        <v>5803</v>
      </c>
      <c r="I17" s="6"/>
      <c r="J17" s="6"/>
      <c r="K17" s="6"/>
      <c r="L17" s="6" t="s">
        <v>55</v>
      </c>
      <c r="M17" s="8">
        <v>6320</v>
      </c>
      <c r="N17" s="8" t="s">
        <v>55</v>
      </c>
      <c r="O17" s="8">
        <v>6730</v>
      </c>
      <c r="P17" s="8" t="s">
        <v>55</v>
      </c>
      <c r="Q17" s="8">
        <v>6170</v>
      </c>
      <c r="R17" s="6"/>
    </row>
    <row r="18" spans="2:18" ht="12.75" customHeight="1">
      <c r="B18" s="4" t="s">
        <v>56</v>
      </c>
      <c r="C18" s="4"/>
      <c r="D18" s="4" t="s">
        <v>44</v>
      </c>
      <c r="E18" s="6"/>
      <c r="F18" s="11">
        <v>1691</v>
      </c>
      <c r="G18" s="11"/>
      <c r="H18" s="6"/>
      <c r="I18" s="6"/>
      <c r="J18" s="6"/>
      <c r="K18" s="6"/>
      <c r="L18" s="6"/>
      <c r="M18" s="8">
        <v>2510</v>
      </c>
      <c r="N18" s="8"/>
      <c r="O18" s="8">
        <v>1280</v>
      </c>
      <c r="P18" s="8"/>
      <c r="Q18" s="8">
        <v>1270</v>
      </c>
      <c r="R18" s="6"/>
    </row>
    <row r="19" spans="2:18" ht="12.75" customHeight="1">
      <c r="B19" s="4" t="s">
        <v>120</v>
      </c>
      <c r="C19" s="4"/>
      <c r="D19" s="4" t="s">
        <v>44</v>
      </c>
      <c r="E19" s="6" t="s">
        <v>55</v>
      </c>
      <c r="F19" s="12">
        <v>17.1</v>
      </c>
      <c r="G19" s="12"/>
      <c r="H19" s="6"/>
      <c r="I19" s="6"/>
      <c r="J19" s="6"/>
      <c r="K19" s="6"/>
      <c r="L19" s="6" t="s">
        <v>55</v>
      </c>
      <c r="M19" s="8">
        <v>17</v>
      </c>
      <c r="N19" s="8" t="s">
        <v>55</v>
      </c>
      <c r="O19" s="8">
        <v>17</v>
      </c>
      <c r="P19" s="8" t="s">
        <v>55</v>
      </c>
      <c r="Q19" s="8">
        <v>18</v>
      </c>
      <c r="R19" s="6"/>
    </row>
    <row r="20" spans="2:18" ht="12.75" customHeight="1">
      <c r="B20" s="4" t="s">
        <v>121</v>
      </c>
      <c r="C20" s="4"/>
      <c r="D20" s="4" t="s">
        <v>44</v>
      </c>
      <c r="E20" s="6" t="s">
        <v>55</v>
      </c>
      <c r="F20" s="12">
        <v>14.1</v>
      </c>
      <c r="G20" s="12"/>
      <c r="H20" s="6"/>
      <c r="I20" s="6"/>
      <c r="J20" s="6"/>
      <c r="K20" s="6"/>
      <c r="L20" s="6" t="s">
        <v>55</v>
      </c>
      <c r="M20" s="8">
        <v>14</v>
      </c>
      <c r="N20" s="8" t="s">
        <v>55</v>
      </c>
      <c r="O20" s="8">
        <v>14</v>
      </c>
      <c r="P20" s="8" t="s">
        <v>55</v>
      </c>
      <c r="Q20" s="8">
        <v>14</v>
      </c>
      <c r="R20" s="6"/>
    </row>
    <row r="21" spans="2:18" ht="12.75" customHeight="1">
      <c r="B21" s="4" t="s">
        <v>122</v>
      </c>
      <c r="C21" s="4"/>
      <c r="D21" s="4" t="s">
        <v>44</v>
      </c>
      <c r="E21" s="6" t="s">
        <v>55</v>
      </c>
      <c r="F21" s="12">
        <v>1.1</v>
      </c>
      <c r="G21" s="12"/>
      <c r="H21" s="6"/>
      <c r="I21" s="6"/>
      <c r="J21" s="6"/>
      <c r="K21" s="6"/>
      <c r="L21" s="6" t="s">
        <v>55</v>
      </c>
      <c r="M21" s="8">
        <v>1.1</v>
      </c>
      <c r="N21" s="8" t="s">
        <v>55</v>
      </c>
      <c r="O21" s="8">
        <v>1.1</v>
      </c>
      <c r="P21" s="8" t="s">
        <v>55</v>
      </c>
      <c r="Q21" s="8">
        <v>1.1</v>
      </c>
      <c r="R21" s="6"/>
    </row>
    <row r="22" spans="2:18" ht="12.75" customHeight="1">
      <c r="B22" s="4" t="s">
        <v>123</v>
      </c>
      <c r="C22" s="4"/>
      <c r="D22" s="4" t="s">
        <v>44</v>
      </c>
      <c r="E22" s="6" t="s">
        <v>55</v>
      </c>
      <c r="F22" s="12">
        <v>0.56</v>
      </c>
      <c r="G22" s="12"/>
      <c r="H22" s="6"/>
      <c r="I22" s="6"/>
      <c r="J22" s="6"/>
      <c r="K22" s="6"/>
      <c r="L22" s="6" t="s">
        <v>55</v>
      </c>
      <c r="M22" s="8">
        <v>0.56</v>
      </c>
      <c r="N22" s="8" t="s">
        <v>55</v>
      </c>
      <c r="O22" s="8">
        <v>0.57</v>
      </c>
      <c r="P22" s="8" t="s">
        <v>55</v>
      </c>
      <c r="Q22" s="8">
        <v>0.56</v>
      </c>
      <c r="R22" s="6"/>
    </row>
    <row r="23" spans="2:18" ht="12.75" customHeight="1">
      <c r="B23" s="4" t="s">
        <v>124</v>
      </c>
      <c r="C23" s="4"/>
      <c r="D23" s="4" t="s">
        <v>44</v>
      </c>
      <c r="E23" s="6" t="s">
        <v>55</v>
      </c>
      <c r="F23" s="12">
        <v>1.1</v>
      </c>
      <c r="G23" s="12"/>
      <c r="H23" s="6"/>
      <c r="I23" s="6"/>
      <c r="J23" s="6"/>
      <c r="K23" s="6"/>
      <c r="L23" s="6" t="s">
        <v>55</v>
      </c>
      <c r="M23" s="8">
        <v>1.1</v>
      </c>
      <c r="N23" s="8" t="s">
        <v>55</v>
      </c>
      <c r="O23" s="8">
        <v>1.1</v>
      </c>
      <c r="P23" s="8" t="s">
        <v>55</v>
      </c>
      <c r="Q23" s="8">
        <v>1.1</v>
      </c>
      <c r="R23" s="6"/>
    </row>
    <row r="24" spans="2:18" ht="12" customHeight="1">
      <c r="B24" s="4" t="s">
        <v>145</v>
      </c>
      <c r="C24" s="4"/>
      <c r="D24" s="4" t="s">
        <v>44</v>
      </c>
      <c r="E24" s="6" t="s">
        <v>55</v>
      </c>
      <c r="F24" s="12">
        <v>39.4</v>
      </c>
      <c r="G24" s="12"/>
      <c r="H24" s="6"/>
      <c r="I24" s="6"/>
      <c r="J24" s="6"/>
      <c r="K24" s="6"/>
      <c r="L24" s="6" t="s">
        <v>55</v>
      </c>
      <c r="M24" s="8">
        <v>62</v>
      </c>
      <c r="N24" s="8" t="s">
        <v>55</v>
      </c>
      <c r="O24" s="8">
        <v>28</v>
      </c>
      <c r="P24" s="8" t="s">
        <v>55</v>
      </c>
      <c r="Q24" s="8">
        <v>28</v>
      </c>
      <c r="R24" s="6"/>
    </row>
    <row r="25" spans="2:18" ht="13.5" customHeight="1">
      <c r="B25" s="4" t="s">
        <v>125</v>
      </c>
      <c r="C25" s="4"/>
      <c r="D25" s="4" t="s">
        <v>44</v>
      </c>
      <c r="E25" s="6" t="s">
        <v>55</v>
      </c>
      <c r="F25" s="12">
        <v>1.97</v>
      </c>
      <c r="G25" s="12"/>
      <c r="H25" s="6"/>
      <c r="I25" s="6"/>
      <c r="J25" s="6"/>
      <c r="K25" s="6"/>
      <c r="L25" s="6"/>
      <c r="M25" s="8">
        <v>1.8</v>
      </c>
      <c r="N25" s="8"/>
      <c r="O25" s="8">
        <v>1.8</v>
      </c>
      <c r="P25" s="8" t="s">
        <v>55</v>
      </c>
      <c r="Q25" s="8">
        <v>2.3</v>
      </c>
      <c r="R25" s="6"/>
    </row>
    <row r="26" spans="2:18" ht="12.75" customHeight="1">
      <c r="B26" s="4" t="s">
        <v>126</v>
      </c>
      <c r="C26" s="4"/>
      <c r="D26" s="4" t="s">
        <v>44</v>
      </c>
      <c r="E26" s="6" t="s">
        <v>55</v>
      </c>
      <c r="F26" s="12">
        <v>56.2</v>
      </c>
      <c r="G26" s="12"/>
      <c r="H26" s="6"/>
      <c r="I26" s="6"/>
      <c r="J26" s="6"/>
      <c r="K26" s="6"/>
      <c r="L26" s="6" t="s">
        <v>55</v>
      </c>
      <c r="M26" s="8">
        <v>56</v>
      </c>
      <c r="N26" s="8" t="s">
        <v>55</v>
      </c>
      <c r="O26" s="8">
        <v>57</v>
      </c>
      <c r="P26" s="8" t="s">
        <v>55</v>
      </c>
      <c r="Q26" s="8">
        <v>56</v>
      </c>
      <c r="R26" s="6"/>
    </row>
    <row r="27" spans="2:18" ht="12.75" customHeight="1">
      <c r="B27" s="4" t="s">
        <v>127</v>
      </c>
      <c r="C27" s="4"/>
      <c r="D27" s="4" t="s">
        <v>44</v>
      </c>
      <c r="E27" s="6" t="s">
        <v>55</v>
      </c>
      <c r="F27" s="12">
        <v>0.27</v>
      </c>
      <c r="G27" s="12"/>
      <c r="H27" s="6"/>
      <c r="I27" s="6"/>
      <c r="J27" s="6"/>
      <c r="K27" s="6"/>
      <c r="L27" s="6" t="s">
        <v>55</v>
      </c>
      <c r="M27" s="8">
        <v>0.22</v>
      </c>
      <c r="N27" s="8" t="s">
        <v>55</v>
      </c>
      <c r="O27" s="8">
        <v>0.39</v>
      </c>
      <c r="P27" s="8" t="s">
        <v>55</v>
      </c>
      <c r="Q27" s="8">
        <v>0.27</v>
      </c>
      <c r="R27" s="6"/>
    </row>
    <row r="28" spans="2:18" ht="12.75" customHeight="1">
      <c r="B28" s="4" t="s">
        <v>128</v>
      </c>
      <c r="C28" s="4"/>
      <c r="D28" s="4" t="s">
        <v>44</v>
      </c>
      <c r="E28" s="6" t="s">
        <v>55</v>
      </c>
      <c r="F28" s="12">
        <v>2.8</v>
      </c>
      <c r="G28" s="12"/>
      <c r="H28" s="6"/>
      <c r="I28" s="6"/>
      <c r="J28" s="6"/>
      <c r="K28" s="6"/>
      <c r="L28" s="6" t="s">
        <v>55</v>
      </c>
      <c r="M28" s="8">
        <v>2.8</v>
      </c>
      <c r="N28" s="8" t="s">
        <v>55</v>
      </c>
      <c r="O28" s="8">
        <v>2.8</v>
      </c>
      <c r="P28" s="8" t="s">
        <v>55</v>
      </c>
      <c r="Q28" s="8">
        <v>2.8</v>
      </c>
      <c r="R28" s="6"/>
    </row>
    <row r="29" spans="2:18" ht="12.75" customHeight="1">
      <c r="B29" s="4" t="s">
        <v>129</v>
      </c>
      <c r="C29" s="4"/>
      <c r="D29" s="4" t="s">
        <v>44</v>
      </c>
      <c r="E29" s="6" t="s">
        <v>55</v>
      </c>
      <c r="F29" s="12">
        <v>112</v>
      </c>
      <c r="G29" s="12"/>
      <c r="H29" s="6"/>
      <c r="I29" s="6"/>
      <c r="J29" s="6"/>
      <c r="K29" s="6"/>
      <c r="L29" s="6" t="s">
        <v>55</v>
      </c>
      <c r="M29" s="8">
        <v>111</v>
      </c>
      <c r="N29" s="8" t="s">
        <v>55</v>
      </c>
      <c r="O29" s="8">
        <v>113</v>
      </c>
      <c r="P29" s="8" t="s">
        <v>55</v>
      </c>
      <c r="Q29" s="8">
        <v>113</v>
      </c>
      <c r="R29" s="6"/>
    </row>
    <row r="31" spans="2:19" ht="12.75">
      <c r="B31" s="3" t="s">
        <v>57</v>
      </c>
      <c r="D31" s="3" t="s">
        <v>38</v>
      </c>
      <c r="F31" s="3">
        <v>42158</v>
      </c>
      <c r="H31" s="3">
        <v>42158</v>
      </c>
      <c r="M31" s="3">
        <f>emiss!G13</f>
        <v>41041</v>
      </c>
      <c r="O31" s="3">
        <f>emiss!I13</f>
        <v>41680</v>
      </c>
      <c r="Q31" s="3">
        <f>emiss!K13</f>
        <v>43752</v>
      </c>
      <c r="S31" s="19">
        <f>emiss!M13</f>
        <v>42157.666666666664</v>
      </c>
    </row>
    <row r="32" spans="2:19" ht="12.75">
      <c r="B32" s="3" t="s">
        <v>58</v>
      </c>
      <c r="D32" s="3" t="s">
        <v>40</v>
      </c>
      <c r="F32" s="3">
        <v>4.9</v>
      </c>
      <c r="H32" s="3">
        <v>4.9</v>
      </c>
      <c r="M32" s="3">
        <f>emiss!G14</f>
        <v>4</v>
      </c>
      <c r="O32" s="3">
        <f>emiss!I14</f>
        <v>5.3</v>
      </c>
      <c r="Q32" s="3">
        <f>emiss!K14</f>
        <v>5.5</v>
      </c>
      <c r="S32" s="13">
        <f>emiss!M14</f>
        <v>4.933333333333334</v>
      </c>
    </row>
    <row r="34" spans="2:19" ht="12.75">
      <c r="B34" s="3" t="s">
        <v>130</v>
      </c>
      <c r="D34" s="3" t="s">
        <v>59</v>
      </c>
      <c r="F34" s="13">
        <f>F11*F15/1000000+F12*F16/1000000</f>
        <v>154.869</v>
      </c>
      <c r="G34" s="13"/>
      <c r="K34" s="13">
        <f>K13*K14/1000000</f>
        <v>51.5088</v>
      </c>
      <c r="L34" s="13"/>
      <c r="M34" s="13"/>
      <c r="N34" s="13"/>
      <c r="O34" s="13"/>
      <c r="P34" s="13"/>
      <c r="Q34" s="13"/>
      <c r="R34" s="13"/>
      <c r="S34" s="13">
        <f>F34+K34</f>
        <v>206.3778</v>
      </c>
    </row>
    <row r="35" spans="2:19" ht="12.75">
      <c r="B35" s="3" t="s">
        <v>144</v>
      </c>
      <c r="D35" s="3" t="s">
        <v>59</v>
      </c>
      <c r="F35" s="13"/>
      <c r="G35" s="13"/>
      <c r="K35" s="13"/>
      <c r="L35" s="13"/>
      <c r="M35" s="13"/>
      <c r="N35" s="13"/>
      <c r="O35" s="13"/>
      <c r="P35" s="13"/>
      <c r="Q35" s="13"/>
      <c r="R35" s="13"/>
      <c r="S35" s="13">
        <f>F31/9000*60*(21-F32)/21</f>
        <v>215.47422222222227</v>
      </c>
    </row>
    <row r="36" spans="6:19" ht="12.75">
      <c r="F36" s="13"/>
      <c r="G36" s="13"/>
      <c r="K36" s="13"/>
      <c r="L36" s="13"/>
      <c r="M36" s="13"/>
      <c r="N36" s="13"/>
      <c r="O36" s="13"/>
      <c r="P36" s="13"/>
      <c r="Q36" s="13"/>
      <c r="R36" s="13"/>
      <c r="S36" s="14"/>
    </row>
    <row r="37" spans="6:19" ht="12.75">
      <c r="F37" s="13"/>
      <c r="G37" s="13"/>
      <c r="K37" s="13"/>
      <c r="L37" s="13"/>
      <c r="M37" s="13"/>
      <c r="N37" s="13"/>
      <c r="O37" s="13"/>
      <c r="P37" s="13"/>
      <c r="Q37" s="13"/>
      <c r="R37" s="13"/>
      <c r="S37" s="14"/>
    </row>
    <row r="38" spans="2:19" ht="12.75">
      <c r="B38" s="26" t="s">
        <v>82</v>
      </c>
      <c r="C38" s="26"/>
      <c r="F38" s="13"/>
      <c r="G38" s="13"/>
      <c r="K38" s="13"/>
      <c r="L38" s="13"/>
      <c r="M38" s="13"/>
      <c r="N38" s="13"/>
      <c r="O38" s="13"/>
      <c r="P38" s="13"/>
      <c r="Q38" s="13"/>
      <c r="R38" s="13"/>
      <c r="S38" s="14"/>
    </row>
    <row r="39" spans="2:19" ht="12.75" customHeight="1">
      <c r="B39" s="4" t="s">
        <v>54</v>
      </c>
      <c r="C39" s="4"/>
      <c r="D39" s="4" t="s">
        <v>60</v>
      </c>
      <c r="E39" s="6">
        <v>100</v>
      </c>
      <c r="F39" s="11">
        <f>F17/F31/0.0283/60*1000*(21-7)/(21-F32)</f>
        <v>7.373491183574901</v>
      </c>
      <c r="G39" s="11"/>
      <c r="H39" s="11">
        <f>H17/H31/0.0283/60*1000*(21-7)/(21-H32)</f>
        <v>70.49154750953072</v>
      </c>
      <c r="I39" s="6"/>
      <c r="J39" s="6"/>
      <c r="K39" s="6"/>
      <c r="L39" s="6">
        <v>100</v>
      </c>
      <c r="M39" s="11">
        <f>M17/M31/0.0283/60*1000*(21-7)/(21-M32)</f>
        <v>74.68623597312427</v>
      </c>
      <c r="N39" s="6">
        <v>100</v>
      </c>
      <c r="O39" s="11">
        <f>O17/O31/0.0283/60*1000*(21-7)/(21-O32)</f>
        <v>84.79652426912887</v>
      </c>
      <c r="P39" s="6">
        <v>100</v>
      </c>
      <c r="Q39" s="11">
        <f>Q17/Q31/0.0283/60*1000*(21-7)/(21-Q32)</f>
        <v>75.0146185584631</v>
      </c>
      <c r="R39" s="6">
        <v>100</v>
      </c>
      <c r="S39" s="19">
        <f>AVERAGE(Q39,O39,M39)</f>
        <v>78.16579293357208</v>
      </c>
    </row>
    <row r="40" spans="2:19" ht="12.75" customHeight="1">
      <c r="B40" s="4" t="s">
        <v>56</v>
      </c>
      <c r="C40" s="4"/>
      <c r="D40" s="4" t="s">
        <v>67</v>
      </c>
      <c r="E40" s="6"/>
      <c r="F40" s="11">
        <f aca="true" t="shared" si="0" ref="F40:F51">F18/F$31/0.0283/60*1000000*(21-7)/(21-F$32)</f>
        <v>20541.307399382462</v>
      </c>
      <c r="G40" s="11"/>
      <c r="H40" s="6"/>
      <c r="I40" s="6"/>
      <c r="J40" s="6"/>
      <c r="K40" s="6"/>
      <c r="L40" s="6"/>
      <c r="M40" s="11">
        <f>M18/M$31/0.0283/60*1000000*(21-7)/(21-M$32)</f>
        <v>29661.780426035104</v>
      </c>
      <c r="N40" s="6"/>
      <c r="O40" s="11">
        <f>O18/O$31/0.0283/60*1000000*(21-7)/(21-O$32)</f>
        <v>16127.719326075026</v>
      </c>
      <c r="P40" s="6"/>
      <c r="Q40" s="11">
        <f aca="true" t="shared" si="1" ref="Q40:Q51">Q18/Q$31/0.0283/60*1000000*(21-7)/(21-Q$32)</f>
        <v>15440.610302957559</v>
      </c>
      <c r="R40" s="6"/>
      <c r="S40" s="19">
        <f aca="true" t="shared" si="2" ref="S40:S51">AVERAGE(Q40,O40,M40)</f>
        <v>20410.036685022566</v>
      </c>
    </row>
    <row r="41" spans="2:19" ht="12.75" customHeight="1">
      <c r="B41" s="4" t="s">
        <v>120</v>
      </c>
      <c r="C41" s="4"/>
      <c r="D41" s="4" t="s">
        <v>67</v>
      </c>
      <c r="E41" s="6">
        <v>100</v>
      </c>
      <c r="F41" s="11">
        <f t="shared" si="0"/>
        <v>207.72108606117098</v>
      </c>
      <c r="G41" s="11"/>
      <c r="H41" s="6"/>
      <c r="I41" s="6"/>
      <c r="J41" s="6"/>
      <c r="K41" s="6"/>
      <c r="L41" s="6">
        <v>100</v>
      </c>
      <c r="M41" s="11">
        <f>M19/M$31/0.0283/60*1000000*(21-7)/(21-M$32)</f>
        <v>200.89652081378358</v>
      </c>
      <c r="N41" s="6">
        <v>100</v>
      </c>
      <c r="O41" s="11">
        <f>O19/O$31/0.0283/60*1000000*(21-7)/(21-O$32)</f>
        <v>214.19627229943396</v>
      </c>
      <c r="P41" s="6">
        <v>100</v>
      </c>
      <c r="Q41" s="11">
        <f t="shared" si="1"/>
        <v>218.84329563246934</v>
      </c>
      <c r="R41" s="6">
        <v>100</v>
      </c>
      <c r="S41" s="19">
        <f t="shared" si="2"/>
        <v>211.31202958189564</v>
      </c>
    </row>
    <row r="42" spans="2:19" ht="12.75" customHeight="1">
      <c r="B42" s="4" t="s">
        <v>121</v>
      </c>
      <c r="C42" s="4"/>
      <c r="D42" s="4" t="s">
        <v>67</v>
      </c>
      <c r="E42" s="6">
        <v>100</v>
      </c>
      <c r="F42" s="11">
        <f t="shared" si="0"/>
        <v>171.27879026096554</v>
      </c>
      <c r="G42" s="11"/>
      <c r="H42" s="6"/>
      <c r="I42" s="6"/>
      <c r="J42" s="6"/>
      <c r="K42" s="6"/>
      <c r="L42" s="6">
        <v>100</v>
      </c>
      <c r="M42" s="11">
        <f aca="true" t="shared" si="3" ref="M42:O51">M20/M$31/0.0283/60*1000000*(21-7)/(21-M$32)</f>
        <v>165.44419361135118</v>
      </c>
      <c r="N42" s="6">
        <v>100</v>
      </c>
      <c r="O42" s="11">
        <f t="shared" si="3"/>
        <v>176.3969301289456</v>
      </c>
      <c r="P42" s="6">
        <v>100</v>
      </c>
      <c r="Q42" s="11">
        <f t="shared" si="1"/>
        <v>170.21145215858724</v>
      </c>
      <c r="R42" s="6">
        <v>100</v>
      </c>
      <c r="S42" s="19">
        <f t="shared" si="2"/>
        <v>170.68419196629466</v>
      </c>
    </row>
    <row r="43" spans="2:19" ht="12.75" customHeight="1">
      <c r="B43" s="4" t="s">
        <v>122</v>
      </c>
      <c r="C43" s="4"/>
      <c r="D43" s="4" t="s">
        <v>67</v>
      </c>
      <c r="E43" s="6">
        <v>100</v>
      </c>
      <c r="F43" s="11">
        <f t="shared" si="0"/>
        <v>13.362175126741995</v>
      </c>
      <c r="G43" s="11"/>
      <c r="H43" s="6"/>
      <c r="I43" s="6"/>
      <c r="J43" s="6"/>
      <c r="K43" s="6"/>
      <c r="L43" s="6">
        <v>100</v>
      </c>
      <c r="M43" s="11">
        <f t="shared" si="3"/>
        <v>12.999186640891882</v>
      </c>
      <c r="N43" s="6">
        <v>100</v>
      </c>
      <c r="O43" s="11">
        <f t="shared" si="3"/>
        <v>13.859758795845728</v>
      </c>
      <c r="P43" s="6">
        <v>100</v>
      </c>
      <c r="Q43" s="11">
        <f t="shared" si="1"/>
        <v>13.373756955317571</v>
      </c>
      <c r="R43" s="6">
        <v>100</v>
      </c>
      <c r="S43" s="19">
        <f t="shared" si="2"/>
        <v>13.410900797351728</v>
      </c>
    </row>
    <row r="44" spans="2:19" ht="12.75" customHeight="1">
      <c r="B44" s="4" t="s">
        <v>123</v>
      </c>
      <c r="C44" s="4"/>
      <c r="D44" s="4" t="s">
        <v>67</v>
      </c>
      <c r="E44" s="6">
        <v>100</v>
      </c>
      <c r="F44" s="11">
        <f t="shared" si="0"/>
        <v>6.802561882705015</v>
      </c>
      <c r="G44" s="11"/>
      <c r="H44" s="6"/>
      <c r="I44" s="6"/>
      <c r="J44" s="6"/>
      <c r="K44" s="6"/>
      <c r="L44" s="6">
        <v>100</v>
      </c>
      <c r="M44" s="11">
        <f t="shared" si="3"/>
        <v>6.617767744454049</v>
      </c>
      <c r="N44" s="6">
        <v>100</v>
      </c>
      <c r="O44" s="11">
        <f t="shared" si="3"/>
        <v>7.1818750123927835</v>
      </c>
      <c r="P44" s="6">
        <v>100</v>
      </c>
      <c r="Q44" s="11">
        <f t="shared" si="1"/>
        <v>6.8084580863434905</v>
      </c>
      <c r="R44" s="6">
        <v>100</v>
      </c>
      <c r="S44" s="19">
        <f t="shared" si="2"/>
        <v>6.869366947730107</v>
      </c>
    </row>
    <row r="45" spans="2:19" ht="12.75" customHeight="1">
      <c r="B45" s="4" t="s">
        <v>124</v>
      </c>
      <c r="C45" s="4"/>
      <c r="D45" s="4" t="s">
        <v>67</v>
      </c>
      <c r="E45" s="6">
        <v>100</v>
      </c>
      <c r="F45" s="11">
        <f t="shared" si="0"/>
        <v>13.362175126741995</v>
      </c>
      <c r="G45" s="11"/>
      <c r="H45" s="6"/>
      <c r="I45" s="6"/>
      <c r="J45" s="6"/>
      <c r="K45" s="6"/>
      <c r="L45" s="6">
        <v>100</v>
      </c>
      <c r="M45" s="11">
        <f t="shared" si="3"/>
        <v>12.999186640891882</v>
      </c>
      <c r="N45" s="6">
        <v>100</v>
      </c>
      <c r="O45" s="11">
        <f t="shared" si="3"/>
        <v>13.859758795845728</v>
      </c>
      <c r="P45" s="6">
        <v>100</v>
      </c>
      <c r="Q45" s="11">
        <f t="shared" si="1"/>
        <v>13.373756955317571</v>
      </c>
      <c r="R45" s="6">
        <v>100</v>
      </c>
      <c r="S45" s="19">
        <f t="shared" si="2"/>
        <v>13.410900797351728</v>
      </c>
    </row>
    <row r="46" spans="2:19" ht="12.75" customHeight="1">
      <c r="B46" s="4" t="s">
        <v>145</v>
      </c>
      <c r="C46" s="4"/>
      <c r="D46" s="4" t="s">
        <v>67</v>
      </c>
      <c r="E46" s="6">
        <v>100</v>
      </c>
      <c r="F46" s="11">
        <f t="shared" si="0"/>
        <v>478.60881817603143</v>
      </c>
      <c r="G46" s="11"/>
      <c r="H46" s="6"/>
      <c r="I46" s="6"/>
      <c r="J46" s="6"/>
      <c r="K46" s="6"/>
      <c r="L46" s="6">
        <v>100</v>
      </c>
      <c r="M46" s="11">
        <f t="shared" si="3"/>
        <v>732.6814288502696</v>
      </c>
      <c r="N46" s="6">
        <v>100</v>
      </c>
      <c r="O46" s="11">
        <f t="shared" si="3"/>
        <v>352.7938602578912</v>
      </c>
      <c r="P46" s="6">
        <v>100</v>
      </c>
      <c r="Q46" s="11">
        <f t="shared" si="1"/>
        <v>340.42290431717447</v>
      </c>
      <c r="R46" s="6">
        <v>100</v>
      </c>
      <c r="S46" s="19">
        <f t="shared" si="2"/>
        <v>475.29939780844506</v>
      </c>
    </row>
    <row r="47" spans="2:19" ht="12.75" customHeight="1">
      <c r="B47" s="4" t="s">
        <v>125</v>
      </c>
      <c r="C47" s="4"/>
      <c r="D47" s="4" t="s">
        <v>67</v>
      </c>
      <c r="E47" s="6">
        <v>100</v>
      </c>
      <c r="F47" s="11">
        <f t="shared" si="0"/>
        <v>23.930440908801565</v>
      </c>
      <c r="G47" s="11"/>
      <c r="H47" s="6"/>
      <c r="I47" s="6"/>
      <c r="J47" s="6"/>
      <c r="K47" s="6"/>
      <c r="L47" s="6"/>
      <c r="M47" s="11">
        <f t="shared" si="3"/>
        <v>21.27139632145944</v>
      </c>
      <c r="N47" s="6"/>
      <c r="O47" s="11">
        <f t="shared" si="3"/>
        <v>22.67960530229301</v>
      </c>
      <c r="P47" s="6">
        <v>100</v>
      </c>
      <c r="Q47" s="11">
        <f t="shared" si="1"/>
        <v>27.963309997482185</v>
      </c>
      <c r="R47" s="33">
        <f>AVERAGE(L47*M47,N47*O47,P47*Q47)/S47</f>
        <v>38.884207283749156</v>
      </c>
      <c r="S47" s="19">
        <f t="shared" si="2"/>
        <v>23.971437207078214</v>
      </c>
    </row>
    <row r="48" spans="2:19" ht="12" customHeight="1">
      <c r="B48" s="4" t="s">
        <v>126</v>
      </c>
      <c r="C48" s="4"/>
      <c r="D48" s="4" t="s">
        <v>67</v>
      </c>
      <c r="E48" s="6">
        <v>100</v>
      </c>
      <c r="F48" s="11">
        <f t="shared" si="0"/>
        <v>682.6856746571818</v>
      </c>
      <c r="G48" s="11"/>
      <c r="H48" s="6"/>
      <c r="I48" s="6"/>
      <c r="J48" s="6"/>
      <c r="K48" s="6"/>
      <c r="L48" s="6">
        <v>100</v>
      </c>
      <c r="M48" s="11">
        <f t="shared" si="3"/>
        <v>661.7767744454047</v>
      </c>
      <c r="N48" s="6">
        <v>100</v>
      </c>
      <c r="O48" s="11">
        <f t="shared" si="3"/>
        <v>718.1875012392785</v>
      </c>
      <c r="P48" s="6">
        <v>100</v>
      </c>
      <c r="Q48" s="11">
        <f t="shared" si="1"/>
        <v>680.8458086343489</v>
      </c>
      <c r="R48" s="6">
        <v>100</v>
      </c>
      <c r="S48" s="19">
        <f t="shared" si="2"/>
        <v>686.9366947730108</v>
      </c>
    </row>
    <row r="49" spans="2:19" ht="13.5" customHeight="1">
      <c r="B49" s="4" t="s">
        <v>127</v>
      </c>
      <c r="C49" s="4"/>
      <c r="D49" s="4" t="s">
        <v>67</v>
      </c>
      <c r="E49" s="6">
        <v>100</v>
      </c>
      <c r="F49" s="11">
        <f t="shared" si="0"/>
        <v>3.2798066220184894</v>
      </c>
      <c r="G49" s="11"/>
      <c r="H49" s="6"/>
      <c r="I49" s="6"/>
      <c r="J49" s="6"/>
      <c r="K49" s="6"/>
      <c r="L49" s="6">
        <v>100</v>
      </c>
      <c r="M49" s="11">
        <f t="shared" si="3"/>
        <v>2.599837328178376</v>
      </c>
      <c r="N49" s="6">
        <v>100</v>
      </c>
      <c r="O49" s="11">
        <f t="shared" si="3"/>
        <v>4.9139144821634835</v>
      </c>
      <c r="P49" s="6">
        <v>100</v>
      </c>
      <c r="Q49" s="11">
        <f t="shared" si="1"/>
        <v>3.28264943448704</v>
      </c>
      <c r="R49" s="6">
        <v>100</v>
      </c>
      <c r="S49" s="19">
        <f t="shared" si="2"/>
        <v>3.5988004149429664</v>
      </c>
    </row>
    <row r="50" spans="2:19" ht="12.75" customHeight="1">
      <c r="B50" s="4" t="s">
        <v>128</v>
      </c>
      <c r="C50" s="4"/>
      <c r="D50" s="4" t="s">
        <v>67</v>
      </c>
      <c r="E50" s="6">
        <v>100</v>
      </c>
      <c r="F50" s="11">
        <f t="shared" si="0"/>
        <v>34.012809413525076</v>
      </c>
      <c r="G50" s="11"/>
      <c r="H50" s="6"/>
      <c r="I50" s="6"/>
      <c r="J50" s="6"/>
      <c r="K50" s="6"/>
      <c r="L50" s="6">
        <v>100</v>
      </c>
      <c r="M50" s="11">
        <f t="shared" si="3"/>
        <v>33.08883872227024</v>
      </c>
      <c r="N50" s="6">
        <v>100</v>
      </c>
      <c r="O50" s="11">
        <f t="shared" si="3"/>
        <v>35.279386025789115</v>
      </c>
      <c r="P50" s="6">
        <v>100</v>
      </c>
      <c r="Q50" s="11">
        <f t="shared" si="1"/>
        <v>34.042290431717454</v>
      </c>
      <c r="R50" s="6">
        <v>100</v>
      </c>
      <c r="S50" s="19">
        <f t="shared" si="2"/>
        <v>34.136838393258934</v>
      </c>
    </row>
    <row r="51" spans="2:19" ht="12.75" customHeight="1">
      <c r="B51" s="4" t="s">
        <v>129</v>
      </c>
      <c r="C51" s="4"/>
      <c r="D51" s="4" t="s">
        <v>67</v>
      </c>
      <c r="E51" s="6">
        <v>100</v>
      </c>
      <c r="F51" s="11">
        <f t="shared" si="0"/>
        <v>1360.5123765410026</v>
      </c>
      <c r="G51" s="11"/>
      <c r="H51" s="6"/>
      <c r="I51" s="6"/>
      <c r="J51" s="6"/>
      <c r="K51" s="6"/>
      <c r="L51" s="6">
        <v>100</v>
      </c>
      <c r="M51" s="11">
        <f t="shared" si="3"/>
        <v>1311.7361064899987</v>
      </c>
      <c r="N51" s="6">
        <v>100</v>
      </c>
      <c r="O51" s="11">
        <f t="shared" si="3"/>
        <v>1423.775221755061</v>
      </c>
      <c r="P51" s="6">
        <v>100</v>
      </c>
      <c r="Q51" s="11">
        <f t="shared" si="1"/>
        <v>1373.8495781371685</v>
      </c>
      <c r="R51" s="6">
        <v>100</v>
      </c>
      <c r="S51" s="19">
        <f t="shared" si="2"/>
        <v>1369.7869687940758</v>
      </c>
    </row>
    <row r="52" spans="2:18" ht="12.75" customHeight="1">
      <c r="B52" s="4"/>
      <c r="C52" s="4"/>
      <c r="D52" s="4"/>
      <c r="E52" s="6"/>
      <c r="F52" s="11"/>
      <c r="G52" s="11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2:19" ht="12.75" customHeight="1">
      <c r="B53" s="4" t="s">
        <v>68</v>
      </c>
      <c r="C53" s="4"/>
      <c r="D53" s="4" t="s">
        <v>67</v>
      </c>
      <c r="E53" s="6">
        <v>100</v>
      </c>
      <c r="F53" s="11">
        <f>(F45+F48)</f>
        <v>696.0478497839239</v>
      </c>
      <c r="G53" s="11"/>
      <c r="H53" s="6"/>
      <c r="I53" s="6"/>
      <c r="J53" s="6"/>
      <c r="K53" s="6"/>
      <c r="L53" s="6">
        <v>100</v>
      </c>
      <c r="M53" s="11">
        <f>(M45+M48)</f>
        <v>674.7759610862967</v>
      </c>
      <c r="N53" s="6">
        <v>100</v>
      </c>
      <c r="O53" s="11">
        <f>(O45+O48)</f>
        <v>732.0472600351243</v>
      </c>
      <c r="P53" s="6">
        <v>100</v>
      </c>
      <c r="Q53" s="11">
        <f>(Q45+Q48)</f>
        <v>694.2195655896666</v>
      </c>
      <c r="R53" s="6">
        <v>100</v>
      </c>
      <c r="S53" s="19">
        <f>AVERAGE(Q53,O53,M53)</f>
        <v>700.3475955703625</v>
      </c>
    </row>
    <row r="54" spans="2:19" ht="12.75" customHeight="1">
      <c r="B54" s="4" t="s">
        <v>69</v>
      </c>
      <c r="C54" s="4"/>
      <c r="D54" s="4" t="s">
        <v>67</v>
      </c>
      <c r="E54" s="6">
        <v>100</v>
      </c>
      <c r="F54" s="11">
        <f>(F42+F44+F46)</f>
        <v>656.690170319702</v>
      </c>
      <c r="G54" s="11"/>
      <c r="H54" s="6"/>
      <c r="I54" s="6"/>
      <c r="J54" s="6"/>
      <c r="K54" s="6"/>
      <c r="L54" s="6">
        <v>100</v>
      </c>
      <c r="M54" s="11">
        <f>(M42+M44+M46)</f>
        <v>904.7433902060749</v>
      </c>
      <c r="N54" s="6">
        <v>100</v>
      </c>
      <c r="O54" s="11">
        <f>(O42+O44+O46)</f>
        <v>536.3726653992296</v>
      </c>
      <c r="P54" s="6">
        <v>100</v>
      </c>
      <c r="Q54" s="11">
        <f>(Q42+Q44+Q46)</f>
        <v>517.4428145621052</v>
      </c>
      <c r="R54" s="6">
        <v>100</v>
      </c>
      <c r="S54" s="19">
        <f>AVERAGE(Q54,O54,M54)</f>
        <v>652.8529567224699</v>
      </c>
    </row>
    <row r="56" spans="2:5" ht="12.75" customHeight="1">
      <c r="B56" s="2" t="s">
        <v>61</v>
      </c>
      <c r="C56" s="2"/>
      <c r="E56" s="6"/>
    </row>
    <row r="57" ht="12.75" customHeight="1">
      <c r="E57" s="6"/>
    </row>
    <row r="58" spans="2:7" ht="12.75" customHeight="1">
      <c r="B58" s="4" t="s">
        <v>56</v>
      </c>
      <c r="C58" s="4"/>
      <c r="D58" s="4" t="s">
        <v>44</v>
      </c>
      <c r="E58" s="6"/>
      <c r="F58" s="5">
        <v>8870</v>
      </c>
      <c r="G58" s="5"/>
    </row>
    <row r="59" spans="2:7" ht="12.75" customHeight="1">
      <c r="B59" s="4" t="s">
        <v>54</v>
      </c>
      <c r="C59" s="4"/>
      <c r="D59" s="4" t="s">
        <v>44</v>
      </c>
      <c r="E59" s="6"/>
      <c r="F59" s="5">
        <v>6410</v>
      </c>
      <c r="G59" s="5"/>
    </row>
    <row r="60" spans="2:7" ht="12.75" customHeight="1">
      <c r="B60" s="4" t="s">
        <v>120</v>
      </c>
      <c r="C60" s="4"/>
      <c r="D60" s="4" t="s">
        <v>44</v>
      </c>
      <c r="E60" s="6"/>
      <c r="F60" s="5">
        <v>6650</v>
      </c>
      <c r="G60" s="5"/>
    </row>
    <row r="61" spans="2:18" ht="12.75" customHeight="1">
      <c r="B61" s="4" t="s">
        <v>121</v>
      </c>
      <c r="C61" s="4"/>
      <c r="D61" s="4" t="s">
        <v>44</v>
      </c>
      <c r="E61" s="6"/>
      <c r="F61" s="5">
        <v>14.2</v>
      </c>
      <c r="G61" s="5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2:18" ht="12.75" customHeight="1">
      <c r="B62" s="4" t="s">
        <v>127</v>
      </c>
      <c r="C62" s="4"/>
      <c r="D62" s="4" t="s">
        <v>44</v>
      </c>
      <c r="E62" s="6"/>
      <c r="F62" s="5">
        <v>1770</v>
      </c>
      <c r="G62" s="5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2:18" ht="12.75" customHeight="1">
      <c r="B63" s="4" t="s">
        <v>128</v>
      </c>
      <c r="C63" s="4"/>
      <c r="D63" s="4" t="s">
        <v>44</v>
      </c>
      <c r="E63" s="6"/>
      <c r="F63" s="5">
        <v>66500</v>
      </c>
      <c r="G63" s="5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2:18" ht="12.75" customHeight="1">
      <c r="B64" s="4" t="s">
        <v>122</v>
      </c>
      <c r="C64" s="4"/>
      <c r="D64" s="4" t="s">
        <v>44</v>
      </c>
      <c r="E64" s="6"/>
      <c r="F64" s="5">
        <v>1109000</v>
      </c>
      <c r="G64" s="5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</row>
    <row r="65" spans="2:18" ht="12.75" customHeight="1">
      <c r="B65" s="4" t="s">
        <v>123</v>
      </c>
      <c r="C65" s="4"/>
      <c r="D65" s="4" t="s">
        <v>44</v>
      </c>
      <c r="E65" s="6"/>
      <c r="F65" s="5">
        <v>5.7</v>
      </c>
      <c r="G65" s="5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</row>
    <row r="66" spans="2:18" ht="12.75" customHeight="1">
      <c r="B66" s="4" t="s">
        <v>124</v>
      </c>
      <c r="C66" s="4"/>
      <c r="D66" s="4" t="s">
        <v>44</v>
      </c>
      <c r="E66" s="6"/>
      <c r="F66" s="5">
        <v>11.45</v>
      </c>
      <c r="G66" s="5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2:18" ht="12.75" customHeight="1">
      <c r="B67" s="4" t="s">
        <v>139</v>
      </c>
      <c r="C67" s="4"/>
      <c r="D67" s="4" t="s">
        <v>44</v>
      </c>
      <c r="E67" s="6"/>
      <c r="F67" s="5">
        <v>22180000</v>
      </c>
      <c r="G67" s="5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2:18" ht="12.75" customHeight="1">
      <c r="B68" s="4" t="s">
        <v>125</v>
      </c>
      <c r="C68" s="4"/>
      <c r="D68" s="4" t="s">
        <v>44</v>
      </c>
      <c r="E68" s="6"/>
      <c r="F68" s="5">
        <v>10.46</v>
      </c>
      <c r="G68" s="5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2:18" ht="12.75" customHeight="1">
      <c r="B69" s="4" t="s">
        <v>126</v>
      </c>
      <c r="C69" s="4"/>
      <c r="D69" s="4" t="s">
        <v>44</v>
      </c>
      <c r="E69" s="6"/>
      <c r="F69" s="5">
        <v>2000</v>
      </c>
      <c r="G69" s="5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2:18" ht="12.75" customHeight="1">
      <c r="B70" s="4" t="s">
        <v>129</v>
      </c>
      <c r="C70" s="4"/>
      <c r="D70" s="4" t="s">
        <v>44</v>
      </c>
      <c r="E70" s="6"/>
      <c r="F70" s="5">
        <v>11090</v>
      </c>
      <c r="G70" s="5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5:18" ht="12.75" customHeight="1">
      <c r="E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5:18" ht="12.75" customHeight="1">
      <c r="E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5:18" ht="12.75" customHeight="1">
      <c r="E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</row>
    <row r="74" spans="5:18" ht="12.75" customHeight="1">
      <c r="E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</row>
    <row r="75" spans="5:18" ht="12.75" customHeight="1">
      <c r="E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B9" sqref="B9"/>
    </sheetView>
  </sheetViews>
  <sheetFormatPr defaultColWidth="9.140625" defaultRowHeight="12.75"/>
  <cols>
    <col min="1" max="1" width="16.28125" style="3" customWidth="1"/>
    <col min="2" max="16384" width="10.8515625" style="3" customWidth="1"/>
  </cols>
  <sheetData>
    <row r="1" ht="12.75">
      <c r="A1" s="2" t="s">
        <v>62</v>
      </c>
    </row>
    <row r="2" ht="12.75">
      <c r="C2" s="3" t="s">
        <v>26</v>
      </c>
    </row>
    <row r="4" ht="12.75">
      <c r="A4" s="2" t="s">
        <v>45</v>
      </c>
    </row>
    <row r="6" spans="1:8" ht="12.75" customHeight="1">
      <c r="A6" s="4" t="s">
        <v>80</v>
      </c>
      <c r="B6" s="4" t="s">
        <v>43</v>
      </c>
      <c r="C6" s="5">
        <v>2117</v>
      </c>
      <c r="E6" s="6"/>
      <c r="F6" s="6"/>
      <c r="G6" s="6"/>
      <c r="H6" s="6"/>
    </row>
    <row r="7" spans="1:8" ht="12.75" customHeight="1">
      <c r="A7" s="4" t="s">
        <v>81</v>
      </c>
      <c r="B7" s="4" t="s">
        <v>50</v>
      </c>
      <c r="C7" s="5">
        <v>154300</v>
      </c>
      <c r="E7" s="6"/>
      <c r="F7" s="6"/>
      <c r="G7" s="6"/>
      <c r="H7" s="6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2004-02-20T19:54:27Z</cp:lastPrinted>
  <dcterms:created xsi:type="dcterms:W3CDTF">2000-11-27T17:45:48Z</dcterms:created>
  <dcterms:modified xsi:type="dcterms:W3CDTF">2004-02-24T23:16:55Z</dcterms:modified>
  <cp:category/>
  <cp:version/>
  <cp:contentType/>
  <cp:contentStatus/>
</cp:coreProperties>
</file>