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<sst xmlns="http://schemas.openxmlformats.org/spreadsheetml/2006/main" count="28" uniqueCount="27">
  <si>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 xml:space="preserve"> Disaster</t>
  </si>
  <si>
    <t>Pkgs Rec'd</t>
  </si>
  <si>
    <t>Description</t>
  </si>
  <si>
    <t xml:space="preserve">Total Obligation </t>
  </si>
  <si>
    <t>Federal Share</t>
  </si>
  <si>
    <t>Subgrantee</t>
  </si>
  <si>
    <t>Grantee</t>
  </si>
  <si>
    <t>Total obligation</t>
  </si>
  <si>
    <t>Semo State Management</t>
  </si>
  <si>
    <t xml:space="preserve">State Management </t>
  </si>
  <si>
    <t>New FEMA</t>
  </si>
  <si>
    <t xml:space="preserve">Funding Differential </t>
  </si>
  <si>
    <t>costs</t>
  </si>
  <si>
    <t>costs 75%</t>
  </si>
  <si>
    <t>Percentage</t>
  </si>
  <si>
    <t>1534 DR NY</t>
  </si>
  <si>
    <t>Storms, Flooding 2004</t>
  </si>
  <si>
    <t>1564 DR NY</t>
  </si>
  <si>
    <t>1565 DR NY</t>
  </si>
  <si>
    <t>Ivan</t>
  </si>
  <si>
    <t>1589 DR NY</t>
  </si>
  <si>
    <t>Storms, Flooding 2005</t>
  </si>
  <si>
    <t>1650 DR NY</t>
  </si>
  <si>
    <t>1665 DR NY</t>
  </si>
  <si>
    <t>1670 DR NY</t>
  </si>
  <si>
    <t>1692 DR NY</t>
  </si>
  <si>
    <t>1710 DR NY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</si>
</sst>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43" fontId="0" fillId="0" borderId="0" xfId="42" applyFont="1" applyAlignment="1">
      <alignment/>
    </xf>
    <xf numFmtId="4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3" fontId="1" fillId="0" borderId="0" xfId="42" applyFont="1" applyAlignment="1">
      <alignment/>
    </xf>
    <xf numFmtId="43" fontId="1" fillId="0" borderId="0" xfId="0" applyNumberFormat="1" applyFont="1" applyAlignment="1">
      <alignment/>
    </xf>
    <xf numFmtId="0" fontId="2" fillId="0" borderId="0" xfId="0" applyFont="1" applyAlignment="1">
      <alignment/>
    </xf>
    <xf numFmtId="43" fontId="0" fillId="0" borderId="0" xfId="42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 horizontal="center"/>
    </xf>
    <xf numFmtId="6" fontId="0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zoomScalePageLayoutView="0" workbookViewId="0" topLeftCell="A1">
      <selection activeCell="B1" sqref="B1:B16384"/>
    </sheetView>
  </sheetViews>
  <sheetFormatPr defaultColWidth="9.140625" defaultRowHeight="12.75"/>
  <cols>
    <col min="1" max="1" width="11.28125" style="4" bestFit="1" customWidth="1"/>
    <col min="2" max="2" width="10.421875" style="4" hidden="1" customWidth="1"/>
    <col min="3" max="3" width="28.00390625" style="4" hidden="1" customWidth="1"/>
    <col min="4" max="4" width="17.7109375" style="7" bestFit="1" customWidth="1"/>
    <col min="5" max="5" width="16.57421875" style="7" bestFit="1" customWidth="1"/>
    <col min="6" max="6" width="15.00390625" style="7" bestFit="1" customWidth="1"/>
    <col min="7" max="7" width="14.00390625" style="7" bestFit="1" customWidth="1"/>
    <col min="8" max="8" width="16.57421875" style="7" bestFit="1" customWidth="1"/>
    <col min="9" max="9" width="22.57421875" style="7" hidden="1" customWidth="1"/>
    <col min="10" max="10" width="22.57421875" style="7" customWidth="1"/>
    <col min="11" max="11" width="14.7109375" style="7" bestFit="1" customWidth="1"/>
    <col min="12" max="12" width="17.00390625" style="7" bestFit="1" customWidth="1"/>
    <col min="13" max="16384" width="9.140625" style="7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9:11" s="1" customFormat="1" ht="12.75">
      <c r="I2" s="1" t="s">
        <v>12</v>
      </c>
      <c r="J2" s="1" t="s">
        <v>13</v>
      </c>
      <c r="K2" s="1" t="s">
        <v>14</v>
      </c>
    </row>
    <row r="3" spans="4:10" s="2" customFormat="1" ht="13.5" thickBot="1">
      <c r="D3" s="3">
        <v>1</v>
      </c>
      <c r="E3" s="3">
        <v>0.75</v>
      </c>
      <c r="I3" s="3">
        <v>1</v>
      </c>
      <c r="J3" s="3"/>
    </row>
    <row r="4" spans="4:8" ht="12.75">
      <c r="D4" s="5"/>
      <c r="E4" s="5"/>
      <c r="F4" s="5"/>
      <c r="G4" s="5"/>
      <c r="H4" s="6"/>
    </row>
    <row r="5" spans="4:10" ht="12.75">
      <c r="D5" s="5"/>
      <c r="E5" s="5"/>
      <c r="F5" s="5"/>
      <c r="G5" s="5"/>
      <c r="H5" s="6"/>
      <c r="I5" s="6"/>
      <c r="J5" s="6"/>
    </row>
    <row r="6" spans="1:12" ht="12.75">
      <c r="A6" s="4" t="s">
        <v>15</v>
      </c>
      <c r="B6" s="4">
        <v>143</v>
      </c>
      <c r="C6" s="4" t="s">
        <v>16</v>
      </c>
      <c r="D6" s="5">
        <v>22772809.99</v>
      </c>
      <c r="E6" s="5">
        <v>17079608.53</v>
      </c>
      <c r="F6" s="5">
        <v>447387.7</v>
      </c>
      <c r="G6" s="5">
        <v>115306.41</v>
      </c>
      <c r="H6" s="6">
        <f>SUM(E6:G6)</f>
        <v>17642302.64</v>
      </c>
      <c r="I6" s="6">
        <f>1566907+630563</f>
        <v>2197470</v>
      </c>
      <c r="J6" s="6">
        <f>I6*0.75</f>
        <v>1648102.5</v>
      </c>
      <c r="K6" s="6">
        <f>E6*3.34%</f>
        <v>570458.924902</v>
      </c>
      <c r="L6" s="6">
        <f>F6+G6+J6-K6</f>
        <v>1640337.6850979999</v>
      </c>
    </row>
    <row r="7" spans="4:10" ht="12.75">
      <c r="D7" s="5"/>
      <c r="E7" s="5"/>
      <c r="F7" s="5"/>
      <c r="G7" s="5"/>
      <c r="H7" s="6"/>
      <c r="I7" s="6"/>
      <c r="J7" s="6"/>
    </row>
    <row r="8" spans="1:12" ht="12.75">
      <c r="A8" s="4" t="s">
        <v>17</v>
      </c>
      <c r="B8" s="4">
        <v>116</v>
      </c>
      <c r="C8" s="4" t="s">
        <v>16</v>
      </c>
      <c r="D8" s="5">
        <v>16794425.7</v>
      </c>
      <c r="E8" s="5">
        <v>12595820.03</v>
      </c>
      <c r="F8" s="5">
        <v>355233.38</v>
      </c>
      <c r="G8" s="5">
        <v>91426.96</v>
      </c>
      <c r="H8" s="6">
        <f>SUM(E8:G8)</f>
        <v>13042480.370000001</v>
      </c>
      <c r="I8" s="6">
        <f>1982677+504871</f>
        <v>2487548</v>
      </c>
      <c r="J8" s="6">
        <f aca="true" t="shared" si="0" ref="J8:J22">I8*0.75</f>
        <v>1865661</v>
      </c>
      <c r="K8" s="6">
        <f aca="true" t="shared" si="1" ref="K8:K22">E8*3.34%</f>
        <v>420700.389002</v>
      </c>
      <c r="L8" s="6">
        <f aca="true" t="shared" si="2" ref="L8:L22">F8+G8+J8-K8</f>
        <v>1891620.9509979999</v>
      </c>
    </row>
    <row r="9" spans="4:12" ht="12.75">
      <c r="D9" s="5"/>
      <c r="E9" s="5"/>
      <c r="F9" s="5"/>
      <c r="G9" s="5"/>
      <c r="H9" s="6"/>
      <c r="I9" s="6"/>
      <c r="J9" s="6">
        <f t="shared" si="0"/>
        <v>0</v>
      </c>
      <c r="K9" s="6"/>
      <c r="L9" s="6"/>
    </row>
    <row r="10" spans="1:12" ht="12.75">
      <c r="A10" s="4" t="s">
        <v>18</v>
      </c>
      <c r="B10" s="4">
        <v>126</v>
      </c>
      <c r="C10" s="4" t="s">
        <v>19</v>
      </c>
      <c r="D10" s="5">
        <v>14739998.51</v>
      </c>
      <c r="E10" s="5">
        <v>11054999.64</v>
      </c>
      <c r="F10" s="5">
        <v>314892.52</v>
      </c>
      <c r="G10" s="5">
        <v>86864.11</v>
      </c>
      <c r="H10" s="6">
        <f>SUM(E10:G10)</f>
        <v>11456756.27</v>
      </c>
      <c r="I10" s="6">
        <f>1243833+352260</f>
        <v>1596093</v>
      </c>
      <c r="J10" s="6">
        <f t="shared" si="0"/>
        <v>1197069.75</v>
      </c>
      <c r="K10" s="6">
        <f t="shared" si="1"/>
        <v>369236.987976</v>
      </c>
      <c r="L10" s="6">
        <f t="shared" si="2"/>
        <v>1229589.392024</v>
      </c>
    </row>
    <row r="11" spans="4:12" ht="12.75">
      <c r="D11" s="5"/>
      <c r="E11" s="5"/>
      <c r="F11" s="5"/>
      <c r="G11" s="5"/>
      <c r="H11" s="6"/>
      <c r="I11" s="6"/>
      <c r="J11" s="6">
        <f t="shared" si="0"/>
        <v>0</v>
      </c>
      <c r="K11" s="6"/>
      <c r="L11" s="6"/>
    </row>
    <row r="12" spans="1:12" ht="12.75">
      <c r="A12" s="4" t="s">
        <v>20</v>
      </c>
      <c r="B12" s="4">
        <v>235</v>
      </c>
      <c r="C12" s="4" t="s">
        <v>21</v>
      </c>
      <c r="D12" s="5">
        <v>63614771.07</v>
      </c>
      <c r="E12" s="5">
        <v>47711081.5</v>
      </c>
      <c r="F12" s="5">
        <v>1216567.65</v>
      </c>
      <c r="G12" s="5">
        <v>253229.68</v>
      </c>
      <c r="H12" s="6">
        <f>SUM(E12:G12)</f>
        <v>49180878.83</v>
      </c>
      <c r="I12" s="6">
        <f>5960769+1348181</f>
        <v>7308950</v>
      </c>
      <c r="J12" s="6">
        <f t="shared" si="0"/>
        <v>5481712.5</v>
      </c>
      <c r="K12" s="6">
        <f t="shared" si="1"/>
        <v>1593550.1221</v>
      </c>
      <c r="L12" s="6">
        <f t="shared" si="2"/>
        <v>5357959.7079</v>
      </c>
    </row>
    <row r="13" spans="4:12" ht="12.75">
      <c r="D13" s="5"/>
      <c r="E13" s="5"/>
      <c r="F13" s="5"/>
      <c r="G13" s="5"/>
      <c r="H13" s="6"/>
      <c r="I13" s="6"/>
      <c r="J13" s="6">
        <f t="shared" si="0"/>
        <v>0</v>
      </c>
      <c r="K13" s="6"/>
      <c r="L13" s="6"/>
    </row>
    <row r="14" spans="1:12" s="11" customFormat="1" ht="12.75">
      <c r="A14" s="8" t="s">
        <v>22</v>
      </c>
      <c r="B14" s="8">
        <v>662</v>
      </c>
      <c r="C14" s="8"/>
      <c r="D14" s="9">
        <v>261286154.38</v>
      </c>
      <c r="E14" s="9">
        <v>195964620.56</v>
      </c>
      <c r="F14" s="9">
        <v>3541779.25</v>
      </c>
      <c r="G14" s="9">
        <v>977405.19</v>
      </c>
      <c r="H14" s="6">
        <f>SUM(E14:G14)</f>
        <v>200483805</v>
      </c>
      <c r="I14" s="10">
        <f>1429999+14222398+38298</f>
        <v>15690695</v>
      </c>
      <c r="J14" s="6">
        <f t="shared" si="0"/>
        <v>11768021.25</v>
      </c>
      <c r="K14" s="6">
        <f t="shared" si="1"/>
        <v>6545218.326704</v>
      </c>
      <c r="L14" s="6">
        <f t="shared" si="2"/>
        <v>9741987.363295998</v>
      </c>
    </row>
    <row r="15" spans="4:12" ht="12.75">
      <c r="D15" s="5"/>
      <c r="E15" s="5"/>
      <c r="F15" s="5"/>
      <c r="G15" s="5"/>
      <c r="H15" s="6"/>
      <c r="I15" s="6"/>
      <c r="J15" s="6">
        <f t="shared" si="0"/>
        <v>0</v>
      </c>
      <c r="K15" s="6"/>
      <c r="L15" s="6"/>
    </row>
    <row r="16" spans="1:12" ht="12.75">
      <c r="A16" s="4" t="s">
        <v>23</v>
      </c>
      <c r="B16" s="4">
        <v>118</v>
      </c>
      <c r="D16" s="5">
        <v>142446344.68</v>
      </c>
      <c r="E16" s="5">
        <v>106834759.2</v>
      </c>
      <c r="F16" s="5">
        <v>1342833.77</v>
      </c>
      <c r="G16" s="5">
        <v>566890.13</v>
      </c>
      <c r="H16" s="6">
        <f>SUM(E16:G16)</f>
        <v>108744483.1</v>
      </c>
      <c r="I16" s="6">
        <f>1875252+2516505</f>
        <v>4391757</v>
      </c>
      <c r="J16" s="6">
        <f t="shared" si="0"/>
        <v>3293817.75</v>
      </c>
      <c r="K16" s="6">
        <f t="shared" si="1"/>
        <v>3568280.95728</v>
      </c>
      <c r="L16" s="6">
        <f t="shared" si="2"/>
        <v>1635260.6927200002</v>
      </c>
    </row>
    <row r="17" spans="4:12" ht="12.75">
      <c r="D17" s="5"/>
      <c r="E17" s="5"/>
      <c r="F17" s="5"/>
      <c r="G17" s="5"/>
      <c r="H17" s="6"/>
      <c r="I17" s="6"/>
      <c r="J17" s="6">
        <f t="shared" si="0"/>
        <v>0</v>
      </c>
      <c r="K17" s="6"/>
      <c r="L17" s="6"/>
    </row>
    <row r="18" spans="1:12" ht="12.75">
      <c r="A18" s="4" t="s">
        <v>24</v>
      </c>
      <c r="B18" s="4">
        <v>232</v>
      </c>
      <c r="D18" s="5">
        <v>36049327.29</v>
      </c>
      <c r="E18" s="5">
        <v>27036996.57</v>
      </c>
      <c r="F18" s="5">
        <v>629969.09</v>
      </c>
      <c r="G18" s="5">
        <v>158741.03</v>
      </c>
      <c r="H18" s="6">
        <f>SUM(E18:G18)</f>
        <v>27825706.69</v>
      </c>
      <c r="I18" s="6">
        <f>5532+4154471+16590+458146</f>
        <v>4634739</v>
      </c>
      <c r="J18" s="6">
        <f t="shared" si="0"/>
        <v>3476054.25</v>
      </c>
      <c r="K18" s="6">
        <f t="shared" si="1"/>
        <v>903035.685438</v>
      </c>
      <c r="L18" s="6">
        <f t="shared" si="2"/>
        <v>3361728.684562</v>
      </c>
    </row>
    <row r="19" spans="4:12" ht="12.75">
      <c r="D19" s="5"/>
      <c r="E19" s="5"/>
      <c r="F19" s="5"/>
      <c r="G19" s="5"/>
      <c r="H19" s="6"/>
      <c r="I19" s="6"/>
      <c r="J19" s="6">
        <f t="shared" si="0"/>
        <v>0</v>
      </c>
      <c r="K19" s="6"/>
      <c r="L19" s="6"/>
    </row>
    <row r="20" spans="1:12" ht="12.75">
      <c r="A20" s="4" t="s">
        <v>25</v>
      </c>
      <c r="B20" s="4">
        <v>227</v>
      </c>
      <c r="D20" s="5">
        <v>88768378.41</v>
      </c>
      <c r="E20" s="5">
        <v>66576286.11</v>
      </c>
      <c r="F20" s="5">
        <v>1452932.63</v>
      </c>
      <c r="G20" s="5">
        <v>344829.21</v>
      </c>
      <c r="H20" s="6">
        <f>SUM(E20:G20)</f>
        <v>68374047.94999999</v>
      </c>
      <c r="I20" s="6">
        <f>1459483+8720095+458146</f>
        <v>10637724</v>
      </c>
      <c r="J20" s="6">
        <f t="shared" si="0"/>
        <v>7978293</v>
      </c>
      <c r="K20" s="6">
        <f t="shared" si="1"/>
        <v>2223647.956074</v>
      </c>
      <c r="L20" s="6">
        <f t="shared" si="2"/>
        <v>7552406.883926</v>
      </c>
    </row>
    <row r="21" spans="4:12" ht="12.75">
      <c r="D21" s="5"/>
      <c r="E21" s="5"/>
      <c r="F21" s="5"/>
      <c r="G21" s="5"/>
      <c r="H21" s="6"/>
      <c r="I21" s="6"/>
      <c r="J21" s="6">
        <f t="shared" si="0"/>
        <v>0</v>
      </c>
      <c r="K21" s="6"/>
      <c r="L21" s="6"/>
    </row>
    <row r="22" spans="1:12" ht="12.75">
      <c r="A22" s="4" t="s">
        <v>26</v>
      </c>
      <c r="B22" s="4">
        <v>82</v>
      </c>
      <c r="D22" s="5">
        <v>17640197.9</v>
      </c>
      <c r="E22" s="12">
        <v>13230148.55</v>
      </c>
      <c r="F22" s="12">
        <v>224443.93</v>
      </c>
      <c r="G22" s="12">
        <v>99913.27</v>
      </c>
      <c r="H22" s="6">
        <f>SUM(E22:G22)</f>
        <v>13554505.75</v>
      </c>
      <c r="I22" s="5">
        <f>45376+917778+497706+458146</f>
        <v>1919006</v>
      </c>
      <c r="J22" s="6">
        <f t="shared" si="0"/>
        <v>1439254.5</v>
      </c>
      <c r="K22" s="6">
        <f t="shared" si="1"/>
        <v>441886.96157</v>
      </c>
      <c r="L22" s="6">
        <f t="shared" si="2"/>
        <v>1321724.73843</v>
      </c>
    </row>
    <row r="23" spans="4:10" ht="12.75">
      <c r="D23" s="5"/>
      <c r="E23" s="5"/>
      <c r="F23" s="5"/>
      <c r="G23" s="5"/>
      <c r="H23" s="6"/>
      <c r="I23" s="6"/>
      <c r="J23" s="6"/>
    </row>
    <row r="24" spans="1:12" s="16" customFormat="1" ht="12.75">
      <c r="A24" s="13"/>
      <c r="B24" s="13"/>
      <c r="C24" s="13"/>
      <c r="D24" s="14">
        <f>SUM(D5:D22)</f>
        <v>664112407.93</v>
      </c>
      <c r="E24" s="14">
        <f>SUM(E5:E22)</f>
        <v>498084320.69</v>
      </c>
      <c r="F24" s="14">
        <f>SUM(F5:F22)</f>
        <v>9526039.919999998</v>
      </c>
      <c r="G24" s="14">
        <f>SUM(G5:G22)</f>
        <v>2694605.9899999998</v>
      </c>
      <c r="H24" s="14">
        <f>SUM(H6:H23)</f>
        <v>510304966.6</v>
      </c>
      <c r="I24" s="15">
        <f>SUM(I6:I23)</f>
        <v>50863982</v>
      </c>
      <c r="J24" s="15">
        <f>SUM(J6:J23)</f>
        <v>38147986.5</v>
      </c>
      <c r="K24" s="15">
        <f>SUM(K6:K23)</f>
        <v>16636016.311046</v>
      </c>
      <c r="L24" s="15">
        <f>SUM(L6:L23)</f>
        <v>33732616.098954</v>
      </c>
    </row>
    <row r="25" ht="12.75">
      <c r="D25" s="5"/>
    </row>
    <row r="30" ht="12.75">
      <c r="A30" s="17"/>
    </row>
    <row r="33" ht="12.75">
      <c r="A33" s="18"/>
    </row>
  </sheetData>
  <sheetProtection/>
  <printOptions/>
  <pageMargins left="0" right="0" top="1" bottom="1" header="0.5" footer="0.5"/>
  <pageSetup horizontalDpi="600" verticalDpi="600" orientation="landscape" scale="90" r:id="rId1"/>
  <headerFooter alignWithMargins="0">
    <oddHeader>&amp;CManagement/Adminstrative Funding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SEMO NYS Emergency Management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testuser</cp:lastModifiedBy>
  <cp:lastPrinted>2008-02-25T19:16:43Z</cp:lastPrinted>
  <dcterms:created xsi:type="dcterms:W3CDTF">2008-02-25T19:14:27Z</dcterms:created>
  <dcterms:modified xsi:type="dcterms:W3CDTF">2008-12-10T12:52:23Z</dcterms:modified>
  <cp:category/>
  <cp:version/>
  <cp:contentType/>
  <cp:contentStatus/>
</cp:coreProperties>
</file>