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9200" windowHeight="12165" activeTab="5"/>
  </bookViews>
  <sheets>
    <sheet name="Introduction" sheetId="1" r:id="rId1"/>
    <sheet name="Calculator" sheetId="2" r:id="rId2"/>
    <sheet name="&quot;C&quot; Values" sheetId="3" r:id="rId3"/>
    <sheet name="Isc Info" sheetId="4" r:id="rId4"/>
    <sheet name="Arc Calc Info" sheetId="5" r:id="rId5"/>
    <sheet name="Typical Calculations" sheetId="6" r:id="rId6"/>
  </sheets>
  <definedNames>
    <definedName name="Cvalue1">'"C" Values'!$A$6:$C$26</definedName>
    <definedName name="Cvalue2">'"C" Values'!$D$6:$F$26</definedName>
    <definedName name="Cvalue3">'"C" Values'!$G$6:$I$26</definedName>
    <definedName name="Cvalue4">'"C" Values'!$J$6:$L$26</definedName>
    <definedName name="_xlnm.Print_Area" localSheetId="1">'Calculator'!$A$1:$K$32</definedName>
  </definedNames>
  <calcPr fullCalcOnLoad="1"/>
</workbook>
</file>

<file path=xl/comments2.xml><?xml version="1.0" encoding="utf-8"?>
<comments xmlns="http://schemas.openxmlformats.org/spreadsheetml/2006/main">
  <authors>
    <author>Paul Case</author>
  </authors>
  <commentList>
    <comment ref="C7" authorId="0">
      <text>
        <r>
          <rPr>
            <sz val="8"/>
            <rFont val="Tahoma"/>
            <family val="0"/>
          </rPr>
          <t xml:space="preserve">
Contact Electrical Safety to obtain fault clearing times</t>
        </r>
      </text>
    </comment>
    <comment ref="C15" authorId="0">
      <text>
        <r>
          <rPr>
            <sz val="8"/>
            <rFont val="Tahoma"/>
            <family val="0"/>
          </rPr>
          <t xml:space="preserve">
Contact Electrical Safety to obtain fault clearing times</t>
        </r>
      </text>
    </comment>
    <comment ref="C24" authorId="0">
      <text>
        <r>
          <rPr>
            <sz val="8"/>
            <rFont val="Tahoma"/>
            <family val="0"/>
          </rPr>
          <t xml:space="preserve">
Contact Electrical Safety to obtain fault clearing times</t>
        </r>
      </text>
    </comment>
  </commentList>
</comments>
</file>

<file path=xl/sharedStrings.xml><?xml version="1.0" encoding="utf-8"?>
<sst xmlns="http://schemas.openxmlformats.org/spreadsheetml/2006/main" count="272" uniqueCount="166">
  <si>
    <t>Conductors per phase:</t>
  </si>
  <si>
    <t>Conductor length:</t>
  </si>
  <si>
    <t>Conductor AWG or kcmil</t>
  </si>
  <si>
    <t>AWG or</t>
  </si>
  <si>
    <t>kcmil</t>
  </si>
  <si>
    <t>14</t>
  </si>
  <si>
    <t>12</t>
  </si>
  <si>
    <t>10</t>
  </si>
  <si>
    <t>8</t>
  </si>
  <si>
    <t>6</t>
  </si>
  <si>
    <t>4</t>
  </si>
  <si>
    <t>3</t>
  </si>
  <si>
    <t>2</t>
  </si>
  <si>
    <t>1</t>
  </si>
  <si>
    <t>1/0</t>
  </si>
  <si>
    <t>2/0</t>
  </si>
  <si>
    <t>3/0</t>
  </si>
  <si>
    <t>4/0</t>
  </si>
  <si>
    <t>250</t>
  </si>
  <si>
    <t>300</t>
  </si>
  <si>
    <t>350</t>
  </si>
  <si>
    <t>400</t>
  </si>
  <si>
    <t>500</t>
  </si>
  <si>
    <t>600</t>
  </si>
  <si>
    <t>750</t>
  </si>
  <si>
    <t>1000</t>
  </si>
  <si>
    <t>"M" =</t>
  </si>
  <si>
    <t>Three single conductors, 600-volt</t>
  </si>
  <si>
    <t>Conduit</t>
  </si>
  <si>
    <t>Steel</t>
  </si>
  <si>
    <t>Nonmagnetic</t>
  </si>
  <si>
    <t>Copper Conductors</t>
  </si>
  <si>
    <t>Aluminum Conductors</t>
  </si>
  <si>
    <t>Three-conductor cable, 600-volt</t>
  </si>
  <si>
    <t>Bulletin EPR-1, Electrical Plan Review</t>
  </si>
  <si>
    <t>Cooper Bussman, May 2000</t>
  </si>
  <si>
    <t>http://www.bussmann.com/library/docs/EPR_Booklet.pdf</t>
  </si>
  <si>
    <t>Pages 8 - 10</t>
  </si>
  <si>
    <t>3-Ph Isc at fault =</t>
  </si>
  <si>
    <t>"f" factor =</t>
  </si>
  <si>
    <r>
      <t>*</t>
    </r>
    <r>
      <rPr>
        <sz val="10"/>
        <rFont val="Arial"/>
        <family val="0"/>
      </rPr>
      <t>3-Ph I</t>
    </r>
    <r>
      <rPr>
        <vertAlign val="subscript"/>
        <sz val="10"/>
        <rFont val="Arial"/>
        <family val="2"/>
      </rPr>
      <t>SC</t>
    </r>
    <r>
      <rPr>
        <sz val="10"/>
        <rFont val="Arial"/>
        <family val="2"/>
      </rPr>
      <t xml:space="preserve"> at xfmr =</t>
    </r>
  </si>
  <si>
    <t>Xfmr FLA =</t>
  </si>
  <si>
    <r>
      <t xml:space="preserve"> I</t>
    </r>
    <r>
      <rPr>
        <vertAlign val="subscript"/>
        <sz val="10"/>
        <rFont val="Arial"/>
        <family val="2"/>
      </rPr>
      <t>SC</t>
    </r>
    <r>
      <rPr>
        <sz val="10"/>
        <rFont val="Arial"/>
        <family val="0"/>
      </rPr>
      <t xml:space="preserve"> at xfmr * M</t>
    </r>
  </si>
  <si>
    <r>
      <t xml:space="preserve"> (1.73 * L * I</t>
    </r>
    <r>
      <rPr>
        <vertAlign val="subscript"/>
        <sz val="10"/>
        <rFont val="Arial"/>
        <family val="2"/>
      </rPr>
      <t>L-L-L</t>
    </r>
    <r>
      <rPr>
        <sz val="10"/>
        <rFont val="Arial"/>
        <family val="0"/>
      </rPr>
      <t>) / (C * E</t>
    </r>
    <r>
      <rPr>
        <vertAlign val="subscript"/>
        <sz val="10"/>
        <rFont val="Arial"/>
        <family val="2"/>
      </rPr>
      <t>L-L</t>
    </r>
    <r>
      <rPr>
        <sz val="10"/>
        <rFont val="Arial"/>
        <family val="0"/>
      </rPr>
      <t>)</t>
    </r>
  </si>
  <si>
    <r>
      <t xml:space="preserve"> (((KVA / 1000) * 10</t>
    </r>
    <r>
      <rPr>
        <vertAlign val="superscript"/>
        <sz val="10"/>
        <rFont val="Arial"/>
        <family val="2"/>
      </rPr>
      <t>6</t>
    </r>
    <r>
      <rPr>
        <sz val="10"/>
        <rFont val="Arial"/>
        <family val="0"/>
      </rPr>
      <t>) / (1.732 * E</t>
    </r>
    <r>
      <rPr>
        <vertAlign val="subscript"/>
        <sz val="10"/>
        <rFont val="Arial"/>
        <family val="2"/>
      </rPr>
      <t>L-L</t>
    </r>
    <r>
      <rPr>
        <sz val="10"/>
        <rFont val="Arial"/>
        <family val="2"/>
      </rPr>
      <t>)) * 100 / Z%)</t>
    </r>
  </si>
  <si>
    <r>
      <t xml:space="preserve"> (KVA * 1000) / (E</t>
    </r>
    <r>
      <rPr>
        <vertAlign val="subscript"/>
        <sz val="10"/>
        <rFont val="Arial"/>
        <family val="2"/>
      </rPr>
      <t xml:space="preserve">L-L </t>
    </r>
    <r>
      <rPr>
        <sz val="10"/>
        <rFont val="Arial"/>
        <family val="0"/>
      </rPr>
      <t>* 1.732)</t>
    </r>
  </si>
  <si>
    <t>where:</t>
  </si>
  <si>
    <r>
      <t>E</t>
    </r>
    <r>
      <rPr>
        <vertAlign val="subscript"/>
        <sz val="10"/>
        <rFont val="Arial"/>
        <family val="2"/>
      </rPr>
      <t>L-L</t>
    </r>
    <r>
      <rPr>
        <sz val="10"/>
        <rFont val="Arial"/>
        <family val="0"/>
      </rPr>
      <t xml:space="preserve"> = phase-to-phase voltage</t>
    </r>
  </si>
  <si>
    <t>Z = transformer nameplate impedance, in percent</t>
  </si>
  <si>
    <t>L = length of conductor to the fault</t>
  </si>
  <si>
    <r>
      <t>I</t>
    </r>
    <r>
      <rPr>
        <vertAlign val="subscript"/>
        <sz val="10"/>
        <rFont val="Arial"/>
        <family val="2"/>
      </rPr>
      <t>L-L-L</t>
    </r>
    <r>
      <rPr>
        <sz val="10"/>
        <rFont val="Arial"/>
        <family val="0"/>
      </rPr>
      <t xml:space="preserve"> = available 3-phase short circuit current at beginning of circuit</t>
    </r>
  </si>
  <si>
    <t>C = constant from "C" Values sheet (multiply by number of conductors per phase for parallel runs)</t>
  </si>
  <si>
    <t>"f" factor = calculated variable from source document formula</t>
  </si>
  <si>
    <t>M = calculated variable from source document formula</t>
  </si>
  <si>
    <t>Conductor AWG or kcmil:</t>
  </si>
  <si>
    <t>Typical Flash Protection Boundaries for 3-Phase, 480-volt systems</t>
  </si>
  <si>
    <t>(Arc-in-Box)</t>
  </si>
  <si>
    <t>Clearing</t>
  </si>
  <si>
    <t>Calculated Flash</t>
  </si>
  <si>
    <t>Arc Incident Energy</t>
  </si>
  <si>
    <t>3-Phase Bolted</t>
  </si>
  <si>
    <t>Time</t>
  </si>
  <si>
    <t>Protection Boundary (inches)</t>
  </si>
  <si>
    <r>
      <t>cal/cm</t>
    </r>
    <r>
      <rPr>
        <u val="single"/>
        <vertAlign val="superscript"/>
        <sz val="10"/>
        <rFont val="Arial"/>
        <family val="2"/>
      </rPr>
      <t>2</t>
    </r>
    <r>
      <rPr>
        <u val="single"/>
        <sz val="10"/>
        <rFont val="Arial"/>
        <family val="2"/>
      </rPr>
      <t xml:space="preserve"> at 18 Inches</t>
    </r>
  </si>
  <si>
    <t>Fault Current (kA)</t>
  </si>
  <si>
    <t>(sec)</t>
  </si>
  <si>
    <t>Arc in a Box</t>
  </si>
  <si>
    <t>References:</t>
  </si>
  <si>
    <t>“The Other Electrical Hazard: Electrical Arc Blast Burns,” R. Lee, IEEE Trans. Industrial Applications, Vol 1A-18. No. 3, Page 246, May/June 1982.</t>
  </si>
  <si>
    <t>“The Use of Low Voltage Current Limiting Fuses to Reduce Arc Flash Energy,” T. Neal, V. Saporita, T. Macalady, R. Doughty, K. Borgwald, Record of Conference Papers IEEE PCIC-99-36.</t>
  </si>
  <si>
    <t>“Predicting Incident Energy to Better Manage the Electric Arc Hazard on 600 V Power Distribution Systems,” R. L. Doughty, T. E. “Testing Update on Protective Clothing &amp; Equipment For Electric Arc Exposure, R. Doughty, T. Neal, T. Dear, A. Bingham, Record of Conference Papers IEEE PCIC-97-35.</t>
  </si>
  <si>
    <t>“Testing Update on Protective Clothing &amp; Equipment For Electric Arc Exposure, R. Doughty, T. Neal, T. Dear, A. Bingham, Record of Conference Papers IEEE PCIC-97-35.</t>
  </si>
  <si>
    <t>Equations:</t>
  </si>
  <si>
    <t>B-2 Basic Equations for Calculating Incident Energy and Flash Protection Boundary Distances of Equipment.</t>
  </si>
  <si>
    <t>The following equations can be used to predict the incident energy and flash protection boundary distances produced by a three-phase arc and the flash protection boundary distance for that arc, based on the voltage range. The parameters required to make the calculation are:</t>
  </si>
  <si>
    <t>(a) The maximum “bolted fault” three-phase short circuit current available at the equipment,</t>
  </si>
  <si>
    <t>(b) The total protective device clearing time (upstream of the prospective arc location) at the arcing current,</t>
  </si>
  <si>
    <t>(c) The distance of the worker from the arc for the task to be performed.</t>
  </si>
  <si>
    <t xml:space="preserve">Voltage Range: </t>
  </si>
  <si>
    <t>Calculation:</t>
  </si>
  <si>
    <t>Equation:</t>
  </si>
  <si>
    <t>Vo &lt; 1000 Volts</t>
  </si>
  <si>
    <r>
      <t xml:space="preserve">Ei = 416 Ia t D </t>
    </r>
    <r>
      <rPr>
        <vertAlign val="superscript"/>
        <sz val="12"/>
        <rFont val="Times-Roman"/>
        <family val="0"/>
      </rPr>
      <t>–1.6</t>
    </r>
  </si>
  <si>
    <r>
      <t>Db = (416 Ia t / 1.2)</t>
    </r>
    <r>
      <rPr>
        <vertAlign val="superscript"/>
        <sz val="12"/>
        <rFont val="Times-Roman"/>
        <family val="0"/>
      </rPr>
      <t>0.625</t>
    </r>
  </si>
  <si>
    <t>Vo is the open circuit voltage of the system,</t>
  </si>
  <si>
    <t>Ia is the arcing current in kA,</t>
  </si>
  <si>
    <t>Ib is the bolted fault current (from 0.6 to 106 kA),</t>
  </si>
  <si>
    <r>
      <t xml:space="preserve">Ei is the incident energy in cal/cm </t>
    </r>
    <r>
      <rPr>
        <vertAlign val="superscript"/>
        <sz val="12"/>
        <rFont val="Times New Roman"/>
        <family val="1"/>
      </rPr>
      <t>2</t>
    </r>
    <r>
      <rPr>
        <sz val="12"/>
        <rFont val="Times New Roman"/>
        <family val="1"/>
      </rPr>
      <t>,</t>
    </r>
  </si>
  <si>
    <t>D is the distance of the worker from the arc in inches (18 inches or more),</t>
  </si>
  <si>
    <t>t is the time of arc exposure in seconds, and</t>
  </si>
  <si>
    <r>
      <t xml:space="preserve">Db is the boundary distance in inches from the arc (distance where incident energy is 1.2 cal/cm </t>
    </r>
    <r>
      <rPr>
        <vertAlign val="superscript"/>
        <sz val="12"/>
        <rFont val="Times New Roman"/>
        <family val="1"/>
      </rPr>
      <t>2</t>
    </r>
    <r>
      <rPr>
        <sz val="12"/>
        <rFont val="Times New Roman"/>
        <family val="1"/>
      </rPr>
      <t>).</t>
    </r>
  </si>
  <si>
    <t>Other Information:</t>
  </si>
  <si>
    <t>Calculation of Incident Energy Exposure for Open Air Arcs.</t>
  </si>
  <si>
    <t>The incident energy from open arcs can be better calculated through calculation programs that are commercially available in the marketplace. Most equipment incident energy values would be of the arc-in-box type, since a majority of work on voltages up through 15000 volts is in motor control cabinets, pad-mount switches, and other enclosures.</t>
  </si>
  <si>
    <r>
      <t>Input:</t>
    </r>
  </si>
  <si>
    <t>Flash Protection Boundary:</t>
  </si>
  <si>
    <t>Fault Clearing Time (seconds):</t>
  </si>
  <si>
    <r>
      <t>AL</t>
    </r>
    <r>
      <rPr>
        <sz val="9"/>
        <rFont val="Arial"/>
        <family val="2"/>
      </rPr>
      <t xml:space="preserve"> or </t>
    </r>
    <r>
      <rPr>
        <b/>
        <sz val="9"/>
        <rFont val="Arial"/>
        <family val="2"/>
      </rPr>
      <t>CU</t>
    </r>
    <r>
      <rPr>
        <sz val="9"/>
        <rFont val="Arial"/>
        <family val="2"/>
      </rPr>
      <t>:</t>
    </r>
  </si>
  <si>
    <r>
      <t>Magnetic conduit (</t>
    </r>
    <r>
      <rPr>
        <b/>
        <sz val="9"/>
        <rFont val="Arial"/>
        <family val="2"/>
      </rPr>
      <t>Y</t>
    </r>
    <r>
      <rPr>
        <sz val="9"/>
        <rFont val="Arial"/>
        <family val="2"/>
      </rPr>
      <t xml:space="preserve"> or </t>
    </r>
    <r>
      <rPr>
        <b/>
        <sz val="9"/>
        <rFont val="Arial"/>
        <family val="2"/>
      </rPr>
      <t>N</t>
    </r>
    <r>
      <rPr>
        <sz val="9"/>
        <rFont val="Arial"/>
        <family val="2"/>
      </rPr>
      <t>):</t>
    </r>
  </si>
  <si>
    <r>
      <t>(</t>
    </r>
    <r>
      <rPr>
        <b/>
        <sz val="9"/>
        <rFont val="Arial"/>
        <family val="2"/>
      </rPr>
      <t>S</t>
    </r>
    <r>
      <rPr>
        <sz val="9"/>
        <rFont val="Arial"/>
        <family val="2"/>
      </rPr>
      <t>)ingle conductors or (</t>
    </r>
    <r>
      <rPr>
        <b/>
        <sz val="9"/>
        <rFont val="Arial"/>
        <family val="2"/>
      </rPr>
      <t>C</t>
    </r>
    <r>
      <rPr>
        <sz val="9"/>
        <rFont val="Arial"/>
        <family val="2"/>
      </rPr>
      <t>)able:</t>
    </r>
  </si>
  <si>
    <r>
      <t>arc incident energy = 1.2 cal/cm</t>
    </r>
    <r>
      <rPr>
        <b/>
        <vertAlign val="superscript"/>
        <sz val="9"/>
        <color indexed="57"/>
        <rFont val="Arial"/>
        <family val="2"/>
      </rPr>
      <t>2</t>
    </r>
  </si>
  <si>
    <t>"f"</t>
  </si>
  <si>
    <t>"M"</t>
  </si>
  <si>
    <t>Transformer</t>
  </si>
  <si>
    <t>Feeder</t>
  </si>
  <si>
    <t>Branch Circuit</t>
  </si>
  <si>
    <t>Arc-In-Box Incident Energy:</t>
  </si>
  <si>
    <t>@</t>
  </si>
  <si>
    <t>Flash Protection Boundary (inches) where</t>
  </si>
  <si>
    <t>TC substantiation statement: “This proposal presents the best information available to date on arc fault hazards.  Public review and comments are strongly encouraged.  Recent testing has enabled development of improved equations for calculating the arc flash incident energy at the arc flash boundary.  While the testing and development of methods is not complete this proposal contains methods that reflect significantly more laboratory data than the existing methods and will allow improved safety.”</t>
  </si>
  <si>
    <t>Proposal 70E-157a - (Annex XXX), Log #CP8, submitted and accepted by the Technical Committee on Electrical Safety Requirements for Employee Workplaces</t>
  </si>
  <si>
    <r>
      <t>(*</t>
    </r>
    <r>
      <rPr>
        <sz val="8"/>
        <rFont val="Arial"/>
        <family val="2"/>
      </rPr>
      <t>NFPA 70E, 2000 Edition, Appendix B, Section B-2-1)</t>
    </r>
  </si>
  <si>
    <r>
      <t xml:space="preserve">Source </t>
    </r>
    <r>
      <rPr>
        <sz val="8"/>
        <rFont val="Arial"/>
        <family val="2"/>
      </rPr>
      <t>(except as noted)</t>
    </r>
    <r>
      <rPr>
        <sz val="10"/>
        <rFont val="Arial"/>
        <family val="0"/>
      </rPr>
      <t>:</t>
    </r>
  </si>
  <si>
    <t>According to the NFPA 70E Technical Committee on Electrical Safety Requirements for Employee Workplaces, “This proposal presents the best information available to date on arc fault hazards.  Public review and comments are strongly encouraged.  Recent testing has enabled development of improved equations for calculating the arc flash incident energy at the arc flash boundary.  While the testing and development of methods is not complete this proposal contains methods that reflect significantly more laboratory data than the existing methods and will allow improved safety.”</t>
  </si>
  <si>
    <t>Transformer ID:</t>
  </si>
  <si>
    <t>Panel ID:</t>
  </si>
  <si>
    <t>Branch Circuit ID:</t>
  </si>
  <si>
    <t>Other Equipment ID:</t>
  </si>
  <si>
    <t>Hanford Electrical Safety Program Arc Flash Calculator</t>
  </si>
  <si>
    <t>Scroll down to enter equipment ID information</t>
  </si>
  <si>
    <t>Flash Calculation Location:</t>
  </si>
  <si>
    <t xml:space="preserve"> 1/(1 + f)</t>
  </si>
  <si>
    <t>Enter working distance (inches):</t>
  </si>
  <si>
    <r>
      <t>Arc-In-Box energy = cal/cm</t>
    </r>
    <r>
      <rPr>
        <b/>
        <vertAlign val="superscript"/>
        <sz val="9"/>
        <color indexed="12"/>
        <rFont val="Arial"/>
        <family val="2"/>
      </rPr>
      <t>2</t>
    </r>
    <r>
      <rPr>
        <b/>
        <sz val="9"/>
        <color indexed="12"/>
        <rFont val="Arial"/>
        <family val="2"/>
      </rPr>
      <t xml:space="preserve"> at specified working distance</t>
    </r>
  </si>
  <si>
    <t>K</t>
  </si>
  <si>
    <t>Gap (mm)</t>
  </si>
  <si>
    <r>
      <t>Log (I</t>
    </r>
    <r>
      <rPr>
        <vertAlign val="subscript"/>
        <sz val="10"/>
        <rFont val="Arial"/>
        <family val="0"/>
      </rPr>
      <t>BF</t>
    </r>
    <r>
      <rPr>
        <sz val="10"/>
        <rFont val="Arial"/>
        <family val="0"/>
      </rPr>
      <t>)</t>
    </r>
  </si>
  <si>
    <t>Electrode gap, 25mm = 1 inch</t>
  </si>
  <si>
    <r>
      <t>Log (I</t>
    </r>
    <r>
      <rPr>
        <vertAlign val="subscript"/>
        <sz val="10"/>
        <rFont val="Arial"/>
        <family val="2"/>
      </rPr>
      <t>IA</t>
    </r>
    <r>
      <rPr>
        <sz val="10"/>
        <rFont val="Arial"/>
        <family val="0"/>
      </rPr>
      <t>)</t>
    </r>
  </si>
  <si>
    <r>
      <t>Log (I</t>
    </r>
    <r>
      <rPr>
        <vertAlign val="subscript"/>
        <sz val="10"/>
        <rFont val="Arial"/>
        <family val="2"/>
      </rPr>
      <t>IA</t>
    </r>
    <r>
      <rPr>
        <sz val="10"/>
        <rFont val="Arial"/>
        <family val="0"/>
      </rPr>
      <t>) for less than 1 kV (calculated)</t>
    </r>
  </si>
  <si>
    <r>
      <t>IEEE Std. 1584</t>
    </r>
    <r>
      <rPr>
        <vertAlign val="superscript"/>
        <sz val="10"/>
        <rFont val="Arial"/>
        <family val="2"/>
      </rPr>
      <t>TM</t>
    </r>
    <r>
      <rPr>
        <sz val="10"/>
        <rFont val="Arial"/>
        <family val="0"/>
      </rPr>
      <t>-2002, IEEE Guide for Performing Arc-Flash Hazard Calculations, IEEE Industry Applications Society</t>
    </r>
  </si>
  <si>
    <t>K = constant for arc in a box (see Arc Calc Info page for equations)</t>
  </si>
  <si>
    <t>lg</t>
  </si>
  <si>
    <t>V</t>
  </si>
  <si>
    <t>G</t>
  </si>
  <si>
    <r>
      <t>I</t>
    </r>
    <r>
      <rPr>
        <vertAlign val="subscript"/>
        <sz val="10"/>
        <rFont val="Arial"/>
        <family val="2"/>
      </rPr>
      <t>a</t>
    </r>
  </si>
  <si>
    <r>
      <t>I</t>
    </r>
    <r>
      <rPr>
        <vertAlign val="subscript"/>
        <sz val="10"/>
        <rFont val="Arial"/>
        <family val="2"/>
      </rPr>
      <t>bf</t>
    </r>
  </si>
  <si>
    <t>is arcing current (kA)</t>
  </si>
  <si>
    <t>is –0.097 for box conﬁgurations</t>
  </si>
  <si>
    <t>is bolted fault current for three-phase faults (symmetrical RMS) (kA)</t>
  </si>
  <si>
    <t>is system voltage (kV)</t>
  </si>
  <si>
    <r>
      <t>is the log</t>
    </r>
    <r>
      <rPr>
        <vertAlign val="subscript"/>
        <sz val="12"/>
        <rFont val="Times New Roman"/>
        <family val="1"/>
      </rPr>
      <t>10</t>
    </r>
  </si>
  <si>
    <t>*Ia</t>
  </si>
  <si>
    <t xml:space="preserve"> Ei</t>
  </si>
  <si>
    <t xml:space="preserve"> Db</t>
  </si>
  <si>
    <r>
      <t>lg I</t>
    </r>
    <r>
      <rPr>
        <b/>
        <vertAlign val="subscript"/>
        <sz val="12"/>
        <rFont val="Times-Roman"/>
        <family val="0"/>
      </rPr>
      <t>a</t>
    </r>
    <r>
      <rPr>
        <b/>
        <sz val="12"/>
        <rFont val="Times-Roman"/>
        <family val="0"/>
      </rPr>
      <t xml:space="preserve"> = K + 0.662 lg I</t>
    </r>
    <r>
      <rPr>
        <b/>
        <vertAlign val="subscript"/>
        <sz val="12"/>
        <rFont val="Times-Roman"/>
        <family val="0"/>
      </rPr>
      <t>bf</t>
    </r>
    <r>
      <rPr>
        <b/>
        <sz val="12"/>
        <rFont val="Times-Roman"/>
        <family val="0"/>
      </rPr>
      <t xml:space="preserve"> + 0.0966 V + 0.000526 G + 0.5588 V (lg I</t>
    </r>
    <r>
      <rPr>
        <b/>
        <vertAlign val="subscript"/>
        <sz val="12"/>
        <rFont val="Times-Roman"/>
        <family val="0"/>
      </rPr>
      <t>bf</t>
    </r>
    <r>
      <rPr>
        <b/>
        <sz val="12"/>
        <rFont val="Times-Roman"/>
        <family val="0"/>
      </rPr>
      <t>) – 0.00304 G (lg I</t>
    </r>
    <r>
      <rPr>
        <b/>
        <vertAlign val="subscript"/>
        <sz val="12"/>
        <rFont val="Times-Roman"/>
        <family val="0"/>
      </rPr>
      <t>bf</t>
    </r>
    <r>
      <rPr>
        <b/>
        <sz val="12"/>
        <rFont val="Times-Roman"/>
        <family val="0"/>
      </rPr>
      <t>)</t>
    </r>
  </si>
  <si>
    <t>Volts &gt; kV</t>
  </si>
  <si>
    <t>Amps &gt; kA</t>
  </si>
  <si>
    <r>
      <t>Xfmr 3-Ph I</t>
    </r>
    <r>
      <rPr>
        <vertAlign val="subscript"/>
        <sz val="9"/>
        <rFont val="Arial"/>
        <family val="2"/>
      </rPr>
      <t>SC</t>
    </r>
    <r>
      <rPr>
        <sz val="9"/>
        <rFont val="Arial"/>
        <family val="2"/>
      </rPr>
      <t xml:space="preserve"> (Amps)=</t>
    </r>
  </si>
  <si>
    <r>
      <t>arc fault current</t>
    </r>
    <r>
      <rPr>
        <sz val="9"/>
        <rFont val="Arial"/>
        <family val="2"/>
      </rPr>
      <t xml:space="preserve"> (Amps)</t>
    </r>
  </si>
  <si>
    <r>
      <t>I</t>
    </r>
    <r>
      <rPr>
        <vertAlign val="subscript"/>
        <sz val="9"/>
        <rFont val="Arial"/>
        <family val="2"/>
      </rPr>
      <t>sc</t>
    </r>
    <r>
      <rPr>
        <sz val="9"/>
        <rFont val="Arial"/>
        <family val="2"/>
      </rPr>
      <t xml:space="preserve"> at fault (Amps) =</t>
    </r>
  </si>
  <si>
    <r>
      <t>I</t>
    </r>
    <r>
      <rPr>
        <vertAlign val="subscript"/>
        <sz val="9"/>
        <rFont val="Arial"/>
        <family val="2"/>
      </rPr>
      <t>sc</t>
    </r>
    <r>
      <rPr>
        <sz val="9"/>
        <rFont val="Arial"/>
        <family val="2"/>
      </rPr>
      <t xml:space="preserve"> at beginning of circuit (Amps):</t>
    </r>
  </si>
  <si>
    <t>This spreadsheet is not intended to replace existing up to date fault studies or support of experienced electrical engineers, but is one tool that can assist engineers, planners, and electrical safety POCs in performing a flash hazard analysis.  Arc flash calculation is not an exact science and caution is always necessary, including use of multiple alternate methods that are available to verify results and ensure the highest level of safety based on the best information available.</t>
  </si>
  <si>
    <t></t>
  </si>
  <si>
    <r>
      <t xml:space="preserve">This Excel file combines arc flash equations from a proposal to NFPA 70E-2003 with simplified equations to calculate available fault current.  This tool uses methods that have been shown to result in conservative estimates of fault current, which should result in conservative estimates of arc incident energy </t>
    </r>
    <r>
      <rPr>
        <b/>
        <sz val="10"/>
        <color indexed="10"/>
        <rFont val="Arial"/>
        <family val="2"/>
      </rPr>
      <t>if appropriate arc fault clearing times are used</t>
    </r>
    <r>
      <rPr>
        <sz val="10"/>
        <rFont val="Arial"/>
        <family val="0"/>
      </rPr>
      <t>.  An IEEE 1584 equation is used to calculate arcing fault current.  That is the fault current value that is used to determine the clearing time of the overcurrent protective device ahead of the potential arc fault location.  Electrical engineering should be consulted to obtain information on fault clearing times.</t>
    </r>
  </si>
  <si>
    <t>* Ia equation from IEEE 1584-2002 where:</t>
  </si>
  <si>
    <t>is the gap between conductors, (calculator uses 25mm = 1 inch)</t>
  </si>
  <si>
    <r>
      <t xml:space="preserve">This calculator is for use only with systems operating at </t>
    </r>
    <r>
      <rPr>
        <b/>
        <sz val="10"/>
        <color indexed="10"/>
        <rFont val="Arial"/>
        <family val="2"/>
      </rPr>
      <t>less than 1000 volts</t>
    </r>
    <r>
      <rPr>
        <sz val="10"/>
        <rFont val="Arial"/>
        <family val="0"/>
      </rPr>
      <t>.  If any doubts exist on use of this spreadsheet, or to perform a flash hazard analysis on systems operating at more than 1000 volts, consult with an electrical engineer or other knowledgeable person.</t>
    </r>
  </si>
  <si>
    <t xml:space="preserve"> (&lt;1000 volts only)</t>
  </si>
  <si>
    <t xml:space="preserve">      Short Circuit and Arc Flash Calculator</t>
  </si>
  <si>
    <t xml:space="preserve"> </t>
  </si>
  <si>
    <r>
      <t>Metallic conduit? (</t>
    </r>
    <r>
      <rPr>
        <b/>
        <sz val="9"/>
        <rFont val="Arial"/>
        <family val="2"/>
      </rPr>
      <t>Y</t>
    </r>
    <r>
      <rPr>
        <sz val="9"/>
        <rFont val="Arial"/>
        <family val="2"/>
      </rPr>
      <t xml:space="preserve"> or </t>
    </r>
    <r>
      <rPr>
        <b/>
        <sz val="9"/>
        <rFont val="Arial"/>
        <family val="2"/>
      </rPr>
      <t>N</t>
    </r>
    <r>
      <rPr>
        <sz val="9"/>
        <rFont val="Arial"/>
        <family val="2"/>
      </rPr>
      <t>):</t>
    </r>
  </si>
  <si>
    <t xml:space="preserve"> Xfmr Secondary Line to Line Volts:</t>
  </si>
  <si>
    <t>Xfmr impedance %:</t>
  </si>
  <si>
    <t>Xfmr KVA:</t>
  </si>
  <si>
    <t>Question/comments?  Contact Electrical Safety (371-7886)</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</si>
</sst>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0.0"/>
    <numFmt numFmtId="169" formatCode="#,##0.000"/>
    <numFmt numFmtId="170" formatCode="0.000"/>
    <numFmt numFmtId="171" formatCode="[$€-2]\ #,##0.00_);[Red]\([$€-2]\ #,##0.00\)"/>
  </numFmts>
  <fonts count="43">
    <font>
      <sz val="10"/>
      <name val="Arial"/>
      <family val="0"/>
    </font>
    <font>
      <u val="single"/>
      <sz val="10"/>
      <name val="Arial"/>
      <family val="2"/>
    </font>
    <font>
      <b/>
      <u val="single"/>
      <sz val="10"/>
      <name val="Arial"/>
      <family val="2"/>
    </font>
    <font>
      <vertAlign val="subscript"/>
      <sz val="10"/>
      <name val="Arial"/>
      <family val="2"/>
    </font>
    <font>
      <u val="single"/>
      <sz val="10"/>
      <color indexed="12"/>
      <name val="Arial"/>
      <family val="0"/>
    </font>
    <font>
      <u val="single"/>
      <sz val="10"/>
      <color indexed="36"/>
      <name val="Arial"/>
      <family val="0"/>
    </font>
    <font>
      <vertAlign val="superscript"/>
      <sz val="10"/>
      <name val="Arial"/>
      <family val="2"/>
    </font>
    <font>
      <b/>
      <sz val="10"/>
      <name val="Arial"/>
      <family val="2"/>
    </font>
    <font>
      <b/>
      <sz val="10"/>
      <color indexed="10"/>
      <name val="Arial"/>
      <family val="2"/>
    </font>
    <font>
      <b/>
      <sz val="14"/>
      <name val="Arial"/>
      <family val="2"/>
    </font>
    <font>
      <i/>
      <sz val="10"/>
      <name val="Arial"/>
      <family val="2"/>
    </font>
    <font>
      <u val="single"/>
      <vertAlign val="superscript"/>
      <sz val="10"/>
      <name val="Arial"/>
      <family val="2"/>
    </font>
    <font>
      <sz val="10"/>
      <color indexed="8"/>
      <name val="Arial"/>
      <family val="2"/>
    </font>
    <font>
      <sz val="12"/>
      <name val="Times New Roman"/>
      <family val="1"/>
    </font>
    <font>
      <u val="single"/>
      <sz val="12"/>
      <name val="Times-Roman"/>
      <family val="0"/>
    </font>
    <font>
      <sz val="12"/>
      <name val="Times-Roman"/>
      <family val="0"/>
    </font>
    <font>
      <vertAlign val="superscript"/>
      <sz val="12"/>
      <name val="Times-Roman"/>
      <family val="0"/>
    </font>
    <font>
      <vertAlign val="superscript"/>
      <sz val="12"/>
      <name val="Times New Roman"/>
      <family val="1"/>
    </font>
    <font>
      <b/>
      <u val="single"/>
      <sz val="12"/>
      <name val="Times New Roman"/>
      <family val="1"/>
    </font>
    <font>
      <b/>
      <sz val="9"/>
      <name val="Arial"/>
      <family val="2"/>
    </font>
    <font>
      <sz val="9"/>
      <name val="Arial"/>
      <family val="2"/>
    </font>
    <font>
      <b/>
      <u val="single"/>
      <sz val="9"/>
      <name val="Arial"/>
      <family val="2"/>
    </font>
    <font>
      <vertAlign val="subscript"/>
      <sz val="9"/>
      <name val="Arial"/>
      <family val="2"/>
    </font>
    <font>
      <b/>
      <sz val="9"/>
      <color indexed="10"/>
      <name val="Arial"/>
      <family val="2"/>
    </font>
    <font>
      <b/>
      <sz val="9"/>
      <color indexed="12"/>
      <name val="Arial"/>
      <family val="2"/>
    </font>
    <font>
      <b/>
      <vertAlign val="superscript"/>
      <sz val="9"/>
      <color indexed="12"/>
      <name val="Arial"/>
      <family val="2"/>
    </font>
    <font>
      <b/>
      <sz val="9"/>
      <color indexed="57"/>
      <name val="Arial"/>
      <family val="2"/>
    </font>
    <font>
      <b/>
      <vertAlign val="superscript"/>
      <sz val="9"/>
      <color indexed="57"/>
      <name val="Arial"/>
      <family val="2"/>
    </font>
    <font>
      <b/>
      <sz val="10"/>
      <color indexed="12"/>
      <name val="Arial"/>
      <family val="2"/>
    </font>
    <font>
      <b/>
      <sz val="9"/>
      <color indexed="8"/>
      <name val="Arial"/>
      <family val="2"/>
    </font>
    <font>
      <b/>
      <sz val="9"/>
      <color indexed="61"/>
      <name val="Arial"/>
      <family val="2"/>
    </font>
    <font>
      <sz val="8"/>
      <name val="Tahoma"/>
      <family val="0"/>
    </font>
    <font>
      <b/>
      <sz val="8"/>
      <name val="Arial"/>
      <family val="2"/>
    </font>
    <font>
      <sz val="8"/>
      <name val="Arial"/>
      <family val="2"/>
    </font>
    <font>
      <sz val="16"/>
      <color indexed="12"/>
      <name val="Iconic Symbols Ext"/>
      <family val="0"/>
    </font>
    <font>
      <sz val="16"/>
      <name val="Arial"/>
      <family val="0"/>
    </font>
    <font>
      <b/>
      <sz val="12"/>
      <name val="Times-Roman"/>
      <family val="0"/>
    </font>
    <font>
      <vertAlign val="subscript"/>
      <sz val="12"/>
      <name val="Times New Roman"/>
      <family val="1"/>
    </font>
    <font>
      <b/>
      <sz val="12"/>
      <name val="Times New Roman"/>
      <family val="1"/>
    </font>
    <font>
      <b/>
      <vertAlign val="subscript"/>
      <sz val="12"/>
      <name val="Times-Roman"/>
      <family val="0"/>
    </font>
    <font>
      <sz val="10"/>
      <color indexed="10"/>
      <name val="Arial"/>
      <family val="2"/>
    </font>
    <font>
      <sz val="10"/>
      <color indexed="12"/>
      <name val="Arial"/>
      <family val="0"/>
    </font>
    <font>
      <b/>
      <sz val="8"/>
      <color indexed="10"/>
      <name val="Arial"/>
      <family val="2"/>
    </font>
  </fonts>
  <fills count="6">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51"/>
        <bgColor indexed="64"/>
      </patternFill>
    </fill>
  </fills>
  <borders count="40">
    <border>
      <left/>
      <right/>
      <top/>
      <bottom/>
      <diagonal/>
    </border>
    <border>
      <left>
        <color indexed="63"/>
      </left>
      <right>
        <color indexed="63"/>
      </right>
      <top>
        <color indexed="63"/>
      </top>
      <bottom style="thin"/>
    </border>
    <border>
      <left style="double">
        <color indexed="10"/>
      </left>
      <right>
        <color indexed="63"/>
      </right>
      <top>
        <color indexed="63"/>
      </top>
      <bottom>
        <color indexed="63"/>
      </bottom>
    </border>
    <border>
      <left style="double">
        <color indexed="10"/>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double">
        <color indexed="12"/>
      </left>
      <right>
        <color indexed="63"/>
      </right>
      <top>
        <color indexed="63"/>
      </top>
      <bottom>
        <color indexed="63"/>
      </bottom>
    </border>
    <border>
      <left style="thin"/>
      <right style="thin"/>
      <top>
        <color indexed="63"/>
      </top>
      <bottom style="thin"/>
    </border>
    <border>
      <left>
        <color indexed="63"/>
      </left>
      <right>
        <color indexed="63"/>
      </right>
      <top>
        <color indexed="63"/>
      </top>
      <bottom style="thick">
        <color indexed="12"/>
      </bottom>
    </border>
    <border>
      <left>
        <color indexed="63"/>
      </left>
      <right style="thin"/>
      <top>
        <color indexed="63"/>
      </top>
      <bottom>
        <color indexed="63"/>
      </bottom>
    </border>
    <border>
      <left>
        <color indexed="63"/>
      </left>
      <right>
        <color indexed="63"/>
      </right>
      <top style="thick">
        <color indexed="12"/>
      </top>
      <bottom>
        <color indexed="63"/>
      </bottom>
    </border>
    <border>
      <left style="thick">
        <color indexed="10"/>
      </left>
      <right style="thick">
        <color indexed="10"/>
      </right>
      <top>
        <color indexed="63"/>
      </top>
      <bottom style="thick">
        <color indexed="10"/>
      </bottom>
    </border>
    <border>
      <left style="thin"/>
      <right style="thin"/>
      <top style="thin"/>
      <bottom style="thin"/>
    </border>
    <border>
      <left>
        <color indexed="63"/>
      </left>
      <right style="medium">
        <color indexed="10"/>
      </right>
      <top>
        <color indexed="63"/>
      </top>
      <bottom>
        <color indexed="63"/>
      </bottom>
    </border>
    <border>
      <left style="thick">
        <color indexed="10"/>
      </left>
      <right style="thick">
        <color indexed="10"/>
      </right>
      <top style="thick">
        <color indexed="10"/>
      </top>
      <bottom style="thick">
        <color indexed="10"/>
      </bottom>
    </border>
    <border>
      <left>
        <color indexed="63"/>
      </left>
      <right style="thin"/>
      <top style="thin"/>
      <bottom style="thin"/>
    </border>
    <border>
      <left style="thick">
        <color indexed="10"/>
      </left>
      <right style="thick">
        <color indexed="10"/>
      </right>
      <top style="thick">
        <color indexed="10"/>
      </top>
      <bottom>
        <color indexed="63"/>
      </bottom>
    </border>
    <border>
      <left style="thin">
        <color indexed="8"/>
      </left>
      <right style="thin">
        <color indexed="8"/>
      </right>
      <top style="thin">
        <color indexed="8"/>
      </top>
      <bottom style="thick">
        <color indexed="10"/>
      </bottom>
    </border>
    <border>
      <left style="thin"/>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color indexed="63"/>
      </bottom>
    </border>
    <border>
      <left style="thin"/>
      <right>
        <color indexed="63"/>
      </right>
      <top style="thick">
        <color indexed="12"/>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05">
    <xf numFmtId="0" fontId="0" fillId="0" borderId="0" xfId="0" applyAlignment="1">
      <alignment/>
    </xf>
    <xf numFmtId="0" fontId="0" fillId="0" borderId="0" xfId="0" applyAlignment="1">
      <alignment horizontal="center"/>
    </xf>
    <xf numFmtId="0" fontId="1" fillId="0" borderId="0" xfId="0" applyFont="1" applyAlignment="1">
      <alignment horizontal="centerContinuous"/>
    </xf>
    <xf numFmtId="0" fontId="0" fillId="0" borderId="0" xfId="0" applyAlignment="1">
      <alignment horizontal="right"/>
    </xf>
    <xf numFmtId="49" fontId="1" fillId="0" borderId="0" xfId="0" applyNumberFormat="1" applyFont="1" applyAlignment="1">
      <alignment/>
    </xf>
    <xf numFmtId="49" fontId="0" fillId="0" borderId="0" xfId="0" applyNumberFormat="1" applyAlignment="1">
      <alignment horizontal="center"/>
    </xf>
    <xf numFmtId="49" fontId="1" fillId="0" borderId="0" xfId="0" applyNumberFormat="1" applyFont="1" applyAlignment="1">
      <alignment horizontal="center"/>
    </xf>
    <xf numFmtId="49" fontId="0" fillId="0" borderId="0" xfId="0" applyNumberFormat="1" applyAlignment="1">
      <alignment/>
    </xf>
    <xf numFmtId="0" fontId="0" fillId="0" borderId="0" xfId="0" applyFont="1" applyAlignment="1">
      <alignment horizontal="right"/>
    </xf>
    <xf numFmtId="0" fontId="0" fillId="0" borderId="0" xfId="0" applyAlignment="1">
      <alignment horizontal="centerContinuous"/>
    </xf>
    <xf numFmtId="49" fontId="1" fillId="0" borderId="1" xfId="0" applyNumberFormat="1"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horizontal="centerContinuous"/>
    </xf>
    <xf numFmtId="49" fontId="1" fillId="0" borderId="2" xfId="0" applyNumberFormat="1" applyFont="1" applyBorder="1" applyAlignment="1">
      <alignment/>
    </xf>
    <xf numFmtId="49" fontId="0" fillId="0" borderId="2" xfId="0" applyNumberForma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0" fillId="0" borderId="2" xfId="0" applyNumberFormat="1" applyBorder="1" applyAlignment="1">
      <alignment/>
    </xf>
    <xf numFmtId="49" fontId="1" fillId="0" borderId="0" xfId="0" applyNumberFormat="1" applyFont="1" applyBorder="1" applyAlignment="1">
      <alignment/>
    </xf>
    <xf numFmtId="49" fontId="0" fillId="0" borderId="0" xfId="0" applyNumberFormat="1" applyBorder="1" applyAlignment="1">
      <alignment/>
    </xf>
    <xf numFmtId="49" fontId="0" fillId="0" borderId="0" xfId="0" applyNumberFormat="1" applyBorder="1" applyAlignment="1">
      <alignment horizontal="center"/>
    </xf>
    <xf numFmtId="49" fontId="1" fillId="0" borderId="0" xfId="0" applyNumberFormat="1" applyFont="1" applyBorder="1" applyAlignment="1">
      <alignment horizontal="center"/>
    </xf>
    <xf numFmtId="0" fontId="9" fillId="0" borderId="0" xfId="0" applyFont="1" applyAlignment="1">
      <alignment horizontal="right"/>
    </xf>
    <xf numFmtId="0" fontId="20" fillId="0" borderId="0" xfId="0" applyFont="1" applyAlignment="1" applyProtection="1">
      <alignment/>
      <protection hidden="1"/>
    </xf>
    <xf numFmtId="0" fontId="24" fillId="0" borderId="0" xfId="0" applyFont="1" applyAlignment="1" applyProtection="1">
      <alignment horizontal="left"/>
      <protection hidden="1"/>
    </xf>
    <xf numFmtId="0" fontId="26" fillId="0" borderId="0" xfId="0" applyFont="1" applyAlignment="1" applyProtection="1">
      <alignment horizontal="left"/>
      <protection hidden="1"/>
    </xf>
    <xf numFmtId="0" fontId="21" fillId="0" borderId="0" xfId="0" applyFont="1" applyBorder="1" applyAlignment="1" applyProtection="1">
      <alignment horizontal="center"/>
      <protection hidden="1"/>
    </xf>
    <xf numFmtId="0" fontId="26" fillId="0" borderId="0" xfId="0" applyFont="1" applyAlignment="1" applyProtection="1">
      <alignment/>
      <protection hidden="1"/>
    </xf>
    <xf numFmtId="0" fontId="20" fillId="0" borderId="0" xfId="0" applyFont="1" applyBorder="1" applyAlignment="1" applyProtection="1">
      <alignment horizontal="right"/>
      <protection hidden="1"/>
    </xf>
    <xf numFmtId="0" fontId="19" fillId="2" borderId="4" xfId="0" applyFont="1" applyFill="1" applyBorder="1" applyAlignment="1" applyProtection="1">
      <alignment horizontal="center"/>
      <protection hidden="1" locked="0"/>
    </xf>
    <xf numFmtId="0" fontId="24" fillId="0" borderId="0" xfId="0" applyFont="1" applyAlignment="1" applyProtection="1">
      <alignment horizontal="right"/>
      <protection hidden="1"/>
    </xf>
    <xf numFmtId="2" fontId="19" fillId="2" borderId="5" xfId="0" applyNumberFormat="1" applyFont="1" applyFill="1" applyBorder="1" applyAlignment="1" applyProtection="1">
      <alignment horizontal="center"/>
      <protection hidden="1" locked="0"/>
    </xf>
    <xf numFmtId="0" fontId="20" fillId="0" borderId="0" xfId="0" applyFont="1" applyBorder="1" applyAlignment="1" applyProtection="1">
      <alignment/>
      <protection hidden="1"/>
    </xf>
    <xf numFmtId="0" fontId="20" fillId="0" borderId="6" xfId="0" applyFont="1" applyBorder="1" applyAlignment="1" applyProtection="1">
      <alignment horizontal="right"/>
      <protection hidden="1"/>
    </xf>
    <xf numFmtId="0" fontId="26" fillId="0" borderId="0" xfId="0" applyFont="1" applyAlignment="1" applyProtection="1">
      <alignment horizontal="right"/>
      <protection hidden="1"/>
    </xf>
    <xf numFmtId="0" fontId="20" fillId="0" borderId="0" xfId="0" applyFont="1" applyAlignment="1" applyProtection="1">
      <alignment horizontal="right"/>
      <protection hidden="1"/>
    </xf>
    <xf numFmtId="0" fontId="19" fillId="2" borderId="7" xfId="0" applyFont="1" applyFill="1" applyBorder="1" applyAlignment="1" applyProtection="1">
      <alignment horizontal="center"/>
      <protection hidden="1" locked="0"/>
    </xf>
    <xf numFmtId="0" fontId="19" fillId="0" borderId="0" xfId="0" applyFont="1" applyAlignment="1" applyProtection="1">
      <alignment horizontal="left"/>
      <protection hidden="1"/>
    </xf>
    <xf numFmtId="0" fontId="20" fillId="0" borderId="8" xfId="0" applyFont="1" applyBorder="1" applyAlignment="1" applyProtection="1">
      <alignment/>
      <protection hidden="1"/>
    </xf>
    <xf numFmtId="0" fontId="20" fillId="0" borderId="8" xfId="0" applyFont="1" applyBorder="1" applyAlignment="1" applyProtection="1">
      <alignment horizontal="center"/>
      <protection hidden="1"/>
    </xf>
    <xf numFmtId="0" fontId="20" fillId="0" borderId="8" xfId="0" applyFont="1" applyFill="1" applyBorder="1" applyAlignment="1" applyProtection="1">
      <alignment horizontal="center"/>
      <protection hidden="1"/>
    </xf>
    <xf numFmtId="0" fontId="20" fillId="0" borderId="0" xfId="0" applyFont="1" applyAlignment="1" applyProtection="1">
      <alignment horizontal="center"/>
      <protection hidden="1"/>
    </xf>
    <xf numFmtId="0" fontId="19" fillId="2" borderId="5" xfId="0" applyFont="1" applyFill="1" applyBorder="1" applyAlignment="1" applyProtection="1">
      <alignment horizontal="center"/>
      <protection hidden="1" locked="0"/>
    </xf>
    <xf numFmtId="0" fontId="19" fillId="0" borderId="0" xfId="0" applyFont="1" applyBorder="1" applyAlignment="1" applyProtection="1">
      <alignment horizontal="right"/>
      <protection hidden="1"/>
    </xf>
    <xf numFmtId="0" fontId="20" fillId="0" borderId="9" xfId="0" applyFont="1" applyBorder="1" applyAlignment="1" applyProtection="1">
      <alignment horizontal="right"/>
      <protection hidden="1"/>
    </xf>
    <xf numFmtId="0" fontId="0" fillId="0" borderId="0" xfId="0" applyAlignment="1">
      <alignment horizontal="left" indent="2"/>
    </xf>
    <xf numFmtId="0" fontId="0" fillId="0" borderId="0" xfId="0" applyAlignment="1">
      <alignment horizontal="left" wrapText="1" indent="2"/>
    </xf>
    <xf numFmtId="0" fontId="0" fillId="0" borderId="0" xfId="0" applyAlignment="1">
      <alignment horizontal="left" vertical="top" wrapText="1" indent="2"/>
    </xf>
    <xf numFmtId="0" fontId="13" fillId="0" borderId="0" xfId="0" applyFont="1" applyAlignment="1">
      <alignment horizontal="left" indent="2"/>
    </xf>
    <xf numFmtId="0" fontId="14" fillId="0" borderId="0" xfId="0" applyFont="1" applyAlignment="1">
      <alignment horizontal="left" indent="2"/>
    </xf>
    <xf numFmtId="0" fontId="1" fillId="0" borderId="0" xfId="0" applyFont="1" applyAlignment="1">
      <alignment horizontal="left" indent="2"/>
    </xf>
    <xf numFmtId="0" fontId="15" fillId="0" borderId="0" xfId="0" applyFont="1" applyAlignment="1">
      <alignment horizontal="left" indent="2"/>
    </xf>
    <xf numFmtId="0" fontId="18" fillId="0" borderId="0" xfId="0" applyFont="1" applyAlignment="1">
      <alignment horizontal="left" indent="2"/>
    </xf>
    <xf numFmtId="49" fontId="0" fillId="0" borderId="0" xfId="0" applyNumberFormat="1" applyFill="1" applyAlignment="1">
      <alignment horizontal="left" indent="2"/>
    </xf>
    <xf numFmtId="49" fontId="0" fillId="0" borderId="0" xfId="0" applyNumberFormat="1" applyAlignment="1">
      <alignment horizontal="left" indent="2"/>
    </xf>
    <xf numFmtId="0" fontId="32" fillId="0" borderId="0" xfId="0" applyFont="1" applyAlignment="1">
      <alignment horizontal="left" indent="2"/>
    </xf>
    <xf numFmtId="49" fontId="0" fillId="0" borderId="10" xfId="0" applyNumberFormat="1" applyFont="1" applyFill="1" applyBorder="1" applyAlignment="1" applyProtection="1">
      <alignment horizontal="center"/>
      <protection/>
    </xf>
    <xf numFmtId="1" fontId="30" fillId="3" borderId="11" xfId="0" applyNumberFormat="1" applyFont="1" applyFill="1" applyBorder="1" applyAlignment="1" applyProtection="1">
      <alignment horizontal="center"/>
      <protection/>
    </xf>
    <xf numFmtId="3" fontId="12" fillId="0" borderId="0" xfId="0" applyNumberFormat="1" applyFont="1" applyFill="1" applyBorder="1" applyAlignment="1" applyProtection="1">
      <alignment horizontal="center"/>
      <protection hidden="1"/>
    </xf>
    <xf numFmtId="0" fontId="29" fillId="3" borderId="12" xfId="0" applyNumberFormat="1" applyFont="1" applyFill="1" applyBorder="1" applyAlignment="1" applyProtection="1">
      <alignment horizontal="center"/>
      <protection/>
    </xf>
    <xf numFmtId="0" fontId="38" fillId="0" borderId="0" xfId="0" applyFont="1" applyAlignment="1">
      <alignment horizontal="left" indent="2"/>
    </xf>
    <xf numFmtId="0" fontId="34" fillId="0" borderId="13" xfId="0" applyFont="1" applyBorder="1" applyAlignment="1">
      <alignment horizontal="right" textRotation="180"/>
    </xf>
    <xf numFmtId="0" fontId="10" fillId="0" borderId="0" xfId="0" applyFont="1" applyFill="1" applyBorder="1" applyAlignment="1" applyProtection="1">
      <alignment/>
      <protection/>
    </xf>
    <xf numFmtId="4" fontId="0" fillId="0" borderId="0" xfId="0" applyNumberFormat="1" applyAlignment="1" applyProtection="1">
      <alignment horizontal="left"/>
      <protection/>
    </xf>
    <xf numFmtId="1" fontId="0" fillId="0" borderId="0" xfId="0" applyNumberFormat="1" applyAlignment="1" applyProtection="1">
      <alignment horizontal="center"/>
      <protection/>
    </xf>
    <xf numFmtId="2" fontId="7" fillId="0" borderId="0" xfId="0" applyNumberFormat="1" applyFont="1" applyFill="1" applyAlignment="1" applyProtection="1">
      <alignment horizontal="center"/>
      <protection/>
    </xf>
    <xf numFmtId="3" fontId="0" fillId="0" borderId="0" xfId="0" applyNumberFormat="1" applyAlignment="1" applyProtection="1">
      <alignment horizontal="left"/>
      <protection/>
    </xf>
    <xf numFmtId="1" fontId="0" fillId="0" borderId="0" xfId="0" applyNumberFormat="1" applyAlignment="1" applyProtection="1">
      <alignment horizontal="centerContinuous"/>
      <protection/>
    </xf>
    <xf numFmtId="0" fontId="0" fillId="0" borderId="0" xfId="0" applyFill="1" applyAlignment="1" applyProtection="1">
      <alignment horizontal="centerContinuous"/>
      <protection/>
    </xf>
    <xf numFmtId="3" fontId="0" fillId="0" borderId="0" xfId="0" applyNumberFormat="1" applyAlignment="1" applyProtection="1">
      <alignment horizontal="center"/>
      <protection/>
    </xf>
    <xf numFmtId="4" fontId="0" fillId="0" borderId="0" xfId="0" applyNumberFormat="1" applyAlignment="1" applyProtection="1">
      <alignment horizontal="centerContinuous"/>
      <protection/>
    </xf>
    <xf numFmtId="1" fontId="1" fillId="0" borderId="0" xfId="0" applyNumberFormat="1" applyFont="1" applyAlignment="1" applyProtection="1">
      <alignment horizontal="centerContinuous"/>
      <protection/>
    </xf>
    <xf numFmtId="3" fontId="1" fillId="0" borderId="0" xfId="0" applyNumberFormat="1" applyFont="1" applyFill="1" applyAlignment="1" applyProtection="1">
      <alignment horizontal="centerContinuous"/>
      <protection/>
    </xf>
    <xf numFmtId="3" fontId="1" fillId="0" borderId="0" xfId="0" applyNumberFormat="1" applyFont="1" applyAlignment="1" applyProtection="1">
      <alignment horizontal="center"/>
      <protection/>
    </xf>
    <xf numFmtId="4" fontId="1" fillId="0" borderId="0" xfId="0" applyNumberFormat="1" applyFont="1" applyAlignment="1" applyProtection="1">
      <alignment horizontal="center"/>
      <protection/>
    </xf>
    <xf numFmtId="1" fontId="1" fillId="0" borderId="0" xfId="0" applyNumberFormat="1" applyFont="1" applyAlignment="1" applyProtection="1">
      <alignment horizontal="center"/>
      <protection/>
    </xf>
    <xf numFmtId="4" fontId="0" fillId="0" borderId="12" xfId="0" applyNumberFormat="1" applyBorder="1" applyAlignment="1" applyProtection="1">
      <alignment horizontal="center" vertical="center"/>
      <protection/>
    </xf>
    <xf numFmtId="1" fontId="0" fillId="0" borderId="12" xfId="0" applyNumberFormat="1" applyFont="1" applyFill="1" applyBorder="1" applyAlignment="1" applyProtection="1">
      <alignment horizontal="center"/>
      <protection/>
    </xf>
    <xf numFmtId="2" fontId="12" fillId="0" borderId="12" xfId="0" applyNumberFormat="1" applyFont="1" applyFill="1" applyBorder="1" applyAlignment="1" applyProtection="1">
      <alignment horizontal="center"/>
      <protection/>
    </xf>
    <xf numFmtId="4" fontId="0" fillId="0" borderId="4" xfId="0" applyNumberFormat="1" applyBorder="1" applyAlignment="1" applyProtection="1">
      <alignment horizontal="center" vertical="center"/>
      <protection/>
    </xf>
    <xf numFmtId="0" fontId="7" fillId="0" borderId="0" xfId="0" applyFont="1"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2" fontId="0" fillId="0" borderId="0" xfId="0" applyNumberFormat="1" applyAlignment="1" applyProtection="1">
      <alignment horizontal="center"/>
      <protection/>
    </xf>
    <xf numFmtId="0" fontId="2" fillId="0" borderId="0" xfId="0" applyFont="1" applyFill="1" applyBorder="1" applyAlignment="1" applyProtection="1">
      <alignment horizontal="center"/>
      <protection/>
    </xf>
    <xf numFmtId="1" fontId="2" fillId="0" borderId="0" xfId="0" applyNumberFormat="1" applyFont="1" applyFill="1" applyBorder="1" applyAlignment="1" applyProtection="1">
      <alignment horizontal="center"/>
      <protection/>
    </xf>
    <xf numFmtId="1" fontId="2" fillId="0" borderId="0" xfId="0" applyNumberFormat="1" applyFont="1" applyAlignment="1" applyProtection="1">
      <alignment horizontal="center"/>
      <protection/>
    </xf>
    <xf numFmtId="2" fontId="2" fillId="0" borderId="0" xfId="0" applyNumberFormat="1" applyFont="1" applyFill="1" applyBorder="1" applyAlignment="1" applyProtection="1">
      <alignment horizontal="center"/>
      <protection/>
    </xf>
    <xf numFmtId="2" fontId="2" fillId="0" borderId="0" xfId="0" applyNumberFormat="1" applyFont="1" applyAlignment="1" applyProtection="1">
      <alignment horizontal="center"/>
      <protection/>
    </xf>
    <xf numFmtId="1" fontId="0" fillId="0" borderId="0" xfId="0" applyNumberFormat="1" applyFont="1" applyBorder="1" applyAlignment="1" applyProtection="1">
      <alignment horizontal="center"/>
      <protection/>
    </xf>
    <xf numFmtId="2" fontId="12" fillId="0" borderId="0" xfId="0" applyNumberFormat="1" applyFont="1" applyBorder="1" applyAlignment="1" applyProtection="1">
      <alignment horizontal="center"/>
      <protection/>
    </xf>
    <xf numFmtId="2" fontId="0" fillId="0" borderId="0" xfId="0" applyNumberFormat="1" applyFill="1" applyBorder="1" applyAlignment="1" applyProtection="1">
      <alignment horizontal="center"/>
      <protection/>
    </xf>
    <xf numFmtId="1" fontId="0" fillId="0" borderId="0" xfId="0" applyNumberFormat="1" applyFill="1" applyBorder="1" applyAlignment="1" applyProtection="1">
      <alignment horizontal="center"/>
      <protection/>
    </xf>
    <xf numFmtId="2" fontId="0"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protection/>
    </xf>
    <xf numFmtId="0" fontId="7" fillId="0" borderId="0" xfId="0" applyFont="1" applyAlignment="1" applyProtection="1">
      <alignment/>
      <protection/>
    </xf>
    <xf numFmtId="2" fontId="7" fillId="0" borderId="0" xfId="0" applyNumberFormat="1" applyFont="1" applyFill="1" applyBorder="1" applyAlignment="1" applyProtection="1">
      <alignment horizontal="center"/>
      <protection/>
    </xf>
    <xf numFmtId="1" fontId="7" fillId="0" borderId="0" xfId="0" applyNumberFormat="1" applyFont="1" applyFill="1" applyBorder="1" applyAlignment="1" applyProtection="1">
      <alignment horizontal="center"/>
      <protection/>
    </xf>
    <xf numFmtId="2" fontId="12" fillId="0" borderId="0" xfId="0" applyNumberFormat="1" applyFont="1" applyFill="1" applyBorder="1" applyAlignment="1" applyProtection="1">
      <alignment horizontal="center"/>
      <protection/>
    </xf>
    <xf numFmtId="4" fontId="0" fillId="0" borderId="0" xfId="0" applyNumberFormat="1" applyAlignment="1" applyProtection="1">
      <alignment horizontal="center"/>
      <protection/>
    </xf>
    <xf numFmtId="49" fontId="19" fillId="2" borderId="5" xfId="0" applyNumberFormat="1" applyFont="1" applyFill="1" applyBorder="1" applyAlignment="1" applyProtection="1">
      <alignment horizontal="center"/>
      <protection hidden="1" locked="0"/>
    </xf>
    <xf numFmtId="1" fontId="19" fillId="2" borderId="5" xfId="0" applyNumberFormat="1" applyFont="1" applyFill="1" applyBorder="1" applyAlignment="1" applyProtection="1">
      <alignment horizontal="center"/>
      <protection hidden="1" locked="0"/>
    </xf>
    <xf numFmtId="1" fontId="19" fillId="2" borderId="4" xfId="0" applyNumberFormat="1" applyFont="1" applyFill="1" applyBorder="1" applyAlignment="1" applyProtection="1">
      <alignment horizontal="center"/>
      <protection hidden="1" locked="0"/>
    </xf>
    <xf numFmtId="3" fontId="19" fillId="2" borderId="14" xfId="0" applyNumberFormat="1" applyFont="1" applyFill="1" applyBorder="1" applyAlignment="1" applyProtection="1">
      <alignment horizontal="center"/>
      <protection hidden="1" locked="0"/>
    </xf>
    <xf numFmtId="3" fontId="29" fillId="3" borderId="12" xfId="0" applyNumberFormat="1" applyFont="1" applyFill="1" applyBorder="1" applyAlignment="1" applyProtection="1">
      <alignment horizontal="center"/>
      <protection/>
    </xf>
    <xf numFmtId="3" fontId="19" fillId="4" borderId="15" xfId="0" applyNumberFormat="1" applyFont="1" applyFill="1" applyBorder="1" applyAlignment="1" applyProtection="1">
      <alignment horizontal="center"/>
      <protection/>
    </xf>
    <xf numFmtId="3" fontId="19" fillId="2" borderId="4" xfId="0" applyNumberFormat="1" applyFont="1" applyFill="1" applyBorder="1" applyAlignment="1" applyProtection="1">
      <alignment horizontal="center"/>
      <protection hidden="1" locked="0"/>
    </xf>
    <xf numFmtId="0" fontId="35" fillId="0" borderId="13" xfId="0" applyFont="1" applyBorder="1" applyAlignment="1">
      <alignment/>
    </xf>
    <xf numFmtId="0" fontId="40" fillId="0" borderId="10" xfId="0" applyFont="1" applyBorder="1" applyAlignment="1">
      <alignment horizontal="left"/>
    </xf>
    <xf numFmtId="0" fontId="0" fillId="0" borderId="0" xfId="0" applyNumberFormat="1" applyAlignment="1">
      <alignment horizontal="left" vertical="center" wrapText="1"/>
    </xf>
    <xf numFmtId="0" fontId="2" fillId="0" borderId="0" xfId="0" applyFont="1" applyAlignment="1">
      <alignment horizontal="center"/>
    </xf>
    <xf numFmtId="2" fontId="30" fillId="3" borderId="16" xfId="0" applyNumberFormat="1" applyFont="1" applyFill="1" applyBorder="1" applyAlignment="1" applyProtection="1">
      <alignment horizontal="center"/>
      <protection/>
    </xf>
    <xf numFmtId="1" fontId="30" fillId="2" borderId="17" xfId="0" applyNumberFormat="1" applyFont="1" applyFill="1" applyBorder="1" applyAlignment="1" applyProtection="1">
      <alignment horizontal="center"/>
      <protection locked="0"/>
    </xf>
    <xf numFmtId="0" fontId="19" fillId="4" borderId="18" xfId="0" applyFont="1" applyFill="1" applyBorder="1" applyAlignment="1" applyProtection="1">
      <alignment horizontal="center"/>
      <protection hidden="1"/>
    </xf>
    <xf numFmtId="0" fontId="36" fillId="2" borderId="0" xfId="0" applyFont="1" applyFill="1" applyAlignment="1">
      <alignment horizontal="left" indent="2"/>
    </xf>
    <xf numFmtId="0" fontId="0" fillId="2" borderId="0" xfId="0" applyFill="1" applyAlignment="1">
      <alignment horizontal="left" indent="2"/>
    </xf>
    <xf numFmtId="0" fontId="7" fillId="2" borderId="19" xfId="0" applyFont="1" applyFill="1" applyBorder="1" applyAlignment="1">
      <alignment horizontal="left" indent="2"/>
    </xf>
    <xf numFmtId="0" fontId="0" fillId="2" borderId="20" xfId="0" applyFill="1" applyBorder="1" applyAlignment="1">
      <alignment horizontal="left" indent="2"/>
    </xf>
    <xf numFmtId="0" fontId="0" fillId="2" borderId="21" xfId="0" applyFill="1" applyBorder="1" applyAlignment="1">
      <alignment horizontal="left" indent="2"/>
    </xf>
    <xf numFmtId="0" fontId="0" fillId="2" borderId="22" xfId="0" applyFill="1" applyBorder="1" applyAlignment="1">
      <alignment horizontal="left" indent="2"/>
    </xf>
    <xf numFmtId="0" fontId="13" fillId="2" borderId="0" xfId="0" applyFont="1" applyFill="1" applyBorder="1" applyAlignment="1">
      <alignment/>
    </xf>
    <xf numFmtId="0" fontId="0" fillId="2" borderId="0" xfId="0" applyFill="1" applyBorder="1" applyAlignment="1">
      <alignment horizontal="left" indent="2"/>
    </xf>
    <xf numFmtId="0" fontId="0" fillId="2" borderId="23" xfId="0" applyFill="1" applyBorder="1" applyAlignment="1">
      <alignment horizontal="left" indent="2"/>
    </xf>
    <xf numFmtId="0" fontId="0" fillId="2" borderId="24" xfId="0" applyFill="1" applyBorder="1" applyAlignment="1">
      <alignment horizontal="left" indent="2"/>
    </xf>
    <xf numFmtId="0" fontId="13" fillId="2" borderId="25" xfId="0" applyFont="1" applyFill="1" applyBorder="1" applyAlignment="1">
      <alignment/>
    </xf>
    <xf numFmtId="0" fontId="0" fillId="2" borderId="25" xfId="0" applyFill="1" applyBorder="1" applyAlignment="1">
      <alignment horizontal="left" indent="2"/>
    </xf>
    <xf numFmtId="0" fontId="0" fillId="2" borderId="26" xfId="0" applyFill="1" applyBorder="1" applyAlignment="1">
      <alignment horizontal="left" indent="2"/>
    </xf>
    <xf numFmtId="0" fontId="19" fillId="0" borderId="0" xfId="0" applyFont="1" applyAlignment="1" applyProtection="1">
      <alignment horizontal="left" vertical="center"/>
      <protection hidden="1"/>
    </xf>
    <xf numFmtId="0" fontId="20" fillId="0" borderId="0" xfId="0" applyFont="1" applyAlignment="1" applyProtection="1">
      <alignment/>
      <protection/>
    </xf>
    <xf numFmtId="0" fontId="0" fillId="0" borderId="0" xfId="0" applyFont="1" applyBorder="1" applyAlignment="1" applyProtection="1">
      <alignment/>
      <protection/>
    </xf>
    <xf numFmtId="0" fontId="20" fillId="0" borderId="0" xfId="0" applyFont="1" applyAlignment="1" applyProtection="1">
      <alignment horizontal="centerContinuous"/>
      <protection/>
    </xf>
    <xf numFmtId="0" fontId="20" fillId="0" borderId="0" xfId="0" applyFont="1" applyAlignment="1" applyProtection="1">
      <alignment/>
      <protection/>
    </xf>
    <xf numFmtId="0" fontId="0" fillId="0" borderId="1" xfId="0" applyFont="1" applyBorder="1" applyAlignment="1" applyProtection="1">
      <alignment horizontal="center" wrapText="1"/>
      <protection/>
    </xf>
    <xf numFmtId="0" fontId="20" fillId="0" borderId="1" xfId="0" applyFont="1" applyBorder="1" applyAlignment="1" applyProtection="1">
      <alignment horizontal="center"/>
      <protection/>
    </xf>
    <xf numFmtId="0" fontId="20" fillId="0" borderId="0" xfId="0" applyFont="1" applyAlignment="1" applyProtection="1">
      <alignment horizontal="center"/>
      <protection/>
    </xf>
    <xf numFmtId="170" fontId="20" fillId="0" borderId="0" xfId="0" applyNumberFormat="1" applyFont="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Border="1" applyAlignment="1" applyProtection="1">
      <alignment horizontal="center"/>
      <protection/>
    </xf>
    <xf numFmtId="0" fontId="20" fillId="0" borderId="0" xfId="0" applyFont="1" applyBorder="1" applyAlignment="1" applyProtection="1">
      <alignment/>
      <protection/>
    </xf>
    <xf numFmtId="167" fontId="20" fillId="0" borderId="0" xfId="0" applyNumberFormat="1" applyFont="1" applyAlignment="1" applyProtection="1">
      <alignment horizontal="center"/>
      <protection/>
    </xf>
    <xf numFmtId="0" fontId="41" fillId="0" borderId="0" xfId="0" applyFont="1" applyAlignment="1">
      <alignment horizontal="center"/>
    </xf>
    <xf numFmtId="0" fontId="20" fillId="0" borderId="0" xfId="0" applyFont="1" applyAlignment="1" applyProtection="1">
      <alignment horizontal="centerContinuous" vertical="center"/>
      <protection hidden="1"/>
    </xf>
    <xf numFmtId="0" fontId="0" fillId="0" borderId="0" xfId="0" applyFont="1" applyAlignment="1" applyProtection="1">
      <alignment/>
      <protection hidden="1"/>
    </xf>
    <xf numFmtId="0" fontId="0" fillId="0" borderId="0" xfId="0" applyFont="1" applyAlignment="1" applyProtection="1">
      <alignment horizontal="right"/>
      <protection hidden="1"/>
    </xf>
    <xf numFmtId="0" fontId="19" fillId="0" borderId="0" xfId="0" applyFont="1" applyFill="1" applyBorder="1" applyAlignment="1" applyProtection="1">
      <alignment horizontal="center"/>
      <protection hidden="1"/>
    </xf>
    <xf numFmtId="2" fontId="19" fillId="0" borderId="0" xfId="0" applyNumberFormat="1" applyFont="1" applyFill="1" applyBorder="1" applyAlignment="1" applyProtection="1">
      <alignment horizontal="center"/>
      <protection hidden="1"/>
    </xf>
    <xf numFmtId="0" fontId="19" fillId="0" borderId="27" xfId="0" applyFont="1" applyFill="1" applyBorder="1" applyAlignment="1" applyProtection="1">
      <alignment horizontal="center"/>
      <protection hidden="1"/>
    </xf>
    <xf numFmtId="49" fontId="19" fillId="0" borderId="0" xfId="0" applyNumberFormat="1" applyFont="1" applyFill="1" applyBorder="1" applyAlignment="1" applyProtection="1">
      <alignment horizontal="center"/>
      <protection hidden="1"/>
    </xf>
    <xf numFmtId="3" fontId="23" fillId="0" borderId="28" xfId="0" applyNumberFormat="1" applyFont="1" applyFill="1" applyBorder="1" applyAlignment="1" applyProtection="1">
      <alignment horizontal="left"/>
      <protection hidden="1"/>
    </xf>
    <xf numFmtId="0" fontId="34" fillId="0" borderId="0" xfId="0" applyFont="1" applyBorder="1" applyAlignment="1">
      <alignment textRotation="180"/>
    </xf>
    <xf numFmtId="0" fontId="35" fillId="0" borderId="0" xfId="0" applyFont="1" applyBorder="1" applyAlignment="1">
      <alignment horizontal="left"/>
    </xf>
    <xf numFmtId="0" fontId="13" fillId="0" borderId="0" xfId="0" applyFont="1" applyAlignment="1">
      <alignment horizontal="left" indent="2"/>
    </xf>
    <xf numFmtId="0" fontId="1" fillId="0" borderId="0" xfId="0" applyFont="1" applyAlignment="1">
      <alignment horizontal="left" indent="2"/>
    </xf>
    <xf numFmtId="0" fontId="0" fillId="0" borderId="0" xfId="0" applyAlignment="1">
      <alignment horizontal="left" wrapText="1" indent="2"/>
    </xf>
    <xf numFmtId="0" fontId="2" fillId="0" borderId="0" xfId="0" applyFont="1" applyAlignment="1">
      <alignment horizontal="left" indent="2"/>
    </xf>
    <xf numFmtId="0" fontId="4" fillId="0" borderId="0" xfId="20" applyAlignment="1">
      <alignment horizontal="left" indent="2"/>
    </xf>
    <xf numFmtId="0" fontId="0" fillId="0" borderId="0" xfId="0" applyAlignment="1">
      <alignment horizontal="left" indent="2"/>
    </xf>
    <xf numFmtId="0" fontId="0" fillId="0" borderId="0" xfId="0" applyAlignment="1">
      <alignment horizontal="left" vertical="center" wrapText="1" indent="2"/>
    </xf>
    <xf numFmtId="0" fontId="34" fillId="0" borderId="0" xfId="0" applyFont="1" applyBorder="1" applyAlignment="1">
      <alignment textRotation="180"/>
    </xf>
    <xf numFmtId="0" fontId="23" fillId="0" borderId="0" xfId="0" applyFont="1" applyAlignment="1" applyProtection="1">
      <alignment horizontal="center"/>
      <protection hidden="1"/>
    </xf>
    <xf numFmtId="0" fontId="8" fillId="0" borderId="0" xfId="0" applyFont="1" applyBorder="1" applyAlignment="1" applyProtection="1">
      <alignment horizontal="center" vertical="top" wrapText="1"/>
      <protection hidden="1"/>
    </xf>
    <xf numFmtId="0" fontId="0" fillId="0" borderId="0" xfId="0" applyBorder="1" applyAlignment="1" applyProtection="1">
      <alignment horizontal="center"/>
      <protection hidden="1"/>
    </xf>
    <xf numFmtId="3" fontId="19" fillId="0" borderId="0" xfId="0" applyNumberFormat="1" applyFont="1" applyFill="1" applyBorder="1" applyAlignment="1" applyProtection="1">
      <alignment horizontal="center"/>
      <protection hidden="1" locked="0"/>
    </xf>
    <xf numFmtId="0" fontId="0" fillId="0" borderId="0" xfId="0" applyBorder="1" applyAlignment="1">
      <alignment/>
    </xf>
    <xf numFmtId="0" fontId="42" fillId="0" borderId="29" xfId="0" applyFont="1" applyBorder="1" applyAlignment="1" applyProtection="1">
      <alignment horizontal="center"/>
      <protection hidden="1"/>
    </xf>
    <xf numFmtId="0" fontId="0" fillId="0" borderId="29" xfId="0" applyBorder="1" applyAlignment="1">
      <alignment horizontal="center"/>
    </xf>
    <xf numFmtId="0" fontId="19" fillId="0" borderId="1" xfId="0" applyFont="1" applyBorder="1" applyAlignment="1" applyProtection="1">
      <alignment horizontal="center"/>
      <protection hidden="1"/>
    </xf>
    <xf numFmtId="0" fontId="0" fillId="0" borderId="1" xfId="0" applyFont="1" applyBorder="1" applyAlignment="1" applyProtection="1">
      <alignment/>
      <protection hidden="1"/>
    </xf>
    <xf numFmtId="0" fontId="24" fillId="0" borderId="0" xfId="0" applyFont="1" applyAlignment="1" applyProtection="1">
      <alignment vertical="center" textRotation="180"/>
      <protection hidden="1"/>
    </xf>
    <xf numFmtId="0" fontId="24" fillId="0" borderId="0" xfId="0" applyFont="1" applyBorder="1" applyAlignment="1" applyProtection="1">
      <alignment vertical="center" textRotation="180"/>
      <protection hidden="1"/>
    </xf>
    <xf numFmtId="0" fontId="28" fillId="0" borderId="0" xfId="0" applyFont="1" applyAlignment="1" applyProtection="1">
      <alignment vertical="center" textRotation="180"/>
      <protection hidden="1"/>
    </xf>
    <xf numFmtId="0" fontId="23" fillId="0" borderId="27" xfId="0" applyFont="1" applyFill="1" applyBorder="1" applyAlignment="1" applyProtection="1">
      <alignment horizontal="left"/>
      <protection hidden="1" locked="0"/>
    </xf>
    <xf numFmtId="0" fontId="40" fillId="0" borderId="0" xfId="0" applyFont="1" applyAlignment="1">
      <alignment horizontal="left"/>
    </xf>
    <xf numFmtId="0" fontId="19" fillId="2" borderId="27" xfId="0" applyFont="1" applyFill="1" applyBorder="1" applyAlignment="1" applyProtection="1">
      <alignment horizontal="left" vertical="center" indent="1"/>
      <protection locked="0"/>
    </xf>
    <xf numFmtId="0" fontId="0" fillId="0" borderId="0" xfId="0" applyBorder="1" applyAlignment="1" applyProtection="1">
      <alignment horizontal="left" vertical="center" indent="1"/>
      <protection locked="0"/>
    </xf>
    <xf numFmtId="0" fontId="0" fillId="0" borderId="9" xfId="0" applyBorder="1" applyAlignment="1" applyProtection="1">
      <alignment horizontal="left" vertical="center" indent="1"/>
      <protection locked="0"/>
    </xf>
    <xf numFmtId="0" fontId="19" fillId="2" borderId="30" xfId="0" applyFont="1" applyFill="1" applyBorder="1" applyAlignment="1" applyProtection="1">
      <alignment horizontal="left" vertical="center" indent="1"/>
      <protection locked="0"/>
    </xf>
    <xf numFmtId="0" fontId="0" fillId="0" borderId="1" xfId="0" applyBorder="1" applyAlignment="1" applyProtection="1">
      <alignment horizontal="left" vertical="center" indent="1"/>
      <protection locked="0"/>
    </xf>
    <xf numFmtId="0" fontId="0" fillId="0" borderId="31" xfId="0" applyBorder="1" applyAlignment="1" applyProtection="1">
      <alignment horizontal="left" vertical="center" indent="1"/>
      <protection locked="0"/>
    </xf>
    <xf numFmtId="0" fontId="24" fillId="5" borderId="32" xfId="0" applyFont="1" applyFill="1" applyBorder="1" applyAlignment="1" applyProtection="1">
      <alignment horizontal="center" wrapText="1"/>
      <protection hidden="1"/>
    </xf>
    <xf numFmtId="0" fontId="24" fillId="5" borderId="33" xfId="0" applyFont="1" applyFill="1" applyBorder="1" applyAlignment="1" applyProtection="1">
      <alignment horizontal="center" wrapText="1"/>
      <protection hidden="1"/>
    </xf>
    <xf numFmtId="0" fontId="24" fillId="5" borderId="34" xfId="0" applyFont="1" applyFill="1" applyBorder="1" applyAlignment="1" applyProtection="1">
      <alignment horizontal="center" wrapText="1"/>
      <protection hidden="1"/>
    </xf>
    <xf numFmtId="0" fontId="24" fillId="5" borderId="35" xfId="0" applyFont="1" applyFill="1" applyBorder="1" applyAlignment="1" applyProtection="1">
      <alignment horizontal="center" wrapText="1"/>
      <protection hidden="1"/>
    </xf>
    <xf numFmtId="0" fontId="24" fillId="5" borderId="36" xfId="0" applyFont="1" applyFill="1" applyBorder="1" applyAlignment="1" applyProtection="1">
      <alignment horizontal="center" wrapText="1"/>
      <protection hidden="1"/>
    </xf>
    <xf numFmtId="0" fontId="24" fillId="5" borderId="37" xfId="0" applyFont="1" applyFill="1" applyBorder="1" applyAlignment="1" applyProtection="1">
      <alignment horizontal="center" wrapText="1"/>
      <protection hidden="1"/>
    </xf>
    <xf numFmtId="0" fontId="19" fillId="2" borderId="38" xfId="0" applyFont="1" applyFill="1" applyBorder="1" applyAlignment="1" applyProtection="1">
      <alignment horizontal="left" vertical="center" indent="1"/>
      <protection locked="0"/>
    </xf>
    <xf numFmtId="0" fontId="0" fillId="0" borderId="29" xfId="0" applyBorder="1" applyAlignment="1" applyProtection="1">
      <alignment horizontal="left" vertical="center" indent="1"/>
      <protection locked="0"/>
    </xf>
    <xf numFmtId="0" fontId="0" fillId="0" borderId="39" xfId="0" applyBorder="1" applyAlignment="1" applyProtection="1">
      <alignment horizontal="left" vertical="center" indent="1"/>
      <protection locked="0"/>
    </xf>
    <xf numFmtId="0" fontId="13" fillId="0" borderId="0" xfId="0" applyFont="1" applyAlignment="1">
      <alignment horizontal="left" wrapText="1" indent="2"/>
    </xf>
    <xf numFmtId="0" fontId="0" fillId="0" borderId="0" xfId="0" applyAlignment="1">
      <alignment horizontal="left" vertical="top" wrapText="1" indent="2"/>
    </xf>
    <xf numFmtId="0" fontId="12" fillId="0" borderId="0" xfId="0" applyFont="1" applyAlignment="1">
      <alignment horizontal="left" vertical="top" wrapText="1" indent="2"/>
    </xf>
    <xf numFmtId="3" fontId="0" fillId="0" borderId="4" xfId="0" applyNumberFormat="1" applyBorder="1" applyAlignment="1" applyProtection="1">
      <alignment horizontal="center" vertical="center"/>
      <protection/>
    </xf>
    <xf numFmtId="3" fontId="0" fillId="0" borderId="5" xfId="0" applyNumberFormat="1" applyBorder="1" applyAlignment="1" applyProtection="1">
      <alignment horizontal="center" vertical="center"/>
      <protection/>
    </xf>
    <xf numFmtId="3" fontId="0" fillId="0" borderId="7" xfId="0" applyNumberFormat="1" applyBorder="1" applyAlignment="1" applyProtection="1">
      <alignment horizontal="center" vertical="center"/>
      <protection/>
    </xf>
    <xf numFmtId="3" fontId="0" fillId="0" borderId="12" xfId="0" applyNumberFormat="1" applyBorder="1" applyAlignment="1" applyProtection="1">
      <alignment horizontal="center" vertical="center"/>
      <protection/>
    </xf>
    <xf numFmtId="0" fontId="0" fillId="0" borderId="5" xfId="0" applyBorder="1" applyAlignment="1" applyProtection="1">
      <alignment horizontal="center" vertical="center"/>
      <protection/>
    </xf>
    <xf numFmtId="0" fontId="0" fillId="0" borderId="7" xfId="0" applyBorder="1" applyAlignment="1" applyProtection="1">
      <alignment horizontal="center" vertical="center"/>
      <protection/>
    </xf>
    <xf numFmtId="0" fontId="2" fillId="0" borderId="0" xfId="0" applyFont="1" applyFill="1" applyAlignment="1" applyProtection="1">
      <alignment horizontal="center"/>
      <protection/>
    </xf>
    <xf numFmtId="0" fontId="0" fillId="0" borderId="0" xfId="0" applyAlignment="1" applyProtection="1">
      <alignment horizontal="center"/>
      <protection/>
    </xf>
    <xf numFmtId="0" fontId="2" fillId="0" borderId="0" xfId="0" applyFont="1" applyFill="1" applyBorder="1" applyAlignment="1" applyProtection="1">
      <alignment horizontal="center"/>
      <protection/>
    </xf>
    <xf numFmtId="1" fontId="1" fillId="0" borderId="0" xfId="0" applyNumberFormat="1" applyFont="1" applyAlignment="1" applyProtection="1">
      <alignment horizontal="center"/>
      <protection/>
    </xf>
    <xf numFmtId="2" fontId="1" fillId="0" borderId="0" xfId="0" applyNumberFormat="1" applyFont="1" applyAlignment="1" applyProtection="1">
      <alignment horizontal="center"/>
      <protection/>
    </xf>
    <xf numFmtId="3" fontId="7" fillId="0" borderId="0" xfId="0" applyNumberFormat="1" applyFont="1" applyAlignment="1" applyProtection="1">
      <alignment horizontal="center"/>
      <protection/>
    </xf>
    <xf numFmtId="0" fontId="10" fillId="0" borderId="0" xfId="0" applyFont="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ussmann.com/library/docs/EPR_Booklet.pdf"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C14"/>
  <sheetViews>
    <sheetView showGridLines="0" showRowColHeaders="0" workbookViewId="0" topLeftCell="A1">
      <selection activeCell="B15" sqref="B15"/>
    </sheetView>
  </sheetViews>
  <sheetFormatPr defaultColWidth="9.140625" defaultRowHeight="12.75"/>
  <cols>
    <col min="1" max="1" width="8.8515625" style="0" customWidth="1"/>
    <col min="2" max="2" width="97.28125" style="0" customWidth="1"/>
    <col min="3" max="3" width="4.8515625" style="0" customWidth="1"/>
  </cols>
  <sheetData>
    <row r="1" ht="12.75">
      <c r="B1" s="111" t="s">
        <v>118</v>
      </c>
    </row>
    <row r="2" ht="12.75">
      <c r="B2" s="1"/>
    </row>
    <row r="3" ht="6.75" customHeight="1"/>
    <row r="4" ht="78.75" customHeight="1">
      <c r="B4" s="110" t="s">
        <v>154</v>
      </c>
    </row>
    <row r="5" ht="6.75" customHeight="1"/>
    <row r="6" ht="75" customHeight="1">
      <c r="B6" s="110" t="s">
        <v>152</v>
      </c>
    </row>
    <row r="7" ht="6.75" customHeight="1"/>
    <row r="8" ht="76.5">
      <c r="B8" s="110" t="s">
        <v>113</v>
      </c>
    </row>
    <row r="9" ht="6.75" customHeight="1"/>
    <row r="10" spans="1:3" ht="38.25">
      <c r="A10" s="159" t="s">
        <v>153</v>
      </c>
      <c r="B10" s="110" t="s">
        <v>157</v>
      </c>
      <c r="C10" s="159" t="s">
        <v>153</v>
      </c>
    </row>
    <row r="11" spans="1:3" ht="5.25" customHeight="1">
      <c r="A11" s="159"/>
      <c r="B11" s="110"/>
      <c r="C11" s="159"/>
    </row>
    <row r="12" spans="1:3" ht="12.75" customHeight="1">
      <c r="A12" s="150"/>
      <c r="C12" s="151"/>
    </row>
    <row r="14" ht="12.75">
      <c r="B14" s="141" t="s">
        <v>165</v>
      </c>
    </row>
  </sheetData>
  <sheetProtection selectLockedCells="1" selectUnlockedCells="1"/>
  <mergeCells count="2">
    <mergeCell ref="A10:A11"/>
    <mergeCell ref="C10:C11"/>
  </mergeCells>
  <printOptions/>
  <pageMargins left="0.75" right="0.75" top="1" bottom="1" header="0.5" footer="0.5"/>
  <pageSetup horizontalDpi="600" verticalDpi="600" orientation="portrait" r:id="rId1"/>
  <headerFooter alignWithMargins="0">
    <oddFooter>&amp;L1.0/sp00e230.xls&amp;R(5/07)</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T31"/>
  <sheetViews>
    <sheetView showGridLines="0" showRowColHeaders="0" workbookViewId="0" topLeftCell="A1">
      <selection activeCell="C4" sqref="C4"/>
    </sheetView>
  </sheetViews>
  <sheetFormatPr defaultColWidth="9.140625" defaultRowHeight="12.75"/>
  <cols>
    <col min="1" max="1" width="3.28125" style="24" customWidth="1"/>
    <col min="2" max="2" width="26.7109375" style="24" bestFit="1" customWidth="1"/>
    <col min="3" max="3" width="9.140625" style="24" customWidth="1"/>
    <col min="4" max="4" width="2.7109375" style="24" bestFit="1" customWidth="1"/>
    <col min="5" max="5" width="7.57421875" style="24" customWidth="1"/>
    <col min="6" max="7" width="9.140625" style="24" customWidth="1"/>
    <col min="8" max="8" width="9.8515625" style="24" customWidth="1"/>
    <col min="9" max="10" width="9.140625" style="24" customWidth="1"/>
    <col min="11" max="11" width="10.00390625" style="24" customWidth="1"/>
    <col min="12" max="12" width="9.140625" style="24" customWidth="1"/>
    <col min="13" max="15" width="10.7109375" style="24" hidden="1" customWidth="1"/>
    <col min="16" max="20" width="9.140625" style="24" hidden="1" customWidth="1"/>
    <col min="21" max="16384" width="9.140625" style="24" customWidth="1"/>
  </cols>
  <sheetData>
    <row r="1" spans="1:20" ht="13.5">
      <c r="A1" s="167" t="s">
        <v>159</v>
      </c>
      <c r="B1" s="168"/>
      <c r="C1" s="168"/>
      <c r="D1" s="168"/>
      <c r="E1" s="168"/>
      <c r="F1" s="168"/>
      <c r="G1" s="25" t="s">
        <v>123</v>
      </c>
      <c r="M1" s="129" t="s">
        <v>131</v>
      </c>
      <c r="N1" s="129"/>
      <c r="O1" s="129"/>
      <c r="P1" s="129"/>
      <c r="Q1" s="129"/>
      <c r="R1" s="129"/>
      <c r="S1" s="129"/>
      <c r="T1" s="129"/>
    </row>
    <row r="2" spans="1:20" ht="12">
      <c r="A2" s="142"/>
      <c r="B2" s="165" t="s">
        <v>158</v>
      </c>
      <c r="C2" s="166"/>
      <c r="D2" s="166"/>
      <c r="E2" s="166"/>
      <c r="F2" s="166"/>
      <c r="H2" s="26" t="s">
        <v>108</v>
      </c>
      <c r="M2" s="129" t="s">
        <v>127</v>
      </c>
      <c r="N2" s="129"/>
      <c r="O2" s="129"/>
      <c r="P2" s="129"/>
      <c r="Q2" s="129"/>
      <c r="R2" s="129"/>
      <c r="S2" s="129"/>
      <c r="T2" s="129"/>
    </row>
    <row r="3" spans="1:20" ht="15.75">
      <c r="A3" s="171" t="s">
        <v>103</v>
      </c>
      <c r="C3" s="27" t="s">
        <v>94</v>
      </c>
      <c r="H3" s="28" t="s">
        <v>100</v>
      </c>
      <c r="M3" s="130" t="s">
        <v>129</v>
      </c>
      <c r="N3" s="131"/>
      <c r="O3" s="131"/>
      <c r="P3" s="132"/>
      <c r="Q3" s="129"/>
      <c r="R3" s="129"/>
      <c r="S3" s="129"/>
      <c r="T3" s="129"/>
    </row>
    <row r="4" spans="1:20" ht="13.5" thickBot="1">
      <c r="A4" s="171"/>
      <c r="B4" s="29" t="s">
        <v>164</v>
      </c>
      <c r="C4" s="30"/>
      <c r="D4" s="172"/>
      <c r="E4" s="173"/>
      <c r="F4" s="173"/>
      <c r="G4" s="173"/>
      <c r="H4" s="143"/>
      <c r="I4" s="143"/>
      <c r="J4" s="144" t="s">
        <v>122</v>
      </c>
      <c r="K4" s="113">
        <v>18</v>
      </c>
      <c r="M4" s="129"/>
      <c r="N4" s="129"/>
      <c r="O4" s="129"/>
      <c r="P4" s="129"/>
      <c r="Q4" s="129"/>
      <c r="R4" s="129"/>
      <c r="S4" s="129"/>
      <c r="T4" s="129"/>
    </row>
    <row r="5" spans="1:20" ht="17.25" thickBot="1" thickTop="1">
      <c r="A5" s="171"/>
      <c r="B5" s="29" t="s">
        <v>162</v>
      </c>
      <c r="C5" s="104"/>
      <c r="D5" s="163"/>
      <c r="E5" s="164"/>
      <c r="F5" s="29" t="s">
        <v>41</v>
      </c>
      <c r="G5" s="59">
        <f>IF(ISERROR((C4*1000)/(C5*1.732)),"",(C4*1000)/(C5*1.732))</f>
      </c>
      <c r="J5" s="31" t="s">
        <v>106</v>
      </c>
      <c r="K5" s="112">
        <f>IF(ISERROR(416*(0.85*T6-0.004*POWER(T6,2))*C7*POWER(K4,-1.6)),"",416*(0.85*T6-0.004*POWER(T6,2))*C7*POWER(K4,-1.6))</f>
      </c>
      <c r="M5" s="133" t="s">
        <v>126</v>
      </c>
      <c r="N5" s="133" t="s">
        <v>124</v>
      </c>
      <c r="O5" s="133" t="s">
        <v>125</v>
      </c>
      <c r="P5" s="133" t="s">
        <v>128</v>
      </c>
      <c r="Q5" s="129"/>
      <c r="R5" s="134" t="s">
        <v>146</v>
      </c>
      <c r="S5" s="129"/>
      <c r="T5" s="134" t="s">
        <v>147</v>
      </c>
    </row>
    <row r="6" spans="1:20" ht="15" thickBot="1" thickTop="1">
      <c r="A6" s="171"/>
      <c r="B6" s="29" t="s">
        <v>163</v>
      </c>
      <c r="C6" s="32"/>
      <c r="D6" s="146"/>
      <c r="E6" s="33"/>
      <c r="F6" s="34" t="s">
        <v>148</v>
      </c>
      <c r="G6" s="105">
        <f>IF(ISERROR((C4/1000)*POWER(10,6)/(1.732*C5)*(100/C6)),"",(C4/1000)*POWER(10,6)/(1.732*C5)*(100/C6))</f>
      </c>
      <c r="J6" s="35" t="s">
        <v>95</v>
      </c>
      <c r="K6" s="58">
        <f>IF(ISERROR(POWER(416*(0.85*T6-0.004*POWER(T6,2))*C7/1.2,0.625)),"",(POWER(416*(0.85*T6-0.004*POWER(T6,2))*C7/1.2,0.625)))</f>
      </c>
      <c r="M6" s="135" t="e">
        <f>LOG(T6)</f>
        <v>#VALUE!</v>
      </c>
      <c r="N6" s="136">
        <v>-0.097</v>
      </c>
      <c r="O6" s="135">
        <v>25</v>
      </c>
      <c r="P6" s="60" t="e">
        <f>$N$6+0.662*$M6+0.0966*$R$6+0.000526*$O$6+0.5588*$M$6*$R$6-0.00304*$M$6*$O$6</f>
        <v>#VALUE!</v>
      </c>
      <c r="Q6" s="129"/>
      <c r="R6" s="136">
        <f>C5/1000</f>
        <v>0</v>
      </c>
      <c r="S6" s="129"/>
      <c r="T6" s="137" t="e">
        <f>G6/1000</f>
        <v>#VALUE!</v>
      </c>
    </row>
    <row r="7" spans="1:20" s="33" customFormat="1" ht="12.75" thickTop="1">
      <c r="A7" s="171"/>
      <c r="B7" s="36" t="s">
        <v>96</v>
      </c>
      <c r="C7" s="37"/>
      <c r="D7" s="114" t="s">
        <v>107</v>
      </c>
      <c r="E7" s="106">
        <f>IF(ISERROR(POWER(10,P6)*1000),"",POWER(10,P6)*1000)</f>
      </c>
      <c r="F7" s="38" t="s">
        <v>149</v>
      </c>
      <c r="G7" s="24"/>
      <c r="H7" s="24"/>
      <c r="I7" s="160">
        <f>IF($C$5&lt;1000,"","Arc calcs only for &lt;1000 volts")</f>
      </c>
      <c r="J7" s="160"/>
      <c r="K7" s="160"/>
      <c r="M7" s="138"/>
      <c r="N7" s="138"/>
      <c r="O7" s="138"/>
      <c r="P7" s="139"/>
      <c r="Q7" s="139"/>
      <c r="R7" s="139"/>
      <c r="S7" s="139"/>
      <c r="T7" s="139"/>
    </row>
    <row r="8" spans="1:20" s="33" customFormat="1" ht="6" customHeight="1" thickBot="1">
      <c r="A8" s="39"/>
      <c r="B8" s="39"/>
      <c r="C8" s="40"/>
      <c r="D8" s="41"/>
      <c r="E8" s="39"/>
      <c r="F8" s="39"/>
      <c r="G8" s="39"/>
      <c r="H8" s="39"/>
      <c r="I8" s="39"/>
      <c r="J8" s="39"/>
      <c r="K8" s="40"/>
      <c r="M8" s="138"/>
      <c r="N8" s="138"/>
      <c r="O8" s="138"/>
      <c r="P8" s="139"/>
      <c r="Q8" s="139"/>
      <c r="R8" s="139"/>
      <c r="S8" s="139"/>
      <c r="T8" s="139"/>
    </row>
    <row r="9" spans="2:20" s="33" customFormat="1" ht="13.5" thickTop="1">
      <c r="B9" s="29" t="s">
        <v>0</v>
      </c>
      <c r="C9" s="103"/>
      <c r="F9" s="24"/>
      <c r="G9" s="24"/>
      <c r="H9" s="57"/>
      <c r="I9" s="24"/>
      <c r="J9" s="24"/>
      <c r="K9" s="42"/>
      <c r="M9" s="138"/>
      <c r="N9" s="138"/>
      <c r="O9" s="138"/>
      <c r="P9" s="139"/>
      <c r="Q9" s="139"/>
      <c r="R9" s="139"/>
      <c r="S9" s="139"/>
      <c r="T9" s="139"/>
    </row>
    <row r="10" spans="1:20" s="33" customFormat="1" ht="12.75" customHeight="1" thickBot="1">
      <c r="A10" s="170" t="s">
        <v>104</v>
      </c>
      <c r="B10" s="29" t="s">
        <v>99</v>
      </c>
      <c r="C10" s="43"/>
      <c r="D10" s="147"/>
      <c r="E10" s="161">
        <f>IF(C9="","",IF(AND(C10&lt;&gt;"S",C10&lt;&gt;"C"),"Please enter S for single conductors or C for 3-conductor cable",IF(AND(C11&lt;&gt;"AL",C11&lt;&gt;"CU"),"Please enter AL for aluminum conductors or CU for copper",IF(AND(C14&lt;&gt;"Y",C14&lt;&gt;"N"),"Please enter Y for steel conduit or N for PVC or other nonmagnetic conduit",""))))</f>
      </c>
      <c r="F10" s="162"/>
      <c r="G10" s="162"/>
      <c r="H10" s="143"/>
      <c r="I10" s="143"/>
      <c r="J10" s="144" t="s">
        <v>122</v>
      </c>
      <c r="K10" s="113">
        <v>18</v>
      </c>
      <c r="M10" s="138"/>
      <c r="N10" s="138"/>
      <c r="O10" s="138"/>
      <c r="P10" s="139"/>
      <c r="Q10" s="139"/>
      <c r="R10" s="139"/>
      <c r="S10" s="139"/>
      <c r="T10" s="139"/>
    </row>
    <row r="11" spans="1:20" s="33" customFormat="1" ht="12.75" customHeight="1" thickTop="1">
      <c r="A11" s="170"/>
      <c r="B11" s="44" t="s">
        <v>97</v>
      </c>
      <c r="C11" s="43"/>
      <c r="D11" s="147"/>
      <c r="E11" s="162"/>
      <c r="F11" s="162"/>
      <c r="G11" s="162"/>
      <c r="H11" s="24"/>
      <c r="I11" s="24"/>
      <c r="J11" s="31" t="s">
        <v>106</v>
      </c>
      <c r="K11" s="112">
        <f>IF(ISERROR(416*(0.85*T13-0.004*POWER(T13,2))*C15*POWER(K10,-1.6)),"",416*(0.85*T13-0.004*POWER(T13,2))*C15*POWER(K10,-1.6))</f>
      </c>
      <c r="M11" s="138"/>
      <c r="N11" s="138"/>
      <c r="O11" s="138"/>
      <c r="P11" s="139"/>
      <c r="Q11" s="139"/>
      <c r="R11" s="139"/>
      <c r="S11" s="139"/>
      <c r="T11" s="139"/>
    </row>
    <row r="12" spans="1:20" s="33" customFormat="1" ht="12.75" customHeight="1" thickBot="1">
      <c r="A12" s="170"/>
      <c r="B12" s="29" t="s">
        <v>1</v>
      </c>
      <c r="C12" s="102"/>
      <c r="D12" s="147"/>
      <c r="E12" s="162"/>
      <c r="F12" s="162"/>
      <c r="G12" s="162"/>
      <c r="H12" s="24"/>
      <c r="I12" s="24"/>
      <c r="J12" s="35" t="s">
        <v>95</v>
      </c>
      <c r="K12" s="58">
        <f>IF(ISERROR(POWER(416*(0.85*T13-0.004*POWER(T13,2))*C15/1.2,0.625)),"",POWER(416*(0.85*T13-0.004*POWER(T13,2))*C15/1.2,0.625))</f>
      </c>
      <c r="M12" s="138"/>
      <c r="N12" s="138"/>
      <c r="O12" s="138"/>
      <c r="P12" s="139"/>
      <c r="Q12" s="139"/>
      <c r="R12" s="139"/>
      <c r="S12" s="139"/>
      <c r="T12" s="134" t="s">
        <v>147</v>
      </c>
    </row>
    <row r="13" spans="1:20" s="33" customFormat="1" ht="14.25" thickTop="1">
      <c r="A13" s="170"/>
      <c r="B13" s="29" t="s">
        <v>2</v>
      </c>
      <c r="C13" s="101"/>
      <c r="D13" s="148"/>
      <c r="E13" s="24"/>
      <c r="F13" s="36" t="s">
        <v>150</v>
      </c>
      <c r="G13" s="105">
        <f>IF(C15="","",IF(ISERROR(G6*P15),"",(G6*P15)))</f>
      </c>
      <c r="H13" s="24"/>
      <c r="I13" s="160">
        <f>IF($C$5&lt;1000,"","Arc calcs only for &lt;1000 volts")</f>
      </c>
      <c r="J13" s="160"/>
      <c r="K13" s="160"/>
      <c r="M13" s="135" t="e">
        <f>LOG(T13)</f>
        <v>#VALUE!</v>
      </c>
      <c r="N13" s="138"/>
      <c r="O13" s="138"/>
      <c r="P13" s="60" t="e">
        <f>$N$6+0.662*$M13+0.0966*$R$6+0.000526*$O$6+0.5588*$M13*$R$6-0.00304*$M13*$O$6</f>
        <v>#VALUE!</v>
      </c>
      <c r="Q13" s="139"/>
      <c r="R13" s="139"/>
      <c r="S13" s="139"/>
      <c r="T13" s="137" t="e">
        <f>G13/1000</f>
        <v>#VALUE!</v>
      </c>
    </row>
    <row r="14" spans="1:20" s="33" customFormat="1" ht="12">
      <c r="A14" s="170"/>
      <c r="B14" s="29" t="s">
        <v>98</v>
      </c>
      <c r="C14" s="43"/>
      <c r="D14" s="145"/>
      <c r="E14" s="24"/>
      <c r="F14" s="24"/>
      <c r="G14" s="24"/>
      <c r="H14" s="24"/>
      <c r="K14" s="42"/>
      <c r="M14" s="138"/>
      <c r="N14" s="138"/>
      <c r="O14" s="135" t="s">
        <v>101</v>
      </c>
      <c r="P14" s="135" t="s">
        <v>102</v>
      </c>
      <c r="Q14" s="139"/>
      <c r="R14" s="139"/>
      <c r="S14" s="139"/>
      <c r="T14" s="139"/>
    </row>
    <row r="15" spans="2:20" s="33" customFormat="1" ht="12">
      <c r="B15" s="36" t="s">
        <v>96</v>
      </c>
      <c r="C15" s="37" t="s">
        <v>160</v>
      </c>
      <c r="D15" s="114" t="s">
        <v>107</v>
      </c>
      <c r="E15" s="106">
        <f>IF(ISERROR(POWER(10,P13)*1000),"",POWER(10,P13)*1000)</f>
      </c>
      <c r="F15" s="38" t="s">
        <v>149</v>
      </c>
      <c r="G15" s="24"/>
      <c r="H15" s="24"/>
      <c r="K15" s="24"/>
      <c r="M15" s="138"/>
      <c r="N15" s="138"/>
      <c r="O15" s="140" t="b">
        <f>IF(C9:C15="","",IF(C10="S",IF(C11="CU",(1.732*C12*G6)/((VLOOKUP(C13,Cvalue1,IF(C14="Y",2,IF(C14="N",3)),FALSE)*C9)*Calculator!C5),IF(C11="AL",(1.732*C12*G6)/((VLOOKUP(C13,Cvalue2,IF(C14="Y",2,IF(C14="N",3)),FALSE)*C9)*Calculator!C5),"")),IF(C10="C",IF(C11="CU",(1.732*C12*G6)/((VLOOKUP(C13,Cvalue3,IF(C14="Y",2,IF(C14="N",3)),FALSE)*C9)*Calculator!C5),IF(C11="AL",(1.732*C12*G6)/((VLOOKUP(C13,Cvalue4,IF(C14="Y",2,IF(C14="N",3)),FALSE)*C9)*Calculator!C5),"")))))</f>
        <v>0</v>
      </c>
      <c r="P15" s="140">
        <f>IF(ISERROR(IF(O15="",1,1/(1+O15))),"",(IF(O15="",1,1/(1+O15))))</f>
        <v>1</v>
      </c>
      <c r="Q15" s="139"/>
      <c r="R15" s="139"/>
      <c r="S15" s="139"/>
      <c r="T15" s="139"/>
    </row>
    <row r="16" spans="1:20" s="33" customFormat="1" ht="6" customHeight="1" thickBot="1">
      <c r="A16" s="39"/>
      <c r="B16" s="39"/>
      <c r="C16" s="40"/>
      <c r="D16" s="41"/>
      <c r="E16" s="39"/>
      <c r="F16" s="39"/>
      <c r="G16" s="39"/>
      <c r="H16" s="39"/>
      <c r="I16" s="39"/>
      <c r="J16" s="39"/>
      <c r="K16" s="40"/>
      <c r="M16" s="138"/>
      <c r="N16" s="138"/>
      <c r="O16" s="138"/>
      <c r="P16" s="139"/>
      <c r="Q16" s="139"/>
      <c r="R16" s="139"/>
      <c r="S16" s="139"/>
      <c r="T16" s="139"/>
    </row>
    <row r="17" spans="2:20" ht="14.25" thickTop="1">
      <c r="B17" s="29" t="s">
        <v>151</v>
      </c>
      <c r="C17" s="107"/>
      <c r="D17" s="149"/>
      <c r="E17" s="109"/>
      <c r="F17" s="109"/>
      <c r="G17" s="109"/>
      <c r="M17" s="135"/>
      <c r="N17" s="135"/>
      <c r="O17" s="135"/>
      <c r="P17" s="129"/>
      <c r="Q17" s="129"/>
      <c r="R17" s="129"/>
      <c r="S17" s="129"/>
      <c r="T17" s="129"/>
    </row>
    <row r="18" spans="1:20" ht="12" customHeight="1" thickBot="1">
      <c r="A18" s="169" t="s">
        <v>105</v>
      </c>
      <c r="B18" s="29" t="s">
        <v>0</v>
      </c>
      <c r="C18" s="43"/>
      <c r="D18" s="147"/>
      <c r="E18" s="161">
        <f>IF(C17="","",IF(C18="","",IF(AND(C19&lt;&gt;"S",C19&lt;&gt;"C"),"Please enter S for single conductors or C for 3-conductor cable",IF(AND(C20&lt;&gt;"AL",C20&lt;&gt;"CU"),"Please enter AL for aluminum conductors or CU for copper",IF(AND(C23&lt;&gt;"Y",C23&lt;&gt;"N"),"Please enter Y for steel conduit or N for PVC or other nonmagnetic conduit","")))))</f>
      </c>
      <c r="F18" s="162"/>
      <c r="G18" s="162"/>
      <c r="H18" s="143"/>
      <c r="I18" s="143"/>
      <c r="J18" s="144" t="s">
        <v>122</v>
      </c>
      <c r="K18" s="113">
        <v>18</v>
      </c>
      <c r="M18" s="135"/>
      <c r="N18" s="135"/>
      <c r="O18" s="135"/>
      <c r="P18" s="129"/>
      <c r="Q18" s="129"/>
      <c r="R18" s="129"/>
      <c r="S18" s="129"/>
      <c r="T18" s="129"/>
    </row>
    <row r="19" spans="1:20" ht="12.75" customHeight="1" thickTop="1">
      <c r="A19" s="169"/>
      <c r="B19" s="45" t="s">
        <v>99</v>
      </c>
      <c r="C19" s="43"/>
      <c r="D19" s="147"/>
      <c r="E19" s="162"/>
      <c r="F19" s="162"/>
      <c r="G19" s="162"/>
      <c r="J19" s="31" t="s">
        <v>106</v>
      </c>
      <c r="K19" s="112">
        <f>IF(ISERROR(416*(0.85*T22-0.004*POWER(T22,2))*C24*POWER(K18,-1.6)),"",416*(0.85*T22-0.004*POWER(T22,2))*C24*POWER(K18,-1.6))</f>
        <v>0</v>
      </c>
      <c r="M19" s="135"/>
      <c r="N19" s="135"/>
      <c r="O19" s="135"/>
      <c r="P19" s="129"/>
      <c r="Q19" s="129"/>
      <c r="R19" s="129"/>
      <c r="S19" s="129"/>
      <c r="T19" s="129"/>
    </row>
    <row r="20" spans="1:20" ht="12.75" customHeight="1" thickBot="1">
      <c r="A20" s="169"/>
      <c r="B20" s="44" t="s">
        <v>97</v>
      </c>
      <c r="C20" s="43"/>
      <c r="D20" s="147"/>
      <c r="E20" s="162"/>
      <c r="F20" s="162"/>
      <c r="G20" s="162"/>
      <c r="J20" s="35" t="s">
        <v>95</v>
      </c>
      <c r="K20" s="58">
        <f>IF(ISERROR(POWER(416*(0.85*T22-0.004*POWER(T22,2))*C24/1.2,0.625)),"",POWER(416*(0.85*T22-0.004*POWER(T22,2))*C24/1.2,0.625))</f>
        <v>0</v>
      </c>
      <c r="M20" s="135"/>
      <c r="N20" s="135"/>
      <c r="O20" s="135"/>
      <c r="P20" s="129"/>
      <c r="Q20" s="129"/>
      <c r="R20" s="129"/>
      <c r="S20" s="129"/>
      <c r="T20" s="129"/>
    </row>
    <row r="21" spans="1:20" ht="12.75" thickTop="1">
      <c r="A21" s="169"/>
      <c r="B21" s="29" t="s">
        <v>1</v>
      </c>
      <c r="C21" s="43"/>
      <c r="D21" s="145"/>
      <c r="I21" s="160">
        <f>IF($C$5&lt;1000,"","Arc calcs only for &lt;1000 volts")</f>
      </c>
      <c r="J21" s="160"/>
      <c r="K21" s="160"/>
      <c r="M21" s="135"/>
      <c r="N21" s="135"/>
      <c r="O21" s="135"/>
      <c r="P21" s="129"/>
      <c r="Q21" s="129"/>
      <c r="R21" s="129"/>
      <c r="S21" s="129"/>
      <c r="T21" s="134" t="s">
        <v>147</v>
      </c>
    </row>
    <row r="22" spans="1:20" ht="14.25" thickBot="1">
      <c r="A22" s="169"/>
      <c r="B22" s="29" t="s">
        <v>54</v>
      </c>
      <c r="C22" s="101"/>
      <c r="D22" s="148"/>
      <c r="F22" s="36" t="s">
        <v>150</v>
      </c>
      <c r="G22" s="105">
        <f>IF(C18="",C17,IF(ISERROR(C17*P24),"",(C17*P24)))</f>
        <v>0</v>
      </c>
      <c r="M22" s="135" t="e">
        <f>LOG(T22)</f>
        <v>#NUM!</v>
      </c>
      <c r="N22" s="135"/>
      <c r="O22" s="135"/>
      <c r="P22" s="60" t="e">
        <f>$N$6+0.662*$M22+0.0966*$R$6+0.000526*$O$6+0.5588*$M22*$R$6-0.00304*$M22*$O$6</f>
        <v>#NUM!</v>
      </c>
      <c r="Q22" s="129"/>
      <c r="R22" s="129"/>
      <c r="S22" s="129"/>
      <c r="T22" s="137">
        <f>G22/1000</f>
        <v>0</v>
      </c>
    </row>
    <row r="23" spans="1:20" ht="12" customHeight="1">
      <c r="A23" s="169"/>
      <c r="B23" s="29" t="s">
        <v>161</v>
      </c>
      <c r="C23" s="43"/>
      <c r="D23" s="145"/>
      <c r="H23" s="62"/>
      <c r="I23" s="180" t="s">
        <v>119</v>
      </c>
      <c r="J23" s="181"/>
      <c r="K23" s="182"/>
      <c r="M23" s="129"/>
      <c r="N23" s="129"/>
      <c r="O23" s="135" t="s">
        <v>101</v>
      </c>
      <c r="P23" s="135" t="s">
        <v>102</v>
      </c>
      <c r="Q23" s="129"/>
      <c r="R23" s="129"/>
      <c r="S23" s="129"/>
      <c r="T23" s="129"/>
    </row>
    <row r="24" spans="2:20" ht="15" customHeight="1" thickBot="1">
      <c r="B24" s="36" t="s">
        <v>96</v>
      </c>
      <c r="C24" s="37"/>
      <c r="D24" s="114" t="s">
        <v>107</v>
      </c>
      <c r="E24" s="106">
        <f>IF(C5="","",IF(ISERROR(POWER(10,P22)*1000),"",POWER(10,P22)*1000))</f>
      </c>
      <c r="F24" s="128" t="s">
        <v>149</v>
      </c>
      <c r="H24" s="108"/>
      <c r="I24" s="183"/>
      <c r="J24" s="184"/>
      <c r="K24" s="185"/>
      <c r="M24" s="129"/>
      <c r="N24" s="129"/>
      <c r="O24" s="140">
        <f>IF(C17:C24="","",IF(C19="S",IF(C20="CU",(1.732*C21*C17)/((VLOOKUP(C22,Cvalue1,IF(C23="Y",2,IF(C23="N",3)),FALSE)*C18)*Calculator!C5),IF(C20="AL",(1.732*C21*C17)/((VLOOKUP(C22,Cvalue2,IF(C23="Y",2,IF(C23="N",3)),FALSE)*C18)*Calculator!C5),"")),IF(C19="C",IF(C20="CU",(1.732*C21*C17)/((VLOOKUP(C22,Cvalue3,IF(C23="Y",2,IF(C23="N",3)),FALSE)*C18)*Calculator!C5),IF(C20="AL",(1.732*C21*C17)/((VLOOKUP(C22,Cvalue4,IF(C23="Y",2,IF(C23="N",3)),FALSE)*C18)*Calculator!C5),"")))))</f>
      </c>
      <c r="P24" s="140">
        <f>IF(ISERROR(IF(O24="",1,1/(1+O24))),"",(IF(O24="",1,1/(1+O24))))</f>
        <v>1</v>
      </c>
      <c r="Q24" s="129"/>
      <c r="R24" s="129"/>
      <c r="S24" s="129"/>
      <c r="T24" s="129"/>
    </row>
    <row r="25" spans="1:11" s="33" customFormat="1" ht="6" customHeight="1" thickBot="1">
      <c r="A25" s="39"/>
      <c r="B25" s="39"/>
      <c r="C25" s="40"/>
      <c r="D25" s="41"/>
      <c r="E25" s="39"/>
      <c r="F25" s="39"/>
      <c r="G25" s="39"/>
      <c r="H25" s="39"/>
      <c r="I25" s="39"/>
      <c r="J25" s="39"/>
      <c r="K25" s="40"/>
    </row>
    <row r="26" ht="12.75" thickTop="1"/>
    <row r="27" spans="2:10" ht="12">
      <c r="B27" s="36" t="s">
        <v>120</v>
      </c>
      <c r="C27" s="186"/>
      <c r="D27" s="187"/>
      <c r="E27" s="187"/>
      <c r="F27" s="187"/>
      <c r="G27" s="187"/>
      <c r="H27" s="187"/>
      <c r="I27" s="187"/>
      <c r="J27" s="188"/>
    </row>
    <row r="28" spans="2:10" ht="15" customHeight="1">
      <c r="B28" s="36" t="s">
        <v>114</v>
      </c>
      <c r="C28" s="174"/>
      <c r="D28" s="175"/>
      <c r="E28" s="175"/>
      <c r="F28" s="175"/>
      <c r="G28" s="175"/>
      <c r="H28" s="175"/>
      <c r="I28" s="175"/>
      <c r="J28" s="176"/>
    </row>
    <row r="29" spans="2:10" ht="15" customHeight="1">
      <c r="B29" s="36" t="s">
        <v>115</v>
      </c>
      <c r="C29" s="174"/>
      <c r="D29" s="175"/>
      <c r="E29" s="175"/>
      <c r="F29" s="175"/>
      <c r="G29" s="175"/>
      <c r="H29" s="175"/>
      <c r="I29" s="175"/>
      <c r="J29" s="176"/>
    </row>
    <row r="30" spans="2:10" ht="15" customHeight="1">
      <c r="B30" s="36" t="s">
        <v>116</v>
      </c>
      <c r="C30" s="174"/>
      <c r="D30" s="175"/>
      <c r="E30" s="175"/>
      <c r="F30" s="175"/>
      <c r="G30" s="175"/>
      <c r="H30" s="175"/>
      <c r="I30" s="175"/>
      <c r="J30" s="176"/>
    </row>
    <row r="31" spans="2:10" ht="15" customHeight="1">
      <c r="B31" s="36" t="s">
        <v>117</v>
      </c>
      <c r="C31" s="177"/>
      <c r="D31" s="178"/>
      <c r="E31" s="178"/>
      <c r="F31" s="178"/>
      <c r="G31" s="178"/>
      <c r="H31" s="178"/>
      <c r="I31" s="178"/>
      <c r="J31" s="179"/>
    </row>
  </sheetData>
  <sheetProtection password="E7D4" sheet="1" objects="1" scenarios="1" selectLockedCells="1"/>
  <mergeCells count="18">
    <mergeCell ref="C29:J29"/>
    <mergeCell ref="C30:J30"/>
    <mergeCell ref="C31:J31"/>
    <mergeCell ref="I23:K24"/>
    <mergeCell ref="C27:J27"/>
    <mergeCell ref="C28:J28"/>
    <mergeCell ref="D5:E5"/>
    <mergeCell ref="B2:F2"/>
    <mergeCell ref="A1:F1"/>
    <mergeCell ref="A18:A23"/>
    <mergeCell ref="A10:A14"/>
    <mergeCell ref="A3:A7"/>
    <mergeCell ref="D4:G4"/>
    <mergeCell ref="I21:K21"/>
    <mergeCell ref="I7:K7"/>
    <mergeCell ref="I13:K13"/>
    <mergeCell ref="E10:G12"/>
    <mergeCell ref="E18:G20"/>
  </mergeCells>
  <printOptions horizontalCentered="1"/>
  <pageMargins left="0.25" right="0.25" top="1" bottom="1" header="0.5" footer="0.5"/>
  <pageSetup fitToHeight="1" fitToWidth="1" horizontalDpi="300" verticalDpi="300" orientation="portrait" scale="98" r:id="rId3"/>
  <headerFooter alignWithMargins="0">
    <oddHeader>&amp;CHESP Arc Flash Calculator</oddHeader>
    <oddFooter>&amp;L1.0/sp00e230.xls&amp;R(5/07)</oddFooter>
  </headerFooter>
  <legacyDrawing r:id="rId2"/>
</worksheet>
</file>

<file path=xl/worksheets/sheet3.xml><?xml version="1.0" encoding="utf-8"?>
<worksheet xmlns="http://schemas.openxmlformats.org/spreadsheetml/2006/main" xmlns:r="http://schemas.openxmlformats.org/officeDocument/2006/relationships">
  <sheetPr codeName="Sheet3"/>
  <dimension ref="A1:L27"/>
  <sheetViews>
    <sheetView showRowColHeaders="0" workbookViewId="0" topLeftCell="A1">
      <selection activeCell="I32" sqref="I32"/>
    </sheetView>
  </sheetViews>
  <sheetFormatPr defaultColWidth="9.140625" defaultRowHeight="12.75"/>
  <cols>
    <col min="1" max="1" width="9.140625" style="7" customWidth="1"/>
    <col min="2" max="3" width="15.7109375" style="1" customWidth="1"/>
    <col min="4" max="4" width="9.140625" style="18" customWidth="1"/>
    <col min="5" max="6" width="15.7109375" style="0" customWidth="1"/>
    <col min="7" max="7" width="9.140625" style="18" customWidth="1"/>
    <col min="8" max="9" width="15.7109375" style="1" customWidth="1"/>
    <col min="10" max="10" width="9.140625" style="18" customWidth="1"/>
    <col min="11" max="12" width="15.7109375" style="0" customWidth="1"/>
  </cols>
  <sheetData>
    <row r="1" spans="1:10" ht="12.75">
      <c r="A1" s="4" t="s">
        <v>27</v>
      </c>
      <c r="C1" s="12"/>
      <c r="D1" s="19"/>
      <c r="G1" s="14" t="s">
        <v>33</v>
      </c>
      <c r="I1" s="12"/>
      <c r="J1" s="19"/>
    </row>
    <row r="2" spans="3:10" ht="12.75">
      <c r="C2" s="12"/>
      <c r="D2" s="20"/>
      <c r="I2" s="12"/>
      <c r="J2" s="20"/>
    </row>
    <row r="3" spans="1:12" ht="12.75">
      <c r="A3" s="5" t="s">
        <v>3</v>
      </c>
      <c r="B3" s="2" t="s">
        <v>31</v>
      </c>
      <c r="C3" s="13"/>
      <c r="D3" s="21" t="s">
        <v>3</v>
      </c>
      <c r="E3" s="2" t="s">
        <v>32</v>
      </c>
      <c r="F3" s="9"/>
      <c r="G3" s="15" t="s">
        <v>3</v>
      </c>
      <c r="H3" s="2" t="s">
        <v>31</v>
      </c>
      <c r="I3" s="13"/>
      <c r="J3" s="21" t="s">
        <v>3</v>
      </c>
      <c r="K3" s="2" t="s">
        <v>32</v>
      </c>
      <c r="L3" s="9"/>
    </row>
    <row r="4" spans="1:12" ht="12.75">
      <c r="A4" s="6" t="s">
        <v>4</v>
      </c>
      <c r="B4" s="9" t="s">
        <v>28</v>
      </c>
      <c r="C4" s="13"/>
      <c r="D4" s="22" t="s">
        <v>4</v>
      </c>
      <c r="E4" s="9" t="s">
        <v>28</v>
      </c>
      <c r="F4" s="9"/>
      <c r="G4" s="16" t="s">
        <v>4</v>
      </c>
      <c r="H4" s="9" t="s">
        <v>28</v>
      </c>
      <c r="I4" s="13"/>
      <c r="J4" s="22" t="s">
        <v>4</v>
      </c>
      <c r="K4" s="9" t="s">
        <v>28</v>
      </c>
      <c r="L4" s="9"/>
    </row>
    <row r="5" spans="1:12" ht="12.75">
      <c r="A5" s="10"/>
      <c r="B5" s="11" t="s">
        <v>29</v>
      </c>
      <c r="C5" s="11" t="s">
        <v>30</v>
      </c>
      <c r="D5" s="10"/>
      <c r="E5" s="11" t="s">
        <v>29</v>
      </c>
      <c r="F5" s="11" t="s">
        <v>30</v>
      </c>
      <c r="G5" s="17"/>
      <c r="H5" s="11" t="s">
        <v>29</v>
      </c>
      <c r="I5" s="11" t="s">
        <v>30</v>
      </c>
      <c r="J5" s="10"/>
      <c r="K5" s="11" t="s">
        <v>29</v>
      </c>
      <c r="L5" s="11" t="s">
        <v>30</v>
      </c>
    </row>
    <row r="6" spans="1:12" ht="12.75">
      <c r="A6" s="7" t="s">
        <v>5</v>
      </c>
      <c r="B6" s="1">
        <v>389</v>
      </c>
      <c r="C6" s="1">
        <v>389</v>
      </c>
      <c r="D6" s="18" t="s">
        <v>5</v>
      </c>
      <c r="E6" s="1">
        <v>236</v>
      </c>
      <c r="F6" s="1">
        <v>236</v>
      </c>
      <c r="G6" s="18" t="s">
        <v>5</v>
      </c>
      <c r="H6" s="1">
        <v>389</v>
      </c>
      <c r="I6" s="1">
        <v>389</v>
      </c>
      <c r="J6" s="18" t="s">
        <v>5</v>
      </c>
      <c r="K6" s="1">
        <v>236</v>
      </c>
      <c r="L6" s="1">
        <v>236</v>
      </c>
    </row>
    <row r="7" spans="1:12" ht="12.75">
      <c r="A7" s="7" t="s">
        <v>6</v>
      </c>
      <c r="B7" s="1">
        <v>617</v>
      </c>
      <c r="C7" s="1">
        <v>617</v>
      </c>
      <c r="D7" s="18" t="s">
        <v>6</v>
      </c>
      <c r="E7" s="1">
        <v>375</v>
      </c>
      <c r="F7" s="1">
        <v>375</v>
      </c>
      <c r="G7" s="18" t="s">
        <v>6</v>
      </c>
      <c r="H7" s="1">
        <v>617</v>
      </c>
      <c r="I7" s="1">
        <v>617</v>
      </c>
      <c r="J7" s="18" t="s">
        <v>6</v>
      </c>
      <c r="K7" s="1">
        <v>375</v>
      </c>
      <c r="L7" s="1">
        <v>375</v>
      </c>
    </row>
    <row r="8" spans="1:12" ht="12.75">
      <c r="A8" s="7" t="s">
        <v>7</v>
      </c>
      <c r="B8" s="1">
        <v>981</v>
      </c>
      <c r="C8" s="1">
        <v>981</v>
      </c>
      <c r="D8" s="18" t="s">
        <v>7</v>
      </c>
      <c r="E8" s="1">
        <v>598</v>
      </c>
      <c r="F8" s="1">
        <v>598</v>
      </c>
      <c r="G8" s="18" t="s">
        <v>7</v>
      </c>
      <c r="H8" s="1">
        <v>981</v>
      </c>
      <c r="I8" s="1">
        <v>981</v>
      </c>
      <c r="J8" s="18" t="s">
        <v>7</v>
      </c>
      <c r="K8" s="1">
        <v>598</v>
      </c>
      <c r="L8" s="1">
        <v>598</v>
      </c>
    </row>
    <row r="9" spans="1:12" ht="12.75">
      <c r="A9" s="7" t="s">
        <v>8</v>
      </c>
      <c r="B9" s="1">
        <v>1557</v>
      </c>
      <c r="C9" s="1">
        <v>1558</v>
      </c>
      <c r="D9" s="18" t="s">
        <v>8</v>
      </c>
      <c r="E9" s="1">
        <v>951</v>
      </c>
      <c r="F9" s="1">
        <v>951</v>
      </c>
      <c r="G9" s="18" t="s">
        <v>8</v>
      </c>
      <c r="H9" s="1">
        <v>1559</v>
      </c>
      <c r="I9" s="1">
        <v>1559</v>
      </c>
      <c r="J9" s="18" t="s">
        <v>8</v>
      </c>
      <c r="K9" s="1">
        <v>951</v>
      </c>
      <c r="L9" s="1">
        <v>951</v>
      </c>
    </row>
    <row r="10" spans="1:12" ht="12.75">
      <c r="A10" s="7" t="s">
        <v>9</v>
      </c>
      <c r="B10" s="1">
        <v>2425</v>
      </c>
      <c r="C10" s="1">
        <v>2430</v>
      </c>
      <c r="D10" s="18" t="s">
        <v>9</v>
      </c>
      <c r="E10" s="1">
        <v>1480</v>
      </c>
      <c r="F10" s="1">
        <v>1481</v>
      </c>
      <c r="G10" s="18" t="s">
        <v>9</v>
      </c>
      <c r="H10" s="1">
        <v>2431</v>
      </c>
      <c r="I10" s="1">
        <v>2433</v>
      </c>
      <c r="J10" s="18" t="s">
        <v>9</v>
      </c>
      <c r="K10" s="1">
        <v>1481</v>
      </c>
      <c r="L10" s="1">
        <v>1482</v>
      </c>
    </row>
    <row r="11" spans="1:12" ht="12.75">
      <c r="A11" s="7" t="s">
        <v>10</v>
      </c>
      <c r="B11" s="1">
        <v>3806</v>
      </c>
      <c r="C11" s="1">
        <v>3825</v>
      </c>
      <c r="D11" s="18" t="s">
        <v>10</v>
      </c>
      <c r="E11" s="1">
        <v>2345</v>
      </c>
      <c r="F11" s="1">
        <v>2350</v>
      </c>
      <c r="G11" s="18" t="s">
        <v>10</v>
      </c>
      <c r="H11" s="1">
        <v>3830</v>
      </c>
      <c r="I11" s="1">
        <v>3837</v>
      </c>
      <c r="J11" s="18" t="s">
        <v>10</v>
      </c>
      <c r="K11" s="1">
        <v>2351</v>
      </c>
      <c r="L11" s="1">
        <v>2353</v>
      </c>
    </row>
    <row r="12" spans="1:12" ht="12.75">
      <c r="A12" s="7" t="s">
        <v>11</v>
      </c>
      <c r="B12" s="1">
        <v>4760</v>
      </c>
      <c r="C12" s="1">
        <v>4802</v>
      </c>
      <c r="D12" s="18" t="s">
        <v>11</v>
      </c>
      <c r="E12" s="1">
        <v>2948</v>
      </c>
      <c r="F12" s="1">
        <v>2958</v>
      </c>
      <c r="G12" s="18" t="s">
        <v>11</v>
      </c>
      <c r="H12" s="1">
        <v>4760</v>
      </c>
      <c r="I12" s="1">
        <v>4802</v>
      </c>
      <c r="J12" s="18" t="s">
        <v>11</v>
      </c>
      <c r="K12" s="1">
        <v>2948</v>
      </c>
      <c r="L12" s="1">
        <v>2958</v>
      </c>
    </row>
    <row r="13" spans="1:12" ht="12.75">
      <c r="A13" s="7" t="s">
        <v>12</v>
      </c>
      <c r="B13" s="1">
        <v>5906</v>
      </c>
      <c r="C13" s="1">
        <v>6044</v>
      </c>
      <c r="D13" s="18" t="s">
        <v>12</v>
      </c>
      <c r="E13" s="1">
        <v>3713</v>
      </c>
      <c r="F13" s="1">
        <v>3729</v>
      </c>
      <c r="G13" s="18" t="s">
        <v>12</v>
      </c>
      <c r="H13" s="1">
        <v>5989</v>
      </c>
      <c r="I13" s="1">
        <v>6087</v>
      </c>
      <c r="J13" s="18" t="s">
        <v>12</v>
      </c>
      <c r="K13" s="1">
        <v>3733</v>
      </c>
      <c r="L13" s="1">
        <v>3739</v>
      </c>
    </row>
    <row r="14" spans="1:12" ht="12.75">
      <c r="A14" s="7" t="s">
        <v>13</v>
      </c>
      <c r="B14" s="1">
        <v>7292</v>
      </c>
      <c r="C14" s="1">
        <v>7493</v>
      </c>
      <c r="D14" s="18" t="s">
        <v>13</v>
      </c>
      <c r="E14" s="1">
        <v>4645</v>
      </c>
      <c r="F14" s="1">
        <v>4678</v>
      </c>
      <c r="G14" s="18" t="s">
        <v>13</v>
      </c>
      <c r="H14" s="1">
        <v>7454</v>
      </c>
      <c r="I14" s="1">
        <v>7579</v>
      </c>
      <c r="J14" s="18" t="s">
        <v>13</v>
      </c>
      <c r="K14" s="1">
        <v>4686</v>
      </c>
      <c r="L14" s="1">
        <v>4699</v>
      </c>
    </row>
    <row r="15" spans="1:12" ht="12.75">
      <c r="A15" s="7" t="s">
        <v>14</v>
      </c>
      <c r="B15" s="1">
        <v>8924</v>
      </c>
      <c r="C15" s="1">
        <v>9317</v>
      </c>
      <c r="D15" s="18" t="s">
        <v>14</v>
      </c>
      <c r="E15" s="1">
        <v>5777</v>
      </c>
      <c r="F15" s="1">
        <v>5838</v>
      </c>
      <c r="G15" s="18" t="s">
        <v>14</v>
      </c>
      <c r="H15" s="1">
        <v>9209</v>
      </c>
      <c r="I15" s="1">
        <v>9472</v>
      </c>
      <c r="J15" s="18" t="s">
        <v>14</v>
      </c>
      <c r="K15" s="1">
        <v>5852</v>
      </c>
      <c r="L15" s="1">
        <v>5875</v>
      </c>
    </row>
    <row r="16" spans="1:12" ht="12.75">
      <c r="A16" s="7" t="s">
        <v>15</v>
      </c>
      <c r="B16" s="1">
        <v>10755</v>
      </c>
      <c r="C16" s="1">
        <v>11423</v>
      </c>
      <c r="D16" s="18" t="s">
        <v>15</v>
      </c>
      <c r="E16" s="1">
        <v>7186</v>
      </c>
      <c r="F16" s="1">
        <v>7301</v>
      </c>
      <c r="G16" s="18" t="s">
        <v>15</v>
      </c>
      <c r="H16" s="1">
        <v>11244</v>
      </c>
      <c r="I16" s="1">
        <v>11703</v>
      </c>
      <c r="J16" s="18" t="s">
        <v>15</v>
      </c>
      <c r="K16" s="1">
        <v>7327</v>
      </c>
      <c r="L16" s="1">
        <v>7372</v>
      </c>
    </row>
    <row r="17" spans="1:12" ht="12.75">
      <c r="A17" s="7" t="s">
        <v>16</v>
      </c>
      <c r="B17" s="1">
        <v>12843</v>
      </c>
      <c r="C17" s="1">
        <v>13923</v>
      </c>
      <c r="D17" s="18" t="s">
        <v>16</v>
      </c>
      <c r="E17" s="1">
        <v>8826</v>
      </c>
      <c r="F17" s="1">
        <v>9110</v>
      </c>
      <c r="G17" s="18" t="s">
        <v>16</v>
      </c>
      <c r="H17" s="1">
        <v>13656</v>
      </c>
      <c r="I17" s="1">
        <v>14410</v>
      </c>
      <c r="J17" s="18" t="s">
        <v>16</v>
      </c>
      <c r="K17" s="1">
        <v>9077</v>
      </c>
      <c r="L17" s="1">
        <v>9242</v>
      </c>
    </row>
    <row r="18" spans="1:12" ht="12.75">
      <c r="A18" s="7" t="s">
        <v>17</v>
      </c>
      <c r="B18" s="1">
        <v>15082</v>
      </c>
      <c r="C18" s="1">
        <v>16673</v>
      </c>
      <c r="D18" s="18" t="s">
        <v>17</v>
      </c>
      <c r="E18" s="1">
        <v>10740</v>
      </c>
      <c r="F18" s="1">
        <v>11174</v>
      </c>
      <c r="G18" s="18" t="s">
        <v>17</v>
      </c>
      <c r="H18" s="1">
        <v>16391</v>
      </c>
      <c r="I18" s="1">
        <v>17482</v>
      </c>
      <c r="J18" s="18" t="s">
        <v>17</v>
      </c>
      <c r="K18" s="1">
        <v>11184</v>
      </c>
      <c r="L18" s="1">
        <v>11408</v>
      </c>
    </row>
    <row r="19" spans="1:12" ht="12.75">
      <c r="A19" s="7" t="s">
        <v>18</v>
      </c>
      <c r="B19" s="1">
        <v>16483</v>
      </c>
      <c r="C19" s="1">
        <v>18593</v>
      </c>
      <c r="D19" s="18" t="s">
        <v>18</v>
      </c>
      <c r="E19" s="1">
        <v>12122</v>
      </c>
      <c r="F19" s="1">
        <v>12862</v>
      </c>
      <c r="G19" s="18" t="s">
        <v>18</v>
      </c>
      <c r="H19" s="1">
        <v>18310</v>
      </c>
      <c r="I19" s="1">
        <v>19779</v>
      </c>
      <c r="J19" s="18" t="s">
        <v>18</v>
      </c>
      <c r="K19" s="1">
        <v>12796</v>
      </c>
      <c r="L19" s="1">
        <v>13236</v>
      </c>
    </row>
    <row r="20" spans="1:12" ht="12.75">
      <c r="A20" s="7" t="s">
        <v>19</v>
      </c>
      <c r="B20" s="1">
        <v>18176</v>
      </c>
      <c r="C20" s="1">
        <v>20867</v>
      </c>
      <c r="D20" s="18" t="s">
        <v>19</v>
      </c>
      <c r="E20" s="1">
        <v>13909</v>
      </c>
      <c r="F20" s="1">
        <v>14922</v>
      </c>
      <c r="G20" s="18" t="s">
        <v>19</v>
      </c>
      <c r="H20" s="1">
        <v>20617</v>
      </c>
      <c r="I20" s="1">
        <v>22524</v>
      </c>
      <c r="J20" s="18" t="s">
        <v>19</v>
      </c>
      <c r="K20" s="1">
        <v>14916</v>
      </c>
      <c r="L20" s="1">
        <v>15494</v>
      </c>
    </row>
    <row r="21" spans="1:12" ht="12.75">
      <c r="A21" s="7" t="s">
        <v>20</v>
      </c>
      <c r="B21" s="1">
        <v>19703</v>
      </c>
      <c r="C21" s="1">
        <v>22736</v>
      </c>
      <c r="D21" s="18" t="s">
        <v>20</v>
      </c>
      <c r="E21" s="1">
        <v>15484</v>
      </c>
      <c r="F21" s="1">
        <v>16812</v>
      </c>
      <c r="G21" s="18" t="s">
        <v>20</v>
      </c>
      <c r="H21" s="1">
        <v>22646</v>
      </c>
      <c r="I21" s="1">
        <v>24904</v>
      </c>
      <c r="J21" s="18" t="s">
        <v>20</v>
      </c>
      <c r="K21" s="1">
        <v>15413</v>
      </c>
      <c r="L21" s="1">
        <v>17635</v>
      </c>
    </row>
    <row r="22" spans="1:12" ht="12.75">
      <c r="A22" s="7" t="s">
        <v>21</v>
      </c>
      <c r="B22" s="1">
        <v>20565</v>
      </c>
      <c r="C22" s="1">
        <v>24296</v>
      </c>
      <c r="D22" s="18" t="s">
        <v>21</v>
      </c>
      <c r="E22" s="1">
        <v>16670</v>
      </c>
      <c r="F22" s="1">
        <v>18505</v>
      </c>
      <c r="G22" s="18" t="s">
        <v>21</v>
      </c>
      <c r="H22" s="1">
        <v>24253</v>
      </c>
      <c r="I22" s="1">
        <v>26915</v>
      </c>
      <c r="J22" s="18" t="s">
        <v>21</v>
      </c>
      <c r="K22" s="1">
        <v>18461</v>
      </c>
      <c r="L22" s="1">
        <v>19587</v>
      </c>
    </row>
    <row r="23" spans="1:12" ht="12.75">
      <c r="A23" s="7" t="s">
        <v>22</v>
      </c>
      <c r="B23" s="1">
        <v>22185</v>
      </c>
      <c r="C23" s="1">
        <v>26706</v>
      </c>
      <c r="D23" s="18" t="s">
        <v>22</v>
      </c>
      <c r="E23" s="1">
        <v>18755</v>
      </c>
      <c r="F23" s="1">
        <v>21390</v>
      </c>
      <c r="G23" s="18" t="s">
        <v>22</v>
      </c>
      <c r="H23" s="1">
        <v>26980</v>
      </c>
      <c r="I23" s="1">
        <v>30028</v>
      </c>
      <c r="J23" s="18" t="s">
        <v>22</v>
      </c>
      <c r="K23" s="1">
        <v>21394</v>
      </c>
      <c r="L23" s="1">
        <v>22987</v>
      </c>
    </row>
    <row r="24" spans="1:12" ht="12.75">
      <c r="A24" s="7" t="s">
        <v>23</v>
      </c>
      <c r="B24" s="1">
        <v>22965</v>
      </c>
      <c r="C24" s="1">
        <v>28033</v>
      </c>
      <c r="D24" s="18" t="s">
        <v>23</v>
      </c>
      <c r="E24" s="1">
        <v>20093</v>
      </c>
      <c r="F24" s="1">
        <v>23451</v>
      </c>
      <c r="G24" s="18" t="s">
        <v>23</v>
      </c>
      <c r="H24" s="1">
        <v>28752</v>
      </c>
      <c r="I24" s="1">
        <v>32236</v>
      </c>
      <c r="J24" s="18" t="s">
        <v>23</v>
      </c>
      <c r="K24" s="1">
        <v>23633</v>
      </c>
      <c r="L24" s="1">
        <v>25750</v>
      </c>
    </row>
    <row r="25" spans="1:12" ht="12.75">
      <c r="A25" s="7" t="s">
        <v>24</v>
      </c>
      <c r="B25" s="1">
        <v>24136</v>
      </c>
      <c r="C25" s="1">
        <v>28303</v>
      </c>
      <c r="D25" s="18" t="s">
        <v>24</v>
      </c>
      <c r="E25" s="1">
        <v>21766</v>
      </c>
      <c r="F25" s="1">
        <v>25976</v>
      </c>
      <c r="G25" s="18" t="s">
        <v>24</v>
      </c>
      <c r="H25" s="1">
        <v>31050</v>
      </c>
      <c r="I25" s="1">
        <v>32404</v>
      </c>
      <c r="J25" s="18" t="s">
        <v>24</v>
      </c>
      <c r="K25" s="1">
        <v>26431</v>
      </c>
      <c r="L25" s="1">
        <v>29036</v>
      </c>
    </row>
    <row r="26" spans="1:12" ht="12.75">
      <c r="A26" s="7" t="s">
        <v>25</v>
      </c>
      <c r="B26" s="1">
        <v>25278</v>
      </c>
      <c r="C26" s="1">
        <v>31490</v>
      </c>
      <c r="D26" s="18" t="s">
        <v>25</v>
      </c>
      <c r="E26" s="1">
        <v>23477</v>
      </c>
      <c r="F26" s="1">
        <v>28778</v>
      </c>
      <c r="G26" s="18" t="s">
        <v>25</v>
      </c>
      <c r="H26" s="1">
        <v>33864</v>
      </c>
      <c r="I26" s="1">
        <v>37197</v>
      </c>
      <c r="J26" s="18" t="s">
        <v>25</v>
      </c>
      <c r="K26" s="1">
        <v>29864</v>
      </c>
      <c r="L26" s="1">
        <v>32938</v>
      </c>
    </row>
    <row r="27" spans="2:12" ht="12.75">
      <c r="B27" s="1">
        <f>SUM(B6:B26)</f>
        <v>244828</v>
      </c>
      <c r="C27" s="1">
        <f>SUM(C6:C26)</f>
        <v>280499</v>
      </c>
      <c r="E27" s="1">
        <f>SUM(E6:E26)</f>
        <v>192096</v>
      </c>
      <c r="F27" s="1">
        <f>SUM(F6:F26)</f>
        <v>213475</v>
      </c>
      <c r="H27" s="1">
        <f>SUM(H6:H26)</f>
        <v>284982</v>
      </c>
      <c r="I27" s="1">
        <f>SUM(I6:I26)</f>
        <v>307338</v>
      </c>
      <c r="K27" s="1">
        <f>SUM(K6:K26)</f>
        <v>213707</v>
      </c>
      <c r="L27" s="1">
        <f>SUM(L6:L26)</f>
        <v>227951</v>
      </c>
    </row>
  </sheetData>
  <sheetProtection password="E7D4" sheet="1" objects="1" scenarios="1" selectLockedCells="1" selectUnlockedCells="1"/>
  <printOptions/>
  <pageMargins left="0.75" right="0.75" top="1" bottom="1" header="0.5" footer="0.5"/>
  <pageSetup horizontalDpi="600" verticalDpi="600" orientation="portrait" r:id="rId1"/>
  <headerFooter alignWithMargins="0">
    <oddFooter>&amp;L1.0/sp00e230.xls&amp;R(5/07)</oddFooter>
  </headerFooter>
</worksheet>
</file>

<file path=xl/worksheets/sheet4.xml><?xml version="1.0" encoding="utf-8"?>
<worksheet xmlns="http://schemas.openxmlformats.org/spreadsheetml/2006/main" xmlns:r="http://schemas.openxmlformats.org/officeDocument/2006/relationships">
  <sheetPr codeName="Sheet4"/>
  <dimension ref="A2:F20"/>
  <sheetViews>
    <sheetView showGridLines="0" showRowColHeaders="0" workbookViewId="0" topLeftCell="A1">
      <selection activeCell="I32" sqref="I32"/>
    </sheetView>
  </sheetViews>
  <sheetFormatPr defaultColWidth="9.140625" defaultRowHeight="12.75"/>
  <cols>
    <col min="1" max="1" width="20.140625" style="46" customWidth="1"/>
    <col min="2" max="2" width="3.140625" style="46" customWidth="1"/>
    <col min="3" max="4" width="9.140625" style="46" customWidth="1"/>
    <col min="5" max="5" width="24.140625" style="46" customWidth="1"/>
    <col min="6" max="16384" width="9.140625" style="46" customWidth="1"/>
  </cols>
  <sheetData>
    <row r="2" spans="1:3" ht="12.75">
      <c r="A2" s="46" t="s">
        <v>112</v>
      </c>
      <c r="C2" s="46" t="s">
        <v>34</v>
      </c>
    </row>
    <row r="3" ht="12.75">
      <c r="C3" s="46" t="s">
        <v>35</v>
      </c>
    </row>
    <row r="4" ht="12.75">
      <c r="C4" s="46" t="s">
        <v>37</v>
      </c>
    </row>
    <row r="5" spans="3:6" ht="12.75">
      <c r="C5" s="156" t="s">
        <v>36</v>
      </c>
      <c r="D5" s="157"/>
      <c r="E5" s="157"/>
      <c r="F5" s="157"/>
    </row>
    <row r="7" spans="1:2" ht="15.75">
      <c r="A7" s="3" t="s">
        <v>41</v>
      </c>
      <c r="B7" s="54" t="s">
        <v>45</v>
      </c>
    </row>
    <row r="8" spans="1:6" ht="18.75">
      <c r="A8" s="23" t="s">
        <v>40</v>
      </c>
      <c r="B8" s="55" t="s">
        <v>44</v>
      </c>
      <c r="F8" s="56" t="s">
        <v>111</v>
      </c>
    </row>
    <row r="9" spans="1:2" ht="15.75">
      <c r="A9" s="8" t="s">
        <v>39</v>
      </c>
      <c r="B9" s="55" t="s">
        <v>43</v>
      </c>
    </row>
    <row r="10" spans="1:2" ht="12.75">
      <c r="A10" s="3" t="s">
        <v>26</v>
      </c>
      <c r="B10" s="55" t="s">
        <v>121</v>
      </c>
    </row>
    <row r="11" spans="1:2" ht="15.75">
      <c r="A11" s="8" t="s">
        <v>38</v>
      </c>
      <c r="B11" s="55" t="s">
        <v>42</v>
      </c>
    </row>
    <row r="13" ht="12.75">
      <c r="A13" s="46" t="s">
        <v>46</v>
      </c>
    </row>
    <row r="14" ht="15.75">
      <c r="A14" s="46" t="s">
        <v>47</v>
      </c>
    </row>
    <row r="15" ht="12.75">
      <c r="A15" s="46" t="s">
        <v>48</v>
      </c>
    </row>
    <row r="16" ht="12.75">
      <c r="A16" s="46" t="s">
        <v>49</v>
      </c>
    </row>
    <row r="17" ht="15.75">
      <c r="A17" s="46" t="s">
        <v>50</v>
      </c>
    </row>
    <row r="18" ht="12.75">
      <c r="A18" s="46" t="s">
        <v>51</v>
      </c>
    </row>
    <row r="19" ht="12.75">
      <c r="A19" s="46" t="s">
        <v>52</v>
      </c>
    </row>
    <row r="20" ht="12.75">
      <c r="A20" s="46" t="s">
        <v>53</v>
      </c>
    </row>
  </sheetData>
  <sheetProtection password="E7D4" sheet="1" objects="1" scenarios="1" selectLockedCells="1" selectUnlockedCells="1"/>
  <mergeCells count="1">
    <mergeCell ref="C5:F5"/>
  </mergeCells>
  <hyperlinks>
    <hyperlink ref="C5" r:id="rId1" display="http://www.bussmann.com/library/docs/EPR_Booklet.pdf"/>
  </hyperlinks>
  <printOptions/>
  <pageMargins left="0.75" right="0.75" top="1" bottom="1" header="0.5" footer="0.5"/>
  <pageSetup horizontalDpi="300" verticalDpi="300" orientation="portrait" r:id="rId2"/>
  <headerFooter alignWithMargins="0">
    <oddFooter>&amp;L1.0/sp00e230.xls&amp;R(5/07)</oddFooter>
  </headerFooter>
</worksheet>
</file>

<file path=xl/worksheets/sheet5.xml><?xml version="1.0" encoding="utf-8"?>
<worksheet xmlns="http://schemas.openxmlformats.org/spreadsheetml/2006/main" xmlns:r="http://schemas.openxmlformats.org/officeDocument/2006/relationships">
  <sheetPr codeName="Sheet5"/>
  <dimension ref="A1:O56"/>
  <sheetViews>
    <sheetView showGridLines="0" showRowColHeaders="0" workbookViewId="0" topLeftCell="A1">
      <selection activeCell="A32" sqref="A32:K32"/>
    </sheetView>
  </sheetViews>
  <sheetFormatPr defaultColWidth="9.140625" defaultRowHeight="12.75"/>
  <cols>
    <col min="1" max="1" width="21.421875" style="46" customWidth="1"/>
    <col min="2" max="2" width="14.140625" style="46" customWidth="1"/>
    <col min="3" max="9" width="9.140625" style="46" customWidth="1"/>
    <col min="10" max="10" width="5.421875" style="46" customWidth="1"/>
    <col min="11" max="11" width="2.140625" style="46" customWidth="1"/>
    <col min="12" max="16384" width="9.140625" style="46" customWidth="1"/>
  </cols>
  <sheetData>
    <row r="1" spans="1:2" ht="12.75">
      <c r="A1" s="155" t="s">
        <v>67</v>
      </c>
      <c r="B1" s="155"/>
    </row>
    <row r="2" spans="1:11" ht="12.75">
      <c r="A2" s="154" t="s">
        <v>68</v>
      </c>
      <c r="B2" s="154"/>
      <c r="C2" s="154"/>
      <c r="D2" s="154"/>
      <c r="E2" s="154"/>
      <c r="F2" s="154"/>
      <c r="G2" s="154"/>
      <c r="H2" s="154"/>
      <c r="I2" s="154"/>
      <c r="J2" s="154"/>
      <c r="K2" s="154"/>
    </row>
    <row r="3" spans="1:11" ht="12.75">
      <c r="A3" s="154"/>
      <c r="B3" s="154"/>
      <c r="C3" s="154"/>
      <c r="D3" s="154"/>
      <c r="E3" s="154"/>
      <c r="F3" s="154"/>
      <c r="G3" s="154"/>
      <c r="H3" s="154"/>
      <c r="I3" s="154"/>
      <c r="J3" s="154"/>
      <c r="K3" s="154"/>
    </row>
    <row r="5" spans="1:11" ht="12.75">
      <c r="A5" s="154" t="s">
        <v>69</v>
      </c>
      <c r="B5" s="154"/>
      <c r="C5" s="154"/>
      <c r="D5" s="154"/>
      <c r="E5" s="154"/>
      <c r="F5" s="154"/>
      <c r="G5" s="154"/>
      <c r="H5" s="154"/>
      <c r="I5" s="154"/>
      <c r="J5" s="154"/>
      <c r="K5" s="154"/>
    </row>
    <row r="6" spans="1:11" ht="12.75">
      <c r="A6" s="154"/>
      <c r="B6" s="154"/>
      <c r="C6" s="154"/>
      <c r="D6" s="154"/>
      <c r="E6" s="154"/>
      <c r="F6" s="154"/>
      <c r="G6" s="154"/>
      <c r="H6" s="154"/>
      <c r="I6" s="154"/>
      <c r="J6" s="154"/>
      <c r="K6" s="154"/>
    </row>
    <row r="8" spans="1:11" ht="12.75">
      <c r="A8" s="154" t="s">
        <v>70</v>
      </c>
      <c r="B8" s="154"/>
      <c r="C8" s="154"/>
      <c r="D8" s="154"/>
      <c r="E8" s="154"/>
      <c r="F8" s="154"/>
      <c r="G8" s="154"/>
      <c r="H8" s="154"/>
      <c r="I8" s="154"/>
      <c r="J8" s="154"/>
      <c r="K8" s="154"/>
    </row>
    <row r="9" spans="1:11" ht="12.75">
      <c r="A9" s="154"/>
      <c r="B9" s="154"/>
      <c r="C9" s="154"/>
      <c r="D9" s="154"/>
      <c r="E9" s="154"/>
      <c r="F9" s="154"/>
      <c r="G9" s="154"/>
      <c r="H9" s="154"/>
      <c r="I9" s="154"/>
      <c r="J9" s="154"/>
      <c r="K9" s="154"/>
    </row>
    <row r="10" spans="1:11" ht="12.75">
      <c r="A10" s="154"/>
      <c r="B10" s="154"/>
      <c r="C10" s="154"/>
      <c r="D10" s="154"/>
      <c r="E10" s="154"/>
      <c r="F10" s="154"/>
      <c r="G10" s="154"/>
      <c r="H10" s="154"/>
      <c r="I10" s="154"/>
      <c r="J10" s="154"/>
      <c r="K10" s="154"/>
    </row>
    <row r="12" spans="1:11" ht="12.75">
      <c r="A12" s="154" t="s">
        <v>71</v>
      </c>
      <c r="B12" s="154"/>
      <c r="C12" s="154"/>
      <c r="D12" s="154"/>
      <c r="E12" s="154"/>
      <c r="F12" s="154"/>
      <c r="G12" s="154"/>
      <c r="H12" s="154"/>
      <c r="I12" s="154"/>
      <c r="J12" s="154"/>
      <c r="K12" s="154"/>
    </row>
    <row r="13" spans="1:11" ht="12.75">
      <c r="A13" s="154"/>
      <c r="B13" s="154"/>
      <c r="C13" s="154"/>
      <c r="D13" s="154"/>
      <c r="E13" s="154"/>
      <c r="F13" s="154"/>
      <c r="G13" s="154"/>
      <c r="H13" s="154"/>
      <c r="I13" s="154"/>
      <c r="J13" s="154"/>
      <c r="K13" s="154"/>
    </row>
    <row r="14" spans="1:11" ht="12.75" customHeight="1">
      <c r="A14" s="154" t="s">
        <v>130</v>
      </c>
      <c r="B14" s="154"/>
      <c r="C14" s="154"/>
      <c r="D14" s="154"/>
      <c r="E14" s="154"/>
      <c r="F14" s="154"/>
      <c r="G14" s="154"/>
      <c r="H14" s="154"/>
      <c r="I14" s="154"/>
      <c r="J14" s="154"/>
      <c r="K14" s="154"/>
    </row>
    <row r="15" spans="1:11" ht="12.75">
      <c r="A15" s="154"/>
      <c r="B15" s="154"/>
      <c r="C15" s="154"/>
      <c r="D15" s="154"/>
      <c r="E15" s="154"/>
      <c r="F15" s="154"/>
      <c r="G15" s="154"/>
      <c r="H15" s="154"/>
      <c r="I15" s="154"/>
      <c r="J15" s="154"/>
      <c r="K15" s="154"/>
    </row>
    <row r="16" spans="1:11" ht="12.75">
      <c r="A16" s="47"/>
      <c r="B16" s="47"/>
      <c r="C16" s="47"/>
      <c r="D16" s="47"/>
      <c r="E16" s="47"/>
      <c r="F16" s="47"/>
      <c r="G16" s="47"/>
      <c r="H16" s="47"/>
      <c r="I16" s="47"/>
      <c r="J16" s="47"/>
      <c r="K16" s="47"/>
    </row>
    <row r="17" spans="1:11" ht="12.75">
      <c r="A17" s="190" t="s">
        <v>110</v>
      </c>
      <c r="B17" s="190"/>
      <c r="C17" s="190"/>
      <c r="D17" s="190"/>
      <c r="E17" s="190"/>
      <c r="F17" s="190"/>
      <c r="G17" s="190"/>
      <c r="H17" s="190"/>
      <c r="I17" s="190"/>
      <c r="J17" s="190"/>
      <c r="K17" s="47"/>
    </row>
    <row r="18" spans="1:10" ht="12.75">
      <c r="A18" s="190"/>
      <c r="B18" s="190"/>
      <c r="C18" s="190"/>
      <c r="D18" s="190"/>
      <c r="E18" s="190"/>
      <c r="F18" s="190"/>
      <c r="G18" s="190"/>
      <c r="H18" s="190"/>
      <c r="I18" s="190"/>
      <c r="J18" s="190"/>
    </row>
    <row r="19" spans="1:11" ht="12.75">
      <c r="A19" s="191" t="s">
        <v>109</v>
      </c>
      <c r="B19" s="190"/>
      <c r="C19" s="190"/>
      <c r="D19" s="190"/>
      <c r="E19" s="190"/>
      <c r="F19" s="190"/>
      <c r="G19" s="190"/>
      <c r="H19" s="190"/>
      <c r="I19" s="190"/>
      <c r="J19" s="190"/>
      <c r="K19" s="190"/>
    </row>
    <row r="20" spans="1:11" ht="12.75">
      <c r="A20" s="190"/>
      <c r="B20" s="190"/>
      <c r="C20" s="190"/>
      <c r="D20" s="190"/>
      <c r="E20" s="190"/>
      <c r="F20" s="190"/>
      <c r="G20" s="190"/>
      <c r="H20" s="190"/>
      <c r="I20" s="190"/>
      <c r="J20" s="190"/>
      <c r="K20" s="190"/>
    </row>
    <row r="21" spans="1:11" ht="12.75">
      <c r="A21" s="190"/>
      <c r="B21" s="190"/>
      <c r="C21" s="190"/>
      <c r="D21" s="190"/>
      <c r="E21" s="190"/>
      <c r="F21" s="190"/>
      <c r="G21" s="190"/>
      <c r="H21" s="190"/>
      <c r="I21" s="190"/>
      <c r="J21" s="190"/>
      <c r="K21" s="190"/>
    </row>
    <row r="22" spans="1:11" ht="12.75">
      <c r="A22" s="190"/>
      <c r="B22" s="190"/>
      <c r="C22" s="190"/>
      <c r="D22" s="190"/>
      <c r="E22" s="190"/>
      <c r="F22" s="190"/>
      <c r="G22" s="190"/>
      <c r="H22" s="190"/>
      <c r="I22" s="190"/>
      <c r="J22" s="190"/>
      <c r="K22" s="190"/>
    </row>
    <row r="23" spans="1:11" ht="12.75" hidden="1">
      <c r="A23" s="190"/>
      <c r="B23" s="190"/>
      <c r="C23" s="190"/>
      <c r="D23" s="190"/>
      <c r="E23" s="190"/>
      <c r="F23" s="190"/>
      <c r="G23" s="190"/>
      <c r="H23" s="190"/>
      <c r="I23" s="190"/>
      <c r="J23" s="190"/>
      <c r="K23" s="190"/>
    </row>
    <row r="24" spans="1:10" ht="12.75">
      <c r="A24" s="48"/>
      <c r="B24" s="48"/>
      <c r="C24" s="48"/>
      <c r="D24" s="48"/>
      <c r="E24" s="48"/>
      <c r="F24" s="48"/>
      <c r="G24" s="48"/>
      <c r="H24" s="48"/>
      <c r="I24" s="48"/>
      <c r="J24" s="48"/>
    </row>
    <row r="25" spans="1:2" ht="12.75">
      <c r="A25" s="155" t="s">
        <v>72</v>
      </c>
      <c r="B25" s="155"/>
    </row>
    <row r="26" spans="1:11" ht="15.75">
      <c r="A26" s="152" t="s">
        <v>73</v>
      </c>
      <c r="B26" s="157"/>
      <c r="C26" s="157"/>
      <c r="D26" s="157"/>
      <c r="E26" s="157"/>
      <c r="F26" s="157"/>
      <c r="G26" s="157"/>
      <c r="H26" s="157"/>
      <c r="I26" s="157"/>
      <c r="J26" s="157"/>
      <c r="K26" s="157"/>
    </row>
    <row r="27" spans="1:11" ht="12.75">
      <c r="A27" s="189" t="s">
        <v>74</v>
      </c>
      <c r="B27" s="154"/>
      <c r="C27" s="154"/>
      <c r="D27" s="154"/>
      <c r="E27" s="154"/>
      <c r="F27" s="154"/>
      <c r="G27" s="154"/>
      <c r="H27" s="154"/>
      <c r="I27" s="154"/>
      <c r="J27" s="154"/>
      <c r="K27" s="154"/>
    </row>
    <row r="28" spans="1:11" ht="12.75">
      <c r="A28" s="154"/>
      <c r="B28" s="154"/>
      <c r="C28" s="154"/>
      <c r="D28" s="154"/>
      <c r="E28" s="154"/>
      <c r="F28" s="154"/>
      <c r="G28" s="154"/>
      <c r="H28" s="154"/>
      <c r="I28" s="154"/>
      <c r="J28" s="154"/>
      <c r="K28" s="154"/>
    </row>
    <row r="29" spans="1:11" ht="12.75">
      <c r="A29" s="154"/>
      <c r="B29" s="154"/>
      <c r="C29" s="154"/>
      <c r="D29" s="154"/>
      <c r="E29" s="154"/>
      <c r="F29" s="154"/>
      <c r="G29" s="154"/>
      <c r="H29" s="154"/>
      <c r="I29" s="154"/>
      <c r="J29" s="154"/>
      <c r="K29" s="154"/>
    </row>
    <row r="30" spans="1:11" ht="12.75">
      <c r="A30" s="154"/>
      <c r="B30" s="154"/>
      <c r="C30" s="154"/>
      <c r="D30" s="154"/>
      <c r="E30" s="154"/>
      <c r="F30" s="154"/>
      <c r="G30" s="154"/>
      <c r="H30" s="154"/>
      <c r="I30" s="154"/>
      <c r="J30" s="154"/>
      <c r="K30" s="154"/>
    </row>
    <row r="31" ht="15.75">
      <c r="A31" s="49"/>
    </row>
    <row r="32" spans="1:11" ht="15.75">
      <c r="A32" s="152" t="s">
        <v>75</v>
      </c>
      <c r="B32" s="157"/>
      <c r="C32" s="157"/>
      <c r="D32" s="157"/>
      <c r="E32" s="157"/>
      <c r="F32" s="157"/>
      <c r="G32" s="157"/>
      <c r="H32" s="157"/>
      <c r="I32" s="157"/>
      <c r="J32" s="157"/>
      <c r="K32" s="157"/>
    </row>
    <row r="33" spans="1:11" ht="15.75">
      <c r="A33" s="152" t="s">
        <v>76</v>
      </c>
      <c r="B33" s="157"/>
      <c r="C33" s="157"/>
      <c r="D33" s="157"/>
      <c r="E33" s="157"/>
      <c r="F33" s="157"/>
      <c r="G33" s="157"/>
      <c r="H33" s="157"/>
      <c r="I33" s="157"/>
      <c r="J33" s="157"/>
      <c r="K33" s="157"/>
    </row>
    <row r="34" spans="1:11" ht="15.75">
      <c r="A34" s="152" t="s">
        <v>77</v>
      </c>
      <c r="B34" s="157"/>
      <c r="C34" s="157"/>
      <c r="D34" s="157"/>
      <c r="E34" s="157"/>
      <c r="F34" s="157"/>
      <c r="G34" s="157"/>
      <c r="H34" s="157"/>
      <c r="I34" s="157"/>
      <c r="J34" s="157"/>
      <c r="K34" s="157"/>
    </row>
    <row r="35" ht="15.75">
      <c r="A35" s="49"/>
    </row>
    <row r="36" spans="1:4" ht="15.75">
      <c r="A36" s="50" t="s">
        <v>78</v>
      </c>
      <c r="B36" s="51" t="s">
        <v>79</v>
      </c>
      <c r="C36" s="153" t="s">
        <v>80</v>
      </c>
      <c r="D36" s="153"/>
    </row>
    <row r="37" spans="1:13" ht="17.25">
      <c r="A37" s="52" t="s">
        <v>81</v>
      </c>
      <c r="B37" s="115" t="s">
        <v>142</v>
      </c>
      <c r="C37" s="115" t="s">
        <v>145</v>
      </c>
      <c r="D37" s="116"/>
      <c r="E37" s="116"/>
      <c r="F37" s="116"/>
      <c r="G37" s="116"/>
      <c r="H37" s="116"/>
      <c r="I37" s="116"/>
      <c r="J37" s="116"/>
      <c r="K37" s="116"/>
      <c r="L37" s="116"/>
      <c r="M37" s="116"/>
    </row>
    <row r="38" spans="2:3" ht="19.5" thickBot="1">
      <c r="B38" s="52" t="s">
        <v>143</v>
      </c>
      <c r="C38" s="52" t="s">
        <v>82</v>
      </c>
    </row>
    <row r="39" spans="2:15" ht="19.5" thickTop="1">
      <c r="B39" s="52" t="s">
        <v>144</v>
      </c>
      <c r="C39" s="52" t="s">
        <v>83</v>
      </c>
      <c r="G39" s="117" t="s">
        <v>155</v>
      </c>
      <c r="H39" s="118"/>
      <c r="I39" s="118"/>
      <c r="J39" s="118"/>
      <c r="K39" s="118"/>
      <c r="L39" s="118"/>
      <c r="M39" s="118"/>
      <c r="N39" s="118"/>
      <c r="O39" s="119"/>
    </row>
    <row r="40" spans="1:15" ht="18.75">
      <c r="A40" s="52"/>
      <c r="G40" s="120" t="s">
        <v>132</v>
      </c>
      <c r="H40" s="121" t="s">
        <v>141</v>
      </c>
      <c r="I40" s="122"/>
      <c r="J40" s="122"/>
      <c r="K40" s="122"/>
      <c r="L40" s="122"/>
      <c r="M40" s="122"/>
      <c r="N40" s="122"/>
      <c r="O40" s="123"/>
    </row>
    <row r="41" spans="1:15" ht="16.5">
      <c r="A41" s="49" t="s">
        <v>46</v>
      </c>
      <c r="G41" s="120" t="s">
        <v>135</v>
      </c>
      <c r="H41" s="121" t="s">
        <v>137</v>
      </c>
      <c r="I41" s="122"/>
      <c r="J41" s="122"/>
      <c r="K41" s="122"/>
      <c r="L41" s="122"/>
      <c r="M41" s="122"/>
      <c r="N41" s="122"/>
      <c r="O41" s="123"/>
    </row>
    <row r="42" spans="1:15" ht="15.75">
      <c r="A42" s="49" t="s">
        <v>84</v>
      </c>
      <c r="G42" s="120" t="s">
        <v>124</v>
      </c>
      <c r="H42" s="121" t="s">
        <v>138</v>
      </c>
      <c r="I42" s="122"/>
      <c r="J42" s="122"/>
      <c r="K42" s="122"/>
      <c r="L42" s="122"/>
      <c r="M42" s="122"/>
      <c r="N42" s="122"/>
      <c r="O42" s="123"/>
    </row>
    <row r="43" spans="1:15" ht="16.5">
      <c r="A43" s="61" t="s">
        <v>85</v>
      </c>
      <c r="G43" s="120" t="s">
        <v>136</v>
      </c>
      <c r="H43" s="121" t="s">
        <v>139</v>
      </c>
      <c r="I43" s="122"/>
      <c r="J43" s="122"/>
      <c r="K43" s="122"/>
      <c r="L43" s="122"/>
      <c r="M43" s="122"/>
      <c r="N43" s="122"/>
      <c r="O43" s="123"/>
    </row>
    <row r="44" spans="1:15" ht="15.75">
      <c r="A44" s="49" t="s">
        <v>86</v>
      </c>
      <c r="G44" s="120" t="s">
        <v>133</v>
      </c>
      <c r="H44" s="121" t="s">
        <v>140</v>
      </c>
      <c r="I44" s="122"/>
      <c r="J44" s="122"/>
      <c r="K44" s="122"/>
      <c r="L44" s="122"/>
      <c r="M44" s="122"/>
      <c r="N44" s="122"/>
      <c r="O44" s="123"/>
    </row>
    <row r="45" spans="1:15" ht="19.5" thickBot="1">
      <c r="A45" s="49" t="s">
        <v>87</v>
      </c>
      <c r="G45" s="124" t="s">
        <v>134</v>
      </c>
      <c r="H45" s="125" t="s">
        <v>156</v>
      </c>
      <c r="I45" s="126"/>
      <c r="J45" s="126"/>
      <c r="K45" s="126"/>
      <c r="L45" s="126"/>
      <c r="M45" s="126"/>
      <c r="N45" s="126"/>
      <c r="O45" s="127"/>
    </row>
    <row r="46" ht="16.5" thickTop="1">
      <c r="A46" s="49" t="s">
        <v>88</v>
      </c>
    </row>
    <row r="47" ht="15.75">
      <c r="A47" s="49" t="s">
        <v>89</v>
      </c>
    </row>
    <row r="48" ht="18.75">
      <c r="A48" s="49" t="s">
        <v>90</v>
      </c>
    </row>
    <row r="51" ht="15.75">
      <c r="A51" s="53" t="s">
        <v>91</v>
      </c>
    </row>
    <row r="52" spans="1:4" ht="12.75">
      <c r="A52" s="157" t="s">
        <v>92</v>
      </c>
      <c r="B52" s="157"/>
      <c r="C52" s="157"/>
      <c r="D52" s="157"/>
    </row>
    <row r="53" spans="1:9" ht="12.75">
      <c r="A53" s="158" t="s">
        <v>93</v>
      </c>
      <c r="B53" s="158"/>
      <c r="C53" s="158"/>
      <c r="D53" s="158"/>
      <c r="E53" s="158"/>
      <c r="F53" s="158"/>
      <c r="G53" s="158"/>
      <c r="H53" s="158"/>
      <c r="I53" s="158"/>
    </row>
    <row r="54" spans="1:9" ht="12.75">
      <c r="A54" s="158"/>
      <c r="B54" s="158"/>
      <c r="C54" s="158"/>
      <c r="D54" s="158"/>
      <c r="E54" s="158"/>
      <c r="F54" s="158"/>
      <c r="G54" s="158"/>
      <c r="H54" s="158"/>
      <c r="I54" s="158"/>
    </row>
    <row r="55" spans="1:9" ht="12.75">
      <c r="A55" s="158"/>
      <c r="B55" s="158"/>
      <c r="C55" s="158"/>
      <c r="D55" s="158"/>
      <c r="E55" s="158"/>
      <c r="F55" s="158"/>
      <c r="G55" s="158"/>
      <c r="H55" s="158"/>
      <c r="I55" s="158"/>
    </row>
    <row r="56" spans="1:9" ht="12.75">
      <c r="A56" s="158"/>
      <c r="B56" s="158"/>
      <c r="C56" s="158"/>
      <c r="D56" s="158"/>
      <c r="E56" s="158"/>
      <c r="F56" s="158"/>
      <c r="G56" s="158"/>
      <c r="H56" s="158"/>
      <c r="I56" s="158"/>
    </row>
  </sheetData>
  <sheetProtection password="E7D4" sheet="1" objects="1" scenarios="1" selectLockedCells="1"/>
  <mergeCells count="17">
    <mergeCell ref="A1:B1"/>
    <mergeCell ref="A2:K3"/>
    <mergeCell ref="A5:K6"/>
    <mergeCell ref="A8:K10"/>
    <mergeCell ref="A12:K13"/>
    <mergeCell ref="A25:B25"/>
    <mergeCell ref="A26:K26"/>
    <mergeCell ref="A27:K30"/>
    <mergeCell ref="A17:J18"/>
    <mergeCell ref="A19:K23"/>
    <mergeCell ref="A14:K15"/>
    <mergeCell ref="A52:D52"/>
    <mergeCell ref="A53:I56"/>
    <mergeCell ref="A32:K32"/>
    <mergeCell ref="A33:K33"/>
    <mergeCell ref="A34:K34"/>
    <mergeCell ref="C36:D36"/>
  </mergeCells>
  <printOptions/>
  <pageMargins left="0.75" right="0.75" top="1" bottom="1" header="0.5" footer="0.5"/>
  <pageSetup horizontalDpi="300" verticalDpi="300" orientation="portrait" r:id="rId1"/>
  <headerFooter alignWithMargins="0">
    <oddFooter>&amp;L1.0/sp00e230.xls&amp;R(5/07)</oddFooter>
  </headerFooter>
</worksheet>
</file>

<file path=xl/worksheets/sheet6.xml><?xml version="1.0" encoding="utf-8"?>
<worksheet xmlns="http://schemas.openxmlformats.org/spreadsheetml/2006/main" xmlns:r="http://schemas.openxmlformats.org/officeDocument/2006/relationships">
  <sheetPr codeName="Sheet6"/>
  <dimension ref="B1:Y78"/>
  <sheetViews>
    <sheetView showGridLines="0" showRowColHeaders="0" tabSelected="1" workbookViewId="0" topLeftCell="A1">
      <selection activeCell="I32" sqref="I32"/>
    </sheetView>
  </sheetViews>
  <sheetFormatPr defaultColWidth="9.140625" defaultRowHeight="12.75"/>
  <cols>
    <col min="1" max="1" width="13.140625" style="83" customWidth="1"/>
    <col min="2" max="2" width="17.00390625" style="70" customWidth="1"/>
    <col min="3" max="3" width="7.57421875" style="100" customWidth="1"/>
    <col min="4" max="4" width="25.57421875" style="65" customWidth="1"/>
    <col min="5" max="5" width="25.57421875" style="83" customWidth="1"/>
    <col min="6" max="9" width="9.28125" style="83" bestFit="1" customWidth="1"/>
    <col min="10" max="10" width="9.28125" style="65" bestFit="1" customWidth="1"/>
    <col min="11" max="11" width="9.140625" style="65" customWidth="1"/>
    <col min="12" max="12" width="9.28125" style="84" bestFit="1" customWidth="1"/>
    <col min="13" max="13" width="9.140625" style="84" customWidth="1"/>
    <col min="14" max="15" width="9.140625" style="83" customWidth="1"/>
    <col min="16" max="17" width="9.140625" style="65" customWidth="1"/>
    <col min="18" max="19" width="9.140625" style="84" customWidth="1"/>
    <col min="20" max="21" width="9.140625" style="83" customWidth="1"/>
    <col min="22" max="23" width="9.140625" style="65" customWidth="1"/>
    <col min="24" max="25" width="9.140625" style="84" customWidth="1"/>
    <col min="26" max="16384" width="9.140625" style="83" customWidth="1"/>
  </cols>
  <sheetData>
    <row r="1" spans="2:8" ht="12.75">
      <c r="B1" s="203" t="s">
        <v>55</v>
      </c>
      <c r="C1" s="199"/>
      <c r="D1" s="199"/>
      <c r="E1" s="199"/>
      <c r="F1" s="81"/>
      <c r="G1" s="81"/>
      <c r="H1" s="82"/>
    </row>
    <row r="2" spans="2:8" ht="12.75">
      <c r="B2" s="204" t="s">
        <v>56</v>
      </c>
      <c r="C2" s="199"/>
      <c r="D2" s="199"/>
      <c r="E2" s="199"/>
      <c r="F2" s="81"/>
      <c r="G2" s="81"/>
      <c r="H2" s="82"/>
    </row>
    <row r="3" spans="2:25" ht="12.75">
      <c r="B3" s="63"/>
      <c r="C3" s="64"/>
      <c r="E3" s="66"/>
      <c r="F3" s="81"/>
      <c r="G3" s="81"/>
      <c r="H3" s="82"/>
      <c r="I3" s="198"/>
      <c r="J3" s="199"/>
      <c r="K3" s="199"/>
      <c r="L3" s="199"/>
      <c r="M3" s="199"/>
      <c r="O3" s="198"/>
      <c r="P3" s="199"/>
      <c r="Q3" s="199"/>
      <c r="R3" s="199"/>
      <c r="S3" s="199"/>
      <c r="U3" s="198"/>
      <c r="V3" s="199"/>
      <c r="W3" s="199"/>
      <c r="X3" s="199"/>
      <c r="Y3" s="199"/>
    </row>
    <row r="4" spans="2:8" ht="12.75">
      <c r="B4" s="67"/>
      <c r="C4" s="64" t="s">
        <v>57</v>
      </c>
      <c r="D4" s="68" t="s">
        <v>58</v>
      </c>
      <c r="E4" s="69" t="s">
        <v>59</v>
      </c>
      <c r="F4" s="82"/>
      <c r="G4" s="82"/>
      <c r="H4" s="82"/>
    </row>
    <row r="5" spans="2:25" ht="14.25">
      <c r="B5" s="70" t="s">
        <v>60</v>
      </c>
      <c r="C5" s="71" t="s">
        <v>61</v>
      </c>
      <c r="D5" s="72" t="s">
        <v>62</v>
      </c>
      <c r="E5" s="73" t="s">
        <v>63</v>
      </c>
      <c r="F5" s="82"/>
      <c r="G5" s="82"/>
      <c r="H5" s="82"/>
      <c r="I5" s="85"/>
      <c r="J5" s="86"/>
      <c r="K5" s="87"/>
      <c r="L5" s="88"/>
      <c r="M5" s="89"/>
      <c r="O5" s="85"/>
      <c r="P5" s="86"/>
      <c r="Q5" s="87"/>
      <c r="R5" s="88"/>
      <c r="S5" s="89"/>
      <c r="U5" s="85"/>
      <c r="V5" s="86"/>
      <c r="W5" s="87"/>
      <c r="X5" s="88"/>
      <c r="Y5" s="89"/>
    </row>
    <row r="6" spans="2:25" ht="12.75">
      <c r="B6" s="74" t="s">
        <v>64</v>
      </c>
      <c r="C6" s="75" t="s">
        <v>65</v>
      </c>
      <c r="D6" s="76" t="s">
        <v>66</v>
      </c>
      <c r="E6" s="76" t="s">
        <v>66</v>
      </c>
      <c r="F6" s="200"/>
      <c r="G6" s="200"/>
      <c r="H6" s="85"/>
      <c r="J6" s="201"/>
      <c r="K6" s="201"/>
      <c r="L6" s="202"/>
      <c r="M6" s="202"/>
      <c r="P6" s="201"/>
      <c r="Q6" s="201"/>
      <c r="R6" s="202"/>
      <c r="S6" s="202"/>
      <c r="V6" s="201"/>
      <c r="W6" s="201"/>
      <c r="X6" s="202"/>
      <c r="Y6" s="202"/>
    </row>
    <row r="7" spans="2:21" ht="19.5" customHeight="1">
      <c r="B7" s="195">
        <v>50</v>
      </c>
      <c r="C7" s="77">
        <v>0.05</v>
      </c>
      <c r="D7" s="78">
        <f>POWER(416*(0.85*B7-0.004*POWER(B7,2))*C7/1.2,0.625)</f>
        <v>52.38758834003869</v>
      </c>
      <c r="E7" s="79">
        <f>416*(0.85*B7-0.004*POWER(B7,2))*C7*POWER(18,-1.6)</f>
        <v>6.629956634712936</v>
      </c>
      <c r="F7" s="90"/>
      <c r="G7" s="91"/>
      <c r="H7" s="92"/>
      <c r="I7" s="93"/>
      <c r="J7" s="93"/>
      <c r="L7" s="92"/>
      <c r="O7" s="93"/>
      <c r="U7" s="93"/>
    </row>
    <row r="8" spans="2:21" ht="19.5" customHeight="1">
      <c r="B8" s="195"/>
      <c r="C8" s="77">
        <v>0.1</v>
      </c>
      <c r="D8" s="78">
        <f>POWER(416*(0.85*B7-0.004*POWER(B7,2))*C8/1.2,0.625)</f>
        <v>80.79270585502248</v>
      </c>
      <c r="E8" s="79">
        <f>416*(0.85*B7-0.004*POWER(B7,2))*C8*POWER(18,-1.6)</f>
        <v>13.259913269425873</v>
      </c>
      <c r="F8" s="90"/>
      <c r="G8" s="91"/>
      <c r="H8" s="94"/>
      <c r="I8" s="93"/>
      <c r="J8" s="95"/>
      <c r="L8" s="94"/>
      <c r="O8" s="93"/>
      <c r="U8" s="93"/>
    </row>
    <row r="9" spans="2:21" ht="19.5" customHeight="1">
      <c r="B9" s="195"/>
      <c r="C9" s="77">
        <v>0.2</v>
      </c>
      <c r="D9" s="78">
        <f>POWER(416*(0.85*B7-0.004*POWER(B7,2))*C9/1.2,0.625)</f>
        <v>124.59938558361522</v>
      </c>
      <c r="E9" s="79">
        <f>416*(0.85*B7-0.004*POWER(B7,2))*C9*POWER(18,-1.6)</f>
        <v>26.519826538851746</v>
      </c>
      <c r="F9" s="90"/>
      <c r="G9" s="91"/>
      <c r="H9" s="96"/>
      <c r="I9" s="93"/>
      <c r="J9" s="93"/>
      <c r="L9" s="92"/>
      <c r="O9" s="93"/>
      <c r="U9" s="93"/>
    </row>
    <row r="10" spans="2:21" ht="19.5" customHeight="1">
      <c r="B10" s="192">
        <v>48</v>
      </c>
      <c r="C10" s="77">
        <v>0.05</v>
      </c>
      <c r="D10" s="78">
        <f>POWER(416*(0.85*B10-0.004*POWER(B10,2))*C10/1.2,0.625)</f>
        <v>51.45981996102846</v>
      </c>
      <c r="E10" s="79">
        <f>416*(0.85*B10-0.004*POWER(B10,2))*C10*POWER(18,-1.6)</f>
        <v>6.443093856946873</v>
      </c>
      <c r="F10" s="90"/>
      <c r="G10" s="91"/>
      <c r="H10" s="92"/>
      <c r="I10" s="93"/>
      <c r="J10" s="93"/>
      <c r="L10" s="92"/>
      <c r="O10" s="93"/>
      <c r="U10" s="93"/>
    </row>
    <row r="11" spans="2:21" ht="19.5" customHeight="1">
      <c r="B11" s="196"/>
      <c r="C11" s="77">
        <v>0.1</v>
      </c>
      <c r="D11" s="78">
        <f>POWER(416*(0.85*B10-0.004*POWER(B10,2))*C11/1.2,0.625)</f>
        <v>79.36189141744168</v>
      </c>
      <c r="E11" s="79">
        <f>416*(0.85*B10-0.004*POWER(B10,2))*C11*POWER(18,-1.6)</f>
        <v>12.886187713893746</v>
      </c>
      <c r="F11" s="90"/>
      <c r="G11" s="91"/>
      <c r="H11" s="94"/>
      <c r="I11" s="93"/>
      <c r="J11" s="95"/>
      <c r="L11" s="94"/>
      <c r="O11" s="93"/>
      <c r="U11" s="93"/>
    </row>
    <row r="12" spans="2:21" ht="19.5" customHeight="1">
      <c r="B12" s="197"/>
      <c r="C12" s="77">
        <v>0.2</v>
      </c>
      <c r="D12" s="78">
        <f>POWER(416*(0.85*B10-0.004*POWER(B10,2))*C12/1.2,0.625)</f>
        <v>122.39276806882813</v>
      </c>
      <c r="E12" s="79">
        <f>416*(0.85*B10-0.004*POWER(B10,2))*C12*POWER(18,-1.6)</f>
        <v>25.77237542778749</v>
      </c>
      <c r="F12" s="90"/>
      <c r="G12" s="91"/>
      <c r="H12" s="92"/>
      <c r="I12" s="93"/>
      <c r="J12" s="93"/>
      <c r="L12" s="92"/>
      <c r="O12" s="93"/>
      <c r="U12" s="93"/>
    </row>
    <row r="13" spans="2:21" ht="19.5" customHeight="1">
      <c r="B13" s="192">
        <v>46</v>
      </c>
      <c r="C13" s="77">
        <v>0.05</v>
      </c>
      <c r="D13" s="78">
        <f>POWER(416*(0.85*B13-0.004*POWER(B13,2))*C13/1.2,0.625)</f>
        <v>50.48895054367015</v>
      </c>
      <c r="E13" s="79">
        <f>416*(0.85*B13-0.004*POWER(B13,2))*C13*POWER(18,-1.6)</f>
        <v>6.24970312187894</v>
      </c>
      <c r="F13" s="90"/>
      <c r="G13" s="91"/>
      <c r="H13" s="92"/>
      <c r="I13" s="93"/>
      <c r="J13" s="93"/>
      <c r="L13" s="92"/>
      <c r="O13" s="93"/>
      <c r="U13" s="93"/>
    </row>
    <row r="14" spans="2:21" ht="19.5" customHeight="1">
      <c r="B14" s="196">
        <v>46000</v>
      </c>
      <c r="C14" s="77">
        <v>0.1</v>
      </c>
      <c r="D14" s="78">
        <f>POWER(416*(0.85*B13-0.004*POWER(B13,2))*C14/1.2,0.625)</f>
        <v>77.86460609193423</v>
      </c>
      <c r="E14" s="79">
        <f>416*(0.85*B13-0.004*POWER(B13,2))*C14*POWER(18,-1.6)</f>
        <v>12.49940624375788</v>
      </c>
      <c r="F14" s="90"/>
      <c r="G14" s="91"/>
      <c r="H14" s="94"/>
      <c r="I14" s="93"/>
      <c r="J14" s="95"/>
      <c r="L14" s="94"/>
      <c r="O14" s="93"/>
      <c r="U14" s="93"/>
    </row>
    <row r="15" spans="2:21" ht="19.5" customHeight="1">
      <c r="B15" s="197"/>
      <c r="C15" s="77">
        <v>0.2</v>
      </c>
      <c r="D15" s="78">
        <f>POWER(416*(0.85*B13-0.004*POWER(B13,2))*C15/1.2,0.625)</f>
        <v>120.0836384311061</v>
      </c>
      <c r="E15" s="79">
        <f>416*(0.85*B13-0.004*POWER(B13,2))*C15*POWER(18,-1.6)</f>
        <v>24.99881248751576</v>
      </c>
      <c r="F15" s="90"/>
      <c r="G15" s="91"/>
      <c r="H15" s="92"/>
      <c r="I15" s="93"/>
      <c r="J15" s="93"/>
      <c r="L15" s="92"/>
      <c r="O15" s="93"/>
      <c r="U15" s="93"/>
    </row>
    <row r="16" spans="2:21" ht="19.5" customHeight="1">
      <c r="B16" s="192">
        <v>44</v>
      </c>
      <c r="C16" s="77">
        <v>0.05</v>
      </c>
      <c r="D16" s="78">
        <f>POWER(416*(0.85*B16-0.004*POWER(B16,2))*C16/1.2,0.625)</f>
        <v>49.473389286577735</v>
      </c>
      <c r="E16" s="79">
        <f>416*(0.85*B16-0.004*POWER(B16,2))*C16*POWER(18,-1.6)</f>
        <v>6.049784429509134</v>
      </c>
      <c r="F16" s="90"/>
      <c r="G16" s="91"/>
      <c r="H16" s="92"/>
      <c r="I16" s="93"/>
      <c r="J16" s="93"/>
      <c r="L16" s="92"/>
      <c r="O16" s="93"/>
      <c r="U16" s="93"/>
    </row>
    <row r="17" spans="2:21" ht="19.5" customHeight="1">
      <c r="B17" s="196"/>
      <c r="C17" s="77">
        <v>0.1</v>
      </c>
      <c r="D17" s="78">
        <f>POWER(416*(0.85*B16-0.004*POWER(B16,2))*C17/1.2,0.625)</f>
        <v>76.29839652738141</v>
      </c>
      <c r="E17" s="79">
        <f>416*(0.85*B16-0.004*POWER(B16,2))*C17*POWER(18,-1.6)</f>
        <v>12.099568859018268</v>
      </c>
      <c r="F17" s="90"/>
      <c r="G17" s="91"/>
      <c r="H17" s="94"/>
      <c r="I17" s="93"/>
      <c r="J17" s="95"/>
      <c r="L17" s="94"/>
      <c r="O17" s="93"/>
      <c r="U17" s="93"/>
    </row>
    <row r="18" spans="2:21" ht="19.5" customHeight="1">
      <c r="B18" s="197"/>
      <c r="C18" s="77">
        <v>0.2</v>
      </c>
      <c r="D18" s="78">
        <f>POWER(416*(0.85*B16-0.004*POWER(B16,2))*C18/1.2,0.625)</f>
        <v>117.66821308579529</v>
      </c>
      <c r="E18" s="79">
        <f>416*(0.85*B16-0.004*POWER(B16,2))*C18*POWER(18,-1.6)</f>
        <v>24.199137718036535</v>
      </c>
      <c r="F18" s="90"/>
      <c r="G18" s="91"/>
      <c r="H18" s="92"/>
      <c r="I18" s="93"/>
      <c r="J18" s="93"/>
      <c r="L18" s="92"/>
      <c r="O18" s="93"/>
      <c r="U18" s="93"/>
    </row>
    <row r="19" spans="2:21" ht="19.5" customHeight="1">
      <c r="B19" s="192">
        <v>42</v>
      </c>
      <c r="C19" s="77">
        <v>0.05</v>
      </c>
      <c r="D19" s="78">
        <f>POWER(416*(0.85*B19-0.004*POWER(B19,2))*C19/1.2,0.625)</f>
        <v>48.411367018927656</v>
      </c>
      <c r="E19" s="79">
        <f>416*(0.85*B19-0.004*POWER(B19,2))*C19*POWER(18,-1.6)</f>
        <v>5.843337779837456</v>
      </c>
      <c r="F19" s="90"/>
      <c r="G19" s="91"/>
      <c r="H19" s="92"/>
      <c r="I19" s="93"/>
      <c r="J19" s="93"/>
      <c r="L19" s="92"/>
      <c r="O19" s="93"/>
      <c r="U19" s="93"/>
    </row>
    <row r="20" spans="2:21" ht="19.5" customHeight="1">
      <c r="B20" s="193"/>
      <c r="C20" s="77">
        <v>0.1</v>
      </c>
      <c r="D20" s="78">
        <f>POWER(416*(0.85*B19-0.004*POWER(B19,2))*C20/1.2,0.625)</f>
        <v>74.6605342893872</v>
      </c>
      <c r="E20" s="79">
        <f>416*(0.85*B19-0.004*POWER(B19,2))*C20*POWER(18,-1.6)</f>
        <v>11.686675559674912</v>
      </c>
      <c r="F20" s="90"/>
      <c r="G20" s="91"/>
      <c r="H20" s="94"/>
      <c r="I20" s="93"/>
      <c r="J20" s="95"/>
      <c r="L20" s="94"/>
      <c r="O20" s="93"/>
      <c r="U20" s="93"/>
    </row>
    <row r="21" spans="2:21" ht="19.5" customHeight="1">
      <c r="B21" s="194"/>
      <c r="C21" s="77">
        <v>0.2</v>
      </c>
      <c r="D21" s="78">
        <f>POWER(416*(0.85*B19-0.004*POWER(B19,2))*C21/1.2,0.625)</f>
        <v>115.14228421183363</v>
      </c>
      <c r="E21" s="79">
        <f>416*(0.85*B19-0.004*POWER(B19,2))*C21*POWER(18,-1.6)</f>
        <v>23.373351119349824</v>
      </c>
      <c r="F21" s="90"/>
      <c r="G21" s="91"/>
      <c r="H21" s="92"/>
      <c r="I21" s="93"/>
      <c r="J21" s="93"/>
      <c r="L21" s="92"/>
      <c r="O21" s="93"/>
      <c r="U21" s="93"/>
    </row>
    <row r="22" spans="2:21" ht="19.5" customHeight="1">
      <c r="B22" s="192">
        <v>40</v>
      </c>
      <c r="C22" s="77">
        <v>0.05</v>
      </c>
      <c r="D22" s="78">
        <f>POWER(416*(0.85*B22-0.004*POWER(B22,2))*C22/1.2,0.625)</f>
        <v>47.30090845961312</v>
      </c>
      <c r="E22" s="79">
        <f>416*(0.85*B22-0.004*POWER(B22,2))*C22*POWER(18,-1.6)</f>
        <v>5.63036317286391</v>
      </c>
      <c r="F22" s="90"/>
      <c r="G22" s="91"/>
      <c r="H22" s="92"/>
      <c r="I22" s="93"/>
      <c r="J22" s="93"/>
      <c r="L22" s="92"/>
      <c r="O22" s="93"/>
      <c r="U22" s="93"/>
    </row>
    <row r="23" spans="2:21" ht="19.5" customHeight="1">
      <c r="B23" s="193"/>
      <c r="C23" s="77">
        <v>0.1</v>
      </c>
      <c r="D23" s="78">
        <f>POWER(416*(0.85*B22-0.004*POWER(B22,2))*C23/1.2,0.625)</f>
        <v>72.94797307804542</v>
      </c>
      <c r="E23" s="79">
        <f>416*(0.85*B22-0.004*POWER(B22,2))*C23*POWER(18,-1.6)</f>
        <v>11.26072634572782</v>
      </c>
      <c r="F23" s="90"/>
      <c r="G23" s="91"/>
      <c r="H23" s="94"/>
      <c r="I23" s="93"/>
      <c r="J23" s="95"/>
      <c r="L23" s="94"/>
      <c r="O23" s="93"/>
      <c r="U23" s="93"/>
    </row>
    <row r="24" spans="2:21" ht="19.5" customHeight="1">
      <c r="B24" s="194"/>
      <c r="C24" s="77">
        <v>0.2</v>
      </c>
      <c r="D24" s="78">
        <f>POWER(416*(0.85*B22-0.004*POWER(B22,2))*C24/1.2,0.625)</f>
        <v>112.50115377252871</v>
      </c>
      <c r="E24" s="79">
        <f>416*(0.85*B22-0.004*POWER(B22,2))*C24*POWER(18,-1.6)</f>
        <v>22.52145269145564</v>
      </c>
      <c r="F24" s="90"/>
      <c r="G24" s="91"/>
      <c r="H24" s="92"/>
      <c r="I24" s="93"/>
      <c r="J24" s="93"/>
      <c r="L24" s="92"/>
      <c r="O24" s="93"/>
      <c r="U24" s="93"/>
    </row>
    <row r="25" spans="2:21" ht="19.5" customHeight="1">
      <c r="B25" s="192">
        <v>38</v>
      </c>
      <c r="C25" s="77">
        <v>0.05</v>
      </c>
      <c r="D25" s="78">
        <f>POWER(416*(0.85*B25-0.004*POWER(B25,2))*C25/1.2,0.625)</f>
        <v>46.13979839825558</v>
      </c>
      <c r="E25" s="79">
        <f>416*(0.85*B25-0.004*POWER(B25,2))*C25*POWER(18,-1.6)</f>
        <v>5.410860608588489</v>
      </c>
      <c r="F25" s="90"/>
      <c r="G25" s="91"/>
      <c r="H25" s="92"/>
      <c r="I25" s="93"/>
      <c r="J25" s="93"/>
      <c r="L25" s="92"/>
      <c r="O25" s="93"/>
      <c r="U25" s="93"/>
    </row>
    <row r="26" spans="2:21" ht="19.5" customHeight="1">
      <c r="B26" s="193"/>
      <c r="C26" s="77">
        <v>0.1</v>
      </c>
      <c r="D26" s="78">
        <f>POWER(416*(0.85*B25-0.004*POWER(B25,2))*C26/1.2,0.625)</f>
        <v>71.15729657192973</v>
      </c>
      <c r="E26" s="79">
        <f>416*(0.85*B25-0.004*POWER(B25,2))*C26*POWER(18,-1.6)</f>
        <v>10.821721217176979</v>
      </c>
      <c r="F26" s="90"/>
      <c r="G26" s="91"/>
      <c r="H26" s="94"/>
      <c r="I26" s="93"/>
      <c r="J26" s="95"/>
      <c r="L26" s="94"/>
      <c r="O26" s="93"/>
      <c r="U26" s="93"/>
    </row>
    <row r="27" spans="2:21" ht="19.5" customHeight="1">
      <c r="B27" s="194"/>
      <c r="C27" s="77">
        <v>0.2</v>
      </c>
      <c r="D27" s="78">
        <f>POWER(416*(0.85*B25-0.004*POWER(B25,2))*C27/1.2,0.625)</f>
        <v>109.73955307999333</v>
      </c>
      <c r="E27" s="79">
        <f>416*(0.85*B25-0.004*POWER(B25,2))*C27*POWER(18,-1.6)</f>
        <v>21.643442434353958</v>
      </c>
      <c r="F27" s="90"/>
      <c r="G27" s="91"/>
      <c r="H27" s="92"/>
      <c r="I27" s="93"/>
      <c r="J27" s="93"/>
      <c r="L27" s="92"/>
      <c r="O27" s="93"/>
      <c r="U27" s="93"/>
    </row>
    <row r="28" spans="2:21" ht="19.5" customHeight="1">
      <c r="B28" s="192">
        <v>36</v>
      </c>
      <c r="C28" s="77">
        <v>0.05</v>
      </c>
      <c r="D28" s="78">
        <f>POWER(416*(0.85*B28-0.004*POWER(B28,2))*C28/1.2,0.625)</f>
        <v>44.92554007500594</v>
      </c>
      <c r="E28" s="79">
        <f>416*(0.85*B28-0.004*POWER(B28,2))*C28*POWER(18,-1.6)</f>
        <v>5.1848300870112</v>
      </c>
      <c r="F28" s="90"/>
      <c r="G28" s="91"/>
      <c r="H28" s="92"/>
      <c r="I28" s="93"/>
      <c r="J28" s="93"/>
      <c r="L28" s="92"/>
      <c r="O28" s="93"/>
      <c r="U28" s="93"/>
    </row>
    <row r="29" spans="2:21" ht="19.5" customHeight="1">
      <c r="B29" s="193"/>
      <c r="C29" s="77">
        <v>0.1</v>
      </c>
      <c r="D29" s="78">
        <f>POWER(416*(0.85*B28-0.004*POWER(B28,2))*C29/1.2,0.625)</f>
        <v>69.2846542409724</v>
      </c>
      <c r="E29" s="79">
        <f>416*(0.85*B28-0.004*POWER(B28,2))*C29*POWER(18,-1.6)</f>
        <v>10.3696601740224</v>
      </c>
      <c r="F29" s="90"/>
      <c r="G29" s="91"/>
      <c r="H29" s="94"/>
      <c r="I29" s="93"/>
      <c r="J29" s="95"/>
      <c r="L29" s="94"/>
      <c r="O29" s="93"/>
      <c r="U29" s="93"/>
    </row>
    <row r="30" spans="2:21" ht="19.5" customHeight="1">
      <c r="B30" s="194"/>
      <c r="C30" s="77">
        <v>0.2</v>
      </c>
      <c r="D30" s="78">
        <f>POWER(416*(0.85*B28-0.004*POWER(B28,2))*C30/1.2,0.625)</f>
        <v>106.85154380507386</v>
      </c>
      <c r="E30" s="79">
        <f>416*(0.85*B28-0.004*POWER(B28,2))*C30*POWER(18,-1.6)</f>
        <v>20.7393203480448</v>
      </c>
      <c r="F30" s="90"/>
      <c r="G30" s="91"/>
      <c r="H30" s="92"/>
      <c r="I30" s="93"/>
      <c r="J30" s="93"/>
      <c r="L30" s="92"/>
      <c r="O30" s="93"/>
      <c r="U30" s="93"/>
    </row>
    <row r="31" spans="2:12" ht="19.5" customHeight="1">
      <c r="B31" s="192">
        <v>34</v>
      </c>
      <c r="C31" s="77">
        <v>0.05</v>
      </c>
      <c r="D31" s="78">
        <f>POWER(416*(0.85*B31-0.004*POWER(B31,2))*C31/1.2,0.625)</f>
        <v>43.65530342148931</v>
      </c>
      <c r="E31" s="79">
        <f>416*(0.85*B31-0.004*POWER(B31,2))*C31*POWER(18,-1.6)</f>
        <v>4.9522716081320395</v>
      </c>
      <c r="F31" s="90"/>
      <c r="G31" s="91"/>
      <c r="H31" s="92"/>
      <c r="I31" s="92"/>
      <c r="J31" s="93"/>
      <c r="L31" s="92"/>
    </row>
    <row r="32" spans="2:12" ht="19.5" customHeight="1">
      <c r="B32" s="193"/>
      <c r="C32" s="77">
        <v>0.1</v>
      </c>
      <c r="D32" s="78">
        <f>POWER(416*(0.85*B31-0.004*POWER(B31,2))*C32/1.2,0.625)</f>
        <v>67.32568152308914</v>
      </c>
      <c r="E32" s="79">
        <f>416*(0.85*B31-0.004*POWER(B31,2))*C32*POWER(18,-1.6)</f>
        <v>9.904543216264079</v>
      </c>
      <c r="F32" s="90"/>
      <c r="G32" s="91"/>
      <c r="H32" s="94"/>
      <c r="I32" s="94"/>
      <c r="J32" s="95"/>
      <c r="L32" s="94"/>
    </row>
    <row r="33" spans="2:12" ht="19.5" customHeight="1">
      <c r="B33" s="194"/>
      <c r="C33" s="77">
        <v>0.2</v>
      </c>
      <c r="D33" s="78">
        <f>POWER(416*(0.85*B31-0.004*POWER(B31,2))*C33/1.2,0.625)</f>
        <v>103.83039487287549</v>
      </c>
      <c r="E33" s="79">
        <f>416*(0.85*B31-0.004*POWER(B31,2))*C33*POWER(18,-1.6)</f>
        <v>19.809086432528158</v>
      </c>
      <c r="F33" s="90"/>
      <c r="G33" s="91"/>
      <c r="H33" s="92"/>
      <c r="I33" s="92"/>
      <c r="J33" s="93"/>
      <c r="L33" s="92"/>
    </row>
    <row r="34" spans="2:12" ht="19.5" customHeight="1">
      <c r="B34" s="192">
        <v>32</v>
      </c>
      <c r="C34" s="77">
        <v>0.05</v>
      </c>
      <c r="D34" s="78">
        <f>POWER(416*(0.85*B34-0.004*POWER(B34,2))*C34/1.2,0.625)</f>
        <v>42.32585994144793</v>
      </c>
      <c r="E34" s="79">
        <f>416*(0.85*B34-0.004*POWER(B34,2))*C34*POWER(18,-1.6)</f>
        <v>4.713185171951006</v>
      </c>
      <c r="F34" s="90"/>
      <c r="G34" s="91"/>
      <c r="H34" s="92"/>
      <c r="I34" s="92"/>
      <c r="J34" s="93"/>
      <c r="L34" s="92"/>
    </row>
    <row r="35" spans="2:12" ht="19.5" customHeight="1">
      <c r="B35" s="193"/>
      <c r="C35" s="77">
        <v>0.1</v>
      </c>
      <c r="D35" s="78">
        <f>POWER(416*(0.85*B34-0.004*POWER(B34,2))*C35/1.2,0.625)</f>
        <v>65.27539939640131</v>
      </c>
      <c r="E35" s="79">
        <f>416*(0.85*B34-0.004*POWER(B34,2))*C35*POWER(18,-1.6)</f>
        <v>9.426370343902011</v>
      </c>
      <c r="F35" s="90"/>
      <c r="G35" s="91"/>
      <c r="H35" s="94"/>
      <c r="I35" s="94"/>
      <c r="J35" s="95"/>
      <c r="L35" s="94"/>
    </row>
    <row r="36" spans="2:12" ht="19.5" customHeight="1">
      <c r="B36" s="194"/>
      <c r="C36" s="77">
        <v>0.2</v>
      </c>
      <c r="D36" s="78">
        <f>POWER(416*(0.85*B34-0.004*POWER(B34,2))*C36/1.2,0.625)</f>
        <v>100.66842758195709</v>
      </c>
      <c r="E36" s="79">
        <f>416*(0.85*B34-0.004*POWER(B34,2))*C36*POWER(18,-1.6)</f>
        <v>18.852740687804022</v>
      </c>
      <c r="F36" s="90"/>
      <c r="G36" s="91"/>
      <c r="H36" s="92"/>
      <c r="I36" s="92"/>
      <c r="J36" s="93"/>
      <c r="L36" s="92"/>
    </row>
    <row r="37" spans="2:12" ht="19.5" customHeight="1">
      <c r="B37" s="192">
        <v>30</v>
      </c>
      <c r="C37" s="77">
        <v>0.05</v>
      </c>
      <c r="D37" s="78">
        <f>POWER(416*(0.85*B37-0.004*POWER(B37,2))*C37/1.2,0.625)</f>
        <v>40.93349971395577</v>
      </c>
      <c r="E37" s="79">
        <f>416*(0.85*B37-0.004*POWER(B37,2))*C37*POWER(18,-1.6)</f>
        <v>4.467570778468102</v>
      </c>
      <c r="F37" s="90"/>
      <c r="G37" s="91"/>
      <c r="H37" s="92"/>
      <c r="I37" s="92"/>
      <c r="J37" s="93"/>
      <c r="L37" s="92"/>
    </row>
    <row r="38" spans="2:12" ht="19.5" customHeight="1">
      <c r="B38" s="193"/>
      <c r="C38" s="77">
        <v>0.1</v>
      </c>
      <c r="D38" s="78">
        <f>POWER(416*(0.85*B37-0.004*POWER(B37,2))*C38/1.2,0.625)</f>
        <v>63.12808638069545</v>
      </c>
      <c r="E38" s="79">
        <f>416*(0.85*B37-0.004*POWER(B37,2))*C38*POWER(18,-1.6)</f>
        <v>8.935141556936204</v>
      </c>
      <c r="F38" s="90"/>
      <c r="G38" s="91"/>
      <c r="H38" s="94"/>
      <c r="I38" s="94"/>
      <c r="J38" s="95"/>
      <c r="L38" s="94"/>
    </row>
    <row r="39" spans="2:12" ht="19.5" customHeight="1">
      <c r="B39" s="194"/>
      <c r="C39" s="77">
        <v>0.2</v>
      </c>
      <c r="D39" s="78">
        <f>POWER(416*(0.85*B37-0.004*POWER(B37,2))*C39/1.2,0.625)</f>
        <v>97.35681820359615</v>
      </c>
      <c r="E39" s="79">
        <f>416*(0.85*B37-0.004*POWER(B37,2))*C39*POWER(18,-1.6)</f>
        <v>17.870283113872407</v>
      </c>
      <c r="F39" s="90"/>
      <c r="G39" s="91"/>
      <c r="H39" s="92"/>
      <c r="I39" s="92"/>
      <c r="J39" s="93"/>
      <c r="L39" s="92"/>
    </row>
    <row r="40" spans="2:12" ht="19.5" customHeight="1">
      <c r="B40" s="192">
        <v>28</v>
      </c>
      <c r="C40" s="77">
        <v>0.05</v>
      </c>
      <c r="D40" s="78">
        <f>POWER(416*(0.85*B40-0.004*POWER(B40,2))*C40/1.2,0.625)</f>
        <v>39.47392406136829</v>
      </c>
      <c r="E40" s="79">
        <f>416*(0.85*B40-0.004*POWER(B40,2))*C40*POWER(18,-1.6)</f>
        <v>4.215428427683327</v>
      </c>
      <c r="F40" s="90"/>
      <c r="G40" s="91"/>
      <c r="H40" s="92"/>
      <c r="I40" s="92"/>
      <c r="J40" s="93"/>
      <c r="L40" s="92"/>
    </row>
    <row r="41" spans="2:12" ht="19.5" customHeight="1">
      <c r="B41" s="193"/>
      <c r="C41" s="77">
        <v>0.1</v>
      </c>
      <c r="D41" s="78">
        <f>POWER(416*(0.85*B40-0.004*POWER(B40,2))*C41/1.2,0.625)</f>
        <v>60.87711300877318</v>
      </c>
      <c r="E41" s="79">
        <f>416*(0.85*B40-0.004*POWER(B40,2))*C41*POWER(18,-1.6)</f>
        <v>8.430856855366654</v>
      </c>
      <c r="F41" s="90"/>
      <c r="G41" s="91"/>
      <c r="H41" s="94"/>
      <c r="I41" s="94"/>
      <c r="J41" s="95"/>
      <c r="L41" s="94"/>
    </row>
    <row r="42" spans="2:12" ht="19.5" customHeight="1">
      <c r="B42" s="194"/>
      <c r="C42" s="77">
        <v>0.2</v>
      </c>
      <c r="D42" s="78">
        <f>POWER(416*(0.85*B40-0.004*POWER(B40,2))*C42/1.2,0.625)</f>
        <v>93.8853427017126</v>
      </c>
      <c r="E42" s="79">
        <f>416*(0.85*B40-0.004*POWER(B40,2))*C42*POWER(18,-1.6)</f>
        <v>16.86171371073331</v>
      </c>
      <c r="F42" s="90"/>
      <c r="G42" s="91"/>
      <c r="H42" s="92"/>
      <c r="I42" s="92"/>
      <c r="J42" s="93"/>
      <c r="L42" s="92"/>
    </row>
    <row r="43" spans="2:12" ht="19.5" customHeight="1">
      <c r="B43" s="192">
        <v>26</v>
      </c>
      <c r="C43" s="77">
        <v>0.05</v>
      </c>
      <c r="D43" s="78">
        <f>POWER(416*(0.85*B43-0.004*POWER(B43,2))*C43/1.2,0.625)</f>
        <v>37.942104446593426</v>
      </c>
      <c r="E43" s="79">
        <f>416*(0.85*B43-0.004*POWER(B43,2))*C43*POWER(18,-1.6)</f>
        <v>3.95675811959668</v>
      </c>
      <c r="F43" s="90"/>
      <c r="G43" s="91"/>
      <c r="H43" s="92"/>
      <c r="I43" s="92"/>
      <c r="J43" s="93"/>
      <c r="L43" s="92"/>
    </row>
    <row r="44" spans="2:12" ht="19.5" customHeight="1">
      <c r="B44" s="193"/>
      <c r="C44" s="77">
        <v>0.1</v>
      </c>
      <c r="D44" s="78">
        <f>POWER(416*(0.85*B43-0.004*POWER(B43,2))*C44/1.2,0.625)</f>
        <v>58.514724216295164</v>
      </c>
      <c r="E44" s="79">
        <f>416*(0.85*B43-0.004*POWER(B43,2))*C44*POWER(18,-1.6)</f>
        <v>7.91351623919336</v>
      </c>
      <c r="F44" s="90"/>
      <c r="G44" s="91"/>
      <c r="H44" s="94"/>
      <c r="I44" s="94"/>
      <c r="J44" s="95"/>
      <c r="L44" s="94"/>
    </row>
    <row r="45" spans="2:12" ht="19.5" customHeight="1">
      <c r="B45" s="194"/>
      <c r="C45" s="77">
        <v>0.2</v>
      </c>
      <c r="D45" s="78">
        <f>POWER(416*(0.85*B43-0.004*POWER(B43,2))*C45/1.2,0.625)</f>
        <v>90.24204113213052</v>
      </c>
      <c r="E45" s="79">
        <f>416*(0.85*B43-0.004*POWER(B43,2))*C45*POWER(18,-1.6)</f>
        <v>15.82703247838672</v>
      </c>
      <c r="F45" s="90"/>
      <c r="G45" s="91"/>
      <c r="H45" s="92"/>
      <c r="I45" s="92"/>
      <c r="J45" s="93"/>
      <c r="L45" s="92"/>
    </row>
    <row r="46" spans="2:12" ht="19.5" customHeight="1">
      <c r="B46" s="192">
        <v>24</v>
      </c>
      <c r="C46" s="77">
        <v>0.05</v>
      </c>
      <c r="D46" s="78">
        <f>POWER(416*(0.85*B46-0.004*POWER(B46,2))*C46/1.2,0.625)</f>
        <v>36.33209347016536</v>
      </c>
      <c r="E46" s="79">
        <f>416*(0.85*B46-0.004*POWER(B46,2))*C46*POWER(18,-1.6)</f>
        <v>3.691559854208163</v>
      </c>
      <c r="F46" s="90"/>
      <c r="G46" s="91"/>
      <c r="H46" s="92"/>
      <c r="I46" s="92"/>
      <c r="J46" s="93"/>
      <c r="L46" s="92"/>
    </row>
    <row r="47" spans="2:12" ht="19.5" customHeight="1">
      <c r="B47" s="193"/>
      <c r="C47" s="77">
        <v>0.1</v>
      </c>
      <c r="D47" s="78">
        <f>POWER(416*(0.85*B46-0.004*POWER(B46,2))*C47/1.2,0.625)</f>
        <v>56.0317478594222</v>
      </c>
      <c r="E47" s="79">
        <f>416*(0.85*B46-0.004*POWER(B46,2))*C47*POWER(18,-1.6)</f>
        <v>7.383119708416326</v>
      </c>
      <c r="F47" s="90"/>
      <c r="G47" s="91"/>
      <c r="H47" s="94"/>
      <c r="I47" s="94"/>
      <c r="J47" s="95"/>
      <c r="L47" s="94"/>
    </row>
    <row r="48" spans="2:12" ht="19.5" customHeight="1">
      <c r="B48" s="194"/>
      <c r="C48" s="77">
        <v>0.2</v>
      </c>
      <c r="D48" s="78">
        <f>POWER(416*(0.85*B46-0.004*POWER(B46,2))*C48/1.2,0.625)</f>
        <v>86.41276811532907</v>
      </c>
      <c r="E48" s="79">
        <f>416*(0.85*B46-0.004*POWER(B46,2))*C48*POWER(18,-1.6)</f>
        <v>14.766239416832653</v>
      </c>
      <c r="F48" s="90"/>
      <c r="G48" s="91"/>
      <c r="H48" s="92"/>
      <c r="I48" s="92"/>
      <c r="J48" s="93"/>
      <c r="L48" s="92"/>
    </row>
    <row r="49" spans="2:12" ht="19.5" customHeight="1">
      <c r="B49" s="192">
        <v>22</v>
      </c>
      <c r="C49" s="77">
        <v>0.05</v>
      </c>
      <c r="D49" s="78">
        <f>POWER(416*(0.85*B49-0.004*POWER(B49,2))*C49/1.2,0.625)</f>
        <v>34.63676620526901</v>
      </c>
      <c r="E49" s="79">
        <f>416*(0.85*B49-0.004*POWER(B49,2))*C49*POWER(18,-1.6)</f>
        <v>3.419833631517774</v>
      </c>
      <c r="F49" s="90"/>
      <c r="G49" s="91"/>
      <c r="H49" s="92"/>
      <c r="I49" s="92"/>
      <c r="J49" s="93"/>
      <c r="L49" s="92"/>
    </row>
    <row r="50" spans="2:12" ht="19.5" customHeight="1">
      <c r="B50" s="193"/>
      <c r="C50" s="77">
        <v>0.1</v>
      </c>
      <c r="D50" s="78">
        <f>POWER(416*(0.85*B49-0.004*POWER(B49,2))*C50/1.2,0.625)</f>
        <v>53.417195798889814</v>
      </c>
      <c r="E50" s="79">
        <f>416*(0.85*B49-0.004*POWER(B49,2))*C50*POWER(18,-1.6)</f>
        <v>6.839667263035548</v>
      </c>
      <c r="F50" s="90"/>
      <c r="G50" s="91"/>
      <c r="H50" s="94"/>
      <c r="I50" s="94"/>
      <c r="J50" s="95"/>
      <c r="L50" s="94"/>
    </row>
    <row r="51" spans="2:12" ht="19.5" customHeight="1">
      <c r="B51" s="194"/>
      <c r="C51" s="77">
        <v>0.2</v>
      </c>
      <c r="D51" s="78">
        <f>POWER(416*(0.85*B49-0.004*POWER(B49,2))*C51/1.2,0.625)</f>
        <v>82.3805776239834</v>
      </c>
      <c r="E51" s="79">
        <f>416*(0.85*B49-0.004*POWER(B49,2))*C51*POWER(18,-1.6)</f>
        <v>13.679334526071097</v>
      </c>
      <c r="F51" s="90"/>
      <c r="G51" s="91"/>
      <c r="H51" s="92"/>
      <c r="I51" s="92"/>
      <c r="J51" s="93"/>
      <c r="L51" s="92"/>
    </row>
    <row r="52" spans="2:12" ht="19.5" customHeight="1">
      <c r="B52" s="192">
        <v>20</v>
      </c>
      <c r="C52" s="77">
        <v>0.05</v>
      </c>
      <c r="D52" s="78">
        <f>POWER(416*(0.85*B52-0.004*POWER(B52,2))*C52/1.2,0.625)</f>
        <v>32.84745725062343</v>
      </c>
      <c r="E52" s="79">
        <f>416*(0.85*B52-0.004*POWER(B52,2))*C52*POWER(18,-1.6)</f>
        <v>3.141579451525515</v>
      </c>
      <c r="F52" s="90"/>
      <c r="G52" s="91"/>
      <c r="H52" s="92"/>
      <c r="I52" s="92"/>
      <c r="J52" s="93"/>
      <c r="L52" s="92"/>
    </row>
    <row r="53" spans="2:12" ht="19.5" customHeight="1">
      <c r="B53" s="193"/>
      <c r="C53" s="77">
        <v>0.1</v>
      </c>
      <c r="D53" s="78">
        <f>POWER(416*(0.85*B52-0.004*POWER(B52,2))*C53/1.2,0.625)</f>
        <v>50.65770415903602</v>
      </c>
      <c r="E53" s="79">
        <f>416*(0.85*B52-0.004*POWER(B52,2))*C53*POWER(18,-1.6)</f>
        <v>6.28315890305103</v>
      </c>
      <c r="F53" s="90"/>
      <c r="G53" s="91"/>
      <c r="H53" s="94"/>
      <c r="I53" s="94"/>
      <c r="J53" s="95"/>
      <c r="L53" s="94"/>
    </row>
    <row r="54" spans="2:12" ht="19.5" customHeight="1">
      <c r="B54" s="194"/>
      <c r="C54" s="77">
        <v>0.2</v>
      </c>
      <c r="D54" s="78">
        <f>POWER(416*(0.85*B52-0.004*POWER(B52,2))*C54/1.2,0.625)</f>
        <v>78.12485974437821</v>
      </c>
      <c r="E54" s="79">
        <f>416*(0.85*B52-0.004*POWER(B52,2))*C54*POWER(18,-1.6)</f>
        <v>12.56631780610206</v>
      </c>
      <c r="F54" s="90"/>
      <c r="G54" s="91"/>
      <c r="H54" s="92"/>
      <c r="I54" s="92"/>
      <c r="J54" s="93"/>
      <c r="L54" s="92"/>
    </row>
    <row r="55" spans="2:12" ht="19.5" customHeight="1">
      <c r="B55" s="192">
        <v>18</v>
      </c>
      <c r="C55" s="77">
        <v>0.05</v>
      </c>
      <c r="D55" s="78">
        <f>POWER(416*(0.85*B55-0.004*POWER(B55,2))*C55/1.2,0.625)</f>
        <v>30.95343630611089</v>
      </c>
      <c r="E55" s="79">
        <f>416*(0.85*B55-0.004*POWER(B55,2))*C55*POWER(18,-1.6)</f>
        <v>2.856797314231384</v>
      </c>
      <c r="F55" s="90"/>
      <c r="G55" s="91"/>
      <c r="H55" s="92"/>
      <c r="I55" s="92"/>
      <c r="J55" s="93"/>
      <c r="L55" s="92"/>
    </row>
    <row r="56" spans="2:12" ht="19.5" customHeight="1">
      <c r="B56" s="193"/>
      <c r="C56" s="77">
        <v>0.1</v>
      </c>
      <c r="D56" s="78">
        <f>POWER(416*(0.85*B55-0.004*POWER(B55,2))*C56/1.2,0.625)</f>
        <v>47.736724554859414</v>
      </c>
      <c r="E56" s="79">
        <f>416*(0.85*B55-0.004*POWER(B55,2))*C56*POWER(18,-1.6)</f>
        <v>5.713594628462768</v>
      </c>
      <c r="F56" s="90"/>
      <c r="G56" s="91"/>
      <c r="H56" s="94"/>
      <c r="I56" s="94"/>
      <c r="J56" s="95"/>
      <c r="L56" s="94"/>
    </row>
    <row r="57" spans="2:12" ht="19.5" customHeight="1">
      <c r="B57" s="194"/>
      <c r="C57" s="80">
        <v>0.2</v>
      </c>
      <c r="D57" s="78">
        <f>POWER(416*(0.85*B55-0.004*POWER(B55,2))*C57/1.2,0.625)</f>
        <v>73.62009337802128</v>
      </c>
      <c r="E57" s="79">
        <f>416*(0.85*B55-0.004*POWER(B55,2))*C57*POWER(18,-1.6)</f>
        <v>11.427189256925535</v>
      </c>
      <c r="F57" s="90"/>
      <c r="G57" s="91"/>
      <c r="H57" s="92"/>
      <c r="I57" s="92"/>
      <c r="J57" s="93"/>
      <c r="L57" s="92"/>
    </row>
    <row r="58" spans="2:12" ht="19.5" customHeight="1">
      <c r="B58" s="193">
        <v>16</v>
      </c>
      <c r="C58" s="77">
        <v>0.05</v>
      </c>
      <c r="D58" s="78">
        <f>POWER(416*(0.85*B58-0.004*POWER(B58,2))*C58/1.2,0.625)</f>
        <v>28.941123466724683</v>
      </c>
      <c r="E58" s="79">
        <f>416*(0.85*B58-0.004*POWER(B58,2))*C58*POWER(18,-1.6)</f>
        <v>2.5654872196353815</v>
      </c>
      <c r="F58" s="90"/>
      <c r="G58" s="91"/>
      <c r="H58" s="97"/>
      <c r="I58" s="97"/>
      <c r="J58" s="98"/>
      <c r="L58" s="97"/>
    </row>
    <row r="59" spans="2:12" ht="19.5" customHeight="1">
      <c r="B59" s="193"/>
      <c r="C59" s="77">
        <v>0.1</v>
      </c>
      <c r="D59" s="78">
        <f>POWER(416*(0.85*B58-0.004*POWER(B58,2))*C59/1.2,0.625)</f>
        <v>44.63331390985059</v>
      </c>
      <c r="E59" s="79">
        <f>416*(0.85*B58-0.004*POWER(B58,2))*C59*POWER(18,-1.6)</f>
        <v>5.130974439270763</v>
      </c>
      <c r="F59" s="90"/>
      <c r="G59" s="91"/>
      <c r="H59" s="97"/>
      <c r="I59" s="97"/>
      <c r="J59" s="98"/>
      <c r="L59" s="97"/>
    </row>
    <row r="60" spans="2:12" ht="19.5" customHeight="1">
      <c r="B60" s="194"/>
      <c r="C60" s="77">
        <v>0.2</v>
      </c>
      <c r="D60" s="78">
        <f>POWER(416*(0.85*B58-0.004*POWER(B58,2))*C60/1.2,0.625)</f>
        <v>68.83397988560243</v>
      </c>
      <c r="E60" s="79">
        <f>416*(0.85*B58-0.004*POWER(B58,2))*C60*POWER(18,-1.6)</f>
        <v>10.261948878541526</v>
      </c>
      <c r="F60" s="90"/>
      <c r="G60" s="91"/>
      <c r="H60" s="97"/>
      <c r="I60" s="97"/>
      <c r="J60" s="98"/>
      <c r="L60" s="97"/>
    </row>
    <row r="61" spans="2:12" ht="19.5" customHeight="1">
      <c r="B61" s="192">
        <v>14</v>
      </c>
      <c r="C61" s="77">
        <v>0.05</v>
      </c>
      <c r="D61" s="78">
        <f>POWER(416*(0.85*B61-0.004*POWER(B61,2))*C61/1.2,0.625)</f>
        <v>26.79286413976987</v>
      </c>
      <c r="E61" s="79">
        <f>416*(0.85*B61-0.004*POWER(B61,2))*C61*POWER(18,-1.6)</f>
        <v>2.2676491677375075</v>
      </c>
      <c r="F61" s="95"/>
      <c r="G61" s="99"/>
      <c r="H61" s="97"/>
      <c r="I61" s="97"/>
      <c r="J61" s="98"/>
      <c r="L61" s="97"/>
    </row>
    <row r="62" spans="2:12" ht="19.5" customHeight="1">
      <c r="B62" s="193"/>
      <c r="C62" s="77">
        <v>0.1</v>
      </c>
      <c r="D62" s="78">
        <f>POWER(416*(0.85*B61-0.004*POWER(B61,2))*C62/1.2,0.625)</f>
        <v>41.32024512003732</v>
      </c>
      <c r="E62" s="79">
        <f>416*(0.85*B61-0.004*POWER(B61,2))*C62*POWER(18,-1.6)</f>
        <v>4.535298335475015</v>
      </c>
      <c r="F62" s="95"/>
      <c r="G62" s="99"/>
      <c r="H62" s="97"/>
      <c r="I62" s="97"/>
      <c r="J62" s="98"/>
      <c r="L62" s="97"/>
    </row>
    <row r="63" spans="2:12" ht="19.5" customHeight="1">
      <c r="B63" s="194"/>
      <c r="C63" s="77">
        <v>0.2</v>
      </c>
      <c r="D63" s="78">
        <f>POWER(416*(0.85*B61-0.004*POWER(B61,2))*C63/1.2,0.625)</f>
        <v>63.72452933263115</v>
      </c>
      <c r="E63" s="79">
        <f>416*(0.85*B61-0.004*POWER(B61,2))*C63*POWER(18,-1.6)</f>
        <v>9.07059667095003</v>
      </c>
      <c r="F63" s="95"/>
      <c r="G63" s="99"/>
      <c r="H63" s="97"/>
      <c r="I63" s="97"/>
      <c r="J63" s="98"/>
      <c r="L63" s="97"/>
    </row>
    <row r="64" spans="2:12" ht="19.5" customHeight="1">
      <c r="B64" s="192">
        <v>12</v>
      </c>
      <c r="C64" s="77">
        <v>0.05</v>
      </c>
      <c r="D64" s="78">
        <f>POWER(416*(0.85*B64-0.004*POWER(B64,2))*C64/1.2,0.625)</f>
        <v>24.48491296116511</v>
      </c>
      <c r="E64" s="79">
        <f>416*(0.85*B64-0.004*POWER(B64,2))*C64*POWER(18,-1.6)</f>
        <v>1.963283158537763</v>
      </c>
      <c r="F64" s="95"/>
      <c r="G64" s="99"/>
      <c r="H64" s="97"/>
      <c r="I64" s="97"/>
      <c r="J64" s="98"/>
      <c r="L64" s="97"/>
    </row>
    <row r="65" spans="2:12" ht="19.5" customHeight="1">
      <c r="B65" s="193"/>
      <c r="C65" s="77">
        <v>0.1</v>
      </c>
      <c r="D65" s="78">
        <f>POWER(416*(0.85*B64-0.004*POWER(B64,2))*C65/1.2,0.625)</f>
        <v>37.76089782788003</v>
      </c>
      <c r="E65" s="79">
        <f>416*(0.85*B64-0.004*POWER(B64,2))*C65*POWER(18,-1.6)</f>
        <v>3.926566317075526</v>
      </c>
      <c r="F65" s="95"/>
      <c r="G65" s="99"/>
      <c r="H65" s="97"/>
      <c r="I65" s="97"/>
      <c r="J65" s="98"/>
      <c r="L65" s="97"/>
    </row>
    <row r="66" spans="2:12" ht="19.5" customHeight="1">
      <c r="B66" s="194"/>
      <c r="C66" s="77">
        <v>0.2</v>
      </c>
      <c r="D66" s="78">
        <f>POWER(416*(0.85*B64-0.004*POWER(B64,2))*C66/1.2,0.625)</f>
        <v>58.23526540727977</v>
      </c>
      <c r="E66" s="79">
        <f>416*(0.85*B64-0.004*POWER(B64,2))*C66*POWER(18,-1.6)</f>
        <v>7.853132634151052</v>
      </c>
      <c r="F66" s="95"/>
      <c r="G66" s="99"/>
      <c r="H66" s="97"/>
      <c r="I66" s="97"/>
      <c r="J66" s="98"/>
      <c r="L66" s="97"/>
    </row>
    <row r="67" spans="2:12" ht="19.5" customHeight="1">
      <c r="B67" s="192">
        <v>10</v>
      </c>
      <c r="C67" s="77">
        <v>0.05</v>
      </c>
      <c r="D67" s="78">
        <f>POWER(416*(0.85*B67-0.004*POWER(B67,2))*C67/1.2,0.625)</f>
        <v>21.983884940549192</v>
      </c>
      <c r="E67" s="79">
        <f>416*(0.85*B67-0.004*POWER(B67,2))*C67*POWER(18,-1.6)</f>
        <v>1.6523891920361475</v>
      </c>
      <c r="F67" s="95"/>
      <c r="G67" s="99"/>
      <c r="H67" s="97"/>
      <c r="I67" s="97"/>
      <c r="J67" s="98"/>
      <c r="L67" s="97"/>
    </row>
    <row r="68" spans="2:12" ht="19.5" customHeight="1">
      <c r="B68" s="193"/>
      <c r="C68" s="77">
        <v>0.1</v>
      </c>
      <c r="D68" s="78">
        <f>POWER(416*(0.85*B67-0.004*POWER(B67,2))*C68/1.2,0.625)</f>
        <v>33.903785339837576</v>
      </c>
      <c r="E68" s="79">
        <f>416*(0.85*B67-0.004*POWER(B67,2))*C68*POWER(18,-1.6)</f>
        <v>3.304778384072295</v>
      </c>
      <c r="F68" s="95"/>
      <c r="G68" s="99"/>
      <c r="H68" s="97"/>
      <c r="I68" s="97"/>
      <c r="J68" s="98"/>
      <c r="L68" s="97"/>
    </row>
    <row r="69" spans="2:12" ht="19.5" customHeight="1">
      <c r="B69" s="194"/>
      <c r="C69" s="77">
        <v>0.2</v>
      </c>
      <c r="D69" s="78">
        <f>POWER(416*(0.85*B67-0.004*POWER(B67,2))*C69/1.2,0.625)</f>
        <v>52.28678477340457</v>
      </c>
      <c r="E69" s="79">
        <f>416*(0.85*B67-0.004*POWER(B67,2))*C69*POWER(18,-1.6)</f>
        <v>6.60955676814459</v>
      </c>
      <c r="F69" s="95"/>
      <c r="G69" s="99"/>
      <c r="H69" s="97"/>
      <c r="I69" s="97"/>
      <c r="J69" s="98"/>
      <c r="L69" s="97"/>
    </row>
    <row r="70" spans="2:12" ht="19.5" customHeight="1">
      <c r="B70" s="192">
        <v>8</v>
      </c>
      <c r="C70" s="77">
        <v>0.05</v>
      </c>
      <c r="D70" s="78">
        <f>POWER(416*(0.85*B70-0.004*POWER(B70,2))*C70/1.2,0.625)</f>
        <v>19.2399244450732</v>
      </c>
      <c r="E70" s="79">
        <f>416*(0.85*B70-0.004*POWER(B70,2))*C70*POWER(18,-1.6)</f>
        <v>1.33496726823266</v>
      </c>
      <c r="F70" s="95"/>
      <c r="G70" s="99"/>
      <c r="H70" s="97"/>
      <c r="I70" s="97"/>
      <c r="J70" s="98"/>
      <c r="L70" s="97"/>
    </row>
    <row r="71" spans="2:12" ht="19.5" customHeight="1">
      <c r="B71" s="193"/>
      <c r="C71" s="77">
        <v>0.1</v>
      </c>
      <c r="D71" s="78">
        <f>POWER(416*(0.85*B70-0.004*POWER(B70,2))*C71/1.2,0.625)</f>
        <v>29.672019759222742</v>
      </c>
      <c r="E71" s="79">
        <f>416*(0.85*B70-0.004*POWER(B70,2))*C71*POWER(18,-1.6)</f>
        <v>2.66993453646532</v>
      </c>
      <c r="F71" s="95"/>
      <c r="G71" s="99"/>
      <c r="H71" s="97"/>
      <c r="I71" s="97"/>
      <c r="J71" s="98"/>
      <c r="L71" s="97"/>
    </row>
    <row r="72" spans="2:12" ht="19.5" customHeight="1">
      <c r="B72" s="194"/>
      <c r="C72" s="77">
        <v>0.2</v>
      </c>
      <c r="D72" s="78">
        <f>POWER(416*(0.85*B70-0.004*POWER(B70,2))*C72/1.2,0.625)</f>
        <v>45.76051008439165</v>
      </c>
      <c r="E72" s="79">
        <f>416*(0.85*B70-0.004*POWER(B70,2))*C72*POWER(18,-1.6)</f>
        <v>5.33986907293064</v>
      </c>
      <c r="F72" s="95"/>
      <c r="G72" s="99"/>
      <c r="H72" s="97"/>
      <c r="I72" s="97"/>
      <c r="J72" s="98"/>
      <c r="L72" s="97"/>
    </row>
    <row r="73" spans="2:12" ht="19.5" customHeight="1">
      <c r="B73" s="192">
        <v>6</v>
      </c>
      <c r="C73" s="77">
        <v>0.05</v>
      </c>
      <c r="D73" s="78">
        <f>POWER(416*(0.85*B73-0.004*POWER(B73,2))*C73/1.2,0.625)</f>
        <v>16.171800184394908</v>
      </c>
      <c r="E73" s="79">
        <f>416*(0.85*B73-0.004*POWER(B73,2))*C73*POWER(18,-1.6)</f>
        <v>1.011017387127302</v>
      </c>
      <c r="F73" s="95"/>
      <c r="G73" s="99"/>
      <c r="H73" s="97"/>
      <c r="I73" s="97"/>
      <c r="J73" s="98"/>
      <c r="L73" s="97"/>
    </row>
    <row r="74" spans="2:12" ht="19.5" customHeight="1">
      <c r="B74" s="193"/>
      <c r="C74" s="77">
        <v>0.1</v>
      </c>
      <c r="D74" s="78">
        <f>POWER(416*(0.85*B73-0.004*POWER(B73,2))*C74/1.2,0.625)</f>
        <v>24.94032531070794</v>
      </c>
      <c r="E74" s="79">
        <f>416*(0.85*B73-0.004*POWER(B73,2))*C74*POWER(18,-1.6)</f>
        <v>2.022034774254604</v>
      </c>
      <c r="F74" s="95"/>
      <c r="G74" s="99"/>
      <c r="H74" s="97"/>
      <c r="I74" s="97"/>
      <c r="J74" s="98"/>
      <c r="L74" s="97"/>
    </row>
    <row r="75" spans="2:12" ht="19.5" customHeight="1">
      <c r="B75" s="194"/>
      <c r="C75" s="77">
        <v>0.2</v>
      </c>
      <c r="D75" s="78">
        <f>POWER(416*(0.85*B73-0.004*POWER(B73,2))*C75/1.2,0.625)</f>
        <v>38.463239683369444</v>
      </c>
      <c r="E75" s="79">
        <f>416*(0.85*B73-0.004*POWER(B73,2))*C75*POWER(18,-1.6)</f>
        <v>4.044069548509208</v>
      </c>
      <c r="F75" s="95"/>
      <c r="G75" s="99"/>
      <c r="H75" s="97"/>
      <c r="I75" s="97"/>
      <c r="J75" s="98"/>
      <c r="L75" s="97"/>
    </row>
    <row r="76" spans="2:12" ht="19.5" customHeight="1">
      <c r="B76" s="192">
        <v>4</v>
      </c>
      <c r="C76" s="77">
        <v>0.05</v>
      </c>
      <c r="D76" s="78">
        <f>POWER(416*(0.85*B76-0.004*POWER(B76,2))*C76/1.2,0.625)</f>
        <v>12.627505949398346</v>
      </c>
      <c r="E76" s="79">
        <f>416*(0.85*B76-0.004*POWER(B76,2))*C76*POWER(18,-1.6)</f>
        <v>0.6805395487200724</v>
      </c>
      <c r="F76" s="95"/>
      <c r="G76" s="99"/>
      <c r="H76" s="97"/>
      <c r="I76" s="97"/>
      <c r="J76" s="98"/>
      <c r="L76" s="97"/>
    </row>
    <row r="77" spans="2:12" ht="19.5" customHeight="1">
      <c r="B77" s="193"/>
      <c r="C77" s="77">
        <v>0.1</v>
      </c>
      <c r="D77" s="78">
        <f>POWER(416*(0.85*B76-0.004*POWER(B76,2))*C77/1.2,0.625)</f>
        <v>19.47427637306531</v>
      </c>
      <c r="E77" s="79">
        <f>416*(0.85*B76-0.004*POWER(B76,2))*C77*POWER(18,-1.6)</f>
        <v>1.3610790974401448</v>
      </c>
      <c r="F77" s="95"/>
      <c r="G77" s="99"/>
      <c r="H77" s="97"/>
      <c r="I77" s="97"/>
      <c r="J77" s="98"/>
      <c r="L77" s="97"/>
    </row>
    <row r="78" spans="2:12" ht="19.5" customHeight="1">
      <c r="B78" s="194"/>
      <c r="C78" s="77">
        <v>0.2</v>
      </c>
      <c r="D78" s="78">
        <f>POWER(416*(0.85*B76-0.004*POWER(B76,2))*C78/1.2,0.625)</f>
        <v>30.033439839527407</v>
      </c>
      <c r="E78" s="79">
        <f>416*(0.85*B76-0.004*POWER(B76,2))*C78*POWER(18,-1.6)</f>
        <v>2.7221581948802895</v>
      </c>
      <c r="F78" s="95"/>
      <c r="G78" s="99"/>
      <c r="H78" s="97"/>
      <c r="I78" s="97"/>
      <c r="J78" s="98"/>
      <c r="L78" s="97"/>
    </row>
  </sheetData>
  <sheetProtection password="E7D4" sheet="1" objects="1" scenarios="1" selectLockedCells="1" selectUnlockedCells="1"/>
  <mergeCells count="36">
    <mergeCell ref="B1:E1"/>
    <mergeCell ref="B2:E2"/>
    <mergeCell ref="I3:M3"/>
    <mergeCell ref="O3:S3"/>
    <mergeCell ref="U3:Y3"/>
    <mergeCell ref="F6:G6"/>
    <mergeCell ref="J6:K6"/>
    <mergeCell ref="L6:M6"/>
    <mergeCell ref="P6:Q6"/>
    <mergeCell ref="R6:S6"/>
    <mergeCell ref="V6:W6"/>
    <mergeCell ref="X6:Y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B76:B78"/>
  </mergeCells>
  <printOptions/>
  <pageMargins left="0.75" right="0.75" top="1" bottom="1" header="0.5" footer="0.5"/>
  <pageSetup horizontalDpi="600" verticalDpi="600" orientation="portrait" r:id="rId1"/>
  <headerFooter alignWithMargins="0">
    <oddFooter>&amp;L1.0/sp00e230.xls&amp;R(5/07)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Short Circuit and Arc Flash Calculator (0702e010.xls)</dc:title>
  <dc:subject/>
  <dc:creator>P.S. Case</dc:creator>
  <cp:keywords/>
  <dc:description/>
  <cp:lastModifiedBy>d3e645</cp:lastModifiedBy>
  <cp:lastPrinted>2007-05-02T21:53:53Z</cp:lastPrinted>
  <dcterms:created xsi:type="dcterms:W3CDTF">1997-12-09T16:57:43Z</dcterms:created>
  <dcterms:modified xsi:type="dcterms:W3CDTF">2007-05-03T16:54:06Z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