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firstSheet="1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<sst xmlns="http://schemas.openxmlformats.org/spreadsheetml/2006/main" count="271" uniqueCount="132">
  <si>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</si>
  <si>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</si>
  <si>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</si>
  <si>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</si>
  <si>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</si>
  <si>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</si>
  <si>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</si>
  <si>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</si>
  <si>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</si>
  <si>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</si>
  <si>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</si>
  <si>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</si>
  <si>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</si>
  <si>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</si>
  <si>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</si>
  <si>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</si>
  <si>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</si>
  <si>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</si>
  <si>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</si>
  <si>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</si>
  <si>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</si>
  <si>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Feedstream Description</t>
  </si>
  <si>
    <t>Ash</t>
  </si>
  <si>
    <t>Chlorine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</si>
  <si>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</si>
  <si>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</si>
  <si>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</si>
  <si>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</si>
  <si>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</si>
  <si>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MM Btu/hr</t>
  </si>
  <si>
    <t>MMBtu/hr</t>
  </si>
  <si>
    <t>ug/dscm</t>
  </si>
  <si>
    <t>Stack Gas Flowrate</t>
  </si>
  <si>
    <t>Oxygen</t>
  </si>
  <si>
    <t>mg/dscm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</si>
  <si>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</si>
  <si>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</si>
  <si>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</si>
  <si>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</si>
  <si>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</si>
  <si>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</si>
  <si>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</si>
  <si>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</si>
  <si>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</si>
  <si>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</si>
  <si>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</si>
  <si>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</si>
  <si>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</si>
  <si>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</si>
  <si>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</si>
  <si>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</si>
  <si>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Trial Burn</t>
  </si>
  <si>
    <t xml:space="preserve">   O2</t>
  </si>
  <si>
    <t xml:space="preserve">   Moisture</t>
  </si>
  <si>
    <t>Sampling Train</t>
  </si>
  <si>
    <t>Trial burn</t>
  </si>
  <si>
    <t>*</t>
  </si>
  <si>
    <t>Thermal Feedrate</t>
  </si>
  <si>
    <t>Feed Rate</t>
  </si>
  <si>
    <t>HWC Burn Status (Date if Terminated)</t>
  </si>
  <si>
    <t>nd</t>
  </si>
  <si>
    <t>Total Chlorine</t>
  </si>
  <si>
    <t>Phase I ID No.</t>
  </si>
  <si>
    <t>CO (RA)</t>
  </si>
  <si>
    <t xml:space="preserve">POHC </t>
  </si>
  <si>
    <t>POHC Feedrate</t>
  </si>
  <si>
    <t>Emission Rate</t>
  </si>
  <si>
    <t>Heating Value</t>
  </si>
  <si>
    <t>Density</t>
  </si>
  <si>
    <t>Btu/lb</t>
  </si>
  <si>
    <t>PM, HCl/Cl2</t>
  </si>
  <si>
    <t>Carpentersville</t>
  </si>
  <si>
    <t>Illinois</t>
  </si>
  <si>
    <t>Hazardous Waste Incinerator</t>
  </si>
  <si>
    <t>Formaldehyde</t>
  </si>
  <si>
    <t>Formic Acid</t>
  </si>
  <si>
    <t>By-product of the manufacture of synthetic resin. Consisting of "waters of reaction"</t>
  </si>
  <si>
    <t>CO (MHRA)</t>
  </si>
  <si>
    <t>HC (RA)</t>
  </si>
  <si>
    <t>HC (MHRA)</t>
  </si>
  <si>
    <t>gal/hr</t>
  </si>
  <si>
    <t>3017C1</t>
  </si>
  <si>
    <t>lb/gal</t>
  </si>
  <si>
    <t>Oxidizer Chamber Temp</t>
  </si>
  <si>
    <t>Liq</t>
  </si>
  <si>
    <t>Trial Burn Report, February 1988</t>
  </si>
  <si>
    <t>February 25-28, 1988</t>
  </si>
  <si>
    <t>Trial burn, max feedrate</t>
  </si>
  <si>
    <t>PM, DRE, HCl</t>
  </si>
  <si>
    <t>Radian Corporation</t>
  </si>
  <si>
    <t>ILD005083316</t>
  </si>
  <si>
    <t>McWhorter Cargill Chemical Products</t>
  </si>
  <si>
    <t>Combustor Type</t>
  </si>
  <si>
    <t>Combustor Class</t>
  </si>
  <si>
    <t>Cond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</si>
  <si>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</si>
  <si>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</si>
  <si>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</si>
  <si>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</si>
  <si>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</si>
  <si>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</si>
  <si>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</si>
  <si>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</si>
  <si>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Waste</t>
  </si>
  <si>
    <t>None?</t>
  </si>
  <si>
    <t>R1</t>
  </si>
  <si>
    <t>R2</t>
  </si>
  <si>
    <t>R3</t>
  </si>
  <si>
    <t>R4</t>
  </si>
  <si>
    <t>R5</t>
  </si>
  <si>
    <t>R6</t>
  </si>
  <si>
    <t>E1</t>
  </si>
  <si>
    <t>E2</t>
  </si>
  <si>
    <t>Cond Dates</t>
  </si>
  <si>
    <t>Number of Sister Facilities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</si>
  <si>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</si>
  <si>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</si>
  <si>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</si>
  <si>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</si>
  <si>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</si>
  <si>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</si>
  <si>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</si>
  <si>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Onsite incinerator</t>
  </si>
  <si>
    <t xml:space="preserve">Liquid injection </t>
  </si>
  <si>
    <t>Feedstream Number</t>
  </si>
  <si>
    <t>Feed Class</t>
  </si>
  <si>
    <t>Liq HW</t>
  </si>
  <si>
    <t>F1</t>
  </si>
  <si>
    <t>Total</t>
  </si>
  <si>
    <t>F2</t>
  </si>
  <si>
    <t>Feed Class 2</t>
  </si>
  <si>
    <t>Estimated Firing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</si>
</sst>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9"/>
  <sheetViews>
    <sheetView workbookViewId="0" topLeftCell="B1">
      <selection activeCell="C10" sqref="C10"/>
    </sheetView>
  </sheetViews>
  <sheetFormatPr defaultColWidth="9.140625" defaultRowHeight="12.75"/>
  <cols>
    <col min="1" max="1" width="3.5742187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45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.75">
      <c r="B3" s="8" t="s">
        <v>62</v>
      </c>
      <c r="C3" s="9">
        <v>3017</v>
      </c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8" t="s">
        <v>0</v>
      </c>
      <c r="C4" s="8" t="s">
        <v>90</v>
      </c>
      <c r="D4" s="8"/>
      <c r="E4" s="8"/>
      <c r="F4" s="8"/>
      <c r="G4" s="8"/>
      <c r="H4" s="8"/>
      <c r="I4" s="8"/>
      <c r="J4" s="8"/>
      <c r="K4" s="8"/>
      <c r="L4" s="8"/>
    </row>
    <row r="5" spans="2:12" ht="12.75">
      <c r="B5" s="8" t="s">
        <v>1</v>
      </c>
      <c r="C5" s="8" t="s">
        <v>91</v>
      </c>
      <c r="D5" s="8"/>
      <c r="E5" s="8"/>
      <c r="F5" s="8"/>
      <c r="G5" s="8"/>
      <c r="H5" s="8"/>
      <c r="I5" s="8"/>
      <c r="J5" s="8"/>
      <c r="K5" s="8"/>
      <c r="L5" s="8"/>
    </row>
    <row r="6" spans="2:12" ht="12.75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2.75">
      <c r="B7" s="8" t="s">
        <v>3</v>
      </c>
      <c r="C7" s="8" t="s">
        <v>71</v>
      </c>
      <c r="D7" s="8"/>
      <c r="E7" s="8"/>
      <c r="F7" s="8"/>
      <c r="G7" s="8"/>
      <c r="H7" s="8"/>
      <c r="I7" s="8"/>
      <c r="J7" s="8"/>
      <c r="K7" s="8"/>
      <c r="L7" s="8"/>
    </row>
    <row r="8" spans="2:12" ht="12.75">
      <c r="B8" s="8" t="s">
        <v>4</v>
      </c>
      <c r="C8" s="8" t="s">
        <v>72</v>
      </c>
      <c r="D8" s="8"/>
      <c r="E8" s="8"/>
      <c r="F8" s="8"/>
      <c r="G8" s="8"/>
      <c r="H8" s="8"/>
      <c r="I8" s="8"/>
      <c r="J8" s="8"/>
      <c r="K8" s="8"/>
      <c r="L8" s="8"/>
    </row>
    <row r="9" spans="2:12" ht="12.75">
      <c r="B9" s="8" t="s">
        <v>5</v>
      </c>
      <c r="C9" s="8" t="s">
        <v>73</v>
      </c>
      <c r="D9" s="8"/>
      <c r="E9" s="8"/>
      <c r="F9" s="8"/>
      <c r="G9" s="8"/>
      <c r="H9" s="8"/>
      <c r="I9" s="8"/>
      <c r="J9" s="8"/>
      <c r="K9" s="8"/>
      <c r="L9" s="8"/>
    </row>
    <row r="10" spans="2:12" ht="12.75">
      <c r="B10" s="8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ht="12.75">
      <c r="B11" s="8" t="s">
        <v>114</v>
      </c>
      <c r="C11" s="9">
        <v>0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2.75">
      <c r="B12" s="8" t="s">
        <v>93</v>
      </c>
      <c r="C12" s="30" t="s">
        <v>122</v>
      </c>
      <c r="D12" s="8"/>
      <c r="E12" s="8"/>
      <c r="F12" s="8"/>
      <c r="G12" s="8"/>
      <c r="H12" s="8"/>
      <c r="I12" s="8"/>
      <c r="J12" s="8"/>
      <c r="K12" s="8"/>
      <c r="L12" s="8"/>
    </row>
    <row r="13" spans="2:12" ht="12.75">
      <c r="B13" s="8" t="s">
        <v>92</v>
      </c>
      <c r="C13" s="30" t="s">
        <v>123</v>
      </c>
      <c r="D13" s="8"/>
      <c r="E13" s="8"/>
      <c r="F13" s="8"/>
      <c r="G13" s="8"/>
      <c r="H13" s="8"/>
      <c r="I13" s="8"/>
      <c r="J13" s="8"/>
      <c r="K13" s="8"/>
      <c r="L13" s="8"/>
    </row>
    <row r="14" spans="2:12" s="31" customFormat="1" ht="12.75">
      <c r="B14" s="30" t="s">
        <v>36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12.75">
      <c r="B15" s="30" t="s">
        <v>41</v>
      </c>
      <c r="C15" s="32"/>
      <c r="D15" s="30"/>
      <c r="E15" s="30"/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8" t="s">
        <v>46</v>
      </c>
      <c r="C16" s="30"/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8" t="s">
        <v>115</v>
      </c>
      <c r="C17" s="30" t="s">
        <v>104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2:12" s="31" customFormat="1" ht="12.75">
      <c r="B18" s="8" t="s">
        <v>116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30" t="s">
        <v>7</v>
      </c>
      <c r="C19" s="30"/>
      <c r="D19" s="8"/>
      <c r="E19" s="8"/>
      <c r="F19" s="8"/>
      <c r="G19" s="8"/>
      <c r="H19" s="8"/>
      <c r="I19" s="8"/>
      <c r="J19" s="8"/>
      <c r="K19" s="8"/>
      <c r="L19" s="8"/>
    </row>
    <row r="20" spans="2:12" ht="12.75">
      <c r="B20" s="8" t="s">
        <v>39</v>
      </c>
      <c r="C20" s="8" t="s">
        <v>84</v>
      </c>
      <c r="D20" s="8"/>
      <c r="E20" s="8"/>
      <c r="F20" s="8"/>
      <c r="G20" s="8"/>
      <c r="H20" s="8"/>
      <c r="I20" s="8"/>
      <c r="J20" s="8"/>
      <c r="K20" s="8"/>
      <c r="L20" s="8"/>
    </row>
    <row r="21" spans="2:12" ht="25.5">
      <c r="B21" s="8" t="s">
        <v>47</v>
      </c>
      <c r="C21" s="36" t="s">
        <v>76</v>
      </c>
      <c r="D21" s="8"/>
      <c r="E21" s="8"/>
      <c r="F21" s="8"/>
      <c r="G21" s="8"/>
      <c r="H21" s="8"/>
      <c r="I21" s="8"/>
      <c r="J21" s="8"/>
      <c r="K21" s="8"/>
      <c r="L21" s="8"/>
    </row>
    <row r="22" spans="2:12" ht="12.75">
      <c r="B22" s="8" t="s">
        <v>40</v>
      </c>
      <c r="C22" s="30"/>
      <c r="D22" s="8"/>
      <c r="E22" s="8"/>
      <c r="F22" s="8"/>
      <c r="G22" s="8"/>
      <c r="H22" s="8"/>
      <c r="I22" s="8"/>
      <c r="J22" s="8"/>
      <c r="K22" s="8"/>
      <c r="L22" s="8"/>
    </row>
    <row r="23" spans="2:12" ht="12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ht="12.75">
      <c r="B24" s="8" t="s">
        <v>8</v>
      </c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2:12" ht="12.75">
      <c r="B25" s="8" t="s">
        <v>9</v>
      </c>
      <c r="C25" s="35">
        <v>1.79</v>
      </c>
      <c r="D25" s="8"/>
      <c r="E25" s="8"/>
      <c r="F25" s="8"/>
      <c r="G25" s="8"/>
      <c r="H25" s="8"/>
      <c r="I25" s="8"/>
      <c r="J25" s="8"/>
      <c r="K25" s="8"/>
      <c r="L25" s="8"/>
    </row>
    <row r="26" spans="2:12" ht="12.75">
      <c r="B26" s="8" t="s">
        <v>10</v>
      </c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2:12" ht="12.75">
      <c r="B27" s="8" t="s">
        <v>42</v>
      </c>
      <c r="C27" s="10"/>
      <c r="D27" s="8"/>
      <c r="E27" s="8"/>
      <c r="F27" s="8"/>
      <c r="G27" s="8"/>
      <c r="H27" s="8"/>
      <c r="I27" s="8"/>
      <c r="J27" s="8"/>
      <c r="K27" s="8"/>
      <c r="L27" s="8"/>
    </row>
    <row r="28" spans="2:12" ht="14.25" customHeight="1">
      <c r="B28" s="8" t="s">
        <v>43</v>
      </c>
      <c r="C28" s="9">
        <v>363</v>
      </c>
      <c r="D28" s="8"/>
      <c r="E28" s="8"/>
      <c r="F28" s="8"/>
      <c r="G28" s="8"/>
      <c r="H28" s="8"/>
      <c r="I28" s="8"/>
      <c r="J28" s="8"/>
      <c r="K28" s="8"/>
      <c r="L28" s="8"/>
    </row>
    <row r="29" spans="2:12" ht="12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2.75">
      <c r="B30" s="8" t="s">
        <v>11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ht="12.75">
      <c r="B31" s="8" t="s">
        <v>59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41" spans="2:12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>
      <c r="B42" s="8"/>
      <c r="C42" s="11"/>
      <c r="D42" s="8"/>
      <c r="E42" s="8"/>
      <c r="F42" s="8"/>
      <c r="G42" s="8"/>
      <c r="H42" s="8"/>
      <c r="I42" s="8"/>
      <c r="J42" s="8"/>
      <c r="K42" s="8"/>
      <c r="L42" s="8"/>
    </row>
    <row r="43" spans="2:12" ht="12.75">
      <c r="B43" s="8"/>
      <c r="C43" s="11"/>
      <c r="D43" s="8"/>
      <c r="E43" s="8"/>
      <c r="F43" s="8"/>
      <c r="G43" s="8"/>
      <c r="H43" s="8"/>
      <c r="I43" s="8"/>
      <c r="J43" s="8"/>
      <c r="K43" s="8"/>
      <c r="L43" s="8"/>
    </row>
    <row r="44" spans="2:12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B1">
      <selection activeCell="C16" sqref="C16"/>
    </sheetView>
  </sheetViews>
  <sheetFormatPr defaultColWidth="9.140625" defaultRowHeight="12.75"/>
  <cols>
    <col min="1" max="1" width="1.8515625" style="0" hidden="1" customWidth="1"/>
    <col min="2" max="2" width="28.421875" style="0" customWidth="1"/>
    <col min="3" max="3" width="50.28125" style="0" customWidth="1"/>
  </cols>
  <sheetData>
    <row r="1" ht="12.75">
      <c r="B1" s="3" t="s">
        <v>94</v>
      </c>
    </row>
    <row r="3" spans="2:12" s="1" customFormat="1" ht="12.75">
      <c r="B3" s="3" t="s">
        <v>81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s="1" customFormat="1" ht="12.75">
      <c r="B4" s="3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s="1" customFormat="1" ht="12.75">
      <c r="B5" s="38" t="s">
        <v>95</v>
      </c>
      <c r="C5" s="36" t="s">
        <v>85</v>
      </c>
      <c r="D5" s="8"/>
      <c r="E5" s="8"/>
      <c r="F5" s="8"/>
      <c r="G5" s="8"/>
      <c r="H5" s="8"/>
      <c r="I5" s="8"/>
      <c r="J5" s="8"/>
      <c r="K5" s="8"/>
      <c r="L5" s="8"/>
    </row>
    <row r="6" spans="2:12" s="1" customFormat="1" ht="12.75">
      <c r="B6" s="8" t="s">
        <v>96</v>
      </c>
      <c r="C6" s="8" t="s">
        <v>89</v>
      </c>
      <c r="D6" s="8"/>
      <c r="E6" s="8"/>
      <c r="F6" s="8"/>
      <c r="G6" s="8"/>
      <c r="H6" s="8"/>
      <c r="I6" s="8"/>
      <c r="J6" s="8"/>
      <c r="K6" s="8"/>
      <c r="L6" s="8"/>
    </row>
    <row r="7" spans="2:12" s="1" customFormat="1" ht="12.75">
      <c r="B7" s="8" t="s">
        <v>97</v>
      </c>
      <c r="C7" s="8" t="s">
        <v>89</v>
      </c>
      <c r="D7" s="8"/>
      <c r="E7" s="8"/>
      <c r="F7" s="8"/>
      <c r="G7" s="8"/>
      <c r="H7" s="8"/>
      <c r="I7" s="8"/>
      <c r="J7" s="8"/>
      <c r="K7" s="8"/>
      <c r="L7" s="8"/>
    </row>
    <row r="8" spans="2:12" s="1" customFormat="1" ht="12.75">
      <c r="B8" s="8" t="s">
        <v>98</v>
      </c>
      <c r="C8" s="11" t="s">
        <v>86</v>
      </c>
      <c r="D8" s="8"/>
      <c r="E8" s="8"/>
      <c r="F8" s="8"/>
      <c r="G8" s="8"/>
      <c r="H8" s="8"/>
      <c r="I8" s="8"/>
      <c r="J8" s="8"/>
      <c r="K8" s="8"/>
      <c r="L8" s="8"/>
    </row>
    <row r="9" spans="2:12" s="1" customFormat="1" ht="12.75">
      <c r="B9" s="8" t="s">
        <v>113</v>
      </c>
      <c r="C9" s="49">
        <v>35827</v>
      </c>
      <c r="D9" s="8"/>
      <c r="E9" s="8"/>
      <c r="F9" s="8"/>
      <c r="G9" s="8"/>
      <c r="H9" s="8"/>
      <c r="I9" s="8"/>
      <c r="J9" s="8"/>
      <c r="K9" s="8"/>
      <c r="L9" s="8"/>
    </row>
    <row r="10" spans="2:12" s="1" customFormat="1" ht="12.75">
      <c r="B10" s="8" t="s">
        <v>99</v>
      </c>
      <c r="C10" s="8" t="s">
        <v>87</v>
      </c>
      <c r="D10" s="8"/>
      <c r="E10" s="8"/>
      <c r="F10" s="8"/>
      <c r="G10" s="8"/>
      <c r="H10" s="8"/>
      <c r="I10" s="8"/>
      <c r="J10" s="8"/>
      <c r="K10" s="8"/>
      <c r="L10" s="8"/>
    </row>
    <row r="11" spans="2:12" s="1" customFormat="1" ht="12.75">
      <c r="B11" s="38" t="s">
        <v>100</v>
      </c>
      <c r="C11" s="37" t="s">
        <v>88</v>
      </c>
      <c r="D11" s="8"/>
      <c r="E11" s="8"/>
      <c r="F11" s="8"/>
      <c r="G11" s="8"/>
      <c r="H11" s="8"/>
      <c r="I11" s="8"/>
      <c r="J11" s="8"/>
      <c r="K11" s="8"/>
      <c r="L11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B4">
      <selection activeCell="E13" sqref="E13"/>
    </sheetView>
  </sheetViews>
  <sheetFormatPr defaultColWidth="9.140625" defaultRowHeight="12.75"/>
  <cols>
    <col min="1" max="1" width="2.140625" style="13" hidden="1" customWidth="1"/>
    <col min="2" max="2" width="18.8515625" style="13" customWidth="1"/>
    <col min="3" max="3" width="11.140625" style="13" customWidth="1"/>
    <col min="4" max="4" width="8.8515625" style="5" customWidth="1"/>
    <col min="5" max="5" width="2.140625" style="5" customWidth="1"/>
    <col min="6" max="6" width="1.8515625" style="5" customWidth="1"/>
    <col min="7" max="7" width="10.00390625" style="13" customWidth="1"/>
    <col min="8" max="8" width="2.7109375" style="13" customWidth="1"/>
    <col min="9" max="9" width="8.421875" style="14" bestFit="1" customWidth="1"/>
    <col min="10" max="10" width="2.140625" style="13" customWidth="1"/>
    <col min="11" max="11" width="8.421875" style="13" bestFit="1" customWidth="1"/>
    <col min="12" max="12" width="3.00390625" style="13" bestFit="1" customWidth="1"/>
    <col min="13" max="13" width="8.421875" style="13" bestFit="1" customWidth="1"/>
    <col min="14" max="14" width="2.57421875" style="13" customWidth="1"/>
    <col min="15" max="15" width="8.421875" style="13" bestFit="1" customWidth="1"/>
    <col min="16" max="16" width="2.8515625" style="13" customWidth="1"/>
    <col min="17" max="17" width="8.421875" style="13" bestFit="1" customWidth="1"/>
    <col min="18" max="18" width="2.421875" style="13" customWidth="1"/>
    <col min="19" max="16384" width="8.8515625" style="13" customWidth="1"/>
  </cols>
  <sheetData>
    <row r="1" spans="2:3" ht="12.75">
      <c r="B1" s="12" t="s">
        <v>101</v>
      </c>
      <c r="C1" s="12"/>
    </row>
    <row r="2" spans="2:12" ht="12.75">
      <c r="B2" s="15"/>
      <c r="C2" s="15"/>
      <c r="G2" s="15"/>
      <c r="H2" s="15"/>
      <c r="I2" s="16"/>
      <c r="J2" s="15"/>
      <c r="K2" s="15"/>
      <c r="L2" s="15"/>
    </row>
    <row r="3" spans="2:5" ht="12.75">
      <c r="B3" s="8"/>
      <c r="C3" s="8" t="s">
        <v>50</v>
      </c>
      <c r="D3" s="5" t="s">
        <v>12</v>
      </c>
      <c r="E3" s="5" t="s">
        <v>37</v>
      </c>
    </row>
    <row r="4" spans="2:12" ht="12.75">
      <c r="B4" s="8"/>
      <c r="C4" s="8"/>
      <c r="G4" s="15"/>
      <c r="H4" s="15"/>
      <c r="I4" s="16"/>
      <c r="J4" s="15"/>
      <c r="K4" s="15"/>
      <c r="L4" s="15"/>
    </row>
    <row r="5" spans="2:12" ht="12.75">
      <c r="B5" s="8"/>
      <c r="C5" s="8"/>
      <c r="G5" s="15"/>
      <c r="H5" s="15"/>
      <c r="I5" s="16"/>
      <c r="J5" s="15"/>
      <c r="K5" s="15"/>
      <c r="L5" s="15"/>
    </row>
    <row r="6" spans="1:19" ht="12.75">
      <c r="A6" s="13">
        <v>1</v>
      </c>
      <c r="B6" s="17" t="s">
        <v>81</v>
      </c>
      <c r="C6" s="17" t="s">
        <v>51</v>
      </c>
      <c r="G6" s="15" t="s">
        <v>105</v>
      </c>
      <c r="H6" s="15"/>
      <c r="I6" s="16" t="s">
        <v>106</v>
      </c>
      <c r="J6" s="15"/>
      <c r="K6" s="15" t="s">
        <v>107</v>
      </c>
      <c r="L6" s="15"/>
      <c r="M6" s="15" t="s">
        <v>108</v>
      </c>
      <c r="N6" s="15"/>
      <c r="O6" s="15" t="s">
        <v>109</v>
      </c>
      <c r="P6" s="15"/>
      <c r="Q6" s="15" t="s">
        <v>110</v>
      </c>
      <c r="R6" s="15"/>
      <c r="S6" s="15" t="s">
        <v>20</v>
      </c>
    </row>
    <row r="7" spans="2:12" ht="12.75">
      <c r="B7" s="5"/>
      <c r="C7" s="5"/>
      <c r="D7" s="8"/>
      <c r="E7" s="8"/>
      <c r="F7" s="8"/>
      <c r="G7" s="8"/>
      <c r="H7" s="8"/>
      <c r="I7" s="18"/>
      <c r="J7" s="8"/>
      <c r="K7" s="8"/>
      <c r="L7" s="8"/>
    </row>
    <row r="8" spans="2:19" ht="12.75">
      <c r="B8" s="5" t="s">
        <v>13</v>
      </c>
      <c r="C8" s="5" t="s">
        <v>111</v>
      </c>
      <c r="D8" s="5" t="s">
        <v>14</v>
      </c>
      <c r="E8" s="5" t="s">
        <v>15</v>
      </c>
      <c r="F8"/>
      <c r="G8" s="39">
        <v>0.0032</v>
      </c>
      <c r="H8"/>
      <c r="I8" s="39"/>
      <c r="J8"/>
      <c r="K8" s="39">
        <v>0.0048</v>
      </c>
      <c r="L8"/>
      <c r="M8" s="39"/>
      <c r="O8" s="13">
        <v>0.0018</v>
      </c>
      <c r="S8" s="47">
        <f>AVERAGE(Q8,O8,M8,K8,I8,G8)</f>
        <v>0.0032666666666666664</v>
      </c>
    </row>
    <row r="9" spans="2:19" ht="12.75">
      <c r="B9" s="5" t="s">
        <v>63</v>
      </c>
      <c r="C9" s="5" t="s">
        <v>111</v>
      </c>
      <c r="D9" s="5" t="s">
        <v>16</v>
      </c>
      <c r="E9" s="5" t="s">
        <v>15</v>
      </c>
      <c r="F9"/>
      <c r="G9" s="2">
        <v>8.7</v>
      </c>
      <c r="H9" s="2"/>
      <c r="I9" s="2">
        <v>10.4</v>
      </c>
      <c r="J9" s="2"/>
      <c r="K9" s="2">
        <v>9.2</v>
      </c>
      <c r="L9" s="2"/>
      <c r="M9" s="2">
        <v>8.6</v>
      </c>
      <c r="O9" s="13">
        <v>7.9</v>
      </c>
      <c r="Q9" s="13">
        <v>7.5</v>
      </c>
      <c r="S9" s="42">
        <f>AVERAGE(Q9,O9,M9,K9,I9,G9)</f>
        <v>8.716666666666667</v>
      </c>
    </row>
    <row r="10" spans="2:19" ht="12.75">
      <c r="B10" s="5" t="s">
        <v>77</v>
      </c>
      <c r="C10" s="5" t="s">
        <v>111</v>
      </c>
      <c r="D10" s="5" t="s">
        <v>16</v>
      </c>
      <c r="E10" s="5" t="s">
        <v>15</v>
      </c>
      <c r="F10"/>
      <c r="G10" s="2">
        <v>10.5</v>
      </c>
      <c r="H10" s="2"/>
      <c r="I10" s="2">
        <v>10.5</v>
      </c>
      <c r="J10" s="2"/>
      <c r="K10" s="2">
        <v>9.5</v>
      </c>
      <c r="L10" s="2"/>
      <c r="M10" s="2">
        <v>8.6</v>
      </c>
      <c r="O10" s="13">
        <v>8.6</v>
      </c>
      <c r="Q10" s="13">
        <v>7.6</v>
      </c>
      <c r="S10" s="42">
        <f>AVERAGE(Q10,O10,M10,K10,I10,G10)</f>
        <v>9.216666666666667</v>
      </c>
    </row>
    <row r="11" spans="2:19" ht="12.75">
      <c r="B11" s="5" t="s">
        <v>78</v>
      </c>
      <c r="C11" s="5" t="s">
        <v>111</v>
      </c>
      <c r="D11" s="5" t="s">
        <v>16</v>
      </c>
      <c r="E11" s="5" t="s">
        <v>15</v>
      </c>
      <c r="F11"/>
      <c r="G11" s="2">
        <v>0.22</v>
      </c>
      <c r="H11" s="2"/>
      <c r="I11" s="2">
        <v>0.25</v>
      </c>
      <c r="J11" s="2"/>
      <c r="K11" s="2">
        <v>0.33</v>
      </c>
      <c r="L11" s="2"/>
      <c r="M11" s="2">
        <v>0.25</v>
      </c>
      <c r="O11" s="13">
        <v>0.43</v>
      </c>
      <c r="Q11" s="13">
        <v>0.33</v>
      </c>
      <c r="S11" s="42">
        <f>AVERAGE(Q11,O11,M11,K11,I11,G11)</f>
        <v>0.3016666666666667</v>
      </c>
    </row>
    <row r="12" spans="2:19" ht="12.75">
      <c r="B12" s="5" t="s">
        <v>79</v>
      </c>
      <c r="C12" s="5" t="s">
        <v>111</v>
      </c>
      <c r="D12" s="5" t="s">
        <v>16</v>
      </c>
      <c r="E12" s="5" t="s">
        <v>15</v>
      </c>
      <c r="F12"/>
      <c r="G12" s="40">
        <v>0.25</v>
      </c>
      <c r="H12" s="40"/>
      <c r="I12" s="40">
        <v>0.33</v>
      </c>
      <c r="J12" s="40"/>
      <c r="K12" s="40">
        <v>0.33</v>
      </c>
      <c r="L12" s="40"/>
      <c r="M12" s="40">
        <v>0.25</v>
      </c>
      <c r="N12" s="42"/>
      <c r="O12" s="42">
        <v>0.57</v>
      </c>
      <c r="P12" s="42"/>
      <c r="Q12" s="42">
        <v>0.33</v>
      </c>
      <c r="S12" s="42">
        <f>AVERAGE(Q12,O12,M12,K12,I12,G12)</f>
        <v>0.3433333333333333</v>
      </c>
    </row>
    <row r="13" spans="2:13" ht="12.75">
      <c r="B13" s="5"/>
      <c r="C13" s="5"/>
      <c r="F13"/>
      <c r="G13" s="39"/>
      <c r="H13"/>
      <c r="I13" s="39"/>
      <c r="J13"/>
      <c r="K13" s="39"/>
      <c r="L13"/>
      <c r="M13" s="39"/>
    </row>
    <row r="14" spans="2:17" ht="12.75">
      <c r="B14" s="5" t="s">
        <v>24</v>
      </c>
      <c r="C14" s="5"/>
      <c r="D14" s="5" t="s">
        <v>27</v>
      </c>
      <c r="F14"/>
      <c r="G14"/>
      <c r="H14"/>
      <c r="I14">
        <v>0.0066</v>
      </c>
      <c r="J14"/>
      <c r="K14"/>
      <c r="L14"/>
      <c r="M14" s="2">
        <v>0.0033</v>
      </c>
      <c r="Q14" s="13">
        <v>0.0025</v>
      </c>
    </row>
    <row r="15" spans="2:13" ht="12.75">
      <c r="B15" s="5" t="s">
        <v>25</v>
      </c>
      <c r="C15" s="5"/>
      <c r="D15" s="5" t="s">
        <v>27</v>
      </c>
      <c r="F15"/>
      <c r="G15"/>
      <c r="H15"/>
      <c r="I15"/>
      <c r="J15"/>
      <c r="K15"/>
      <c r="L15"/>
      <c r="M15" s="2"/>
    </row>
    <row r="16" spans="2:13" ht="12.75">
      <c r="B16" s="5"/>
      <c r="C16" s="5"/>
      <c r="G16" s="40"/>
      <c r="H16" s="5"/>
      <c r="I16" s="40"/>
      <c r="J16" s="5"/>
      <c r="K16" s="40"/>
      <c r="L16"/>
      <c r="M16" s="2"/>
    </row>
    <row r="17" spans="2:13" ht="12.75">
      <c r="B17" s="5" t="s">
        <v>64</v>
      </c>
      <c r="C17" s="5" t="s">
        <v>74</v>
      </c>
      <c r="G17" s="19"/>
      <c r="H17" s="19"/>
      <c r="I17" s="20"/>
      <c r="J17" s="19"/>
      <c r="K17" s="19"/>
      <c r="M17" s="42"/>
    </row>
    <row r="18" spans="2:15" ht="12.75">
      <c r="B18" s="5" t="s">
        <v>65</v>
      </c>
      <c r="C18" s="5"/>
      <c r="D18" s="5" t="s">
        <v>27</v>
      </c>
      <c r="G18" s="19">
        <v>64.8</v>
      </c>
      <c r="H18" s="19"/>
      <c r="I18" s="20"/>
      <c r="J18" s="19"/>
      <c r="K18" s="19">
        <v>45.1</v>
      </c>
      <c r="M18" s="42"/>
      <c r="O18" s="13">
        <v>46.6</v>
      </c>
    </row>
    <row r="19" spans="2:15" ht="12.75">
      <c r="B19" s="5" t="s">
        <v>66</v>
      </c>
      <c r="C19" s="5" t="s">
        <v>112</v>
      </c>
      <c r="D19" s="5" t="s">
        <v>27</v>
      </c>
      <c r="G19" s="43">
        <f>0.59/454</f>
        <v>0.0012995594713656386</v>
      </c>
      <c r="H19" s="5"/>
      <c r="I19" s="43"/>
      <c r="J19" s="5"/>
      <c r="K19" s="43">
        <f>0.54/454</f>
        <v>0.0011894273127753304</v>
      </c>
      <c r="L19" s="5"/>
      <c r="M19" s="21"/>
      <c r="O19" s="21">
        <f>1.17/454</f>
        <v>0.0025770925110132157</v>
      </c>
    </row>
    <row r="20" spans="2:15" ht="12.75">
      <c r="B20" s="5" t="s">
        <v>26</v>
      </c>
      <c r="C20" s="5" t="s">
        <v>112</v>
      </c>
      <c r="D20" s="5" t="s">
        <v>18</v>
      </c>
      <c r="G20" s="19">
        <v>99.9996</v>
      </c>
      <c r="H20" s="5"/>
      <c r="I20" s="19"/>
      <c r="J20" s="5"/>
      <c r="K20" s="19">
        <v>99.9997</v>
      </c>
      <c r="L20" s="5"/>
      <c r="M20" s="19"/>
      <c r="O20" s="13">
        <v>99.9993</v>
      </c>
    </row>
    <row r="21" spans="2:13" ht="12.75">
      <c r="B21" s="5"/>
      <c r="C21" s="5"/>
      <c r="G21" s="19"/>
      <c r="H21" s="19"/>
      <c r="I21" s="20"/>
      <c r="J21" s="19"/>
      <c r="K21" s="19"/>
      <c r="M21" s="44"/>
    </row>
    <row r="22" spans="2:13" ht="12.75">
      <c r="B22" s="5" t="s">
        <v>64</v>
      </c>
      <c r="C22" s="5" t="s">
        <v>75</v>
      </c>
      <c r="G22" s="19"/>
      <c r="H22" s="19"/>
      <c r="I22" s="20"/>
      <c r="J22" s="19"/>
      <c r="K22" s="19"/>
      <c r="M22" s="42"/>
    </row>
    <row r="23" spans="2:17" ht="12.75">
      <c r="B23" s="5" t="s">
        <v>65</v>
      </c>
      <c r="C23" s="5"/>
      <c r="D23" s="5" t="s">
        <v>27</v>
      </c>
      <c r="G23" s="19"/>
      <c r="H23" s="19"/>
      <c r="I23" s="20">
        <v>17.4</v>
      </c>
      <c r="J23" s="19"/>
      <c r="K23" s="19"/>
      <c r="M23" s="42">
        <v>16.8</v>
      </c>
      <c r="Q23" s="13">
        <v>20.7</v>
      </c>
    </row>
    <row r="24" spans="2:17" ht="12.75">
      <c r="B24" s="5" t="s">
        <v>66</v>
      </c>
      <c r="C24" s="5" t="s">
        <v>112</v>
      </c>
      <c r="D24" s="5" t="s">
        <v>27</v>
      </c>
      <c r="G24" s="43"/>
      <c r="H24" s="5" t="s">
        <v>60</v>
      </c>
      <c r="I24" s="43">
        <f>0.37/454</f>
        <v>0.0008149779735682819</v>
      </c>
      <c r="J24" s="5"/>
      <c r="L24" s="13" t="s">
        <v>60</v>
      </c>
      <c r="M24" s="43">
        <f>0.31/454</f>
        <v>0.0006828193832599119</v>
      </c>
      <c r="N24" s="5"/>
      <c r="P24" s="13" t="s">
        <v>60</v>
      </c>
      <c r="Q24" s="21">
        <f>0.3/454</f>
        <v>0.0006607929515418502</v>
      </c>
    </row>
    <row r="25" spans="2:17" ht="12.75">
      <c r="B25" s="5" t="s">
        <v>26</v>
      </c>
      <c r="C25" s="5" t="s">
        <v>112</v>
      </c>
      <c r="D25" s="5" t="s">
        <v>18</v>
      </c>
      <c r="H25" s="5"/>
      <c r="I25" s="19">
        <v>99.9947</v>
      </c>
      <c r="J25" s="5"/>
      <c r="K25" s="19"/>
      <c r="L25" s="5"/>
      <c r="M25" s="47">
        <v>99.9957</v>
      </c>
      <c r="Q25" s="13">
        <v>99.9965</v>
      </c>
    </row>
    <row r="26" spans="2:13" ht="12.75">
      <c r="B26" s="5"/>
      <c r="C26" s="5"/>
      <c r="F26"/>
      <c r="G26"/>
      <c r="H26"/>
      <c r="I26"/>
      <c r="J26"/>
      <c r="K26"/>
      <c r="L26"/>
      <c r="M26"/>
    </row>
    <row r="27" spans="2:13" ht="12.75">
      <c r="B27" s="5" t="s">
        <v>54</v>
      </c>
      <c r="C27" s="5" t="s">
        <v>70</v>
      </c>
      <c r="D27" s="5" t="s">
        <v>111</v>
      </c>
      <c r="F27"/>
      <c r="G27"/>
      <c r="H27"/>
      <c r="I27"/>
      <c r="J27"/>
      <c r="K27"/>
      <c r="L27"/>
      <c r="M27"/>
    </row>
    <row r="28" spans="2:19" ht="12.75">
      <c r="B28" s="5" t="s">
        <v>49</v>
      </c>
      <c r="C28" s="5"/>
      <c r="D28" s="5" t="s">
        <v>17</v>
      </c>
      <c r="F28"/>
      <c r="G28">
        <v>1450</v>
      </c>
      <c r="H28"/>
      <c r="I28">
        <v>1450</v>
      </c>
      <c r="J28"/>
      <c r="K28">
        <v>1383</v>
      </c>
      <c r="L28"/>
      <c r="M28" s="41">
        <v>1417</v>
      </c>
      <c r="O28" s="13">
        <v>1433</v>
      </c>
      <c r="Q28" s="13">
        <v>1433</v>
      </c>
      <c r="S28" s="48">
        <f>AVERAGE(Q28,O28,M28,K28,I28,G28)</f>
        <v>1427.6666666666667</v>
      </c>
    </row>
    <row r="29" spans="2:19" ht="12.75">
      <c r="B29" s="5" t="s">
        <v>52</v>
      </c>
      <c r="C29" s="5"/>
      <c r="D29" s="5" t="s">
        <v>18</v>
      </c>
      <c r="F29"/>
      <c r="G29">
        <v>6.27</v>
      </c>
      <c r="H29"/>
      <c r="I29">
        <v>4.33</v>
      </c>
      <c r="J29"/>
      <c r="K29">
        <v>5.97</v>
      </c>
      <c r="L29"/>
      <c r="M29" s="2">
        <v>4.13</v>
      </c>
      <c r="O29" s="13">
        <v>7.65</v>
      </c>
      <c r="Q29" s="13">
        <v>3.93</v>
      </c>
      <c r="S29" s="48">
        <f>AVERAGE(Q29,O29,M29,K29,I29,G29)</f>
        <v>5.38</v>
      </c>
    </row>
    <row r="30" spans="2:19" ht="12.75">
      <c r="B30" s="5" t="s">
        <v>53</v>
      </c>
      <c r="C30" s="5"/>
      <c r="D30" s="5" t="s">
        <v>18</v>
      </c>
      <c r="F30"/>
      <c r="G30">
        <v>28.3</v>
      </c>
      <c r="H30"/>
      <c r="I30">
        <v>32.4</v>
      </c>
      <c r="J30"/>
      <c r="K30">
        <v>32.8</v>
      </c>
      <c r="L30"/>
      <c r="M30" s="2">
        <v>33</v>
      </c>
      <c r="O30" s="13">
        <v>32.6</v>
      </c>
      <c r="Q30" s="13">
        <v>33.9</v>
      </c>
      <c r="S30" s="48">
        <f>AVERAGE(Q30,O30,M30,K30,I30,G30)</f>
        <v>32.16666666666667</v>
      </c>
    </row>
    <row r="31" spans="2:19" ht="12.75">
      <c r="B31" s="5" t="s">
        <v>48</v>
      </c>
      <c r="C31" s="5"/>
      <c r="D31" s="5" t="s">
        <v>19</v>
      </c>
      <c r="F31"/>
      <c r="G31">
        <v>360</v>
      </c>
      <c r="H31"/>
      <c r="I31">
        <v>365</v>
      </c>
      <c r="J31"/>
      <c r="K31">
        <v>374</v>
      </c>
      <c r="L31"/>
      <c r="M31" s="2">
        <v>354</v>
      </c>
      <c r="O31" s="13">
        <v>348</v>
      </c>
      <c r="Q31" s="13">
        <v>378</v>
      </c>
      <c r="S31" s="48">
        <f>AVERAGE(Q31,O31,M31,K31,I31,G31)</f>
        <v>363.1666666666667</v>
      </c>
    </row>
    <row r="32" spans="2:13" ht="12.75">
      <c r="B32" s="5"/>
      <c r="C32" s="5"/>
      <c r="F32"/>
      <c r="G32"/>
      <c r="H32"/>
      <c r="I32"/>
      <c r="J32"/>
      <c r="K32"/>
      <c r="L32"/>
      <c r="M32"/>
    </row>
    <row r="33" spans="2:13" ht="12.75">
      <c r="B33" s="5" t="s">
        <v>54</v>
      </c>
      <c r="C33" s="5" t="s">
        <v>26</v>
      </c>
      <c r="D33" s="5" t="s">
        <v>112</v>
      </c>
      <c r="F33"/>
      <c r="G33"/>
      <c r="H33"/>
      <c r="I33"/>
      <c r="J33"/>
      <c r="K33"/>
      <c r="L33"/>
      <c r="M33"/>
    </row>
    <row r="34" spans="2:17" ht="12.75">
      <c r="B34" s="5" t="s">
        <v>49</v>
      </c>
      <c r="C34" s="5"/>
      <c r="D34" s="5" t="s">
        <v>17</v>
      </c>
      <c r="F34"/>
      <c r="G34">
        <v>1517</v>
      </c>
      <c r="H34"/>
      <c r="I34">
        <v>1517</v>
      </c>
      <c r="J34"/>
      <c r="K34">
        <v>1450</v>
      </c>
      <c r="L34"/>
      <c r="M34" s="41">
        <v>1500</v>
      </c>
      <c r="O34" s="13">
        <v>1517</v>
      </c>
      <c r="Q34" s="13">
        <v>1500</v>
      </c>
    </row>
    <row r="35" spans="2:13" ht="12.75">
      <c r="B35" s="5" t="s">
        <v>52</v>
      </c>
      <c r="C35" s="5"/>
      <c r="D35" s="5" t="s">
        <v>18</v>
      </c>
      <c r="F35"/>
      <c r="G35"/>
      <c r="H35"/>
      <c r="I35"/>
      <c r="J35"/>
      <c r="K35"/>
      <c r="L35"/>
      <c r="M35" s="2"/>
    </row>
    <row r="36" spans="2:13" ht="12.75">
      <c r="B36" s="5" t="s">
        <v>53</v>
      </c>
      <c r="C36" s="5"/>
      <c r="D36" s="5" t="s">
        <v>18</v>
      </c>
      <c r="F36"/>
      <c r="G36"/>
      <c r="H36"/>
      <c r="I36"/>
      <c r="J36"/>
      <c r="K36"/>
      <c r="L36"/>
      <c r="M36" s="2"/>
    </row>
    <row r="37" spans="2:13" ht="12.75">
      <c r="B37" s="5" t="s">
        <v>48</v>
      </c>
      <c r="C37" s="5"/>
      <c r="D37" s="5" t="s">
        <v>19</v>
      </c>
      <c r="F37"/>
      <c r="G37"/>
      <c r="H37"/>
      <c r="I37"/>
      <c r="J37"/>
      <c r="K37"/>
      <c r="L37"/>
      <c r="M37" s="2"/>
    </row>
    <row r="38" spans="2:13" ht="12.75">
      <c r="B38" s="5"/>
      <c r="C38" s="5"/>
      <c r="F38"/>
      <c r="G38"/>
      <c r="H38"/>
      <c r="I38"/>
      <c r="J38"/>
      <c r="K38"/>
      <c r="L38"/>
      <c r="M38" s="2"/>
    </row>
    <row r="39" spans="2:19" ht="12.75">
      <c r="B39" s="5" t="s">
        <v>24</v>
      </c>
      <c r="C39" s="5" t="s">
        <v>111</v>
      </c>
      <c r="D39" s="5" t="s">
        <v>16</v>
      </c>
      <c r="E39" s="5" t="s">
        <v>15</v>
      </c>
      <c r="F39"/>
      <c r="G39" s="40"/>
      <c r="H39"/>
      <c r="I39" s="40">
        <f>I14*454/60/0.0283/I28*(21-7)/(21-I29)*667.8</f>
        <v>0.6825476108628644</v>
      </c>
      <c r="J39"/>
      <c r="K39" s="40"/>
      <c r="L39"/>
      <c r="M39" s="40">
        <f>M14*454/60/0.0283/M28*(21-7)/(21-M29)*667.8</f>
        <v>0.3450814580670177</v>
      </c>
      <c r="Q39" s="40">
        <f>Q14*454/60/0.0283/Q28*(21-7)/(21-Q29)*667.8</f>
        <v>0.2554776510825223</v>
      </c>
      <c r="S39" s="42">
        <f>AVERAGE(Q39,O39,M39,K39,I39,G39)</f>
        <v>0.4277022400041348</v>
      </c>
    </row>
    <row r="40" spans="2:19" ht="12.75">
      <c r="B40" s="5" t="s">
        <v>25</v>
      </c>
      <c r="C40" s="5"/>
      <c r="D40" s="5" t="s">
        <v>16</v>
      </c>
      <c r="E40" s="5" t="s">
        <v>15</v>
      </c>
      <c r="F40"/>
      <c r="G40" s="40"/>
      <c r="H40"/>
      <c r="I40" s="40"/>
      <c r="J40"/>
      <c r="K40" s="40"/>
      <c r="L40"/>
      <c r="M40" s="2"/>
      <c r="S40" s="42"/>
    </row>
    <row r="41" spans="2:19" ht="12.75">
      <c r="B41" s="5" t="s">
        <v>61</v>
      </c>
      <c r="C41" s="5" t="s">
        <v>111</v>
      </c>
      <c r="D41" s="5" t="s">
        <v>16</v>
      </c>
      <c r="E41" s="5" t="s">
        <v>15</v>
      </c>
      <c r="F41"/>
      <c r="G41" s="40"/>
      <c r="H41"/>
      <c r="I41" s="40">
        <f>I39</f>
        <v>0.6825476108628644</v>
      </c>
      <c r="J41"/>
      <c r="K41" s="40"/>
      <c r="L41"/>
      <c r="M41" s="40">
        <f>M39</f>
        <v>0.3450814580670177</v>
      </c>
      <c r="Q41" s="40">
        <f>Q39</f>
        <v>0.2554776510825223</v>
      </c>
      <c r="S41" s="42">
        <f>AVERAGE(Q41,O41,M41,K41,I41,G41)</f>
        <v>0.4277022400041348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B1">
      <selection activeCell="H19" sqref="H19"/>
    </sheetView>
  </sheetViews>
  <sheetFormatPr defaultColWidth="9.140625" defaultRowHeight="12.75"/>
  <cols>
    <col min="1" max="1" width="2.28125" style="23" hidden="1" customWidth="1"/>
    <col min="2" max="2" width="25.8515625" style="6" bestFit="1" customWidth="1"/>
    <col min="3" max="3" width="6.421875" style="6" customWidth="1"/>
    <col min="4" max="4" width="9.28125" style="6" customWidth="1"/>
    <col min="5" max="5" width="2.8515625" style="23" customWidth="1"/>
    <col min="6" max="6" width="12.28125" style="24" customWidth="1"/>
    <col min="7" max="7" width="4.7109375" style="23" customWidth="1"/>
    <col min="8" max="8" width="11.57421875" style="23" customWidth="1"/>
    <col min="9" max="9" width="3.140625" style="23" customWidth="1"/>
    <col min="10" max="10" width="9.28125" style="23" customWidth="1"/>
    <col min="11" max="11" width="4.421875" style="23" customWidth="1"/>
    <col min="12" max="12" width="14.28125" style="23" customWidth="1"/>
    <col min="13" max="13" width="4.7109375" style="23" customWidth="1"/>
    <col min="14" max="14" width="10.28125" style="23" customWidth="1"/>
    <col min="15" max="15" width="4.421875" style="23" customWidth="1"/>
    <col min="16" max="16" width="9.57421875" style="23" customWidth="1"/>
    <col min="17" max="17" width="4.28125" style="23" customWidth="1"/>
    <col min="18" max="18" width="9.8515625" style="23" customWidth="1"/>
    <col min="19" max="19" width="3.421875" style="23" customWidth="1"/>
    <col min="20" max="20" width="11.8515625" style="23" customWidth="1"/>
    <col min="21" max="21" width="4.28125" style="23" customWidth="1"/>
    <col min="22" max="22" width="10.57421875" style="23" customWidth="1"/>
    <col min="23" max="23" width="2.28125" style="23" customWidth="1"/>
    <col min="24" max="24" width="10.28125" style="23" customWidth="1"/>
    <col min="25" max="25" width="4.57421875" style="23" customWidth="1"/>
    <col min="26" max="26" width="10.57421875" style="23" customWidth="1"/>
    <col min="27" max="27" width="4.7109375" style="23" customWidth="1"/>
    <col min="28" max="28" width="14.421875" style="23" customWidth="1"/>
    <col min="29" max="29" width="4.140625" style="23" customWidth="1"/>
    <col min="30" max="30" width="12.421875" style="23" customWidth="1"/>
    <col min="31" max="31" width="4.00390625" style="23" customWidth="1"/>
    <col min="32" max="32" width="11.7109375" style="23" customWidth="1"/>
    <col min="33" max="16384" width="8.8515625" style="23" customWidth="1"/>
  </cols>
  <sheetData>
    <row r="1" spans="2:3" ht="12.75">
      <c r="B1" s="22" t="s">
        <v>102</v>
      </c>
      <c r="C1" s="22"/>
    </row>
    <row r="4" spans="1:32" ht="12.75">
      <c r="A4" s="23" t="s">
        <v>56</v>
      </c>
      <c r="B4" s="22" t="s">
        <v>81</v>
      </c>
      <c r="C4" s="22" t="s">
        <v>55</v>
      </c>
      <c r="F4" s="25" t="s">
        <v>105</v>
      </c>
      <c r="G4" s="25"/>
      <c r="H4" s="25" t="s">
        <v>106</v>
      </c>
      <c r="I4" s="25"/>
      <c r="J4" s="25" t="s">
        <v>107</v>
      </c>
      <c r="K4" s="25"/>
      <c r="L4" s="25" t="s">
        <v>108</v>
      </c>
      <c r="M4" s="25"/>
      <c r="N4" s="25" t="s">
        <v>109</v>
      </c>
      <c r="O4" s="25"/>
      <c r="P4" s="25" t="s">
        <v>110</v>
      </c>
      <c r="Q4" s="25"/>
      <c r="R4" s="25" t="s">
        <v>20</v>
      </c>
      <c r="T4" s="25" t="s">
        <v>105</v>
      </c>
      <c r="U4" s="25"/>
      <c r="V4" s="25" t="s">
        <v>106</v>
      </c>
      <c r="W4" s="25"/>
      <c r="X4" s="25" t="s">
        <v>107</v>
      </c>
      <c r="Y4" s="25"/>
      <c r="Z4" s="25" t="s">
        <v>108</v>
      </c>
      <c r="AA4" s="25"/>
      <c r="AB4" s="25" t="s">
        <v>109</v>
      </c>
      <c r="AC4" s="25"/>
      <c r="AD4" s="25" t="s">
        <v>110</v>
      </c>
      <c r="AE4" s="25"/>
      <c r="AF4" s="25" t="s">
        <v>20</v>
      </c>
    </row>
    <row r="5" spans="2:18" ht="12.75"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32" ht="12.75">
      <c r="B6" s="6" t="s">
        <v>124</v>
      </c>
      <c r="C6" s="22"/>
      <c r="F6" s="25" t="s">
        <v>127</v>
      </c>
      <c r="G6" s="25"/>
      <c r="H6" s="25" t="s">
        <v>127</v>
      </c>
      <c r="I6" s="25"/>
      <c r="J6" s="25" t="s">
        <v>127</v>
      </c>
      <c r="K6" s="25"/>
      <c r="L6" s="25" t="s">
        <v>127</v>
      </c>
      <c r="M6" s="25"/>
      <c r="N6" s="25" t="s">
        <v>127</v>
      </c>
      <c r="O6" s="25"/>
      <c r="P6" s="25" t="s">
        <v>127</v>
      </c>
      <c r="Q6" s="25"/>
      <c r="R6" s="25" t="s">
        <v>127</v>
      </c>
      <c r="T6" s="23" t="s">
        <v>129</v>
      </c>
      <c r="V6" s="23" t="s">
        <v>129</v>
      </c>
      <c r="X6" s="23" t="s">
        <v>129</v>
      </c>
      <c r="Z6" s="23" t="s">
        <v>129</v>
      </c>
      <c r="AB6" s="23" t="s">
        <v>129</v>
      </c>
      <c r="AD6" s="23" t="s">
        <v>129</v>
      </c>
      <c r="AF6" s="23" t="s">
        <v>129</v>
      </c>
    </row>
    <row r="7" spans="2:32" ht="12.75">
      <c r="B7" s="6" t="s">
        <v>125</v>
      </c>
      <c r="F7" s="24" t="s">
        <v>126</v>
      </c>
      <c r="H7" s="24" t="s">
        <v>126</v>
      </c>
      <c r="J7" s="24" t="s">
        <v>126</v>
      </c>
      <c r="L7" s="24" t="s">
        <v>126</v>
      </c>
      <c r="N7" s="24" t="s">
        <v>126</v>
      </c>
      <c r="P7" s="24" t="s">
        <v>126</v>
      </c>
      <c r="R7" s="24" t="s">
        <v>126</v>
      </c>
      <c r="T7" s="23" t="s">
        <v>128</v>
      </c>
      <c r="V7" s="23" t="s">
        <v>128</v>
      </c>
      <c r="X7" s="23" t="s">
        <v>128</v>
      </c>
      <c r="Z7" s="23" t="s">
        <v>128</v>
      </c>
      <c r="AB7" s="23" t="s">
        <v>128</v>
      </c>
      <c r="AD7" s="23" t="s">
        <v>128</v>
      </c>
      <c r="AF7" s="23" t="s">
        <v>128</v>
      </c>
    </row>
    <row r="8" spans="2:32" ht="12.75">
      <c r="B8" s="6" t="s">
        <v>130</v>
      </c>
      <c r="F8" s="24" t="s">
        <v>35</v>
      </c>
      <c r="H8" s="24" t="s">
        <v>35</v>
      </c>
      <c r="J8" s="24" t="s">
        <v>35</v>
      </c>
      <c r="L8" s="24" t="s">
        <v>35</v>
      </c>
      <c r="N8" s="24" t="s">
        <v>35</v>
      </c>
      <c r="P8" s="24" t="s">
        <v>35</v>
      </c>
      <c r="R8" s="24" t="s">
        <v>35</v>
      </c>
      <c r="T8" s="45" t="s">
        <v>128</v>
      </c>
      <c r="U8" s="45"/>
      <c r="V8" s="45" t="s">
        <v>128</v>
      </c>
      <c r="W8" s="45"/>
      <c r="X8" s="45" t="s">
        <v>128</v>
      </c>
      <c r="Y8" s="45"/>
      <c r="Z8" s="45" t="s">
        <v>128</v>
      </c>
      <c r="AA8" s="45"/>
      <c r="AB8" s="45" t="s">
        <v>128</v>
      </c>
      <c r="AC8" s="45"/>
      <c r="AD8" s="45" t="s">
        <v>128</v>
      </c>
      <c r="AE8" s="45"/>
      <c r="AF8" s="45" t="s">
        <v>128</v>
      </c>
    </row>
    <row r="9" spans="2:32" s="45" customFormat="1" ht="12.75">
      <c r="B9" s="45" t="s">
        <v>21</v>
      </c>
      <c r="E9" s="46"/>
      <c r="F9" s="46" t="s">
        <v>103</v>
      </c>
      <c r="H9" s="46" t="s">
        <v>103</v>
      </c>
      <c r="J9" s="46" t="s">
        <v>103</v>
      </c>
      <c r="L9" s="46" t="s">
        <v>103</v>
      </c>
      <c r="N9" s="46" t="s">
        <v>103</v>
      </c>
      <c r="P9" s="46" t="s">
        <v>103</v>
      </c>
      <c r="R9" s="46" t="s">
        <v>103</v>
      </c>
      <c r="T9" s="45" t="s">
        <v>128</v>
      </c>
      <c r="V9" s="45" t="s">
        <v>128</v>
      </c>
      <c r="X9" s="45" t="s">
        <v>128</v>
      </c>
      <c r="Z9" s="45" t="s">
        <v>128</v>
      </c>
      <c r="AB9" s="45" t="s">
        <v>128</v>
      </c>
      <c r="AD9" s="45" t="s">
        <v>128</v>
      </c>
      <c r="AF9" s="45" t="s">
        <v>128</v>
      </c>
    </row>
    <row r="10" spans="2:18" ht="12.75">
      <c r="B10" s="6" t="s">
        <v>58</v>
      </c>
      <c r="D10" s="6" t="s">
        <v>80</v>
      </c>
      <c r="E10" s="8"/>
      <c r="F10" s="8">
        <v>154</v>
      </c>
      <c r="H10" s="26">
        <v>164</v>
      </c>
      <c r="I10" s="26"/>
      <c r="J10" s="23">
        <v>164</v>
      </c>
      <c r="L10" s="26">
        <v>166</v>
      </c>
      <c r="N10" s="23">
        <v>164</v>
      </c>
      <c r="P10" s="23">
        <v>170</v>
      </c>
      <c r="R10" s="26"/>
    </row>
    <row r="11" spans="2:18" ht="12.75">
      <c r="B11" s="6" t="s">
        <v>58</v>
      </c>
      <c r="D11" s="6" t="s">
        <v>27</v>
      </c>
      <c r="E11" s="8"/>
      <c r="F11" s="8">
        <f>F10*F12</f>
        <v>1282.82</v>
      </c>
      <c r="H11" s="8">
        <f>H10*H12</f>
        <v>1366.1200000000001</v>
      </c>
      <c r="I11" s="26"/>
      <c r="J11" s="8">
        <f>J10*J12</f>
        <v>1366.1200000000001</v>
      </c>
      <c r="L11" s="8">
        <f>L10*L12</f>
        <v>1382.78</v>
      </c>
      <c r="N11" s="8">
        <f>N10*N12</f>
        <v>1366.1200000000001</v>
      </c>
      <c r="P11" s="8">
        <f>P10*P12</f>
        <v>1416.1</v>
      </c>
      <c r="R11" s="26"/>
    </row>
    <row r="12" spans="2:18" ht="12.75">
      <c r="B12" s="6" t="s">
        <v>68</v>
      </c>
      <c r="D12" s="6" t="s">
        <v>82</v>
      </c>
      <c r="E12" s="8"/>
      <c r="F12" s="28">
        <v>8.33</v>
      </c>
      <c r="H12" s="28">
        <v>8.33</v>
      </c>
      <c r="I12" s="26"/>
      <c r="J12" s="28">
        <v>8.33</v>
      </c>
      <c r="L12" s="28">
        <v>8.33</v>
      </c>
      <c r="N12" s="28">
        <v>8.33</v>
      </c>
      <c r="P12" s="28">
        <v>8.33</v>
      </c>
      <c r="R12" s="26"/>
    </row>
    <row r="13" spans="2:9" ht="12.75">
      <c r="B13" s="6" t="s">
        <v>57</v>
      </c>
      <c r="D13" s="6" t="s">
        <v>29</v>
      </c>
      <c r="E13" s="8"/>
      <c r="F13" s="8"/>
      <c r="H13" s="26"/>
      <c r="I13" s="26"/>
    </row>
    <row r="14" spans="2:17" ht="12.75">
      <c r="B14" s="6" t="s">
        <v>67</v>
      </c>
      <c r="D14" s="6" t="s">
        <v>69</v>
      </c>
      <c r="E14" s="8"/>
      <c r="H14" s="23">
        <v>1498</v>
      </c>
      <c r="L14" s="23">
        <v>1512</v>
      </c>
      <c r="N14" s="23">
        <v>1484</v>
      </c>
      <c r="P14" s="23">
        <v>1468</v>
      </c>
      <c r="Q14" s="26"/>
    </row>
    <row r="15" spans="2:18" ht="12.75">
      <c r="B15" s="6" t="s">
        <v>22</v>
      </c>
      <c r="D15" s="6" t="s">
        <v>18</v>
      </c>
      <c r="G15" s="8" t="s">
        <v>60</v>
      </c>
      <c r="H15" s="8">
        <v>0.02</v>
      </c>
      <c r="K15" s="8" t="s">
        <v>60</v>
      </c>
      <c r="L15" s="8">
        <v>0.02</v>
      </c>
      <c r="M15" s="8" t="s">
        <v>60</v>
      </c>
      <c r="N15" s="8">
        <v>0.02</v>
      </c>
      <c r="O15" s="8" t="s">
        <v>60</v>
      </c>
      <c r="P15" s="8">
        <v>0.02</v>
      </c>
      <c r="R15" s="26"/>
    </row>
    <row r="16" spans="2:18" ht="12.75">
      <c r="B16" s="6" t="s">
        <v>23</v>
      </c>
      <c r="D16" s="6" t="s">
        <v>18</v>
      </c>
      <c r="G16" s="8" t="s">
        <v>60</v>
      </c>
      <c r="H16" s="8">
        <v>0.02</v>
      </c>
      <c r="K16" s="8" t="s">
        <v>60</v>
      </c>
      <c r="L16" s="8">
        <v>0.02</v>
      </c>
      <c r="M16" s="8" t="s">
        <v>60</v>
      </c>
      <c r="N16" s="8">
        <v>0.02</v>
      </c>
      <c r="O16" s="8" t="s">
        <v>60</v>
      </c>
      <c r="P16" s="8">
        <v>0.02</v>
      </c>
      <c r="R16" s="26"/>
    </row>
    <row r="17" spans="5:7" ht="12.75">
      <c r="E17" s="8"/>
      <c r="F17" s="8"/>
      <c r="G17" s="25"/>
    </row>
    <row r="18" spans="2:18" ht="12.75">
      <c r="B18" s="6" t="s">
        <v>32</v>
      </c>
      <c r="D18" s="6" t="s">
        <v>17</v>
      </c>
      <c r="E18" s="8"/>
      <c r="F18" s="29">
        <f>emiss!G28</f>
        <v>1450</v>
      </c>
      <c r="G18" s="25"/>
      <c r="H18" s="29">
        <f>emiss!I28</f>
        <v>1450</v>
      </c>
      <c r="J18" s="29">
        <f>emiss!K28</f>
        <v>1383</v>
      </c>
      <c r="L18" s="29">
        <f>emiss!M28</f>
        <v>1417</v>
      </c>
      <c r="N18" s="29">
        <f>emiss!O28</f>
        <v>1433</v>
      </c>
      <c r="P18" s="29">
        <f>emiss!Q28</f>
        <v>1433</v>
      </c>
      <c r="R18" s="29">
        <f>emiss!S28</f>
        <v>1427.6666666666667</v>
      </c>
    </row>
    <row r="19" spans="2:18" ht="12.75">
      <c r="B19" s="6" t="s">
        <v>33</v>
      </c>
      <c r="D19" s="6" t="s">
        <v>18</v>
      </c>
      <c r="E19" s="8"/>
      <c r="F19" s="29">
        <f>emiss!G29</f>
        <v>6.27</v>
      </c>
      <c r="G19" s="25"/>
      <c r="H19" s="29">
        <f>emiss!I29</f>
        <v>4.33</v>
      </c>
      <c r="J19" s="29">
        <f>emiss!K29</f>
        <v>5.97</v>
      </c>
      <c r="L19" s="29">
        <f>emiss!M29</f>
        <v>4.13</v>
      </c>
      <c r="N19" s="29">
        <f>emiss!O29</f>
        <v>7.65</v>
      </c>
      <c r="P19" s="29">
        <f>emiss!Q29</f>
        <v>3.93</v>
      </c>
      <c r="R19" s="29">
        <f>emiss!S29</f>
        <v>5.38</v>
      </c>
    </row>
    <row r="20" spans="5:7" ht="12.75">
      <c r="E20" s="8"/>
      <c r="F20" s="8"/>
      <c r="G20" s="25"/>
    </row>
    <row r="21" spans="2:12" ht="12.75">
      <c r="B21" s="6" t="s">
        <v>131</v>
      </c>
      <c r="D21" s="6" t="s">
        <v>30</v>
      </c>
      <c r="E21" s="8"/>
      <c r="F21" s="23"/>
      <c r="G21" s="25"/>
      <c r="J21" s="26"/>
      <c r="L21" s="7"/>
    </row>
    <row r="22" spans="5:12" ht="12.75">
      <c r="E22" s="8"/>
      <c r="F22" s="8"/>
      <c r="G22" s="25"/>
      <c r="L22" s="7"/>
    </row>
    <row r="23" spans="2:12" ht="12.75">
      <c r="B23" s="33" t="s">
        <v>44</v>
      </c>
      <c r="C23" s="33"/>
      <c r="E23" s="8"/>
      <c r="F23" s="8"/>
      <c r="G23" s="25"/>
      <c r="L23" s="7"/>
    </row>
    <row r="24" spans="2:32" ht="12.75">
      <c r="B24" s="6" t="s">
        <v>22</v>
      </c>
      <c r="C24" s="33"/>
      <c r="D24" s="6" t="s">
        <v>34</v>
      </c>
      <c r="E24" s="8"/>
      <c r="F24" s="27"/>
      <c r="G24" s="8">
        <v>100</v>
      </c>
      <c r="H24" s="27">
        <f>H11*H15/100*454/60/0.0283/H$18*(21-7)/(21-H$19)*1000</f>
        <v>42.311794592464466</v>
      </c>
      <c r="J24" s="27"/>
      <c r="K24" s="8">
        <v>100</v>
      </c>
      <c r="L24" s="27">
        <f>L11*L15/100*454/60/0.0283/L$18*(21-7)/(21-L$19)*1000</f>
        <v>43.305629392388475</v>
      </c>
      <c r="M24" s="8">
        <v>100</v>
      </c>
      <c r="N24" s="27">
        <f>N11*N15/100*454/60/0.0283/N$18*(21-7)/(21-N$19)*1000</f>
        <v>53.46106322043825</v>
      </c>
      <c r="O24" s="8">
        <v>100</v>
      </c>
      <c r="P24" s="27">
        <f>P11*P15/100*454/60/0.0283/P$18*(21-7)/(21-P$19)*1000</f>
        <v>43.340149948842146</v>
      </c>
      <c r="Q24" s="8">
        <v>100</v>
      </c>
      <c r="R24" s="26">
        <f>AVERAGE(H24,L24,N24,P24)</f>
        <v>45.604659288533334</v>
      </c>
      <c r="U24" s="8">
        <v>100</v>
      </c>
      <c r="V24" s="26">
        <f>H24</f>
        <v>42.311794592464466</v>
      </c>
      <c r="X24" s="23">
        <f>J24/2</f>
        <v>0</v>
      </c>
      <c r="Y24" s="8">
        <v>100</v>
      </c>
      <c r="Z24" s="26">
        <f>L24</f>
        <v>43.305629392388475</v>
      </c>
      <c r="AA24" s="8">
        <v>100</v>
      </c>
      <c r="AB24" s="26">
        <f>N24</f>
        <v>53.46106322043825</v>
      </c>
      <c r="AC24" s="8">
        <v>100</v>
      </c>
      <c r="AD24" s="26">
        <f>P24</f>
        <v>43.340149948842146</v>
      </c>
      <c r="AE24" s="8">
        <v>100</v>
      </c>
      <c r="AF24" s="26">
        <f>R24</f>
        <v>45.604659288533334</v>
      </c>
    </row>
    <row r="25" spans="2:32" ht="12.75">
      <c r="B25" s="6" t="s">
        <v>23</v>
      </c>
      <c r="D25" s="6" t="s">
        <v>31</v>
      </c>
      <c r="E25" s="8"/>
      <c r="F25" s="27"/>
      <c r="G25" s="8">
        <v>100</v>
      </c>
      <c r="H25" s="27">
        <f>H12*H16/100*454/60/0.0283/H$18*(21-7)/(21-H$19)*1000000</f>
        <v>257.9987475150273</v>
      </c>
      <c r="J25" s="27"/>
      <c r="K25" s="8">
        <v>100</v>
      </c>
      <c r="L25" s="27">
        <f>L12*L16/100*454/60/0.0283/L$18*(21-7)/(21-L$19)*1000000</f>
        <v>260.87728549631606</v>
      </c>
      <c r="M25" s="8">
        <v>100</v>
      </c>
      <c r="N25" s="27">
        <f>N12*N16/100*454/60/0.0283/N$18*(21-7)/(21-N$19)*1000000</f>
        <v>325.9820928075503</v>
      </c>
      <c r="O25" s="8">
        <v>100</v>
      </c>
      <c r="P25" s="27">
        <f>P12*P16/100*454/60/0.0283/P$18*(21-7)/(21-P$19)*1000000</f>
        <v>254.94205852260086</v>
      </c>
      <c r="Q25" s="8">
        <v>100</v>
      </c>
      <c r="R25" s="26">
        <f>AVERAGE(H25,L25,N25,P25)</f>
        <v>274.95004608537363</v>
      </c>
      <c r="U25" s="8">
        <v>100</v>
      </c>
      <c r="V25" s="26">
        <f>H25</f>
        <v>257.9987475150273</v>
      </c>
      <c r="X25" s="23">
        <f>J25/2</f>
        <v>0</v>
      </c>
      <c r="Y25" s="8">
        <v>100</v>
      </c>
      <c r="Z25" s="26">
        <f>L25</f>
        <v>260.87728549631606</v>
      </c>
      <c r="AA25" s="8">
        <v>100</v>
      </c>
      <c r="AB25" s="26">
        <f>N25</f>
        <v>325.9820928075503</v>
      </c>
      <c r="AC25" s="8">
        <v>100</v>
      </c>
      <c r="AD25" s="26">
        <f>P25</f>
        <v>254.94205852260086</v>
      </c>
      <c r="AE25" s="8">
        <v>100</v>
      </c>
      <c r="AF25" s="26">
        <f>R25</f>
        <v>274.95004608537363</v>
      </c>
    </row>
    <row r="26" spans="5:11" ht="12.75">
      <c r="E26" s="8"/>
      <c r="F26" s="8"/>
      <c r="G26" s="25"/>
      <c r="J26" s="7"/>
      <c r="K26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B1">
      <selection activeCell="K21" sqref="K21"/>
    </sheetView>
  </sheetViews>
  <sheetFormatPr defaultColWidth="9.140625" defaultRowHeight="12.75"/>
  <cols>
    <col min="1" max="1" width="3.8515625" style="0" hidden="1" customWidth="1"/>
    <col min="2" max="2" width="25.8515625" style="0" customWidth="1"/>
    <col min="4" max="4" width="3.140625" style="0" customWidth="1"/>
    <col min="5" max="5" width="9.57421875" style="0" customWidth="1"/>
    <col min="6" max="6" width="9.7109375" style="0" customWidth="1"/>
  </cols>
  <sheetData>
    <row r="1" spans="2:6" ht="12.75">
      <c r="B1" s="3" t="s">
        <v>38</v>
      </c>
      <c r="C1" s="8"/>
      <c r="D1" s="8"/>
      <c r="E1" s="8"/>
      <c r="F1" s="8"/>
    </row>
    <row r="2" spans="2:6" ht="12.75">
      <c r="B2" s="8"/>
      <c r="C2" s="8"/>
      <c r="D2" s="8"/>
      <c r="E2" s="8"/>
      <c r="F2" s="8"/>
    </row>
    <row r="3" spans="1:8" ht="12.75">
      <c r="A3" t="s">
        <v>56</v>
      </c>
      <c r="B3" s="3" t="s">
        <v>81</v>
      </c>
      <c r="C3" s="8"/>
      <c r="D3" s="8"/>
      <c r="E3" s="34" t="s">
        <v>105</v>
      </c>
      <c r="F3" s="34" t="s">
        <v>106</v>
      </c>
      <c r="G3" s="34" t="s">
        <v>107</v>
      </c>
      <c r="H3" s="34" t="s">
        <v>108</v>
      </c>
    </row>
    <row r="4" spans="2:6" ht="12.75">
      <c r="B4" s="8"/>
      <c r="C4" s="8"/>
      <c r="D4" s="8"/>
      <c r="F4" s="8"/>
    </row>
    <row r="5" spans="2:8" ht="14.25">
      <c r="B5" s="8" t="s">
        <v>83</v>
      </c>
      <c r="C5" s="4" t="s">
        <v>28</v>
      </c>
      <c r="D5" s="4"/>
      <c r="E5">
        <v>2000</v>
      </c>
      <c r="F5" s="8">
        <v>2000</v>
      </c>
      <c r="G5">
        <v>2000</v>
      </c>
      <c r="H5">
        <v>1984</v>
      </c>
    </row>
    <row r="6" ht="12.75">
      <c r="B6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2004-02-24T18:11:42Z</cp:lastPrinted>
  <dcterms:created xsi:type="dcterms:W3CDTF">2000-01-10T00:44:42Z</dcterms:created>
  <dcterms:modified xsi:type="dcterms:W3CDTF">2004-02-24T18:12:12Z</dcterms:modified>
  <cp:category/>
  <cp:version/>
  <cp:contentType/>
  <cp:contentStatus/>
</cp:coreProperties>
</file>