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570" windowWidth="13425" windowHeight="6690" activeTab="0"/>
  </bookViews>
  <sheets>
    <sheet name="Receipts1" sheetId="1" r:id="rId1"/>
    <sheet name="Receipts2" sheetId="2" r:id="rId2"/>
    <sheet name="Receipts3" sheetId="3" r:id="rId3"/>
    <sheet name="PricesPaid" sheetId="4" r:id="rId4"/>
    <sheet name="MarketingCosts" sheetId="5" r:id="rId5"/>
    <sheet name="ReceiptsHistory" sheetId="6" r:id="rId6"/>
  </sheets>
  <externalReferences>
    <externalReference r:id="rId9"/>
    <externalReference r:id="rId10"/>
  </externalReferences>
  <definedNames>
    <definedName name="__123Graph_CEXPORTS" hidden="1">'[2]TAB01'!#REF!</definedName>
    <definedName name="_Key1" hidden="1">#REF!</definedName>
    <definedName name="_Order1" hidden="1">255</definedName>
    <definedName name="_Order2" hidden="1">0</definedName>
    <definedName name="_Parse_Out" hidden="1">#REF!</definedName>
    <definedName name="_Regression_Int" localSheetId="0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xlnm.Print_Area" localSheetId="4">'MarketingCosts'!$A$3:$O$41</definedName>
    <definedName name="_xlnm.Print_Area" localSheetId="3">'PricesPaid'!$R$195:$AJ$293</definedName>
    <definedName name="_xlnm.Print_Area" localSheetId="0">'Receipts1'!$A$1:$O$65</definedName>
    <definedName name="_xlnm.Print_Area" localSheetId="1">'Receipts2'!$A$3:$P$39</definedName>
    <definedName name="_xlnm.Print_Area" localSheetId="2">'Receipts3'!$A$1:$I$68</definedName>
    <definedName name="_xlnm.Print_Area" localSheetId="5">'ReceiptsHistory'!$A$4:$R$409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<sst xmlns="http://schemas.openxmlformats.org/spreadsheetml/2006/main" count="835" uniqueCount="318">
  <si>
    <t>Change</t>
  </si>
  <si>
    <t xml:space="preserve">  State</t>
  </si>
  <si>
    <t xml:space="preserve">Percent </t>
  </si>
  <si>
    <t xml:space="preserve">Alabama  </t>
  </si>
  <si>
    <t xml:space="preserve">Alaska  </t>
  </si>
  <si>
    <t xml:space="preserve">Arizona  </t>
  </si>
  <si>
    <t xml:space="preserve">Arkansas  </t>
  </si>
  <si>
    <t xml:space="preserve">California  </t>
  </si>
  <si>
    <t xml:space="preserve">Colorado  </t>
  </si>
  <si>
    <t xml:space="preserve">Connecticut  </t>
  </si>
  <si>
    <t xml:space="preserve">Delaware  </t>
  </si>
  <si>
    <t xml:space="preserve">Florida  </t>
  </si>
  <si>
    <t xml:space="preserve">Georgia  </t>
  </si>
  <si>
    <t xml:space="preserve">Hawaii  </t>
  </si>
  <si>
    <t xml:space="preserve">Idaho  </t>
  </si>
  <si>
    <t xml:space="preserve">Illinois  </t>
  </si>
  <si>
    <t xml:space="preserve">Indiana  </t>
  </si>
  <si>
    <t xml:space="preserve">Iowa  </t>
  </si>
  <si>
    <t xml:space="preserve">Kansas  </t>
  </si>
  <si>
    <t xml:space="preserve">Kentucky  </t>
  </si>
  <si>
    <t xml:space="preserve">Louisiana  </t>
  </si>
  <si>
    <t xml:space="preserve">Maine  </t>
  </si>
  <si>
    <t xml:space="preserve">Maryland  </t>
  </si>
  <si>
    <t xml:space="preserve">Massachusetts  </t>
  </si>
  <si>
    <t xml:space="preserve">Michigan  </t>
  </si>
  <si>
    <t xml:space="preserve">Minnesota  </t>
  </si>
  <si>
    <t xml:space="preserve">Mississippi  </t>
  </si>
  <si>
    <t xml:space="preserve">Missouri  </t>
  </si>
  <si>
    <t xml:space="preserve">Montana  </t>
  </si>
  <si>
    <t xml:space="preserve">Nebraska  </t>
  </si>
  <si>
    <t xml:space="preserve">Nevada  </t>
  </si>
  <si>
    <t xml:space="preserve">New Hampshire  </t>
  </si>
  <si>
    <t xml:space="preserve">New Jersey  </t>
  </si>
  <si>
    <t xml:space="preserve">New Mexico  </t>
  </si>
  <si>
    <t xml:space="preserve">New York  </t>
  </si>
  <si>
    <t xml:space="preserve">North Carolina  </t>
  </si>
  <si>
    <t xml:space="preserve">North Dakota  </t>
  </si>
  <si>
    <t xml:space="preserve">Ohio  </t>
  </si>
  <si>
    <t xml:space="preserve">Oklahoma </t>
  </si>
  <si>
    <t xml:space="preserve">Oregon  </t>
  </si>
  <si>
    <t xml:space="preserve">Pennsylvania  </t>
  </si>
  <si>
    <t xml:space="preserve">Rhode Island  </t>
  </si>
  <si>
    <t xml:space="preserve">South Carolina  </t>
  </si>
  <si>
    <t xml:space="preserve">South Dakota  </t>
  </si>
  <si>
    <t xml:space="preserve">Tennessee  </t>
  </si>
  <si>
    <t xml:space="preserve">Texas  </t>
  </si>
  <si>
    <t xml:space="preserve">Utah  </t>
  </si>
  <si>
    <t xml:space="preserve">Vermont  </t>
  </si>
  <si>
    <t xml:space="preserve">Virginia  </t>
  </si>
  <si>
    <t xml:space="preserve">Washington  </t>
  </si>
  <si>
    <t xml:space="preserve">West Virginia  </t>
  </si>
  <si>
    <t xml:space="preserve">Wisconsin  </t>
  </si>
  <si>
    <t xml:space="preserve">Wyoming  </t>
  </si>
  <si>
    <t xml:space="preserve">U.S.  </t>
  </si>
  <si>
    <t xml:space="preserve"> 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</si>
  <si>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</si>
  <si>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</si>
  <si>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</si>
  <si>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</si>
  <si>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</si>
  <si>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</si>
  <si>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</si>
  <si>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</si>
  <si>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</si>
  <si>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</si>
  <si>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</si>
  <si>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</si>
  <si>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</si>
  <si>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</si>
  <si>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 1990-92=100</t>
  </si>
  <si>
    <t>Seeds</t>
  </si>
  <si>
    <t>Fertilizer</t>
  </si>
  <si>
    <t>Ag chemicals</t>
  </si>
  <si>
    <t>Fuels</t>
  </si>
  <si>
    <t>Farm supplies</t>
  </si>
  <si>
    <t>Farm machinery</t>
  </si>
  <si>
    <t>Bldg materials</t>
  </si>
  <si>
    <t>Interest</t>
  </si>
  <si>
    <t>Taxes</t>
  </si>
  <si>
    <t>Wage rates</t>
  </si>
  <si>
    <t>Nitrogen</t>
  </si>
  <si>
    <t>Potash &amp; phosphate</t>
  </si>
  <si>
    <t>Insecticides</t>
  </si>
  <si>
    <t>Fungicides &amp; other</t>
  </si>
  <si>
    <t>Diesel fuel</t>
  </si>
  <si>
    <t>Repairs</t>
  </si>
  <si>
    <t>Tractors</t>
  </si>
  <si>
    <t>Cash rent</t>
  </si>
  <si>
    <t>Custom rates</t>
  </si>
  <si>
    <t>First</t>
  </si>
  <si>
    <t>Second</t>
  </si>
  <si>
    <t>Third</t>
  </si>
  <si>
    <t>Fourth</t>
  </si>
  <si>
    <t xml:space="preserve">          Item/Year</t>
  </si>
  <si>
    <t xml:space="preserve">    Percent</t>
  </si>
  <si>
    <t xml:space="preserve">  Processing </t>
  </si>
  <si>
    <t xml:space="preserve">  Wholesaling </t>
  </si>
  <si>
    <t xml:space="preserve">  Retailing </t>
  </si>
  <si>
    <t>Packaging &amp; containers</t>
  </si>
  <si>
    <t xml:space="preserve">  Paperboard boxes</t>
  </si>
  <si>
    <t xml:space="preserve">  Metal cans</t>
  </si>
  <si>
    <t xml:space="preserve">  Paper bags and products</t>
  </si>
  <si>
    <t xml:space="preserve">  Plastic films &amp; bottles</t>
  </si>
  <si>
    <t xml:space="preserve">  Glass containers</t>
  </si>
  <si>
    <t xml:space="preserve">  Metal foil</t>
  </si>
  <si>
    <t>Transportation services</t>
  </si>
  <si>
    <t>Advertising</t>
  </si>
  <si>
    <t>Rent</t>
  </si>
  <si>
    <t>Maintenance &amp; repair</t>
  </si>
  <si>
    <t>Business services</t>
  </si>
  <si>
    <t>Supplies</t>
  </si>
  <si>
    <t>Property taxes &amp; insurance</t>
  </si>
  <si>
    <t>Short-term interest</t>
  </si>
  <si>
    <t>Communications &amp; water</t>
  </si>
  <si>
    <t>Fuel &amp; power</t>
  </si>
  <si>
    <t xml:space="preserve">  Electricity</t>
  </si>
  <si>
    <t xml:space="preserve">  Petroleum</t>
  </si>
  <si>
    <t xml:space="preserve">  Natural gas</t>
  </si>
  <si>
    <t>Marketing cost index</t>
  </si>
  <si>
    <t>Labor costs, all: 1/</t>
  </si>
  <si>
    <t>Source: Economic Research Service, USDA.</t>
  </si>
  <si>
    <t xml:space="preserve"> U</t>
  </si>
  <si>
    <t>Rank</t>
  </si>
  <si>
    <t xml:space="preserve"> S</t>
  </si>
  <si>
    <t xml:space="preserve"> P</t>
  </si>
  <si>
    <t>commodities</t>
  </si>
  <si>
    <t>1,000 dollars</t>
  </si>
  <si>
    <t>California</t>
  </si>
  <si>
    <t>CA</t>
  </si>
  <si>
    <t>Florida</t>
  </si>
  <si>
    <t>FL</t>
  </si>
  <si>
    <t>Arizona</t>
  </si>
  <si>
    <t>AZ</t>
  </si>
  <si>
    <t>Washington</t>
  </si>
  <si>
    <t>WA</t>
  </si>
  <si>
    <t>Idaho</t>
  </si>
  <si>
    <t>ID</t>
  </si>
  <si>
    <t>Texas</t>
  </si>
  <si>
    <t>TX</t>
  </si>
  <si>
    <t>New York</t>
  </si>
  <si>
    <t>NY</t>
  </si>
  <si>
    <t>Georgia</t>
  </si>
  <si>
    <t>GA</t>
  </si>
  <si>
    <t>Wisconsin</t>
  </si>
  <si>
    <t>WI</t>
  </si>
  <si>
    <t>Michigan</t>
  </si>
  <si>
    <t>MI</t>
  </si>
  <si>
    <t>Oregon</t>
  </si>
  <si>
    <t>OR</t>
  </si>
  <si>
    <t>North Carolina</t>
  </si>
  <si>
    <t>NC</t>
  </si>
  <si>
    <t>North Dakota</t>
  </si>
  <si>
    <t>ND</t>
  </si>
  <si>
    <t>Colorado</t>
  </si>
  <si>
    <t>CO</t>
  </si>
  <si>
    <t>Minnesota</t>
  </si>
  <si>
    <t>MN</t>
  </si>
  <si>
    <t>Ohio</t>
  </si>
  <si>
    <t>OH</t>
  </si>
  <si>
    <t>New Jersey</t>
  </si>
  <si>
    <t>NJ</t>
  </si>
  <si>
    <t>New Mexico</t>
  </si>
  <si>
    <t>NM</t>
  </si>
  <si>
    <t>Indiana</t>
  </si>
  <si>
    <t>IN</t>
  </si>
  <si>
    <t>Maine</t>
  </si>
  <si>
    <t>ME</t>
  </si>
  <si>
    <t>Nebraska</t>
  </si>
  <si>
    <t>NE</t>
  </si>
  <si>
    <t>Pennsylvania</t>
  </si>
  <si>
    <t>PA</t>
  </si>
  <si>
    <t>Louisiana</t>
  </si>
  <si>
    <t>LA</t>
  </si>
  <si>
    <t>Maryland</t>
  </si>
  <si>
    <t>MD</t>
  </si>
  <si>
    <t>Virginia</t>
  </si>
  <si>
    <t>VA</t>
  </si>
  <si>
    <t>Illinois</t>
  </si>
  <si>
    <t>IL</t>
  </si>
  <si>
    <t>South Carolina</t>
  </si>
  <si>
    <t>SC</t>
  </si>
  <si>
    <t>Hawaii</t>
  </si>
  <si>
    <t>HI</t>
  </si>
  <si>
    <t>Massachusetts</t>
  </si>
  <si>
    <t>MA</t>
  </si>
  <si>
    <t>Delaware</t>
  </si>
  <si>
    <t>DE</t>
  </si>
  <si>
    <t>Tennessee</t>
  </si>
  <si>
    <t>TN</t>
  </si>
  <si>
    <t>Alabama</t>
  </si>
  <si>
    <t>AL</t>
  </si>
  <si>
    <t>Mississippi</t>
  </si>
  <si>
    <t>MS</t>
  </si>
  <si>
    <t>Montana</t>
  </si>
  <si>
    <t>MT</t>
  </si>
  <si>
    <t>Arkansas</t>
  </si>
  <si>
    <t>AR</t>
  </si>
  <si>
    <t>Nevada</t>
  </si>
  <si>
    <t>NV</t>
  </si>
  <si>
    <t>Missouri</t>
  </si>
  <si>
    <t>MO</t>
  </si>
  <si>
    <t>Oklahoma</t>
  </si>
  <si>
    <t>OK</t>
  </si>
  <si>
    <t>Utah</t>
  </si>
  <si>
    <t>UT</t>
  </si>
  <si>
    <t>Connecticut</t>
  </si>
  <si>
    <t>CT</t>
  </si>
  <si>
    <t>Kansas</t>
  </si>
  <si>
    <t>KS</t>
  </si>
  <si>
    <t>Iowa</t>
  </si>
  <si>
    <t>IA</t>
  </si>
  <si>
    <t>New Hampshire</t>
  </si>
  <si>
    <t>NH</t>
  </si>
  <si>
    <t>Kentucky</t>
  </si>
  <si>
    <t>KY</t>
  </si>
  <si>
    <t>Vermont</t>
  </si>
  <si>
    <t>VT</t>
  </si>
  <si>
    <t>Wyoming</t>
  </si>
  <si>
    <t>WY</t>
  </si>
  <si>
    <t>South Dakota</t>
  </si>
  <si>
    <t>SD</t>
  </si>
  <si>
    <t>Rhode Island</t>
  </si>
  <si>
    <t>RI</t>
  </si>
  <si>
    <t>Alaska</t>
  </si>
  <si>
    <t>AK</t>
  </si>
  <si>
    <t>United States</t>
  </si>
  <si>
    <t>US</t>
  </si>
  <si>
    <t xml:space="preserve">  1/ The cumulative percentage is the sum of the percent of commodity total for each State and</t>
  </si>
  <si>
    <t xml:space="preserve">      State's</t>
  </si>
  <si>
    <t xml:space="preserve">        total</t>
  </si>
  <si>
    <t xml:space="preserve">       for all</t>
  </si>
  <si>
    <t xml:space="preserve">  commodities</t>
  </si>
  <si>
    <t xml:space="preserve">      for all</t>
  </si>
  <si>
    <t xml:space="preserve">   State's total</t>
  </si>
  <si>
    <t xml:space="preserve">    Percent of</t>
  </si>
  <si>
    <t xml:space="preserve">  Cumulative</t>
  </si>
  <si>
    <t xml:space="preserve">   percent 1/</t>
  </si>
  <si>
    <t xml:space="preserve">    Value of</t>
  </si>
  <si>
    <t xml:space="preserve">     receipts</t>
  </si>
  <si>
    <t xml:space="preserve">     of total</t>
  </si>
  <si>
    <t xml:space="preserve">    receipts</t>
  </si>
  <si>
    <t xml:space="preserve">              --</t>
  </si>
  <si>
    <t xml:space="preserve">       2001</t>
  </si>
  <si>
    <t xml:space="preserve">       2002</t>
  </si>
  <si>
    <t xml:space="preserve">        2000</t>
  </si>
  <si>
    <t xml:space="preserve">      1999</t>
  </si>
  <si>
    <t xml:space="preserve">     1998</t>
  </si>
  <si>
    <t xml:space="preserve">    1997</t>
  </si>
  <si>
    <t xml:space="preserve">  Change:</t>
  </si>
  <si>
    <t>f</t>
  </si>
  <si>
    <t>Herbicides</t>
  </si>
  <si>
    <t>1st quarter</t>
  </si>
  <si>
    <t>f = forecast.     1/ Hourly earnings, including benefits.</t>
  </si>
  <si>
    <t>2nd quarter</t>
  </si>
  <si>
    <t>Source:</t>
  </si>
  <si>
    <t xml:space="preserve">       State</t>
  </si>
  <si>
    <t xml:space="preserve">     all preceding States.</t>
  </si>
  <si>
    <t>----- Percent -----</t>
  </si>
  <si>
    <t xml:space="preserve">   1,000 dollars</t>
  </si>
  <si>
    <t xml:space="preserve">       2003</t>
  </si>
  <si>
    <t xml:space="preserve">  3rd quarter</t>
  </si>
  <si>
    <t>Weights</t>
  </si>
  <si>
    <t>Mushrooms 2/</t>
  </si>
  <si>
    <t xml:space="preserve">       2004</t>
  </si>
  <si>
    <t>U.S. total 3/</t>
  </si>
  <si>
    <t xml:space="preserve">  -- = Not applicable.    Numbers may not add due to rounding.  Does not include mushrooms.</t>
  </si>
  <si>
    <t xml:space="preserve">    vegetable</t>
  </si>
  <si>
    <t xml:space="preserve">      Annual</t>
  </si>
  <si>
    <t xml:space="preserve">  4th quarter</t>
  </si>
  <si>
    <t>Source: Agricultural Prices, National Agricultural Statistics Service, USDA.</t>
  </si>
  <si>
    <t>2005</t>
  </si>
  <si>
    <t>http://www.ers.usda.gov/publications/agoutlook/aotables/2006/03Mar/aotab09.xls</t>
  </si>
  <si>
    <t xml:space="preserve">       2005</t>
  </si>
  <si>
    <t xml:space="preserve">Source:  USDA, Economic Research Service.  </t>
  </si>
  <si>
    <t>Percentage change from previous year</t>
  </si>
  <si>
    <t>Index</t>
  </si>
  <si>
    <t xml:space="preserve">          Percent</t>
  </si>
  <si>
    <t>1990-92=100</t>
  </si>
  <si>
    <r>
      <t xml:space="preserve">Source:  USDA, National Agricultural Statistics Service, </t>
    </r>
    <r>
      <rPr>
        <i/>
        <sz val="8"/>
        <rFont val="Helvetica"/>
        <family val="2"/>
      </rPr>
      <t>Agricultural Prices.</t>
    </r>
  </si>
  <si>
    <t>Calendar year quarter</t>
  </si>
  <si>
    <t>-- 1,000 dollars --</t>
  </si>
  <si>
    <t xml:space="preserve">        1,000 dollars</t>
  </si>
  <si>
    <t xml:space="preserve">    --1987=100--</t>
  </si>
  <si>
    <t xml:space="preserve">  Percent</t>
  </si>
  <si>
    <t xml:space="preserve">       2006</t>
  </si>
  <si>
    <t>2006</t>
  </si>
  <si>
    <t>****</t>
  </si>
  <si>
    <t>ERS vegey cost index: 1/</t>
  </si>
  <si>
    <t>Weights 2004-06</t>
  </si>
  <si>
    <t>Vegey expense</t>
  </si>
  <si>
    <t xml:space="preserve">1/ Computed by ERS.  Represents an index of prices paid by vegetable farms which was aggregated from prices paid components weighted by share of </t>
  </si>
  <si>
    <t xml:space="preserve"> cash expenses by major category on specialized vegetable farms during 2004-06.</t>
  </si>
  <si>
    <t>2008f</t>
  </si>
  <si>
    <t>2007-08</t>
  </si>
  <si>
    <t>Receipts table 5--Price Indexes of Food Marketing Costs, 1998-2008</t>
  </si>
  <si>
    <t>Receipts table 2--Estimated monthly vegetable and melon farm cash receipts, 1985-2008 1/</t>
  </si>
  <si>
    <t>2007</t>
  </si>
  <si>
    <t>West Virginia</t>
  </si>
  <si>
    <t>WV</t>
  </si>
  <si>
    <t>Source: USDA, Economic Research Service.  http://preview.ers.usda.gov/data/farmincome/receipts/rankings/groups/Rk07vg--.xls</t>
  </si>
  <si>
    <t xml:space="preserve">               --</t>
  </si>
  <si>
    <t xml:space="preserve">                    --</t>
  </si>
  <si>
    <t>Receipts table 3--Vegetables:  State rank for farm cash receipts, 2007</t>
  </si>
  <si>
    <t>State</t>
  </si>
  <si>
    <t xml:space="preserve">       2008f</t>
  </si>
  <si>
    <t xml:space="preserve">       2007</t>
  </si>
  <si>
    <t>-- = not available.   Totals may not sum due to rounding.   f = forecast based largely on 3yr averages.    1/ State data exclude mushrooms.     2/ U.S. all mushroom receipts.    3/ Includes mushrooms.</t>
  </si>
  <si>
    <t>Receipts table 1--Vegetables and melons: U.S. farm cash receipts, 1997-2008 1/</t>
  </si>
  <si>
    <t xml:space="preserve"> f = forecast.  1/ Total may not match annual on table 1 due to rounding errors.  Excludes mushrooms.</t>
  </si>
  <si>
    <t>1,000 U.S. dollars</t>
  </si>
  <si>
    <t>Source:  Computed and compiled by USDA, ERS.</t>
  </si>
  <si>
    <t>Receipts table 4--Selected indexes of prices paid by farmers, 2003 - 2009 1/</t>
  </si>
  <si>
    <t>Receipts table 4--Selected quarterly indexes of prices paid by farmers, 2007-09 1/</t>
  </si>
  <si>
    <t>Receipts table 4--Selected quarterly indexes of prices paid by farmers, 2003-2009 1/</t>
  </si>
  <si>
    <t>Receipts table 4--Selected indexes of prices paid by farmers, 2007-09 1/</t>
  </si>
  <si>
    <t xml:space="preserve"> --Continued</t>
  </si>
  <si>
    <t>Receipts table 6--Annual farm cash receipts for vegetables and melons, 1925-2007</t>
  </si>
  <si>
    <t>Receipts table 6--Annual farm cash receipts for vegetables and melons, 1925-2007--continued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</si>
</sst>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General_)"/>
    <numFmt numFmtId="173" formatCode="0_)"/>
    <numFmt numFmtId="174" formatCode="0.0_)"/>
    <numFmt numFmtId="175" formatCode="0.00_)"/>
    <numFmt numFmtId="176" formatCode="#,##0.0_);\(#,##0.0\)"/>
    <numFmt numFmtId="177" formatCode="0.000_)"/>
    <numFmt numFmtId="178" formatCode="#,##0_____);\(#,##0\)"/>
    <numFmt numFmtId="179" formatCode="0.0___)"/>
    <numFmt numFmtId="180" formatCode="0.0_____)"/>
    <numFmt numFmtId="181" formatCode="#,##0___);\(#,##0\)"/>
    <numFmt numFmtId="182" formatCode="0.00___)"/>
    <numFmt numFmtId="183" formatCode="#,##0.0___);\(#,##0.0\)"/>
    <numFmt numFmtId="184" formatCode="0.000"/>
    <numFmt numFmtId="185" formatCode="_(* #,##0_);_(* \(#,##0\);_(* &quot;-&quot;??_);_(@_)"/>
    <numFmt numFmtId="186" formatCode="0_____)"/>
    <numFmt numFmtId="187" formatCode="0.0_________)"/>
    <numFmt numFmtId="188" formatCode="0_________)"/>
    <numFmt numFmtId="189" formatCode="#,##0___)"/>
    <numFmt numFmtId="190" formatCode="#,##0_____)"/>
    <numFmt numFmtId="191" formatCode="#,##0_______)"/>
    <numFmt numFmtId="192" formatCode="#,##0_________)"/>
    <numFmt numFmtId="193" formatCode="#,##0___________)"/>
    <numFmt numFmtId="194" formatCode="0.000_________)"/>
    <numFmt numFmtId="195" formatCode=".000_________)"/>
    <numFmt numFmtId="196" formatCode="#,##0_)"/>
    <numFmt numFmtId="197" formatCode="#,##0.0___)"/>
    <numFmt numFmtId="198" formatCode="#,##0.00_____)"/>
    <numFmt numFmtId="199" formatCode="#,##0.0_______)"/>
    <numFmt numFmtId="200" formatCode="#,##0.0_________)"/>
    <numFmt numFmtId="201" formatCode="#,##0.0_________________)"/>
    <numFmt numFmtId="202" formatCode="0.0___________________)"/>
    <numFmt numFmtId="203" formatCode="0.0_______)"/>
    <numFmt numFmtId="204" formatCode="0.0_____________)"/>
    <numFmt numFmtId="205" formatCode="#,##0.0___________)"/>
    <numFmt numFmtId="206" formatCode=".00_)"/>
    <numFmt numFmtId="207" formatCode="0_);\(0\)"/>
    <numFmt numFmtId="208" formatCode="###.0___);\(#,###.0\)"/>
    <numFmt numFmtId="209" formatCode="###.0_____)"/>
    <numFmt numFmtId="210" formatCode="###.00_______)"/>
    <numFmt numFmtId="211" formatCode="###.0_______)"/>
    <numFmt numFmtId="212" formatCode="###.0_)"/>
    <numFmt numFmtId="213" formatCode="#,##0.000"/>
    <numFmt numFmtId="214" formatCode="0.0"/>
    <numFmt numFmtId="215" formatCode="##0.0"/>
    <numFmt numFmtId="216" formatCode="0.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3">
    <font>
      <sz val="9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Helvetica"/>
      <family val="2"/>
    </font>
    <font>
      <b/>
      <sz val="8"/>
      <name val="Helvetica"/>
      <family val="2"/>
    </font>
    <font>
      <sz val="7"/>
      <name val="Helvetica"/>
      <family val="2"/>
    </font>
    <font>
      <sz val="9"/>
      <name val="MS Sans Serif"/>
      <family val="2"/>
    </font>
    <font>
      <sz val="8.5"/>
      <name val="MS Sans Serif"/>
      <family val="2"/>
    </font>
    <font>
      <sz val="8"/>
      <name val="Arial"/>
      <family val="2"/>
    </font>
    <font>
      <i/>
      <sz val="8"/>
      <name val="Helvetica"/>
      <family val="2"/>
    </font>
    <font>
      <b/>
      <sz val="9"/>
      <name val="Helvetica"/>
      <family val="0"/>
    </font>
    <font>
      <sz val="10"/>
      <color indexed="8"/>
      <name val="MS Sans Serif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b/>
      <sz val="10"/>
      <name val="MS Sans Serif"/>
      <family val="2"/>
    </font>
    <font>
      <i/>
      <sz val="9"/>
      <name val="MS Sans Serif"/>
      <family val="2"/>
    </font>
    <font>
      <b/>
      <sz val="10"/>
      <name val="Helvetica"/>
      <family val="0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0"/>
    </font>
    <font>
      <i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72" fontId="6" fillId="0" borderId="1" xfId="25" applyFont="1" applyBorder="1">
      <alignment/>
      <protection/>
    </xf>
    <xf numFmtId="172" fontId="5" fillId="0" borderId="1" xfId="25" applyFont="1" applyBorder="1">
      <alignment/>
      <protection/>
    </xf>
    <xf numFmtId="172" fontId="0" fillId="0" borderId="0" xfId="25" applyBorder="1">
      <alignment/>
      <protection/>
    </xf>
    <xf numFmtId="172" fontId="0" fillId="0" borderId="0" xfId="25">
      <alignment/>
      <protection/>
    </xf>
    <xf numFmtId="172" fontId="5" fillId="0" borderId="0" xfId="25" applyFont="1" applyBorder="1">
      <alignment/>
      <protection/>
    </xf>
    <xf numFmtId="172" fontId="5" fillId="0" borderId="1" xfId="25" applyFont="1" applyBorder="1" applyAlignment="1" applyProtection="1">
      <alignment horizontal="left"/>
      <protection/>
    </xf>
    <xf numFmtId="172" fontId="5" fillId="0" borderId="1" xfId="25" applyFont="1" applyBorder="1" applyAlignment="1" applyProtection="1">
      <alignment horizontal="center"/>
      <protection/>
    </xf>
    <xf numFmtId="172" fontId="5" fillId="0" borderId="1" xfId="25" applyFont="1" applyBorder="1" applyAlignment="1" applyProtection="1" quotePrefix="1">
      <alignment horizontal="center"/>
      <protection/>
    </xf>
    <xf numFmtId="172" fontId="5" fillId="0" borderId="0" xfId="25" applyFont="1" applyBorder="1" applyAlignment="1" applyProtection="1" quotePrefix="1">
      <alignment horizontal="centerContinuous"/>
      <protection/>
    </xf>
    <xf numFmtId="172" fontId="5" fillId="0" borderId="0" xfId="25" applyFont="1" applyBorder="1" applyAlignment="1">
      <alignment horizontal="centerContinuous"/>
      <protection/>
    </xf>
    <xf numFmtId="172" fontId="5" fillId="0" borderId="0" xfId="25" applyFont="1" applyBorder="1" applyAlignment="1" applyProtection="1">
      <alignment horizontal="left"/>
      <protection/>
    </xf>
    <xf numFmtId="37" fontId="5" fillId="0" borderId="0" xfId="21" applyNumberFormat="1" applyFont="1">
      <alignment/>
      <protection/>
    </xf>
    <xf numFmtId="37" fontId="5" fillId="0" borderId="0" xfId="25" applyNumberFormat="1" applyFont="1" applyBorder="1" applyProtection="1">
      <alignment/>
      <protection/>
    </xf>
    <xf numFmtId="172" fontId="7" fillId="0" borderId="0" xfId="25" applyFont="1" applyBorder="1" applyAlignment="1" applyProtection="1" quotePrefix="1">
      <alignment horizontal="left"/>
      <protection/>
    </xf>
    <xf numFmtId="179" fontId="5" fillId="0" borderId="0" xfId="25" applyNumberFormat="1" applyFont="1" applyBorder="1" applyProtection="1">
      <alignment/>
      <protection/>
    </xf>
    <xf numFmtId="37" fontId="5" fillId="0" borderId="0" xfId="25" applyNumberFormat="1" applyFont="1" applyBorder="1" applyAlignment="1" applyProtection="1">
      <alignment horizontal="left"/>
      <protection/>
    </xf>
    <xf numFmtId="172" fontId="0" fillId="0" borderId="0" xfId="25" applyBorder="1" applyAlignment="1" applyProtection="1">
      <alignment horizontal="left"/>
      <protection/>
    </xf>
    <xf numFmtId="207" fontId="0" fillId="0" borderId="0" xfId="25" applyNumberFormat="1" applyBorder="1" applyProtection="1">
      <alignment/>
      <protection/>
    </xf>
    <xf numFmtId="0" fontId="4" fillId="0" borderId="0" xfId="26">
      <alignment/>
      <protection/>
    </xf>
    <xf numFmtId="3" fontId="4" fillId="0" borderId="0" xfId="26" applyNumberFormat="1">
      <alignment/>
      <protection/>
    </xf>
    <xf numFmtId="0" fontId="8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8" fillId="0" borderId="2" xfId="26" applyFont="1" applyBorder="1">
      <alignment/>
      <protection/>
    </xf>
    <xf numFmtId="3" fontId="8" fillId="0" borderId="2" xfId="26" applyNumberFormat="1" applyFont="1" applyBorder="1">
      <alignment/>
      <protection/>
    </xf>
    <xf numFmtId="3" fontId="8" fillId="0" borderId="0" xfId="26" applyNumberFormat="1" applyFont="1" applyAlignment="1">
      <alignment horizontal="center"/>
      <protection/>
    </xf>
    <xf numFmtId="0" fontId="8" fillId="0" borderId="1" xfId="26" applyFont="1" applyBorder="1">
      <alignment/>
      <protection/>
    </xf>
    <xf numFmtId="3" fontId="8" fillId="0" borderId="1" xfId="26" applyNumberFormat="1" applyFont="1" applyBorder="1">
      <alignment/>
      <protection/>
    </xf>
    <xf numFmtId="0" fontId="8" fillId="0" borderId="0" xfId="26" applyFont="1" applyBorder="1">
      <alignment/>
      <protection/>
    </xf>
    <xf numFmtId="3" fontId="8" fillId="0" borderId="0" xfId="26" applyNumberFormat="1" applyFont="1" applyBorder="1">
      <alignment/>
      <protection/>
    </xf>
    <xf numFmtId="0" fontId="8" fillId="0" borderId="0" xfId="26" applyFont="1" applyAlignment="1" quotePrefix="1">
      <alignment horizontal="left"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Alignment="1">
      <alignment/>
    </xf>
    <xf numFmtId="172" fontId="5" fillId="0" borderId="0" xfId="25" applyFont="1" applyBorder="1" applyAlignment="1" applyProtection="1" quotePrefix="1">
      <alignment horizontal="left"/>
      <protection/>
    </xf>
    <xf numFmtId="37" fontId="5" fillId="0" borderId="0" xfId="21" applyNumberFormat="1" applyFont="1" applyAlignment="1" quotePrefix="1">
      <alignment horizontal="left"/>
      <protection/>
    </xf>
    <xf numFmtId="172" fontId="5" fillId="0" borderId="0" xfId="25" applyFont="1" applyBorder="1" applyAlignment="1" quotePrefix="1">
      <alignment horizontal="left"/>
      <protection/>
    </xf>
    <xf numFmtId="179" fontId="5" fillId="0" borderId="0" xfId="21" applyNumberFormat="1" applyFont="1">
      <alignment/>
      <protection/>
    </xf>
    <xf numFmtId="179" fontId="10" fillId="0" borderId="0" xfId="0" applyNumberFormat="1" applyFont="1" applyAlignment="1">
      <alignment/>
    </xf>
    <xf numFmtId="172" fontId="11" fillId="0" borderId="0" xfId="25" applyFont="1" applyBorder="1" applyAlignment="1" applyProtection="1">
      <alignment horizontal="left"/>
      <protection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37" fontId="5" fillId="0" borderId="0" xfId="21" applyNumberFormat="1" applyFont="1" quotePrefix="1">
      <alignment/>
      <protection/>
    </xf>
    <xf numFmtId="0" fontId="0" fillId="0" borderId="1" xfId="0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2" fontId="12" fillId="0" borderId="1" xfId="25" applyFont="1" applyBorder="1" applyAlignment="1" applyProtection="1" quotePrefix="1">
      <alignment horizontal="left"/>
      <protection locked="0"/>
    </xf>
    <xf numFmtId="3" fontId="14" fillId="0" borderId="0" xfId="23" applyNumberFormat="1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15" fillId="0" borderId="0" xfId="26" applyFont="1" applyAlignment="1" quotePrefix="1">
      <alignment horizontal="left"/>
      <protection/>
    </xf>
    <xf numFmtId="0" fontId="16" fillId="0" borderId="0" xfId="26" applyFont="1" applyAlignment="1" quotePrefix="1">
      <alignment horizontal="left"/>
      <protection/>
    </xf>
    <xf numFmtId="3" fontId="17" fillId="0" borderId="0" xfId="26" applyNumberFormat="1" applyFont="1" applyBorder="1" applyAlignment="1" quotePrefix="1">
      <alignment horizontal="left"/>
      <protection/>
    </xf>
    <xf numFmtId="172" fontId="18" fillId="0" borderId="1" xfId="25" applyFont="1" applyBorder="1" applyAlignment="1" applyProtection="1" quotePrefix="1">
      <alignment horizontal="left"/>
      <protection locked="0"/>
    </xf>
    <xf numFmtId="172" fontId="10" fillId="0" borderId="0" xfId="25" applyFont="1" applyBorder="1">
      <alignment/>
      <protection/>
    </xf>
    <xf numFmtId="0" fontId="5" fillId="0" borderId="0" xfId="26" applyFont="1" applyBorder="1">
      <alignment/>
      <protection/>
    </xf>
    <xf numFmtId="0" fontId="5" fillId="0" borderId="0" xfId="0" applyFont="1" applyAlignment="1">
      <alignment/>
    </xf>
    <xf numFmtId="0" fontId="5" fillId="0" borderId="0" xfId="26" applyFont="1" applyAlignment="1" quotePrefix="1">
      <alignment horizontal="center"/>
      <protection/>
    </xf>
    <xf numFmtId="3" fontId="5" fillId="0" borderId="0" xfId="26" applyNumberFormat="1" applyFont="1" applyBorder="1">
      <alignment/>
      <protection/>
    </xf>
    <xf numFmtId="3" fontId="11" fillId="0" borderId="0" xfId="26" applyNumberFormat="1" applyFont="1" applyBorder="1" applyAlignment="1" quotePrefix="1">
      <alignment horizontal="left"/>
      <protection/>
    </xf>
    <xf numFmtId="0" fontId="11" fillId="0" borderId="0" xfId="0" applyFont="1" applyAlignment="1" quotePrefix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 quotePrefix="1">
      <alignment horizontal="centerContinuous"/>
    </xf>
    <xf numFmtId="0" fontId="19" fillId="0" borderId="0" xfId="0" applyFont="1" applyAlignment="1">
      <alignment horizontal="centerContinuous"/>
    </xf>
    <xf numFmtId="0" fontId="3" fillId="0" borderId="0" xfId="20" applyAlignment="1">
      <alignment/>
    </xf>
    <xf numFmtId="216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3" fontId="5" fillId="0" borderId="0" xfId="22" applyNumberFormat="1" applyFont="1">
      <alignment/>
      <protection/>
    </xf>
    <xf numFmtId="3" fontId="14" fillId="0" borderId="2" xfId="23" applyNumberFormat="1" applyFont="1" applyFill="1" applyBorder="1" applyAlignment="1">
      <alignment horizontal="right" wrapText="1"/>
      <protection/>
    </xf>
    <xf numFmtId="0" fontId="10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216" fontId="0" fillId="0" borderId="0" xfId="0" applyNumberFormat="1" applyAlignment="1">
      <alignment/>
    </xf>
    <xf numFmtId="3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72" fontId="5" fillId="2" borderId="0" xfId="25" applyFont="1" applyFill="1" applyBorder="1">
      <alignment/>
      <protection/>
    </xf>
    <xf numFmtId="172" fontId="5" fillId="2" borderId="0" xfId="25" applyFont="1" applyFill="1" applyBorder="1" applyAlignment="1" applyProtection="1">
      <alignment horizontal="center"/>
      <protection/>
    </xf>
    <xf numFmtId="172" fontId="5" fillId="2" borderId="1" xfId="25" applyFont="1" applyFill="1" applyBorder="1" applyAlignment="1" applyProtection="1">
      <alignment horizontal="left"/>
      <protection/>
    </xf>
    <xf numFmtId="172" fontId="5" fillId="2" borderId="1" xfId="25" applyFont="1" applyFill="1" applyBorder="1" applyAlignment="1" applyProtection="1" quotePrefix="1">
      <alignment horizontal="center"/>
      <protection/>
    </xf>
    <xf numFmtId="172" fontId="5" fillId="3" borderId="1" xfId="25" applyFont="1" applyFill="1" applyBorder="1" applyAlignment="1" applyProtection="1" quotePrefix="1">
      <alignment horizontal="left"/>
      <protection/>
    </xf>
    <xf numFmtId="3" fontId="14" fillId="4" borderId="1" xfId="23" applyNumberFormat="1" applyFont="1" applyFill="1" applyBorder="1" applyAlignment="1">
      <alignment horizontal="right" wrapText="1"/>
      <protection/>
    </xf>
    <xf numFmtId="199" fontId="5" fillId="3" borderId="0" xfId="25" applyNumberFormat="1" applyFont="1" applyFill="1" applyBorder="1" applyProtection="1">
      <alignment/>
      <protection/>
    </xf>
    <xf numFmtId="172" fontId="5" fillId="3" borderId="0" xfId="25" applyFont="1" applyFill="1" applyBorder="1" applyAlignment="1" applyProtection="1">
      <alignment horizontal="center"/>
      <protection/>
    </xf>
    <xf numFmtId="172" fontId="5" fillId="3" borderId="0" xfId="25" applyFont="1" applyFill="1" applyBorder="1">
      <alignment/>
      <protection/>
    </xf>
    <xf numFmtId="0" fontId="8" fillId="3" borderId="2" xfId="26" applyFont="1" applyFill="1" applyBorder="1">
      <alignment/>
      <protection/>
    </xf>
    <xf numFmtId="0" fontId="8" fillId="3" borderId="0" xfId="26" applyFont="1" applyFill="1" applyAlignment="1" quotePrefix="1">
      <alignment horizontal="center"/>
      <protection/>
    </xf>
    <xf numFmtId="0" fontId="8" fillId="3" borderId="1" xfId="26" applyFont="1" applyFill="1" applyBorder="1">
      <alignment/>
      <protection/>
    </xf>
    <xf numFmtId="0" fontId="8" fillId="3" borderId="0" xfId="26" applyFont="1" applyFill="1" applyBorder="1">
      <alignment/>
      <protection/>
    </xf>
    <xf numFmtId="0" fontId="8" fillId="3" borderId="0" xfId="26" applyFont="1" applyFill="1">
      <alignment/>
      <protection/>
    </xf>
    <xf numFmtId="3" fontId="8" fillId="3" borderId="0" xfId="26" applyNumberFormat="1" applyFont="1" applyFill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horizontal="left"/>
      <protection/>
    </xf>
    <xf numFmtId="37" fontId="0" fillId="3" borderId="0" xfId="0" applyNumberFormat="1" applyFont="1" applyFill="1" applyAlignment="1" applyProtection="1">
      <alignment/>
      <protection/>
    </xf>
    <xf numFmtId="174" fontId="0" fillId="3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left"/>
      <protection/>
    </xf>
    <xf numFmtId="37" fontId="0" fillId="5" borderId="0" xfId="0" applyNumberFormat="1" applyFont="1" applyFill="1" applyAlignment="1" applyProtection="1">
      <alignment/>
      <protection/>
    </xf>
    <xf numFmtId="174" fontId="0" fillId="5" borderId="0" xfId="0" applyNumberFormat="1" applyFont="1" applyFill="1" applyAlignment="1" applyProtection="1">
      <alignment/>
      <protection/>
    </xf>
    <xf numFmtId="0" fontId="0" fillId="6" borderId="0" xfId="0" applyFill="1" applyAlignment="1">
      <alignment/>
    </xf>
    <xf numFmtId="0" fontId="0" fillId="6" borderId="0" xfId="0" applyFont="1" applyFill="1" applyAlignment="1" applyProtection="1">
      <alignment horizontal="left"/>
      <protection/>
    </xf>
    <xf numFmtId="37" fontId="0" fillId="6" borderId="0" xfId="0" applyNumberFormat="1" applyFont="1" applyFill="1" applyAlignment="1" applyProtection="1">
      <alignment/>
      <protection/>
    </xf>
    <xf numFmtId="174" fontId="0" fillId="6" borderId="0" xfId="0" applyNumberFormat="1" applyFont="1" applyFill="1" applyAlignment="1" applyProtection="1">
      <alignment horizontal="right"/>
      <protection/>
    </xf>
    <xf numFmtId="174" fontId="0" fillId="6" borderId="0" xfId="0" applyNumberFormat="1" applyFont="1" applyFill="1" applyAlignment="1" applyProtection="1">
      <alignment/>
      <protection/>
    </xf>
    <xf numFmtId="0" fontId="5" fillId="2" borderId="2" xfId="26" applyFont="1" applyFill="1" applyBorder="1">
      <alignment/>
      <protection/>
    </xf>
    <xf numFmtId="3" fontId="5" fillId="2" borderId="2" xfId="26" applyNumberFormat="1" applyFont="1" applyFill="1" applyBorder="1">
      <alignment/>
      <protection/>
    </xf>
    <xf numFmtId="0" fontId="5" fillId="2" borderId="0" xfId="26" applyFont="1" applyFill="1">
      <alignment/>
      <protection/>
    </xf>
    <xf numFmtId="3" fontId="5" fillId="2" borderId="0" xfId="26" applyNumberFormat="1" applyFont="1" applyFill="1" applyAlignment="1">
      <alignment horizontal="center"/>
      <protection/>
    </xf>
    <xf numFmtId="3" fontId="5" fillId="2" borderId="0" xfId="26" applyNumberFormat="1" applyFont="1" applyFill="1" applyAlignment="1" quotePrefix="1">
      <alignment horizontal="center"/>
      <protection/>
    </xf>
    <xf numFmtId="0" fontId="5" fillId="2" borderId="1" xfId="26" applyFont="1" applyFill="1" applyBorder="1">
      <alignment/>
      <protection/>
    </xf>
    <xf numFmtId="3" fontId="5" fillId="2" borderId="1" xfId="26" applyNumberFormat="1" applyFont="1" applyFill="1" applyBorder="1">
      <alignment/>
      <protection/>
    </xf>
    <xf numFmtId="0" fontId="5" fillId="5" borderId="2" xfId="26" applyFont="1" applyFill="1" applyBorder="1">
      <alignment/>
      <protection/>
    </xf>
    <xf numFmtId="3" fontId="5" fillId="5" borderId="2" xfId="26" applyNumberFormat="1" applyFont="1" applyFill="1" applyBorder="1">
      <alignment/>
      <protection/>
    </xf>
    <xf numFmtId="0" fontId="5" fillId="5" borderId="0" xfId="0" applyFont="1" applyFill="1" applyAlignment="1">
      <alignment/>
    </xf>
    <xf numFmtId="0" fontId="6" fillId="5" borderId="0" xfId="26" applyFont="1" applyFill="1">
      <alignment/>
      <protection/>
    </xf>
    <xf numFmtId="3" fontId="6" fillId="5" borderId="0" xfId="26" applyNumberFormat="1" applyFont="1" applyFill="1" applyAlignment="1">
      <alignment horizontal="center"/>
      <protection/>
    </xf>
    <xf numFmtId="0" fontId="6" fillId="5" borderId="0" xfId="26" applyFont="1" applyFill="1" applyAlignment="1" quotePrefix="1">
      <alignment horizontal="center"/>
      <protection/>
    </xf>
    <xf numFmtId="0" fontId="5" fillId="5" borderId="0" xfId="0" applyFont="1" applyFill="1" applyAlignment="1" quotePrefix="1">
      <alignment horizontal="left"/>
    </xf>
    <xf numFmtId="0" fontId="5" fillId="5" borderId="1" xfId="26" applyFont="1" applyFill="1" applyBorder="1">
      <alignment/>
      <protection/>
    </xf>
    <xf numFmtId="3" fontId="5" fillId="5" borderId="1" xfId="26" applyNumberFormat="1" applyFont="1" applyFill="1" applyBorder="1">
      <alignment/>
      <protection/>
    </xf>
    <xf numFmtId="172" fontId="11" fillId="0" borderId="0" xfId="25" applyFont="1" applyBorder="1" applyAlignment="1" applyProtection="1" quotePrefix="1">
      <alignment horizontal="left"/>
      <protection/>
    </xf>
    <xf numFmtId="0" fontId="5" fillId="5" borderId="3" xfId="26" applyFont="1" applyFill="1" applyBorder="1">
      <alignment/>
      <protection/>
    </xf>
    <xf numFmtId="0" fontId="5" fillId="5" borderId="3" xfId="26" applyFont="1" applyFill="1" applyBorder="1" applyAlignment="1" quotePrefix="1">
      <alignment horizontal="left"/>
      <protection/>
    </xf>
    <xf numFmtId="0" fontId="6" fillId="5" borderId="3" xfId="26" applyFont="1" applyFill="1" applyBorder="1">
      <alignment/>
      <protection/>
    </xf>
    <xf numFmtId="3" fontId="5" fillId="5" borderId="3" xfId="26" applyNumberFormat="1" applyFont="1" applyFill="1" applyBorder="1" applyAlignment="1">
      <alignment horizontal="centerContinuous"/>
      <protection/>
    </xf>
    <xf numFmtId="0" fontId="5" fillId="5" borderId="3" xfId="26" applyFont="1" applyFill="1" applyBorder="1" applyAlignment="1">
      <alignment horizontal="centerContinuous"/>
      <protection/>
    </xf>
    <xf numFmtId="0" fontId="11" fillId="6" borderId="0" xfId="0" applyFont="1" applyFill="1" applyAlignment="1" quotePrefix="1">
      <alignment/>
    </xf>
    <xf numFmtId="0" fontId="5" fillId="6" borderId="0" xfId="0" applyFont="1" applyFill="1" applyAlignment="1">
      <alignment/>
    </xf>
    <xf numFmtId="179" fontId="5" fillId="6" borderId="0" xfId="0" applyNumberFormat="1" applyFont="1" applyFill="1" applyAlignment="1">
      <alignment/>
    </xf>
    <xf numFmtId="0" fontId="5" fillId="2" borderId="0" xfId="26" applyFont="1" applyFill="1" applyBorder="1">
      <alignment/>
      <protection/>
    </xf>
    <xf numFmtId="21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6" fillId="5" borderId="3" xfId="26" applyNumberFormat="1" applyFont="1" applyFill="1" applyBorder="1" applyAlignment="1">
      <alignment horizontal="centerContinuous"/>
      <protection/>
    </xf>
    <xf numFmtId="0" fontId="11" fillId="0" borderId="0" xfId="25" applyNumberFormat="1" applyFont="1" applyBorder="1" applyAlignment="1" quotePrefix="1">
      <alignment horizontal="centerContinuous"/>
      <protection/>
    </xf>
    <xf numFmtId="0" fontId="5" fillId="0" borderId="0" xfId="25" applyNumberFormat="1" applyFont="1" applyBorder="1" applyAlignment="1">
      <alignment horizontal="centerContinuous"/>
      <protection/>
    </xf>
    <xf numFmtId="172" fontId="11" fillId="0" borderId="0" xfId="25" applyFont="1" applyBorder="1" applyAlignment="1" applyProtection="1" quotePrefix="1">
      <alignment horizontal="left"/>
      <protection/>
    </xf>
    <xf numFmtId="37" fontId="11" fillId="0" borderId="0" xfId="21" applyNumberFormat="1" applyFont="1" applyAlignment="1" quotePrefix="1">
      <alignment horizontal="left"/>
      <protection/>
    </xf>
    <xf numFmtId="3" fontId="8" fillId="0" borderId="0" xfId="26" applyNumberFormat="1" applyFont="1" applyFill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1" fillId="0" borderId="0" xfId="24">
      <alignment/>
      <protection/>
    </xf>
    <xf numFmtId="0" fontId="20" fillId="0" borderId="0" xfId="0" applyFont="1" applyAlignment="1">
      <alignment/>
    </xf>
    <xf numFmtId="0" fontId="20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2" xfId="24" applyFont="1" applyBorder="1">
      <alignment/>
      <protection/>
    </xf>
    <xf numFmtId="0" fontId="0" fillId="0" borderId="1" xfId="24" applyFont="1" applyBorder="1">
      <alignment/>
      <protection/>
    </xf>
    <xf numFmtId="0" fontId="21" fillId="0" borderId="0" xfId="24" applyFont="1">
      <alignment/>
      <protection/>
    </xf>
    <xf numFmtId="0" fontId="0" fillId="0" borderId="0" xfId="24" applyFont="1">
      <alignment/>
      <protection/>
    </xf>
    <xf numFmtId="3" fontId="0" fillId="0" borderId="0" xfId="24" applyNumberFormat="1" applyFont="1" quotePrefix="1">
      <alignment/>
      <protection/>
    </xf>
    <xf numFmtId="3" fontId="0" fillId="0" borderId="0" xfId="24" applyNumberFormat="1" applyFont="1">
      <alignment/>
      <protection/>
    </xf>
    <xf numFmtId="0" fontId="0" fillId="0" borderId="1" xfId="24" applyFont="1" applyBorder="1">
      <alignment/>
      <protection/>
    </xf>
    <xf numFmtId="3" fontId="0" fillId="0" borderId="1" xfId="24" applyNumberFormat="1" applyFont="1" applyBorder="1">
      <alignment/>
      <protection/>
    </xf>
    <xf numFmtId="0" fontId="0" fillId="0" borderId="0" xfId="24" applyFont="1">
      <alignment/>
      <protection/>
    </xf>
    <xf numFmtId="0" fontId="19" fillId="0" borderId="0" xfId="24" applyFont="1">
      <alignment/>
      <protection/>
    </xf>
    <xf numFmtId="3" fontId="0" fillId="0" borderId="0" xfId="24" applyNumberFormat="1" applyFont="1">
      <alignment/>
      <protection/>
    </xf>
    <xf numFmtId="0" fontId="15" fillId="0" borderId="0" xfId="24" applyFont="1">
      <alignment/>
      <protection/>
    </xf>
    <xf numFmtId="3" fontId="22" fillId="0" borderId="0" xfId="24" applyNumberFormat="1" applyFont="1" quotePrefix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2001TAB" xfId="21"/>
    <cellStyle name="Normal_Receipts1" xfId="22"/>
    <cellStyle name="Normal_Sheet1" xfId="23"/>
    <cellStyle name="Normal_StateVegReceipts1924_2007" xfId="24"/>
    <cellStyle name="Normal_TAB16" xfId="25"/>
    <cellStyle name="Normal_VegeyReceiptsMonthl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ct03\AppendixTabs\Pr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rive\S&amp;OTABS\NOVEMBER\2000tables\Nov2000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1"/>
      <sheetName val="Prices2"/>
      <sheetName val="Prices3"/>
      <sheetName val="Prices4"/>
      <sheetName val="Prices5"/>
      <sheetName val="Prices6"/>
      <sheetName val="Prices7"/>
      <sheetName val="Prices8"/>
      <sheetName val="Prices9"/>
      <sheetName val="Prices10"/>
      <sheetName val="Price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  <sheetName val="tab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tabColor indexed="57"/>
    <pageSetUpPr fitToPage="1"/>
  </sheetPr>
  <dimension ref="A2:Q66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11.7109375" defaultRowHeight="12"/>
  <cols>
    <col min="1" max="1" width="13.00390625" style="4" customWidth="1"/>
    <col min="2" max="13" width="8.57421875" style="4" customWidth="1"/>
    <col min="14" max="14" width="1.8515625" style="4" customWidth="1"/>
    <col min="15" max="15" width="7.7109375" style="4" customWidth="1"/>
    <col min="16" max="16" width="3.7109375" style="4" customWidth="1"/>
    <col min="17" max="16384" width="11.7109375" style="4" customWidth="1"/>
  </cols>
  <sheetData>
    <row r="2" spans="1:16" ht="12.75">
      <c r="A2" s="57" t="s">
        <v>307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0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 t="s">
        <v>0</v>
      </c>
      <c r="P3" s="3"/>
    </row>
    <row r="4" spans="1:16" ht="12">
      <c r="A4" s="86" t="s">
        <v>1</v>
      </c>
      <c r="B4" s="87" t="s">
        <v>247</v>
      </c>
      <c r="C4" s="87" t="s">
        <v>246</v>
      </c>
      <c r="D4" s="87" t="s">
        <v>245</v>
      </c>
      <c r="E4" s="87" t="s">
        <v>244</v>
      </c>
      <c r="F4" s="87" t="s">
        <v>242</v>
      </c>
      <c r="G4" s="87" t="s">
        <v>243</v>
      </c>
      <c r="H4" s="87" t="s">
        <v>259</v>
      </c>
      <c r="I4" s="87" t="s">
        <v>263</v>
      </c>
      <c r="J4" s="87" t="s">
        <v>272</v>
      </c>
      <c r="K4" s="87" t="s">
        <v>284</v>
      </c>
      <c r="L4" s="87" t="s">
        <v>305</v>
      </c>
      <c r="M4" s="87" t="s">
        <v>304</v>
      </c>
      <c r="N4" s="87"/>
      <c r="O4" s="87" t="s">
        <v>293</v>
      </c>
      <c r="P4" s="3"/>
    </row>
    <row r="5" spans="1:16" ht="14.25" customHeight="1">
      <c r="A5" s="5"/>
      <c r="B5" s="144" t="s">
        <v>280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0"/>
      <c r="O5" s="91" t="s">
        <v>2</v>
      </c>
      <c r="P5" s="3"/>
    </row>
    <row r="6" spans="1:16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2"/>
      <c r="P6" s="3"/>
    </row>
    <row r="7" spans="1:17" s="3" customFormat="1" ht="10.5" customHeight="1">
      <c r="A7" s="11" t="s">
        <v>3</v>
      </c>
      <c r="B7" s="52">
        <v>53939</v>
      </c>
      <c r="C7" s="52">
        <v>48390</v>
      </c>
      <c r="D7" s="52">
        <v>44528</v>
      </c>
      <c r="E7" s="52">
        <v>48671</v>
      </c>
      <c r="F7" s="52">
        <v>45354</v>
      </c>
      <c r="G7" s="52">
        <v>40764</v>
      </c>
      <c r="H7" s="52">
        <v>41776</v>
      </c>
      <c r="I7" s="52">
        <v>40968</v>
      </c>
      <c r="J7" s="52">
        <v>39053</v>
      </c>
      <c r="K7" s="52">
        <v>42374</v>
      </c>
      <c r="L7" s="52">
        <v>40238</v>
      </c>
      <c r="M7" s="52">
        <v>41728</v>
      </c>
      <c r="N7" s="52"/>
      <c r="O7" s="90">
        <f aca="true" t="shared" si="0" ref="O7:O38">+((M7/L7)-1)*100</f>
        <v>3.7029673443014</v>
      </c>
      <c r="Q7" s="52"/>
    </row>
    <row r="8" spans="1:17" ht="10.5" customHeight="1">
      <c r="A8" s="11" t="s">
        <v>4</v>
      </c>
      <c r="B8" s="52">
        <v>4100</v>
      </c>
      <c r="C8" s="52">
        <v>3405</v>
      </c>
      <c r="D8" s="52">
        <v>4360</v>
      </c>
      <c r="E8" s="52">
        <v>3902</v>
      </c>
      <c r="F8" s="52">
        <v>4707</v>
      </c>
      <c r="G8" s="52">
        <v>4458</v>
      </c>
      <c r="H8" s="52">
        <v>4688</v>
      </c>
      <c r="I8" s="52">
        <v>4347</v>
      </c>
      <c r="J8" s="52">
        <v>4922</v>
      </c>
      <c r="K8" s="52">
        <v>5757</v>
      </c>
      <c r="L8" s="52">
        <v>5918</v>
      </c>
      <c r="M8" s="52">
        <v>5616</v>
      </c>
      <c r="N8" s="52"/>
      <c r="O8" s="90">
        <f t="shared" si="0"/>
        <v>-5.103075363298415</v>
      </c>
      <c r="P8" s="3"/>
      <c r="Q8" s="52"/>
    </row>
    <row r="9" spans="1:17" ht="10.5" customHeight="1">
      <c r="A9" s="11" t="s">
        <v>5</v>
      </c>
      <c r="B9" s="52">
        <v>622719</v>
      </c>
      <c r="C9" s="52">
        <v>791982</v>
      </c>
      <c r="D9" s="52">
        <v>653013</v>
      </c>
      <c r="E9" s="52">
        <v>710450</v>
      </c>
      <c r="F9" s="52">
        <v>847180</v>
      </c>
      <c r="G9" s="52">
        <v>1416529</v>
      </c>
      <c r="H9" s="52">
        <v>742336</v>
      </c>
      <c r="I9" s="52">
        <v>1009900</v>
      </c>
      <c r="J9" s="52">
        <v>1019524</v>
      </c>
      <c r="K9" s="52">
        <v>920436</v>
      </c>
      <c r="L9" s="52">
        <v>1167636</v>
      </c>
      <c r="M9" s="52">
        <v>934473</v>
      </c>
      <c r="N9" s="52"/>
      <c r="O9" s="90">
        <f t="shared" si="0"/>
        <v>-19.968808772596937</v>
      </c>
      <c r="P9" s="3"/>
      <c r="Q9" s="52"/>
    </row>
    <row r="10" spans="1:17" ht="10.5" customHeight="1">
      <c r="A10" s="11" t="s">
        <v>6</v>
      </c>
      <c r="B10" s="52">
        <v>26063</v>
      </c>
      <c r="C10" s="52">
        <v>29613</v>
      </c>
      <c r="D10" s="52">
        <v>32642</v>
      </c>
      <c r="E10" s="52">
        <v>28815</v>
      </c>
      <c r="F10" s="52">
        <v>28741</v>
      </c>
      <c r="G10" s="52">
        <v>28953</v>
      </c>
      <c r="H10" s="52">
        <v>31301</v>
      </c>
      <c r="I10" s="52">
        <v>17766</v>
      </c>
      <c r="J10" s="52">
        <v>31146</v>
      </c>
      <c r="K10" s="52">
        <v>30892</v>
      </c>
      <c r="L10" s="52">
        <v>24414</v>
      </c>
      <c r="M10" s="52">
        <v>26172</v>
      </c>
      <c r="N10" s="52"/>
      <c r="O10" s="90">
        <f t="shared" si="0"/>
        <v>7.200786434013273</v>
      </c>
      <c r="P10" s="3"/>
      <c r="Q10" s="52"/>
    </row>
    <row r="11" spans="1:17" ht="10.5" customHeight="1">
      <c r="A11" s="11" t="s">
        <v>7</v>
      </c>
      <c r="B11" s="52">
        <v>5974158</v>
      </c>
      <c r="C11" s="52">
        <v>5700817</v>
      </c>
      <c r="D11" s="52">
        <v>6186208</v>
      </c>
      <c r="E11" s="52">
        <v>6598686</v>
      </c>
      <c r="F11" s="52">
        <v>6143010</v>
      </c>
      <c r="G11" s="52">
        <v>6786347</v>
      </c>
      <c r="H11" s="52">
        <v>7116282</v>
      </c>
      <c r="I11" s="52">
        <v>6613246</v>
      </c>
      <c r="J11" s="52">
        <v>6581754</v>
      </c>
      <c r="K11" s="52">
        <v>7537051</v>
      </c>
      <c r="L11" s="52">
        <v>8061717</v>
      </c>
      <c r="M11" s="52">
        <v>8108718</v>
      </c>
      <c r="N11" s="52"/>
      <c r="O11" s="90">
        <f t="shared" si="0"/>
        <v>0.583014759758993</v>
      </c>
      <c r="P11" s="3"/>
      <c r="Q11" s="52"/>
    </row>
    <row r="12" spans="1:17" ht="10.5" customHeight="1">
      <c r="A12" s="11" t="s">
        <v>8</v>
      </c>
      <c r="B12" s="52">
        <v>230929</v>
      </c>
      <c r="C12" s="52">
        <v>284544</v>
      </c>
      <c r="D12" s="52">
        <v>261338</v>
      </c>
      <c r="E12" s="52">
        <v>249807</v>
      </c>
      <c r="F12" s="52">
        <v>253015</v>
      </c>
      <c r="G12" s="52">
        <v>346421</v>
      </c>
      <c r="H12" s="52">
        <v>325950</v>
      </c>
      <c r="I12" s="52">
        <v>247554</v>
      </c>
      <c r="J12" s="52">
        <v>293614</v>
      </c>
      <c r="K12" s="52">
        <v>340872</v>
      </c>
      <c r="L12" s="52">
        <v>300031</v>
      </c>
      <c r="M12" s="52">
        <v>368256</v>
      </c>
      <c r="N12" s="52"/>
      <c r="O12" s="90">
        <f t="shared" si="0"/>
        <v>22.73931693724982</v>
      </c>
      <c r="P12" s="3"/>
      <c r="Q12" s="52"/>
    </row>
    <row r="13" spans="1:17" ht="10.5" customHeight="1">
      <c r="A13" s="11" t="s">
        <v>9</v>
      </c>
      <c r="B13" s="52">
        <v>22470</v>
      </c>
      <c r="C13" s="52">
        <v>25911</v>
      </c>
      <c r="D13" s="52">
        <v>16239</v>
      </c>
      <c r="E13" s="52">
        <v>19045</v>
      </c>
      <c r="F13" s="52">
        <v>17479</v>
      </c>
      <c r="G13" s="52">
        <v>19700</v>
      </c>
      <c r="H13" s="52">
        <v>18580</v>
      </c>
      <c r="I13" s="52">
        <v>22649</v>
      </c>
      <c r="J13" s="52">
        <v>22400</v>
      </c>
      <c r="K13" s="52">
        <v>20816</v>
      </c>
      <c r="L13" s="52">
        <v>23365</v>
      </c>
      <c r="M13" s="52">
        <v>22700</v>
      </c>
      <c r="N13" s="52"/>
      <c r="O13" s="90">
        <f t="shared" si="0"/>
        <v>-2.8461373849775318</v>
      </c>
      <c r="P13" s="3"/>
      <c r="Q13" s="52"/>
    </row>
    <row r="14" spans="1:17" ht="10.5" customHeight="1">
      <c r="A14" s="11" t="s">
        <v>10</v>
      </c>
      <c r="B14" s="52">
        <v>41630</v>
      </c>
      <c r="C14" s="52">
        <v>54961</v>
      </c>
      <c r="D14" s="52">
        <v>55694</v>
      </c>
      <c r="E14" s="52">
        <v>53982</v>
      </c>
      <c r="F14" s="52">
        <v>55216</v>
      </c>
      <c r="G14" s="52">
        <v>53368</v>
      </c>
      <c r="H14" s="52">
        <v>42388</v>
      </c>
      <c r="I14" s="52">
        <v>45600</v>
      </c>
      <c r="J14" s="52">
        <v>50372</v>
      </c>
      <c r="K14" s="52">
        <v>47513</v>
      </c>
      <c r="L14" s="52">
        <v>52776</v>
      </c>
      <c r="M14" s="52">
        <v>49332</v>
      </c>
      <c r="N14" s="52"/>
      <c r="O14" s="90">
        <f t="shared" si="0"/>
        <v>-6.5256934970441165</v>
      </c>
      <c r="P14" s="3"/>
      <c r="Q14" s="52"/>
    </row>
    <row r="15" spans="1:17" ht="10.5" customHeight="1">
      <c r="A15" s="11" t="s">
        <v>11</v>
      </c>
      <c r="B15" s="52">
        <v>1480124</v>
      </c>
      <c r="C15" s="52">
        <v>1586279</v>
      </c>
      <c r="D15" s="52">
        <v>1403290</v>
      </c>
      <c r="E15" s="52">
        <v>1436032</v>
      </c>
      <c r="F15" s="52">
        <v>1423335</v>
      </c>
      <c r="G15" s="52">
        <v>1461742</v>
      </c>
      <c r="H15" s="52">
        <v>1478035</v>
      </c>
      <c r="I15" s="52">
        <v>1448222</v>
      </c>
      <c r="J15" s="52">
        <v>1844249</v>
      </c>
      <c r="K15" s="52">
        <v>1568965</v>
      </c>
      <c r="L15" s="52">
        <v>1649066</v>
      </c>
      <c r="M15" s="52">
        <v>1894254</v>
      </c>
      <c r="N15" s="52"/>
      <c r="O15" s="90">
        <f t="shared" si="0"/>
        <v>14.868295144039113</v>
      </c>
      <c r="P15" s="3"/>
      <c r="Q15" s="52"/>
    </row>
    <row r="16" spans="1:17" ht="10.5" customHeight="1">
      <c r="A16" s="11" t="s">
        <v>12</v>
      </c>
      <c r="B16" s="52">
        <v>429422</v>
      </c>
      <c r="C16" s="52">
        <v>384705</v>
      </c>
      <c r="D16" s="52">
        <v>421105</v>
      </c>
      <c r="E16" s="52">
        <v>443438</v>
      </c>
      <c r="F16" s="52">
        <v>415406</v>
      </c>
      <c r="G16" s="52">
        <v>403793</v>
      </c>
      <c r="H16" s="52">
        <v>465458</v>
      </c>
      <c r="I16" s="52">
        <v>454213</v>
      </c>
      <c r="J16" s="52">
        <v>555573</v>
      </c>
      <c r="K16" s="52">
        <v>612789</v>
      </c>
      <c r="L16" s="52">
        <v>659090</v>
      </c>
      <c r="M16" s="52">
        <v>672422</v>
      </c>
      <c r="N16" s="52"/>
      <c r="O16" s="90">
        <f t="shared" si="0"/>
        <v>2.022788996950342</v>
      </c>
      <c r="P16" s="3"/>
      <c r="Q16" s="52"/>
    </row>
    <row r="17" spans="1:17" ht="10.5" customHeight="1">
      <c r="A17" s="11" t="s">
        <v>13</v>
      </c>
      <c r="B17" s="52">
        <v>48177</v>
      </c>
      <c r="C17" s="52">
        <v>53268</v>
      </c>
      <c r="D17" s="52">
        <v>58037</v>
      </c>
      <c r="E17" s="52">
        <v>61366</v>
      </c>
      <c r="F17" s="52">
        <v>64533</v>
      </c>
      <c r="G17" s="52">
        <v>64163</v>
      </c>
      <c r="H17" s="52">
        <v>65242</v>
      </c>
      <c r="I17" s="52">
        <v>69082</v>
      </c>
      <c r="J17" s="52">
        <v>68162</v>
      </c>
      <c r="K17" s="52">
        <v>73965</v>
      </c>
      <c r="L17" s="52">
        <v>114606</v>
      </c>
      <c r="M17" s="52">
        <v>114606</v>
      </c>
      <c r="N17" s="52"/>
      <c r="O17" s="90">
        <f t="shared" si="0"/>
        <v>0</v>
      </c>
      <c r="P17" s="3"/>
      <c r="Q17" s="52"/>
    </row>
    <row r="18" spans="1:17" ht="10.5" customHeight="1">
      <c r="A18" s="11" t="s">
        <v>14</v>
      </c>
      <c r="B18" s="52">
        <v>653484</v>
      </c>
      <c r="C18" s="52">
        <v>671689</v>
      </c>
      <c r="D18" s="52">
        <v>711054</v>
      </c>
      <c r="E18" s="52">
        <v>651598</v>
      </c>
      <c r="F18" s="52">
        <v>680393</v>
      </c>
      <c r="G18" s="52">
        <v>821489</v>
      </c>
      <c r="H18" s="52">
        <v>682800</v>
      </c>
      <c r="I18" s="52">
        <v>623023</v>
      </c>
      <c r="J18" s="52">
        <v>624358</v>
      </c>
      <c r="K18" s="52">
        <v>779655</v>
      </c>
      <c r="L18" s="52">
        <v>876486</v>
      </c>
      <c r="M18" s="52">
        <v>963594</v>
      </c>
      <c r="N18" s="52"/>
      <c r="O18" s="90">
        <f t="shared" si="0"/>
        <v>9.938321889910394</v>
      </c>
      <c r="P18" s="3"/>
      <c r="Q18" s="52"/>
    </row>
    <row r="19" spans="1:17" ht="10.5" customHeight="1">
      <c r="A19" s="11" t="s">
        <v>15</v>
      </c>
      <c r="B19" s="52">
        <v>68516</v>
      </c>
      <c r="C19" s="52">
        <v>61836</v>
      </c>
      <c r="D19" s="52">
        <v>66600</v>
      </c>
      <c r="E19" s="52">
        <v>75606</v>
      </c>
      <c r="F19" s="52">
        <v>74209</v>
      </c>
      <c r="G19" s="52">
        <v>60859</v>
      </c>
      <c r="H19" s="52">
        <v>65266</v>
      </c>
      <c r="I19" s="52">
        <v>66238</v>
      </c>
      <c r="J19" s="52">
        <v>68780</v>
      </c>
      <c r="K19" s="52">
        <v>83348</v>
      </c>
      <c r="L19" s="52">
        <v>101031</v>
      </c>
      <c r="M19" s="52">
        <v>104114</v>
      </c>
      <c r="N19" s="52"/>
      <c r="O19" s="90">
        <f t="shared" si="0"/>
        <v>3.0515386366560815</v>
      </c>
      <c r="P19" s="3"/>
      <c r="Q19" s="52"/>
    </row>
    <row r="20" spans="1:17" ht="10.5" customHeight="1">
      <c r="A20" s="11" t="s">
        <v>16</v>
      </c>
      <c r="B20" s="52">
        <v>96290</v>
      </c>
      <c r="C20" s="52">
        <v>107645</v>
      </c>
      <c r="D20" s="52">
        <v>112938</v>
      </c>
      <c r="E20" s="52">
        <v>114197</v>
      </c>
      <c r="F20" s="52">
        <v>132163</v>
      </c>
      <c r="G20" s="52">
        <v>126858</v>
      </c>
      <c r="H20" s="52">
        <v>132123</v>
      </c>
      <c r="I20" s="52">
        <v>142981</v>
      </c>
      <c r="J20" s="52">
        <v>133435</v>
      </c>
      <c r="K20" s="52">
        <v>133394</v>
      </c>
      <c r="L20" s="52">
        <v>151341</v>
      </c>
      <c r="M20" s="52">
        <v>151341</v>
      </c>
      <c r="N20" s="52"/>
      <c r="O20" s="90">
        <f t="shared" si="0"/>
        <v>0</v>
      </c>
      <c r="P20" s="3"/>
      <c r="Q20" s="52"/>
    </row>
    <row r="21" spans="1:17" ht="10.5" customHeight="1">
      <c r="A21" s="11" t="s">
        <v>17</v>
      </c>
      <c r="B21" s="52">
        <v>20405</v>
      </c>
      <c r="C21" s="52">
        <v>21664</v>
      </c>
      <c r="D21" s="52">
        <v>19269</v>
      </c>
      <c r="E21" s="52">
        <v>14835</v>
      </c>
      <c r="F21" s="52">
        <v>19396</v>
      </c>
      <c r="G21" s="52">
        <v>19313</v>
      </c>
      <c r="H21" s="52">
        <v>22940</v>
      </c>
      <c r="I21" s="52">
        <v>23841</v>
      </c>
      <c r="J21" s="52">
        <v>25553</v>
      </c>
      <c r="K21" s="52">
        <v>24151</v>
      </c>
      <c r="L21" s="52">
        <v>21872</v>
      </c>
      <c r="M21" s="52">
        <v>21355</v>
      </c>
      <c r="N21" s="52"/>
      <c r="O21" s="90">
        <f t="shared" si="0"/>
        <v>-2.3637527432333605</v>
      </c>
      <c r="P21" s="3"/>
      <c r="Q21" s="52"/>
    </row>
    <row r="22" spans="1:17" ht="10.5" customHeight="1">
      <c r="A22" s="11" t="s">
        <v>18</v>
      </c>
      <c r="B22" s="52">
        <v>17869</v>
      </c>
      <c r="C22" s="52">
        <v>13592</v>
      </c>
      <c r="D22" s="52">
        <v>12376</v>
      </c>
      <c r="E22" s="52">
        <v>14568</v>
      </c>
      <c r="F22" s="52">
        <v>17291</v>
      </c>
      <c r="G22" s="52">
        <v>16129</v>
      </c>
      <c r="H22" s="52">
        <v>13400</v>
      </c>
      <c r="I22" s="52">
        <v>19093</v>
      </c>
      <c r="J22" s="52">
        <v>31018</v>
      </c>
      <c r="K22" s="52">
        <v>36221</v>
      </c>
      <c r="L22" s="52">
        <v>29129</v>
      </c>
      <c r="M22" s="52">
        <v>28630</v>
      </c>
      <c r="N22" s="52"/>
      <c r="O22" s="90">
        <f t="shared" si="0"/>
        <v>-1.7130694496893084</v>
      </c>
      <c r="P22" s="3"/>
      <c r="Q22" s="52"/>
    </row>
    <row r="23" spans="1:17" ht="10.5" customHeight="1">
      <c r="A23" s="11" t="s">
        <v>19</v>
      </c>
      <c r="B23" s="52">
        <v>8700</v>
      </c>
      <c r="C23" s="52">
        <v>9220</v>
      </c>
      <c r="D23" s="52">
        <v>8760</v>
      </c>
      <c r="E23" s="52">
        <v>12000</v>
      </c>
      <c r="F23" s="52">
        <v>14000</v>
      </c>
      <c r="G23" s="52">
        <v>15000</v>
      </c>
      <c r="H23" s="52">
        <v>17000</v>
      </c>
      <c r="I23" s="52">
        <v>18000</v>
      </c>
      <c r="J23" s="52">
        <v>19771</v>
      </c>
      <c r="K23" s="52">
        <v>21020</v>
      </c>
      <c r="L23" s="52">
        <v>21200</v>
      </c>
      <c r="M23" s="52">
        <v>21200</v>
      </c>
      <c r="N23" s="52"/>
      <c r="O23" s="90">
        <f t="shared" si="0"/>
        <v>0</v>
      </c>
      <c r="P23" s="3"/>
      <c r="Q23" s="52"/>
    </row>
    <row r="24" spans="1:17" ht="10.5" customHeight="1">
      <c r="A24" s="11" t="s">
        <v>20</v>
      </c>
      <c r="B24" s="52">
        <v>76081</v>
      </c>
      <c r="C24" s="52">
        <v>52942</v>
      </c>
      <c r="D24" s="52">
        <v>61519</v>
      </c>
      <c r="E24" s="52">
        <v>78884</v>
      </c>
      <c r="F24" s="52">
        <v>84310</v>
      </c>
      <c r="G24" s="52">
        <v>76072</v>
      </c>
      <c r="H24" s="52">
        <v>88096</v>
      </c>
      <c r="I24" s="52">
        <v>89264</v>
      </c>
      <c r="J24" s="52">
        <v>87925</v>
      </c>
      <c r="K24" s="52">
        <v>87853</v>
      </c>
      <c r="L24" s="52">
        <v>97489</v>
      </c>
      <c r="M24" s="52">
        <v>104710</v>
      </c>
      <c r="N24" s="52"/>
      <c r="O24" s="90">
        <f t="shared" si="0"/>
        <v>7.406989506508421</v>
      </c>
      <c r="P24" s="3"/>
      <c r="Q24" s="52"/>
    </row>
    <row r="25" spans="1:17" ht="10.5" customHeight="1">
      <c r="A25" s="11" t="s">
        <v>21</v>
      </c>
      <c r="B25" s="52">
        <v>110464</v>
      </c>
      <c r="C25" s="52">
        <v>128469</v>
      </c>
      <c r="D25" s="52">
        <v>116204</v>
      </c>
      <c r="E25" s="52">
        <v>137206</v>
      </c>
      <c r="F25" s="52">
        <v>134289</v>
      </c>
      <c r="G25" s="52">
        <v>127205</v>
      </c>
      <c r="H25" s="52">
        <v>128849</v>
      </c>
      <c r="I25" s="52">
        <v>113713</v>
      </c>
      <c r="J25" s="52">
        <v>124495</v>
      </c>
      <c r="K25" s="52">
        <v>155681</v>
      </c>
      <c r="L25" s="52">
        <v>151766</v>
      </c>
      <c r="M25" s="52">
        <v>161597</v>
      </c>
      <c r="N25" s="52"/>
      <c r="O25" s="90">
        <f t="shared" si="0"/>
        <v>6.477735461170475</v>
      </c>
      <c r="P25" s="3"/>
      <c r="Q25" s="52"/>
    </row>
    <row r="26" spans="1:17" ht="10.5" customHeight="1">
      <c r="A26" s="11" t="s">
        <v>22</v>
      </c>
      <c r="B26" s="52">
        <v>73200</v>
      </c>
      <c r="C26" s="52">
        <v>68667</v>
      </c>
      <c r="D26" s="52">
        <v>77081</v>
      </c>
      <c r="E26" s="52">
        <v>68232</v>
      </c>
      <c r="F26" s="52">
        <v>61983</v>
      </c>
      <c r="G26" s="52">
        <v>59761</v>
      </c>
      <c r="H26" s="52">
        <v>46979</v>
      </c>
      <c r="I26" s="52">
        <v>58271</v>
      </c>
      <c r="J26" s="52">
        <v>77973</v>
      </c>
      <c r="K26" s="52">
        <v>63368</v>
      </c>
      <c r="L26" s="52">
        <v>68388</v>
      </c>
      <c r="M26" s="52">
        <v>63545</v>
      </c>
      <c r="N26" s="52"/>
      <c r="O26" s="90">
        <f t="shared" si="0"/>
        <v>-7.081651751769313</v>
      </c>
      <c r="P26" s="3"/>
      <c r="Q26" s="52"/>
    </row>
    <row r="27" spans="1:17" ht="10.5" customHeight="1">
      <c r="A27" s="11" t="s">
        <v>23</v>
      </c>
      <c r="B27" s="52">
        <v>61893</v>
      </c>
      <c r="C27" s="52">
        <v>61871</v>
      </c>
      <c r="D27" s="52">
        <v>58703</v>
      </c>
      <c r="E27" s="52">
        <v>57601</v>
      </c>
      <c r="F27" s="52">
        <v>53234</v>
      </c>
      <c r="G27" s="52">
        <v>53105</v>
      </c>
      <c r="H27" s="52">
        <v>52880</v>
      </c>
      <c r="I27" s="52">
        <v>59771</v>
      </c>
      <c r="J27" s="52">
        <v>61137</v>
      </c>
      <c r="K27" s="52">
        <v>60875</v>
      </c>
      <c r="L27" s="52">
        <v>64683</v>
      </c>
      <c r="M27" s="52">
        <v>58719</v>
      </c>
      <c r="N27" s="52"/>
      <c r="O27" s="90">
        <f t="shared" si="0"/>
        <v>-9.220351560688279</v>
      </c>
      <c r="P27" s="3"/>
      <c r="Q27" s="52"/>
    </row>
    <row r="28" spans="1:17" ht="10.5" customHeight="1">
      <c r="A28" s="11" t="s">
        <v>24</v>
      </c>
      <c r="B28" s="52">
        <v>380349</v>
      </c>
      <c r="C28" s="52">
        <v>429301</v>
      </c>
      <c r="D28" s="52">
        <v>451953</v>
      </c>
      <c r="E28" s="52">
        <v>402619</v>
      </c>
      <c r="F28" s="52">
        <v>349644</v>
      </c>
      <c r="G28" s="52">
        <v>400086</v>
      </c>
      <c r="H28" s="52">
        <v>420172</v>
      </c>
      <c r="I28" s="52">
        <v>437916</v>
      </c>
      <c r="J28" s="52">
        <v>399380</v>
      </c>
      <c r="K28" s="52">
        <v>437520</v>
      </c>
      <c r="L28" s="52">
        <v>450229</v>
      </c>
      <c r="M28" s="52">
        <v>495602</v>
      </c>
      <c r="N28" s="52"/>
      <c r="O28" s="90">
        <f t="shared" si="0"/>
        <v>10.077760428581906</v>
      </c>
      <c r="P28" s="3"/>
      <c r="Q28" s="52"/>
    </row>
    <row r="29" spans="1:17" ht="10.5" customHeight="1">
      <c r="A29" s="11" t="s">
        <v>25</v>
      </c>
      <c r="B29" s="52">
        <v>241877</v>
      </c>
      <c r="C29" s="52">
        <v>274847</v>
      </c>
      <c r="D29" s="52">
        <v>249587</v>
      </c>
      <c r="E29" s="52">
        <v>210629</v>
      </c>
      <c r="F29" s="52">
        <v>239269</v>
      </c>
      <c r="G29" s="52">
        <v>248882</v>
      </c>
      <c r="H29" s="52">
        <v>264239</v>
      </c>
      <c r="I29" s="52">
        <v>231976</v>
      </c>
      <c r="J29" s="52">
        <v>335940</v>
      </c>
      <c r="K29" s="52">
        <v>295075</v>
      </c>
      <c r="L29" s="52">
        <v>365671</v>
      </c>
      <c r="M29" s="52">
        <v>444421</v>
      </c>
      <c r="N29" s="52"/>
      <c r="O29" s="90">
        <f t="shared" si="0"/>
        <v>21.535752083156723</v>
      </c>
      <c r="P29" s="3"/>
      <c r="Q29" s="52"/>
    </row>
    <row r="30" spans="1:17" ht="10.5" customHeight="1">
      <c r="A30" s="11" t="s">
        <v>26</v>
      </c>
      <c r="B30" s="52">
        <v>34333</v>
      </c>
      <c r="C30" s="52">
        <v>37901</v>
      </c>
      <c r="D30" s="52">
        <v>41467</v>
      </c>
      <c r="E30" s="52">
        <v>25524</v>
      </c>
      <c r="F30" s="52">
        <v>36906</v>
      </c>
      <c r="G30" s="52">
        <v>49953</v>
      </c>
      <c r="H30" s="52">
        <v>66664</v>
      </c>
      <c r="I30" s="52">
        <v>68652</v>
      </c>
      <c r="J30" s="52">
        <v>72676</v>
      </c>
      <c r="K30" s="52">
        <v>73245</v>
      </c>
      <c r="L30" s="52">
        <v>82222</v>
      </c>
      <c r="M30" s="52">
        <v>88615</v>
      </c>
      <c r="N30" s="52"/>
      <c r="O30" s="90">
        <f t="shared" si="0"/>
        <v>7.77529128457104</v>
      </c>
      <c r="P30" s="3"/>
      <c r="Q30" s="52"/>
    </row>
    <row r="31" spans="1:17" ht="10.5" customHeight="1">
      <c r="A31" s="11" t="s">
        <v>27</v>
      </c>
      <c r="B31" s="52">
        <v>24729</v>
      </c>
      <c r="C31" s="52">
        <v>28038</v>
      </c>
      <c r="D31" s="52">
        <v>25737</v>
      </c>
      <c r="E31" s="52">
        <v>25771</v>
      </c>
      <c r="F31" s="52">
        <v>29630</v>
      </c>
      <c r="G31" s="52">
        <v>29679</v>
      </c>
      <c r="H31" s="52">
        <v>31618</v>
      </c>
      <c r="I31" s="52">
        <v>28930</v>
      </c>
      <c r="J31" s="52">
        <v>32176</v>
      </c>
      <c r="K31" s="52">
        <v>35561</v>
      </c>
      <c r="L31" s="52">
        <v>29247</v>
      </c>
      <c r="M31" s="52">
        <v>31379</v>
      </c>
      <c r="N31" s="52"/>
      <c r="O31" s="90">
        <f t="shared" si="0"/>
        <v>7.289636543919031</v>
      </c>
      <c r="P31" s="3"/>
      <c r="Q31" s="52"/>
    </row>
    <row r="32" spans="1:17" ht="10.5" customHeight="1">
      <c r="A32" s="11" t="s">
        <v>28</v>
      </c>
      <c r="B32" s="52">
        <v>39365</v>
      </c>
      <c r="C32" s="52">
        <v>33538</v>
      </c>
      <c r="D32" s="52">
        <v>34858</v>
      </c>
      <c r="E32" s="52">
        <v>35795</v>
      </c>
      <c r="F32" s="52">
        <v>29234</v>
      </c>
      <c r="G32" s="52">
        <v>36708</v>
      </c>
      <c r="H32" s="52">
        <v>40007</v>
      </c>
      <c r="I32" s="52">
        <v>54047</v>
      </c>
      <c r="J32" s="52">
        <v>62148</v>
      </c>
      <c r="K32" s="52">
        <v>60059</v>
      </c>
      <c r="L32" s="52">
        <v>86889</v>
      </c>
      <c r="M32" s="52">
        <v>90440</v>
      </c>
      <c r="N32" s="52"/>
      <c r="O32" s="90">
        <f t="shared" si="0"/>
        <v>4.086823418384378</v>
      </c>
      <c r="P32" s="3"/>
      <c r="Q32" s="52"/>
    </row>
    <row r="33" spans="1:17" ht="10.5" customHeight="1">
      <c r="A33" s="11" t="s">
        <v>29</v>
      </c>
      <c r="B33" s="52">
        <v>101412</v>
      </c>
      <c r="C33" s="52">
        <v>128643</v>
      </c>
      <c r="D33" s="52">
        <v>123197</v>
      </c>
      <c r="E33" s="52">
        <v>90305</v>
      </c>
      <c r="F33" s="52">
        <v>122607</v>
      </c>
      <c r="G33" s="52">
        <v>123476</v>
      </c>
      <c r="H33" s="52">
        <v>116495</v>
      </c>
      <c r="I33" s="52">
        <v>102876</v>
      </c>
      <c r="J33" s="52">
        <v>117605</v>
      </c>
      <c r="K33" s="52">
        <v>129625</v>
      </c>
      <c r="L33" s="52">
        <v>138613</v>
      </c>
      <c r="M33" s="52">
        <v>152243</v>
      </c>
      <c r="N33" s="52"/>
      <c r="O33" s="90">
        <f t="shared" si="0"/>
        <v>9.833132534466472</v>
      </c>
      <c r="P33" s="3"/>
      <c r="Q33" s="52"/>
    </row>
    <row r="34" spans="1:17" ht="10.5" customHeight="1">
      <c r="A34" s="11" t="s">
        <v>30</v>
      </c>
      <c r="B34" s="52">
        <v>28919</v>
      </c>
      <c r="C34" s="52">
        <v>31235</v>
      </c>
      <c r="D34" s="52">
        <v>29157</v>
      </c>
      <c r="E34" s="52">
        <v>41115</v>
      </c>
      <c r="F34" s="52">
        <v>31884</v>
      </c>
      <c r="G34" s="52">
        <v>39828</v>
      </c>
      <c r="H34" s="52">
        <v>45536</v>
      </c>
      <c r="I34" s="52">
        <v>49650</v>
      </c>
      <c r="J34" s="52">
        <v>45011</v>
      </c>
      <c r="K34" s="52">
        <v>48558</v>
      </c>
      <c r="L34" s="52">
        <v>49914</v>
      </c>
      <c r="M34" s="52">
        <v>49004</v>
      </c>
      <c r="N34" s="52"/>
      <c r="O34" s="90">
        <f t="shared" si="0"/>
        <v>-1.823135793564934</v>
      </c>
      <c r="P34" s="3"/>
      <c r="Q34" s="52"/>
    </row>
    <row r="35" spans="1:17" ht="10.5" customHeight="1">
      <c r="A35" s="11" t="s">
        <v>31</v>
      </c>
      <c r="B35" s="52">
        <v>14929</v>
      </c>
      <c r="C35" s="52">
        <v>14604</v>
      </c>
      <c r="D35" s="52">
        <v>14888</v>
      </c>
      <c r="E35" s="52">
        <v>15320</v>
      </c>
      <c r="F35" s="52">
        <v>11960</v>
      </c>
      <c r="G35" s="52">
        <v>10613</v>
      </c>
      <c r="H35" s="52">
        <v>12219</v>
      </c>
      <c r="I35" s="52">
        <v>12442</v>
      </c>
      <c r="J35" s="52">
        <v>12897</v>
      </c>
      <c r="K35" s="52">
        <v>12365</v>
      </c>
      <c r="L35" s="52">
        <v>13759</v>
      </c>
      <c r="M35" s="52">
        <v>13759</v>
      </c>
      <c r="N35" s="52"/>
      <c r="O35" s="90">
        <f t="shared" si="0"/>
        <v>0</v>
      </c>
      <c r="P35" s="3"/>
      <c r="Q35" s="52"/>
    </row>
    <row r="36" spans="1:17" ht="10.5" customHeight="1">
      <c r="A36" s="11" t="s">
        <v>32</v>
      </c>
      <c r="B36" s="52">
        <v>170831</v>
      </c>
      <c r="C36" s="52">
        <v>201492</v>
      </c>
      <c r="D36" s="52">
        <v>135079</v>
      </c>
      <c r="E36" s="52">
        <v>193737</v>
      </c>
      <c r="F36" s="52">
        <v>174832</v>
      </c>
      <c r="G36" s="52">
        <v>175007</v>
      </c>
      <c r="H36" s="52">
        <v>151072</v>
      </c>
      <c r="I36" s="52">
        <v>158735</v>
      </c>
      <c r="J36" s="52">
        <v>148082</v>
      </c>
      <c r="K36" s="52">
        <v>166620</v>
      </c>
      <c r="L36" s="52">
        <v>147922</v>
      </c>
      <c r="M36" s="52">
        <v>146839</v>
      </c>
      <c r="N36" s="52"/>
      <c r="O36" s="90">
        <f t="shared" si="0"/>
        <v>-0.7321426157028688</v>
      </c>
      <c r="P36" s="3"/>
      <c r="Q36" s="52"/>
    </row>
    <row r="37" spans="1:17" ht="10.5" customHeight="1">
      <c r="A37" s="11" t="s">
        <v>33</v>
      </c>
      <c r="B37" s="52">
        <v>172696</v>
      </c>
      <c r="C37" s="52">
        <v>152111</v>
      </c>
      <c r="D37" s="52">
        <v>126884</v>
      </c>
      <c r="E37" s="52">
        <v>119059</v>
      </c>
      <c r="F37" s="52">
        <v>146807</v>
      </c>
      <c r="G37" s="52">
        <v>147763</v>
      </c>
      <c r="H37" s="52">
        <v>135189</v>
      </c>
      <c r="I37" s="52">
        <v>134911</v>
      </c>
      <c r="J37" s="52">
        <v>139913</v>
      </c>
      <c r="K37" s="52">
        <v>127386</v>
      </c>
      <c r="L37" s="52">
        <v>143683</v>
      </c>
      <c r="M37" s="52">
        <v>134705</v>
      </c>
      <c r="N37" s="52"/>
      <c r="O37" s="90">
        <f t="shared" si="0"/>
        <v>-6.248477551276077</v>
      </c>
      <c r="P37" s="3"/>
      <c r="Q37" s="52"/>
    </row>
    <row r="38" spans="1:17" ht="10.5" customHeight="1">
      <c r="A38" s="11" t="s">
        <v>34</v>
      </c>
      <c r="B38" s="52">
        <v>313633</v>
      </c>
      <c r="C38" s="52">
        <v>389048</v>
      </c>
      <c r="D38" s="52">
        <v>400362</v>
      </c>
      <c r="E38" s="52">
        <v>480273</v>
      </c>
      <c r="F38" s="52">
        <v>482053</v>
      </c>
      <c r="G38" s="52">
        <v>472306</v>
      </c>
      <c r="H38" s="52">
        <v>443360</v>
      </c>
      <c r="I38" s="52">
        <v>457929</v>
      </c>
      <c r="J38" s="52">
        <v>463101</v>
      </c>
      <c r="K38" s="52">
        <v>554162</v>
      </c>
      <c r="L38" s="52">
        <v>637781</v>
      </c>
      <c r="M38" s="52">
        <v>610731</v>
      </c>
      <c r="N38" s="52"/>
      <c r="O38" s="90">
        <f t="shared" si="0"/>
        <v>-4.241267770598367</v>
      </c>
      <c r="P38" s="3"/>
      <c r="Q38" s="52"/>
    </row>
    <row r="39" spans="1:17" ht="10.5" customHeight="1">
      <c r="A39" s="11" t="s">
        <v>35</v>
      </c>
      <c r="B39" s="52">
        <v>245817</v>
      </c>
      <c r="C39" s="52">
        <v>258395</v>
      </c>
      <c r="D39" s="52">
        <v>253255</v>
      </c>
      <c r="E39" s="52">
        <v>303420</v>
      </c>
      <c r="F39" s="52">
        <v>297224</v>
      </c>
      <c r="G39" s="52">
        <v>305646</v>
      </c>
      <c r="H39" s="52">
        <v>308283</v>
      </c>
      <c r="I39" s="52">
        <v>276550</v>
      </c>
      <c r="J39" s="52">
        <v>287523</v>
      </c>
      <c r="K39" s="52">
        <v>353701</v>
      </c>
      <c r="L39" s="52">
        <v>367160</v>
      </c>
      <c r="M39" s="52">
        <v>414224</v>
      </c>
      <c r="N39" s="52"/>
      <c r="O39" s="90">
        <f aca="true" t="shared" si="1" ref="O39:O56">+((M39/L39)-1)*100</f>
        <v>12.81838980281076</v>
      </c>
      <c r="P39" s="3"/>
      <c r="Q39" s="52"/>
    </row>
    <row r="40" spans="1:17" ht="10.5" customHeight="1">
      <c r="A40" s="11" t="s">
        <v>36</v>
      </c>
      <c r="B40" s="52">
        <v>235188</v>
      </c>
      <c r="C40" s="52">
        <v>288775</v>
      </c>
      <c r="D40" s="52">
        <v>280406</v>
      </c>
      <c r="E40" s="52">
        <v>231418</v>
      </c>
      <c r="F40" s="52">
        <v>245412</v>
      </c>
      <c r="G40" s="52">
        <v>284494</v>
      </c>
      <c r="H40" s="52">
        <v>287289</v>
      </c>
      <c r="I40" s="52">
        <v>340223</v>
      </c>
      <c r="J40" s="52">
        <v>326940</v>
      </c>
      <c r="K40" s="52">
        <v>325066</v>
      </c>
      <c r="L40" s="52">
        <v>501046</v>
      </c>
      <c r="M40" s="52">
        <v>633410</v>
      </c>
      <c r="N40" s="52"/>
      <c r="O40" s="90">
        <f t="shared" si="1"/>
        <v>26.417534517788788</v>
      </c>
      <c r="P40" s="3"/>
      <c r="Q40" s="52"/>
    </row>
    <row r="41" spans="1:17" ht="10.5" customHeight="1">
      <c r="A41" s="11" t="s">
        <v>37</v>
      </c>
      <c r="B41" s="52">
        <v>149402</v>
      </c>
      <c r="C41" s="52">
        <v>140205</v>
      </c>
      <c r="D41" s="52">
        <v>132378</v>
      </c>
      <c r="E41" s="52">
        <v>144448</v>
      </c>
      <c r="F41" s="52">
        <v>189203</v>
      </c>
      <c r="G41" s="52">
        <v>196762</v>
      </c>
      <c r="H41" s="52">
        <v>168150</v>
      </c>
      <c r="I41" s="52">
        <v>166727</v>
      </c>
      <c r="J41" s="52">
        <v>211332</v>
      </c>
      <c r="K41" s="52">
        <v>277255</v>
      </c>
      <c r="L41" s="52">
        <v>217110</v>
      </c>
      <c r="M41" s="52">
        <v>223809</v>
      </c>
      <c r="N41" s="52"/>
      <c r="O41" s="90">
        <f t="shared" si="1"/>
        <v>3.0855326792869953</v>
      </c>
      <c r="P41" s="3"/>
      <c r="Q41" s="52"/>
    </row>
    <row r="42" spans="1:17" ht="10.5" customHeight="1">
      <c r="A42" s="11" t="s">
        <v>38</v>
      </c>
      <c r="B42" s="52">
        <v>39579</v>
      </c>
      <c r="C42" s="52">
        <v>29910</v>
      </c>
      <c r="D42" s="52">
        <v>32919</v>
      </c>
      <c r="E42" s="52">
        <v>22940</v>
      </c>
      <c r="F42" s="52">
        <v>25250</v>
      </c>
      <c r="G42" s="52">
        <v>25005</v>
      </c>
      <c r="H42" s="52">
        <v>25628</v>
      </c>
      <c r="I42" s="52">
        <v>25880</v>
      </c>
      <c r="J42" s="52">
        <v>27815</v>
      </c>
      <c r="K42" s="52">
        <v>23104</v>
      </c>
      <c r="L42" s="52">
        <v>26912</v>
      </c>
      <c r="M42" s="52">
        <v>26912</v>
      </c>
      <c r="N42" s="52"/>
      <c r="O42" s="90">
        <f t="shared" si="1"/>
        <v>0</v>
      </c>
      <c r="P42" s="3"/>
      <c r="Q42" s="52"/>
    </row>
    <row r="43" spans="1:17" ht="10.5" customHeight="1">
      <c r="A43" s="11" t="s">
        <v>39</v>
      </c>
      <c r="B43" s="52">
        <v>414853</v>
      </c>
      <c r="C43" s="52">
        <v>367106</v>
      </c>
      <c r="D43" s="52">
        <v>360389</v>
      </c>
      <c r="E43" s="52">
        <v>363351</v>
      </c>
      <c r="F43" s="52">
        <v>345146</v>
      </c>
      <c r="G43" s="52">
        <v>368127</v>
      </c>
      <c r="H43" s="52">
        <v>391314</v>
      </c>
      <c r="I43" s="52">
        <v>321740</v>
      </c>
      <c r="J43" s="52">
        <v>332361</v>
      </c>
      <c r="K43" s="52">
        <v>418007</v>
      </c>
      <c r="L43" s="52">
        <v>434913</v>
      </c>
      <c r="M43" s="52">
        <v>446467</v>
      </c>
      <c r="N43" s="52"/>
      <c r="O43" s="90">
        <f t="shared" si="1"/>
        <v>2.656623278678727</v>
      </c>
      <c r="P43" s="3"/>
      <c r="Q43" s="52"/>
    </row>
    <row r="44" spans="1:17" ht="10.5" customHeight="1">
      <c r="A44" s="11" t="s">
        <v>40</v>
      </c>
      <c r="B44" s="52">
        <v>95159</v>
      </c>
      <c r="C44" s="52">
        <v>96025</v>
      </c>
      <c r="D44" s="52">
        <v>83891</v>
      </c>
      <c r="E44" s="52">
        <v>117551</v>
      </c>
      <c r="F44" s="52">
        <v>104701</v>
      </c>
      <c r="G44" s="52">
        <v>108866</v>
      </c>
      <c r="H44" s="52">
        <v>105197</v>
      </c>
      <c r="I44" s="52">
        <v>127652</v>
      </c>
      <c r="J44" s="52">
        <v>127038</v>
      </c>
      <c r="K44" s="52">
        <v>164175</v>
      </c>
      <c r="L44" s="52">
        <v>141344</v>
      </c>
      <c r="M44" s="52">
        <v>130505</v>
      </c>
      <c r="N44" s="52"/>
      <c r="O44" s="90">
        <f t="shared" si="1"/>
        <v>-7.668525016979855</v>
      </c>
      <c r="P44" s="3"/>
      <c r="Q44" s="52"/>
    </row>
    <row r="45" spans="1:17" ht="10.5" customHeight="1">
      <c r="A45" s="11" t="s">
        <v>41</v>
      </c>
      <c r="B45" s="52">
        <v>7070</v>
      </c>
      <c r="C45" s="52">
        <v>7394</v>
      </c>
      <c r="D45" s="52">
        <v>5630</v>
      </c>
      <c r="E45" s="52">
        <v>5521</v>
      </c>
      <c r="F45" s="52">
        <v>6673</v>
      </c>
      <c r="G45" s="52">
        <v>6444</v>
      </c>
      <c r="H45" s="52">
        <v>7356</v>
      </c>
      <c r="I45" s="52">
        <v>8204</v>
      </c>
      <c r="J45" s="52">
        <v>7224</v>
      </c>
      <c r="K45" s="52">
        <v>7073</v>
      </c>
      <c r="L45" s="52">
        <v>7635</v>
      </c>
      <c r="M45" s="52">
        <v>7737</v>
      </c>
      <c r="N45" s="52"/>
      <c r="O45" s="90">
        <f t="shared" si="1"/>
        <v>1.3359528487229877</v>
      </c>
      <c r="P45" s="3"/>
      <c r="Q45" s="52"/>
    </row>
    <row r="46" spans="1:17" ht="10.5" customHeight="1">
      <c r="A46" s="11" t="s">
        <v>42</v>
      </c>
      <c r="B46" s="52">
        <v>70843</v>
      </c>
      <c r="C46" s="52">
        <v>67624</v>
      </c>
      <c r="D46" s="52">
        <v>62135</v>
      </c>
      <c r="E46" s="52">
        <v>55961</v>
      </c>
      <c r="F46" s="52">
        <v>73664</v>
      </c>
      <c r="G46" s="52">
        <v>73501</v>
      </c>
      <c r="H46" s="52">
        <v>87960</v>
      </c>
      <c r="I46" s="52">
        <v>83142</v>
      </c>
      <c r="J46" s="52">
        <v>53301</v>
      </c>
      <c r="K46" s="52">
        <v>80091</v>
      </c>
      <c r="L46" s="52">
        <v>50010</v>
      </c>
      <c r="M46" s="52">
        <v>51378</v>
      </c>
      <c r="N46" s="52"/>
      <c r="O46" s="90">
        <f t="shared" si="1"/>
        <v>2.7354529094181235</v>
      </c>
      <c r="P46" s="3"/>
      <c r="Q46" s="52"/>
    </row>
    <row r="47" spans="1:17" ht="10.5" customHeight="1">
      <c r="A47" s="11" t="s">
        <v>43</v>
      </c>
      <c r="B47" s="52">
        <v>6314</v>
      </c>
      <c r="C47" s="52">
        <v>7500</v>
      </c>
      <c r="D47" s="52">
        <v>7450</v>
      </c>
      <c r="E47" s="52">
        <v>7172</v>
      </c>
      <c r="F47" s="52">
        <v>9013</v>
      </c>
      <c r="G47" s="52">
        <v>9838</v>
      </c>
      <c r="H47" s="52">
        <v>8493</v>
      </c>
      <c r="I47" s="52">
        <v>8129</v>
      </c>
      <c r="J47" s="52">
        <v>7875</v>
      </c>
      <c r="K47" s="52">
        <v>9023</v>
      </c>
      <c r="L47" s="52">
        <v>9174</v>
      </c>
      <c r="M47" s="52">
        <v>9992</v>
      </c>
      <c r="N47" s="52"/>
      <c r="O47" s="90">
        <f t="shared" si="1"/>
        <v>8.916503161107482</v>
      </c>
      <c r="P47" s="3"/>
      <c r="Q47" s="52"/>
    </row>
    <row r="48" spans="1:17" ht="10.5" customHeight="1">
      <c r="A48" s="11" t="s">
        <v>44</v>
      </c>
      <c r="B48" s="52">
        <v>72143</v>
      </c>
      <c r="C48" s="52">
        <v>82264</v>
      </c>
      <c r="D48" s="52">
        <v>74732</v>
      </c>
      <c r="E48" s="52">
        <v>80956</v>
      </c>
      <c r="F48" s="52">
        <v>56315</v>
      </c>
      <c r="G48" s="52">
        <v>101104</v>
      </c>
      <c r="H48" s="52">
        <v>125814</v>
      </c>
      <c r="I48" s="52">
        <v>78159</v>
      </c>
      <c r="J48" s="52">
        <v>98857</v>
      </c>
      <c r="K48" s="52">
        <v>112514</v>
      </c>
      <c r="L48" s="52">
        <v>99669</v>
      </c>
      <c r="M48" s="52">
        <v>93757</v>
      </c>
      <c r="N48" s="52"/>
      <c r="O48" s="90">
        <f t="shared" si="1"/>
        <v>-5.931633707572059</v>
      </c>
      <c r="P48" s="3"/>
      <c r="Q48" s="52"/>
    </row>
    <row r="49" spans="1:17" ht="10.5" customHeight="1">
      <c r="A49" s="11" t="s">
        <v>45</v>
      </c>
      <c r="B49" s="52">
        <v>337693</v>
      </c>
      <c r="C49" s="52">
        <v>442774</v>
      </c>
      <c r="D49" s="52">
        <v>430730</v>
      </c>
      <c r="E49" s="52">
        <v>434313</v>
      </c>
      <c r="F49" s="52">
        <v>521452</v>
      </c>
      <c r="G49" s="52">
        <v>536244</v>
      </c>
      <c r="H49" s="52">
        <v>588517</v>
      </c>
      <c r="I49" s="52">
        <v>477296</v>
      </c>
      <c r="J49" s="52">
        <v>557006</v>
      </c>
      <c r="K49" s="52">
        <v>475379</v>
      </c>
      <c r="L49" s="52">
        <v>526675</v>
      </c>
      <c r="M49" s="52">
        <v>474465</v>
      </c>
      <c r="N49" s="52"/>
      <c r="O49" s="90">
        <f t="shared" si="1"/>
        <v>-9.913134285849912</v>
      </c>
      <c r="P49" s="3"/>
      <c r="Q49" s="52"/>
    </row>
    <row r="50" spans="1:17" ht="10.5" customHeight="1">
      <c r="A50" s="11" t="s">
        <v>46</v>
      </c>
      <c r="B50" s="52">
        <v>24413</v>
      </c>
      <c r="C50" s="52">
        <v>24522</v>
      </c>
      <c r="D50" s="52">
        <v>19821</v>
      </c>
      <c r="E50" s="52">
        <v>22310</v>
      </c>
      <c r="F50" s="52">
        <v>14965</v>
      </c>
      <c r="G50" s="52">
        <v>18577</v>
      </c>
      <c r="H50" s="52">
        <v>18750</v>
      </c>
      <c r="I50" s="52">
        <v>15516</v>
      </c>
      <c r="J50" s="52">
        <v>14703</v>
      </c>
      <c r="K50" s="52">
        <v>15711</v>
      </c>
      <c r="L50" s="52">
        <v>16143</v>
      </c>
      <c r="M50" s="52">
        <v>13272</v>
      </c>
      <c r="N50" s="52"/>
      <c r="O50" s="90">
        <f t="shared" si="1"/>
        <v>-17.78479836461624</v>
      </c>
      <c r="P50" s="3"/>
      <c r="Q50" s="52"/>
    </row>
    <row r="51" spans="1:17" ht="10.5" customHeight="1">
      <c r="A51" s="11" t="s">
        <v>47</v>
      </c>
      <c r="B51" s="52">
        <v>12198</v>
      </c>
      <c r="C51" s="52">
        <v>11016</v>
      </c>
      <c r="D51" s="52">
        <v>11205</v>
      </c>
      <c r="E51" s="52">
        <v>10853</v>
      </c>
      <c r="F51" s="52">
        <v>11275</v>
      </c>
      <c r="G51" s="52">
        <v>10656</v>
      </c>
      <c r="H51" s="52">
        <v>12390</v>
      </c>
      <c r="I51" s="52">
        <v>10551</v>
      </c>
      <c r="J51" s="52">
        <v>13087</v>
      </c>
      <c r="K51" s="52">
        <v>12785</v>
      </c>
      <c r="L51" s="52">
        <v>14872</v>
      </c>
      <c r="M51" s="52">
        <v>14872</v>
      </c>
      <c r="N51" s="52"/>
      <c r="O51" s="90">
        <f t="shared" si="1"/>
        <v>0</v>
      </c>
      <c r="P51" s="3"/>
      <c r="Q51" s="52"/>
    </row>
    <row r="52" spans="1:17" ht="10.5" customHeight="1">
      <c r="A52" s="11" t="s">
        <v>48</v>
      </c>
      <c r="B52" s="52">
        <v>94638</v>
      </c>
      <c r="C52" s="52">
        <v>90549</v>
      </c>
      <c r="D52" s="52">
        <v>76610</v>
      </c>
      <c r="E52" s="52">
        <v>74332</v>
      </c>
      <c r="F52" s="52">
        <v>85960</v>
      </c>
      <c r="G52" s="52">
        <v>110363</v>
      </c>
      <c r="H52" s="52">
        <v>113071</v>
      </c>
      <c r="I52" s="52">
        <v>145159</v>
      </c>
      <c r="J52" s="52">
        <v>145083</v>
      </c>
      <c r="K52" s="52">
        <v>190365</v>
      </c>
      <c r="L52" s="52">
        <v>126862</v>
      </c>
      <c r="M52" s="52">
        <v>142883</v>
      </c>
      <c r="N52" s="52"/>
      <c r="O52" s="90">
        <f t="shared" si="1"/>
        <v>12.628683136006046</v>
      </c>
      <c r="P52" s="3"/>
      <c r="Q52" s="52"/>
    </row>
    <row r="53" spans="1:17" ht="10.5" customHeight="1">
      <c r="A53" s="11" t="s">
        <v>49</v>
      </c>
      <c r="B53" s="52">
        <v>836713</v>
      </c>
      <c r="C53" s="52">
        <v>835198</v>
      </c>
      <c r="D53" s="52">
        <v>810081</v>
      </c>
      <c r="E53" s="52">
        <v>730967</v>
      </c>
      <c r="F53" s="52">
        <v>828429</v>
      </c>
      <c r="G53" s="52">
        <v>859285</v>
      </c>
      <c r="H53" s="52">
        <v>939652</v>
      </c>
      <c r="I53" s="52">
        <v>815254</v>
      </c>
      <c r="J53" s="52">
        <v>864638</v>
      </c>
      <c r="K53" s="52">
        <v>967564</v>
      </c>
      <c r="L53" s="52">
        <v>1142926</v>
      </c>
      <c r="M53" s="52">
        <v>1258390</v>
      </c>
      <c r="N53" s="52"/>
      <c r="O53" s="90">
        <f t="shared" si="1"/>
        <v>10.102491324897667</v>
      </c>
      <c r="P53" s="3"/>
      <c r="Q53" s="52"/>
    </row>
    <row r="54" spans="1:17" ht="10.5" customHeight="1">
      <c r="A54" s="11" t="s">
        <v>50</v>
      </c>
      <c r="B54" s="45" t="s">
        <v>241</v>
      </c>
      <c r="C54" s="45" t="s">
        <v>241</v>
      </c>
      <c r="D54" s="45" t="s">
        <v>241</v>
      </c>
      <c r="E54" s="45" t="s">
        <v>241</v>
      </c>
      <c r="F54" s="45" t="s">
        <v>241</v>
      </c>
      <c r="G54" s="45" t="s">
        <v>241</v>
      </c>
      <c r="H54" s="45" t="s">
        <v>241</v>
      </c>
      <c r="I54" s="45" t="s">
        <v>241</v>
      </c>
      <c r="J54" s="45">
        <v>4630</v>
      </c>
      <c r="K54" s="45">
        <v>5725</v>
      </c>
      <c r="L54" s="45">
        <v>5149</v>
      </c>
      <c r="M54" s="45">
        <v>5149</v>
      </c>
      <c r="N54" s="52"/>
      <c r="O54" s="90">
        <f t="shared" si="1"/>
        <v>0</v>
      </c>
      <c r="P54" s="3"/>
      <c r="Q54" s="52"/>
    </row>
    <row r="55" spans="1:17" ht="10.5" customHeight="1">
      <c r="A55" s="11" t="s">
        <v>51</v>
      </c>
      <c r="B55" s="52">
        <v>367038</v>
      </c>
      <c r="C55" s="52">
        <v>367456</v>
      </c>
      <c r="D55" s="52">
        <v>342122</v>
      </c>
      <c r="E55" s="52">
        <v>393583</v>
      </c>
      <c r="F55" s="52">
        <v>382586</v>
      </c>
      <c r="G55" s="77">
        <v>377165</v>
      </c>
      <c r="H55" s="77">
        <v>384348</v>
      </c>
      <c r="I55" s="77">
        <v>349399</v>
      </c>
      <c r="J55" s="77">
        <v>339602</v>
      </c>
      <c r="K55" s="52">
        <v>418519</v>
      </c>
      <c r="L55" s="52">
        <v>432654</v>
      </c>
      <c r="M55" s="52">
        <v>494418</v>
      </c>
      <c r="N55" s="52"/>
      <c r="O55" s="90">
        <f t="shared" si="1"/>
        <v>14.275610534052618</v>
      </c>
      <c r="P55" s="3"/>
      <c r="Q55" s="52"/>
    </row>
    <row r="56" spans="1:17" ht="10.5" customHeight="1">
      <c r="A56" s="11" t="s">
        <v>52</v>
      </c>
      <c r="B56" s="52">
        <v>16074</v>
      </c>
      <c r="C56" s="52">
        <v>16664</v>
      </c>
      <c r="D56" s="52">
        <v>15558</v>
      </c>
      <c r="E56" s="52">
        <v>12017</v>
      </c>
      <c r="F56" s="52">
        <v>12032</v>
      </c>
      <c r="G56" s="77">
        <v>11809</v>
      </c>
      <c r="H56" s="77">
        <v>11965</v>
      </c>
      <c r="I56" s="77">
        <v>15407</v>
      </c>
      <c r="J56" s="77">
        <v>16547</v>
      </c>
      <c r="K56" s="52">
        <v>14226</v>
      </c>
      <c r="L56" s="52">
        <v>16493</v>
      </c>
      <c r="M56" s="52">
        <v>21529</v>
      </c>
      <c r="N56" s="52"/>
      <c r="O56" s="90">
        <f t="shared" si="1"/>
        <v>30.53416600982235</v>
      </c>
      <c r="P56" s="3"/>
      <c r="Q56" s="52"/>
    </row>
    <row r="57" spans="1:16" ht="6" customHeight="1">
      <c r="A57" s="5"/>
      <c r="B57" s="13"/>
      <c r="C57" s="13"/>
      <c r="D57" s="13"/>
      <c r="E57" s="13"/>
      <c r="F57" s="13"/>
      <c r="G57" s="52"/>
      <c r="H57" s="52"/>
      <c r="I57" s="52"/>
      <c r="J57" s="52"/>
      <c r="K57" s="52"/>
      <c r="L57" s="52"/>
      <c r="M57" s="52"/>
      <c r="N57" s="52"/>
      <c r="O57" s="90"/>
      <c r="P57" s="3"/>
    </row>
    <row r="58" spans="1:17" ht="10.5" customHeight="1">
      <c r="A58" s="11" t="s">
        <v>53</v>
      </c>
      <c r="B58" s="52">
        <v>14668839</v>
      </c>
      <c r="C58" s="77">
        <f aca="true" t="shared" si="2" ref="C58:M58">SUM(C7:C56)</f>
        <v>15015605</v>
      </c>
      <c r="D58" s="77">
        <f t="shared" si="2"/>
        <v>15013439</v>
      </c>
      <c r="E58" s="77">
        <f t="shared" si="2"/>
        <v>15530181</v>
      </c>
      <c r="F58" s="77">
        <f t="shared" si="2"/>
        <v>15433370</v>
      </c>
      <c r="G58" s="77">
        <f t="shared" si="2"/>
        <v>17140216</v>
      </c>
      <c r="H58" s="77">
        <f t="shared" si="2"/>
        <v>16893117</v>
      </c>
      <c r="I58" s="77">
        <f t="shared" si="2"/>
        <v>16190794</v>
      </c>
      <c r="J58" s="77">
        <f t="shared" si="2"/>
        <v>17029705</v>
      </c>
      <c r="K58" s="77">
        <f t="shared" si="2"/>
        <v>18457455</v>
      </c>
      <c r="L58" s="77">
        <f t="shared" si="2"/>
        <v>19964919</v>
      </c>
      <c r="M58" s="77">
        <f t="shared" si="2"/>
        <v>20637989</v>
      </c>
      <c r="N58" s="52"/>
      <c r="O58" s="90">
        <f>+((M58/L58)-1)*100</f>
        <v>3.3712633645045065</v>
      </c>
      <c r="P58" s="3"/>
      <c r="Q58" s="77"/>
    </row>
    <row r="59" spans="1:16" ht="6.75" customHeight="1">
      <c r="A59" s="1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90"/>
      <c r="P59" s="3"/>
    </row>
    <row r="60" spans="1:17" ht="10.5" customHeight="1">
      <c r="A60" s="11" t="s">
        <v>262</v>
      </c>
      <c r="B60" s="52">
        <v>782754</v>
      </c>
      <c r="C60" s="52">
        <v>832009</v>
      </c>
      <c r="D60" s="52">
        <v>866834</v>
      </c>
      <c r="E60" s="52">
        <v>866904</v>
      </c>
      <c r="F60" s="52">
        <v>885735</v>
      </c>
      <c r="G60" s="52">
        <v>930977</v>
      </c>
      <c r="H60" s="52">
        <v>942577</v>
      </c>
      <c r="I60" s="52">
        <v>919833</v>
      </c>
      <c r="J60" s="52">
        <v>912533</v>
      </c>
      <c r="K60" s="52">
        <v>913473</v>
      </c>
      <c r="L60" s="52">
        <v>900114</v>
      </c>
      <c r="M60" s="52">
        <v>910000</v>
      </c>
      <c r="N60" s="52"/>
      <c r="O60" s="90">
        <f>+((M60/L60)-1)*100</f>
        <v>1.0983053257698439</v>
      </c>
      <c r="P60" s="3"/>
      <c r="Q60" s="52"/>
    </row>
    <row r="61" spans="1:16" ht="4.5" customHeight="1">
      <c r="A61" s="1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90"/>
      <c r="P61" s="3"/>
    </row>
    <row r="62" spans="1:16" ht="13.5" customHeight="1">
      <c r="A62" s="88" t="s">
        <v>264</v>
      </c>
      <c r="B62" s="89">
        <f aca="true" t="shared" si="3" ref="B62:J62">+B58+B60</f>
        <v>15451593</v>
      </c>
      <c r="C62" s="89">
        <f t="shared" si="3"/>
        <v>15847614</v>
      </c>
      <c r="D62" s="89">
        <f t="shared" si="3"/>
        <v>15880273</v>
      </c>
      <c r="E62" s="89">
        <f t="shared" si="3"/>
        <v>16397085</v>
      </c>
      <c r="F62" s="89">
        <f t="shared" si="3"/>
        <v>16319105</v>
      </c>
      <c r="G62" s="89">
        <f t="shared" si="3"/>
        <v>18071193</v>
      </c>
      <c r="H62" s="89">
        <f t="shared" si="3"/>
        <v>17835694</v>
      </c>
      <c r="I62" s="89">
        <f t="shared" si="3"/>
        <v>17110627</v>
      </c>
      <c r="J62" s="89">
        <f t="shared" si="3"/>
        <v>17942238</v>
      </c>
      <c r="K62" s="89">
        <f>+K58+K60</f>
        <v>19370928</v>
      </c>
      <c r="L62" s="89">
        <f>+L58+L60</f>
        <v>20865033</v>
      </c>
      <c r="M62" s="89">
        <f>+M58+M60</f>
        <v>21547989</v>
      </c>
      <c r="N62" s="89"/>
      <c r="O62" s="90">
        <f>+((M62/L62)-1)*100</f>
        <v>3.2732083385633715</v>
      </c>
      <c r="P62" s="3"/>
    </row>
    <row r="63" spans="1:16" ht="4.5" customHeight="1">
      <c r="A63" s="11"/>
      <c r="B63" s="13"/>
      <c r="C63" s="13"/>
      <c r="D63" s="13"/>
      <c r="E63" s="13"/>
      <c r="F63" s="13"/>
      <c r="G63" s="52"/>
      <c r="H63" s="52"/>
      <c r="I63" s="52"/>
      <c r="J63" s="52"/>
      <c r="K63" s="52"/>
      <c r="L63" s="52"/>
      <c r="M63" s="52"/>
      <c r="N63" s="52"/>
      <c r="O63" s="78"/>
      <c r="P63" s="3"/>
    </row>
    <row r="64" spans="1:16" ht="10.5" customHeight="1">
      <c r="A64" s="14" t="s">
        <v>306</v>
      </c>
      <c r="B64" s="13"/>
      <c r="C64" s="13"/>
      <c r="D64" s="52"/>
      <c r="E64" s="52"/>
      <c r="F64" s="52"/>
      <c r="G64" s="52"/>
      <c r="H64" s="52"/>
      <c r="I64" s="52"/>
      <c r="J64" s="52"/>
      <c r="K64" s="148"/>
      <c r="L64" s="148"/>
      <c r="M64" s="148"/>
      <c r="N64" s="13"/>
      <c r="O64" s="15"/>
      <c r="P64" s="3"/>
    </row>
    <row r="65" spans="1:16" ht="18" customHeight="1">
      <c r="A65" s="41" t="s">
        <v>120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3"/>
      <c r="P65" s="3"/>
    </row>
    <row r="66" spans="1:16" ht="12">
      <c r="A66" s="17" t="s">
        <v>54</v>
      </c>
      <c r="B66" s="58"/>
      <c r="C66" s="58"/>
      <c r="D66" s="58"/>
      <c r="E66" s="58"/>
      <c r="F66" s="77"/>
      <c r="G66" s="77"/>
      <c r="H66" s="77"/>
      <c r="I66" s="77"/>
      <c r="J66" s="77"/>
      <c r="K66" s="77"/>
      <c r="L66" s="77"/>
      <c r="M66" s="77"/>
      <c r="N66" s="18"/>
      <c r="O66" s="3"/>
      <c r="P66" s="3"/>
    </row>
  </sheetData>
  <printOptions/>
  <pageMargins left="0.167" right="0.167" top="0.5" bottom="0.75" header="0" footer="0.25"/>
  <pageSetup fitToHeight="1" fitToWidth="1" horizontalDpi="1200" verticalDpi="1200" orientation="portrait" scale="92" r:id="rId1"/>
  <headerFooter alignWithMargins="0">
    <oddFooter>&amp;C&amp;"Arial,Italic"Vegetables and Melons Outlook&amp;"Arial,Regular"/VGS-331/February 25, 2009
Economic Research Service, USDA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R39"/>
  <sheetViews>
    <sheetView showGridLines="0" workbookViewId="0" topLeftCell="A1">
      <pane xSplit="2" ySplit="8" topLeftCell="C9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9" sqref="C9"/>
    </sheetView>
  </sheetViews>
  <sheetFormatPr defaultColWidth="9.140625" defaultRowHeight="12"/>
  <cols>
    <col min="1" max="1" width="4.7109375" style="19" customWidth="1"/>
    <col min="2" max="2" width="2.8515625" style="19" customWidth="1"/>
    <col min="3" max="14" width="9.7109375" style="20" customWidth="1"/>
    <col min="15" max="15" width="2.00390625" style="19" customWidth="1"/>
    <col min="16" max="16" width="9.7109375" style="19" customWidth="1"/>
    <col min="17" max="23" width="9.140625" style="19" customWidth="1"/>
    <col min="24" max="35" width="10.00390625" style="150" bestFit="1" customWidth="1"/>
    <col min="36" max="44" width="9.140625" style="149" customWidth="1"/>
    <col min="45" max="16384" width="9.140625" style="19" customWidth="1"/>
  </cols>
  <sheetData>
    <row r="3" spans="1:17" ht="16.5" customHeight="1">
      <c r="A3" s="54" t="s">
        <v>295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  <c r="P3" s="21"/>
      <c r="Q3" s="21"/>
    </row>
    <row r="4" spans="1:17" ht="9" customHeight="1">
      <c r="A4" s="23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93"/>
      <c r="Q4" s="21"/>
    </row>
    <row r="5" spans="1:17" ht="12.75">
      <c r="A5" s="21" t="s">
        <v>55</v>
      </c>
      <c r="B5" s="21"/>
      <c r="C5" s="25" t="s">
        <v>56</v>
      </c>
      <c r="D5" s="25" t="s">
        <v>57</v>
      </c>
      <c r="E5" s="25" t="s">
        <v>58</v>
      </c>
      <c r="F5" s="25" t="s">
        <v>59</v>
      </c>
      <c r="G5" s="25" t="s">
        <v>60</v>
      </c>
      <c r="H5" s="25" t="s">
        <v>61</v>
      </c>
      <c r="I5" s="25" t="s">
        <v>62</v>
      </c>
      <c r="J5" s="25" t="s">
        <v>63</v>
      </c>
      <c r="K5" s="25" t="s">
        <v>64</v>
      </c>
      <c r="L5" s="25" t="s">
        <v>65</v>
      </c>
      <c r="M5" s="25" t="s">
        <v>66</v>
      </c>
      <c r="N5" s="25" t="s">
        <v>67</v>
      </c>
      <c r="O5" s="21"/>
      <c r="P5" s="94" t="s">
        <v>68</v>
      </c>
      <c r="Q5" s="21"/>
    </row>
    <row r="6" spans="1:17" ht="9" customHeigh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95"/>
      <c r="Q6" s="21"/>
    </row>
    <row r="7" spans="1:17" ht="12.75">
      <c r="A7" s="28"/>
      <c r="B7" s="28"/>
      <c r="C7" s="29"/>
      <c r="D7" s="29"/>
      <c r="E7" s="29"/>
      <c r="F7" s="29"/>
      <c r="G7" s="29"/>
      <c r="H7" s="56" t="s">
        <v>281</v>
      </c>
      <c r="I7" s="29"/>
      <c r="J7" s="29"/>
      <c r="K7" s="29"/>
      <c r="L7" s="29"/>
      <c r="M7" s="29"/>
      <c r="N7" s="29"/>
      <c r="O7" s="28"/>
      <c r="P7" s="96"/>
      <c r="Q7" s="21"/>
    </row>
    <row r="8" spans="1:17" ht="7.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1"/>
      <c r="P8" s="97"/>
      <c r="Q8" s="21"/>
    </row>
    <row r="9" spans="1:17" ht="12" customHeight="1">
      <c r="A9" s="21">
        <v>1985</v>
      </c>
      <c r="B9" s="21"/>
      <c r="C9" s="22">
        <v>620978</v>
      </c>
      <c r="D9" s="22">
        <v>577145</v>
      </c>
      <c r="E9" s="22">
        <v>651428</v>
      </c>
      <c r="F9" s="22">
        <v>818991</v>
      </c>
      <c r="G9" s="22">
        <v>977099</v>
      </c>
      <c r="H9" s="22">
        <v>779752</v>
      </c>
      <c r="I9" s="22">
        <v>650861</v>
      </c>
      <c r="J9" s="22">
        <v>861638</v>
      </c>
      <c r="K9" s="22">
        <v>895395</v>
      </c>
      <c r="L9" s="22">
        <v>917952</v>
      </c>
      <c r="M9" s="22">
        <v>453898</v>
      </c>
      <c r="N9" s="22">
        <v>406701</v>
      </c>
      <c r="O9" s="21"/>
      <c r="P9" s="98">
        <f>SUM(C9:N9)</f>
        <v>8611838</v>
      </c>
      <c r="Q9" s="21"/>
    </row>
    <row r="10" spans="1:17" ht="12" customHeight="1">
      <c r="A10" s="21">
        <v>1986</v>
      </c>
      <c r="B10" s="21"/>
      <c r="C10" s="22">
        <v>682672</v>
      </c>
      <c r="D10" s="22">
        <v>539847</v>
      </c>
      <c r="E10" s="22">
        <v>732052</v>
      </c>
      <c r="F10" s="22">
        <v>828415</v>
      </c>
      <c r="G10" s="22">
        <v>1121094</v>
      </c>
      <c r="H10" s="22">
        <v>830145</v>
      </c>
      <c r="I10" s="22">
        <v>608061</v>
      </c>
      <c r="J10" s="22">
        <v>801179</v>
      </c>
      <c r="K10" s="22">
        <v>895151</v>
      </c>
      <c r="L10" s="22">
        <v>874981</v>
      </c>
      <c r="M10" s="22">
        <v>492810</v>
      </c>
      <c r="N10" s="22">
        <v>452946</v>
      </c>
      <c r="O10" s="21"/>
      <c r="P10" s="98">
        <f>SUM(C10:N10)</f>
        <v>8859353</v>
      </c>
      <c r="Q10" s="21"/>
    </row>
    <row r="11" spans="1:17" ht="12" customHeight="1">
      <c r="A11" s="21">
        <v>1987</v>
      </c>
      <c r="B11" s="21"/>
      <c r="C11" s="22">
        <v>832759</v>
      </c>
      <c r="D11" s="22">
        <v>585787</v>
      </c>
      <c r="E11" s="22">
        <v>968069</v>
      </c>
      <c r="F11" s="22">
        <v>1025494</v>
      </c>
      <c r="G11" s="22">
        <v>1234432</v>
      </c>
      <c r="H11" s="22">
        <v>936783</v>
      </c>
      <c r="I11" s="22">
        <v>710852</v>
      </c>
      <c r="J11" s="22">
        <v>894796</v>
      </c>
      <c r="K11" s="22">
        <v>960920</v>
      </c>
      <c r="L11" s="22">
        <v>913070</v>
      </c>
      <c r="M11" s="22">
        <v>443918</v>
      </c>
      <c r="N11" s="22">
        <v>384000</v>
      </c>
      <c r="O11" s="21"/>
      <c r="P11" s="98">
        <f>SUM(C11:N11)</f>
        <v>9890880</v>
      </c>
      <c r="Q11" s="21"/>
    </row>
    <row r="12" spans="1:17" ht="12" customHeight="1">
      <c r="A12" s="21">
        <v>1988</v>
      </c>
      <c r="B12" s="21"/>
      <c r="C12" s="22">
        <v>1089044</v>
      </c>
      <c r="D12" s="22">
        <v>529765</v>
      </c>
      <c r="E12" s="22">
        <v>925767</v>
      </c>
      <c r="F12" s="22">
        <v>850705</v>
      </c>
      <c r="G12" s="22">
        <v>1028683</v>
      </c>
      <c r="H12" s="22">
        <v>872252</v>
      </c>
      <c r="I12" s="22">
        <v>659989</v>
      </c>
      <c r="J12" s="22">
        <v>914791</v>
      </c>
      <c r="K12" s="22">
        <v>980340</v>
      </c>
      <c r="L12" s="22">
        <v>954455</v>
      </c>
      <c r="M12" s="22">
        <v>520423</v>
      </c>
      <c r="N12" s="22">
        <v>465855</v>
      </c>
      <c r="O12" s="21"/>
      <c r="P12" s="98">
        <f>SUM(C12:N12)</f>
        <v>9792069</v>
      </c>
      <c r="Q12" s="21"/>
    </row>
    <row r="13" spans="1:17" ht="12" customHeight="1">
      <c r="A13" s="21">
        <v>1989</v>
      </c>
      <c r="B13" s="21"/>
      <c r="C13" s="22">
        <v>966070</v>
      </c>
      <c r="D13" s="22">
        <v>665131</v>
      </c>
      <c r="E13" s="22">
        <v>1013432</v>
      </c>
      <c r="F13" s="22">
        <v>1234228</v>
      </c>
      <c r="G13" s="22">
        <v>1320606</v>
      </c>
      <c r="H13" s="22">
        <v>985588</v>
      </c>
      <c r="I13" s="22">
        <v>801796</v>
      </c>
      <c r="J13" s="22">
        <v>1075272</v>
      </c>
      <c r="K13" s="22">
        <v>1256734</v>
      </c>
      <c r="L13" s="22">
        <v>1178001</v>
      </c>
      <c r="M13" s="22">
        <v>572563</v>
      </c>
      <c r="N13" s="22">
        <v>492301</v>
      </c>
      <c r="O13" s="21"/>
      <c r="P13" s="98">
        <f>SUM(C13:N13)</f>
        <v>11561722</v>
      </c>
      <c r="Q13" s="21"/>
    </row>
    <row r="14" spans="1:17" ht="6" customHeight="1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98"/>
      <c r="Q14" s="21"/>
    </row>
    <row r="15" spans="1:17" ht="12" customHeight="1">
      <c r="A15" s="21">
        <v>1990</v>
      </c>
      <c r="B15" s="21"/>
      <c r="C15" s="22">
        <v>774714</v>
      </c>
      <c r="D15" s="22">
        <v>681828</v>
      </c>
      <c r="E15" s="22">
        <v>970584</v>
      </c>
      <c r="F15" s="22">
        <v>1136582</v>
      </c>
      <c r="G15" s="22">
        <v>1325499</v>
      </c>
      <c r="H15" s="22">
        <v>1007802</v>
      </c>
      <c r="I15" s="22">
        <v>801853</v>
      </c>
      <c r="J15" s="22">
        <v>1055210</v>
      </c>
      <c r="K15" s="22">
        <v>1263834</v>
      </c>
      <c r="L15" s="22">
        <v>1198033</v>
      </c>
      <c r="M15" s="22">
        <v>570877</v>
      </c>
      <c r="N15" s="22">
        <v>487089</v>
      </c>
      <c r="O15" s="22"/>
      <c r="P15" s="98">
        <f aca="true" t="shared" si="0" ref="P15:P34">SUM(C15:N15)</f>
        <v>11273905</v>
      </c>
      <c r="Q15" s="21"/>
    </row>
    <row r="16" spans="1:17" ht="12" customHeight="1">
      <c r="A16" s="21">
        <v>1991</v>
      </c>
      <c r="B16" s="21"/>
      <c r="C16" s="22">
        <v>716625</v>
      </c>
      <c r="D16" s="22">
        <v>612758</v>
      </c>
      <c r="E16" s="22">
        <v>711465</v>
      </c>
      <c r="F16" s="22">
        <v>926676</v>
      </c>
      <c r="G16" s="22">
        <v>1046201</v>
      </c>
      <c r="H16" s="22">
        <v>1001517</v>
      </c>
      <c r="I16" s="22">
        <v>1070202</v>
      </c>
      <c r="J16" s="22">
        <v>1116717</v>
      </c>
      <c r="K16" s="22">
        <v>1407005</v>
      </c>
      <c r="L16" s="22">
        <v>1327336</v>
      </c>
      <c r="M16" s="22">
        <v>779222</v>
      </c>
      <c r="N16" s="22">
        <v>674786</v>
      </c>
      <c r="O16" s="22"/>
      <c r="P16" s="98">
        <f t="shared" si="0"/>
        <v>11390510</v>
      </c>
      <c r="Q16" s="21"/>
    </row>
    <row r="17" spans="1:17" ht="12" customHeight="1">
      <c r="A17" s="21">
        <v>1992</v>
      </c>
      <c r="B17" s="21"/>
      <c r="C17" s="22">
        <v>645296</v>
      </c>
      <c r="D17" s="22">
        <v>562220</v>
      </c>
      <c r="E17" s="22">
        <v>659675</v>
      </c>
      <c r="F17" s="22">
        <v>1006004</v>
      </c>
      <c r="G17" s="22">
        <v>1031912</v>
      </c>
      <c r="H17" s="22">
        <v>1122139</v>
      </c>
      <c r="I17" s="22">
        <v>1210121</v>
      </c>
      <c r="J17" s="22">
        <v>1278972</v>
      </c>
      <c r="K17" s="22">
        <v>1418154</v>
      </c>
      <c r="L17" s="22">
        <v>1305603</v>
      </c>
      <c r="M17" s="22">
        <v>804956</v>
      </c>
      <c r="N17" s="22">
        <v>723374</v>
      </c>
      <c r="O17" s="22"/>
      <c r="P17" s="98">
        <f t="shared" si="0"/>
        <v>11768426</v>
      </c>
      <c r="Q17" s="21"/>
    </row>
    <row r="18" spans="1:17" ht="12" customHeight="1">
      <c r="A18" s="21">
        <v>1993</v>
      </c>
      <c r="B18" s="21"/>
      <c r="C18" s="22">
        <v>977511</v>
      </c>
      <c r="D18" s="22">
        <v>790696</v>
      </c>
      <c r="E18" s="22">
        <v>1177758</v>
      </c>
      <c r="F18" s="22">
        <v>1158937</v>
      </c>
      <c r="G18" s="22">
        <v>1437288</v>
      </c>
      <c r="H18" s="22">
        <v>1171602</v>
      </c>
      <c r="I18" s="22">
        <v>1199322</v>
      </c>
      <c r="J18" s="22">
        <v>1453836</v>
      </c>
      <c r="K18" s="22">
        <v>1409269</v>
      </c>
      <c r="L18" s="22">
        <v>1392949</v>
      </c>
      <c r="M18" s="22">
        <v>807107</v>
      </c>
      <c r="N18" s="22">
        <v>735418</v>
      </c>
      <c r="O18" s="22"/>
      <c r="P18" s="98">
        <f t="shared" si="0"/>
        <v>13711693</v>
      </c>
      <c r="Q18" s="21"/>
    </row>
    <row r="19" spans="1:17" ht="12" customHeight="1">
      <c r="A19" s="21">
        <v>1994</v>
      </c>
      <c r="B19" s="21"/>
      <c r="C19" s="22">
        <v>877374</v>
      </c>
      <c r="D19" s="22">
        <v>789824</v>
      </c>
      <c r="E19" s="22">
        <v>1040197</v>
      </c>
      <c r="F19" s="22">
        <v>1131704</v>
      </c>
      <c r="G19" s="22">
        <v>1393586</v>
      </c>
      <c r="H19" s="22">
        <v>1213828</v>
      </c>
      <c r="I19" s="22">
        <v>1299149</v>
      </c>
      <c r="J19" s="22">
        <v>1596263</v>
      </c>
      <c r="K19" s="22">
        <v>1627982</v>
      </c>
      <c r="L19" s="22">
        <v>1477226</v>
      </c>
      <c r="M19" s="22">
        <v>833447</v>
      </c>
      <c r="N19" s="22">
        <v>769110</v>
      </c>
      <c r="O19" s="22"/>
      <c r="P19" s="98">
        <f t="shared" si="0"/>
        <v>14049690</v>
      </c>
      <c r="Q19" s="21"/>
    </row>
    <row r="20" spans="1:17" ht="12" customHeight="1">
      <c r="A20" s="21">
        <v>1995</v>
      </c>
      <c r="B20" s="21"/>
      <c r="C20" s="22">
        <v>1041790</v>
      </c>
      <c r="D20" s="22">
        <v>851249</v>
      </c>
      <c r="E20" s="22">
        <v>1186938</v>
      </c>
      <c r="F20" s="22">
        <v>1258060</v>
      </c>
      <c r="G20" s="22">
        <v>1604571</v>
      </c>
      <c r="H20" s="22">
        <v>1276447</v>
      </c>
      <c r="I20" s="22">
        <v>1376905</v>
      </c>
      <c r="J20" s="22">
        <v>1589143</v>
      </c>
      <c r="K20" s="22">
        <v>1546269</v>
      </c>
      <c r="L20" s="22">
        <v>1510742</v>
      </c>
      <c r="M20" s="22">
        <v>921975</v>
      </c>
      <c r="N20" s="22">
        <v>818814</v>
      </c>
      <c r="O20" s="22"/>
      <c r="P20" s="98">
        <f t="shared" si="0"/>
        <v>14982903</v>
      </c>
      <c r="Q20" s="21"/>
    </row>
    <row r="21" spans="1:17" ht="12" customHeight="1">
      <c r="A21" s="21">
        <v>1996</v>
      </c>
      <c r="B21" s="21"/>
      <c r="C21" s="22">
        <v>899844</v>
      </c>
      <c r="D21" s="22">
        <v>808737</v>
      </c>
      <c r="E21" s="22">
        <v>1132105</v>
      </c>
      <c r="F21" s="22">
        <v>1091951</v>
      </c>
      <c r="G21" s="22">
        <v>1456006</v>
      </c>
      <c r="H21" s="22">
        <v>1320725</v>
      </c>
      <c r="I21" s="22">
        <v>1355466</v>
      </c>
      <c r="J21" s="22">
        <v>1567891</v>
      </c>
      <c r="K21" s="22">
        <v>1585960</v>
      </c>
      <c r="L21" s="22">
        <v>1579163</v>
      </c>
      <c r="M21" s="22">
        <v>826767</v>
      </c>
      <c r="N21" s="22">
        <v>786056</v>
      </c>
      <c r="O21" s="22"/>
      <c r="P21" s="98">
        <f t="shared" si="0"/>
        <v>14410671</v>
      </c>
      <c r="Q21" s="21"/>
    </row>
    <row r="22" spans="1:17" ht="12" customHeight="1">
      <c r="A22" s="21">
        <v>1997</v>
      </c>
      <c r="B22" s="21"/>
      <c r="C22" s="22">
        <v>956362</v>
      </c>
      <c r="D22" s="22">
        <v>815634</v>
      </c>
      <c r="E22" s="22">
        <v>1132824</v>
      </c>
      <c r="F22" s="22">
        <v>1202398</v>
      </c>
      <c r="G22" s="22">
        <v>1597658</v>
      </c>
      <c r="H22" s="22">
        <v>1318618</v>
      </c>
      <c r="I22" s="22">
        <v>1388338</v>
      </c>
      <c r="J22" s="22">
        <v>1659759</v>
      </c>
      <c r="K22" s="22">
        <v>1458814</v>
      </c>
      <c r="L22" s="22">
        <v>1459869</v>
      </c>
      <c r="M22" s="22">
        <v>868779</v>
      </c>
      <c r="N22" s="22">
        <v>809786</v>
      </c>
      <c r="O22" s="22"/>
      <c r="P22" s="98">
        <f t="shared" si="0"/>
        <v>14668839</v>
      </c>
      <c r="Q22" s="21"/>
    </row>
    <row r="23" spans="1:17" ht="12" customHeight="1">
      <c r="A23" s="21">
        <v>1998</v>
      </c>
      <c r="B23" s="21"/>
      <c r="C23" s="22">
        <v>862243</v>
      </c>
      <c r="D23" s="22">
        <v>795734</v>
      </c>
      <c r="E23" s="22">
        <v>1002145</v>
      </c>
      <c r="F23" s="22">
        <v>1125328</v>
      </c>
      <c r="G23" s="22">
        <v>1348916</v>
      </c>
      <c r="H23" s="22">
        <v>1577720</v>
      </c>
      <c r="I23" s="22">
        <v>1353810</v>
      </c>
      <c r="J23" s="22">
        <v>1594107</v>
      </c>
      <c r="K23" s="22">
        <v>1790277</v>
      </c>
      <c r="L23" s="22">
        <v>1597529</v>
      </c>
      <c r="M23" s="22">
        <v>1022841</v>
      </c>
      <c r="N23" s="22">
        <v>944955</v>
      </c>
      <c r="O23" s="22"/>
      <c r="P23" s="98">
        <f t="shared" si="0"/>
        <v>15015605</v>
      </c>
      <c r="Q23" s="21"/>
    </row>
    <row r="24" spans="1:17" ht="12" customHeight="1">
      <c r="A24" s="21">
        <v>1999</v>
      </c>
      <c r="B24" s="21"/>
      <c r="C24" s="22">
        <v>830294</v>
      </c>
      <c r="D24" s="22">
        <v>789211</v>
      </c>
      <c r="E24" s="22">
        <v>944524</v>
      </c>
      <c r="F24" s="22">
        <v>1171981</v>
      </c>
      <c r="G24" s="22">
        <v>1405263</v>
      </c>
      <c r="H24" s="22">
        <v>1539020</v>
      </c>
      <c r="I24" s="22">
        <v>1328220</v>
      </c>
      <c r="J24" s="22">
        <v>1440881</v>
      </c>
      <c r="K24" s="22">
        <v>1902206</v>
      </c>
      <c r="L24" s="22">
        <v>1760614</v>
      </c>
      <c r="M24" s="22">
        <v>992047</v>
      </c>
      <c r="N24" s="22">
        <v>909180</v>
      </c>
      <c r="O24" s="22"/>
      <c r="P24" s="98">
        <f t="shared" si="0"/>
        <v>15013441</v>
      </c>
      <c r="Q24" s="21"/>
    </row>
    <row r="25" spans="1:17" ht="4.5" customHeight="1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98"/>
      <c r="Q25" s="21"/>
    </row>
    <row r="26" spans="1:17" ht="12" customHeight="1">
      <c r="A26" s="21">
        <v>2000</v>
      </c>
      <c r="B26" s="21"/>
      <c r="C26" s="22">
        <v>861113</v>
      </c>
      <c r="D26" s="22">
        <v>875864</v>
      </c>
      <c r="E26" s="22">
        <v>1052105</v>
      </c>
      <c r="F26" s="22">
        <v>1142452</v>
      </c>
      <c r="G26" s="22">
        <v>1612871</v>
      </c>
      <c r="H26" s="22">
        <v>1535549</v>
      </c>
      <c r="I26" s="22">
        <v>1342178</v>
      </c>
      <c r="J26" s="22">
        <v>1674520</v>
      </c>
      <c r="K26" s="22">
        <v>1802327</v>
      </c>
      <c r="L26" s="22">
        <v>1524021</v>
      </c>
      <c r="M26" s="22">
        <v>1112924</v>
      </c>
      <c r="N26" s="22">
        <v>994255</v>
      </c>
      <c r="O26" s="22"/>
      <c r="P26" s="98">
        <f t="shared" si="0"/>
        <v>15530179</v>
      </c>
      <c r="Q26" s="21"/>
    </row>
    <row r="27" spans="1:17" ht="12" customHeight="1">
      <c r="A27" s="21">
        <v>2001</v>
      </c>
      <c r="B27" s="21"/>
      <c r="C27" s="22">
        <v>866305</v>
      </c>
      <c r="D27" s="22">
        <v>810814</v>
      </c>
      <c r="E27" s="22">
        <v>1087869</v>
      </c>
      <c r="F27" s="22">
        <v>1184480</v>
      </c>
      <c r="G27" s="22">
        <v>1607094</v>
      </c>
      <c r="H27" s="22">
        <v>1491667</v>
      </c>
      <c r="I27" s="22">
        <v>1371866</v>
      </c>
      <c r="J27" s="22">
        <v>1515718</v>
      </c>
      <c r="K27" s="22">
        <v>1758572</v>
      </c>
      <c r="L27" s="22">
        <v>1607645</v>
      </c>
      <c r="M27" s="22">
        <v>1176264</v>
      </c>
      <c r="N27" s="22">
        <v>955075</v>
      </c>
      <c r="O27" s="22"/>
      <c r="P27" s="98">
        <f t="shared" si="0"/>
        <v>15433369</v>
      </c>
      <c r="Q27" s="21"/>
    </row>
    <row r="28" spans="1:17" ht="12" customHeight="1">
      <c r="A28" s="21">
        <v>2002</v>
      </c>
      <c r="B28" s="21"/>
      <c r="C28" s="22">
        <v>1093995</v>
      </c>
      <c r="D28" s="22">
        <v>1013588</v>
      </c>
      <c r="E28" s="22">
        <v>1220466</v>
      </c>
      <c r="F28" s="22">
        <v>1283996</v>
      </c>
      <c r="G28" s="22">
        <v>1794550</v>
      </c>
      <c r="H28" s="22">
        <v>1587253</v>
      </c>
      <c r="I28" s="22">
        <v>1408727</v>
      </c>
      <c r="J28" s="22">
        <v>1716764</v>
      </c>
      <c r="K28" s="22">
        <v>1806300</v>
      </c>
      <c r="L28" s="22">
        <v>1687926</v>
      </c>
      <c r="M28" s="22">
        <v>1367124</v>
      </c>
      <c r="N28" s="22">
        <v>1159528</v>
      </c>
      <c r="O28" s="22"/>
      <c r="P28" s="98">
        <f t="shared" si="0"/>
        <v>17140217</v>
      </c>
      <c r="Q28" s="52"/>
    </row>
    <row r="29" spans="1:17" ht="12" customHeight="1">
      <c r="A29" s="21">
        <v>2003</v>
      </c>
      <c r="B29" s="21"/>
      <c r="C29" s="22">
        <v>890012</v>
      </c>
      <c r="D29" s="22">
        <v>839932</v>
      </c>
      <c r="E29" s="22">
        <v>1055821</v>
      </c>
      <c r="F29" s="22">
        <v>1374597</v>
      </c>
      <c r="G29" s="22">
        <v>1921450</v>
      </c>
      <c r="H29" s="22">
        <v>1718142</v>
      </c>
      <c r="I29" s="22">
        <v>1523233</v>
      </c>
      <c r="J29" s="22">
        <v>1777225</v>
      </c>
      <c r="K29" s="22">
        <v>1818470</v>
      </c>
      <c r="L29" s="22">
        <v>1666217</v>
      </c>
      <c r="M29" s="22">
        <v>1312150</v>
      </c>
      <c r="N29" s="22">
        <v>995866</v>
      </c>
      <c r="O29" s="21"/>
      <c r="P29" s="98">
        <f t="shared" si="0"/>
        <v>16893115</v>
      </c>
      <c r="Q29" s="21"/>
    </row>
    <row r="30" spans="1:17" ht="12" customHeight="1">
      <c r="A30" s="21">
        <v>2004</v>
      </c>
      <c r="B30" s="21"/>
      <c r="C30" s="22">
        <v>913326</v>
      </c>
      <c r="D30" s="22">
        <v>852746</v>
      </c>
      <c r="E30" s="22">
        <v>1063911</v>
      </c>
      <c r="F30" s="22">
        <v>1248070</v>
      </c>
      <c r="G30" s="22">
        <v>1680976</v>
      </c>
      <c r="H30" s="22">
        <v>1566175</v>
      </c>
      <c r="I30" s="22">
        <v>1397603</v>
      </c>
      <c r="J30" s="22">
        <v>1700246</v>
      </c>
      <c r="K30" s="22">
        <v>1791978</v>
      </c>
      <c r="L30" s="22">
        <v>1676875</v>
      </c>
      <c r="M30" s="22">
        <v>1293938</v>
      </c>
      <c r="N30" s="22">
        <v>1004952</v>
      </c>
      <c r="O30" s="21"/>
      <c r="P30" s="98">
        <f t="shared" si="0"/>
        <v>16190796</v>
      </c>
      <c r="Q30" s="21"/>
    </row>
    <row r="31" spans="1:17" ht="12" customHeight="1">
      <c r="A31" s="21">
        <v>2005</v>
      </c>
      <c r="B31" s="21"/>
      <c r="C31" s="22">
        <v>958531</v>
      </c>
      <c r="D31" s="22">
        <v>867023</v>
      </c>
      <c r="E31" s="22">
        <v>1089475</v>
      </c>
      <c r="F31" s="22">
        <v>1294396</v>
      </c>
      <c r="G31" s="22">
        <v>1795728</v>
      </c>
      <c r="H31" s="22">
        <v>1725657</v>
      </c>
      <c r="I31" s="22">
        <v>1493485</v>
      </c>
      <c r="J31" s="22">
        <v>1712205</v>
      </c>
      <c r="K31" s="22">
        <v>1837083</v>
      </c>
      <c r="L31" s="22">
        <v>1747706</v>
      </c>
      <c r="M31" s="22">
        <v>1406868</v>
      </c>
      <c r="N31" s="22">
        <v>1101550</v>
      </c>
      <c r="O31" s="21"/>
      <c r="P31" s="98">
        <f t="shared" si="0"/>
        <v>17029707</v>
      </c>
      <c r="Q31" s="21"/>
    </row>
    <row r="32" spans="1:18" ht="12" customHeight="1">
      <c r="A32" s="21">
        <v>2006</v>
      </c>
      <c r="B32" s="21"/>
      <c r="C32" s="22">
        <v>1004936</v>
      </c>
      <c r="D32" s="22">
        <v>915296</v>
      </c>
      <c r="E32" s="22">
        <v>1149850</v>
      </c>
      <c r="F32" s="22">
        <v>1374954</v>
      </c>
      <c r="G32" s="22">
        <v>1860607</v>
      </c>
      <c r="H32" s="22">
        <v>1825817</v>
      </c>
      <c r="I32" s="22">
        <v>1670949</v>
      </c>
      <c r="J32" s="22">
        <v>1983468</v>
      </c>
      <c r="K32" s="22">
        <v>2095600</v>
      </c>
      <c r="L32" s="22">
        <v>1970778</v>
      </c>
      <c r="M32" s="22">
        <v>1477443</v>
      </c>
      <c r="N32" s="22">
        <v>1127756</v>
      </c>
      <c r="O32" s="21"/>
      <c r="P32" s="98">
        <f t="shared" si="0"/>
        <v>18457454</v>
      </c>
      <c r="Q32" s="21"/>
      <c r="R32" s="20"/>
    </row>
    <row r="33" spans="1:18" ht="12" customHeight="1">
      <c r="A33" s="21">
        <v>2007</v>
      </c>
      <c r="B33" s="21"/>
      <c r="C33" s="22">
        <v>1158243</v>
      </c>
      <c r="D33" s="22">
        <v>1056544</v>
      </c>
      <c r="E33" s="22">
        <v>1355178</v>
      </c>
      <c r="F33" s="22">
        <v>1604018</v>
      </c>
      <c r="G33" s="22">
        <v>2128790</v>
      </c>
      <c r="H33" s="22">
        <v>1984070</v>
      </c>
      <c r="I33" s="22">
        <v>1691260</v>
      </c>
      <c r="J33" s="22">
        <v>2021426</v>
      </c>
      <c r="K33" s="22">
        <v>2186513</v>
      </c>
      <c r="L33" s="22">
        <v>2039356</v>
      </c>
      <c r="M33" s="22">
        <v>1561813</v>
      </c>
      <c r="N33" s="22">
        <v>1177706</v>
      </c>
      <c r="O33" s="21"/>
      <c r="P33" s="98">
        <f t="shared" si="0"/>
        <v>19964917</v>
      </c>
      <c r="Q33" s="21"/>
      <c r="R33" s="20"/>
    </row>
    <row r="34" spans="1:17" ht="12" customHeight="1">
      <c r="A34" s="21">
        <v>2008</v>
      </c>
      <c r="B34" s="21" t="s">
        <v>249</v>
      </c>
      <c r="C34" s="22">
        <v>1101283</v>
      </c>
      <c r="D34" s="22">
        <v>951719</v>
      </c>
      <c r="E34" s="22">
        <v>1207442</v>
      </c>
      <c r="F34" s="22">
        <v>1758971</v>
      </c>
      <c r="G34" s="22">
        <v>2039262</v>
      </c>
      <c r="H34" s="22">
        <v>2066699</v>
      </c>
      <c r="I34" s="22">
        <v>1771071</v>
      </c>
      <c r="J34" s="22">
        <v>2110264</v>
      </c>
      <c r="K34" s="22">
        <v>2332190</v>
      </c>
      <c r="L34" s="22">
        <v>2343258</v>
      </c>
      <c r="M34" s="22">
        <v>1674409</v>
      </c>
      <c r="N34" s="22">
        <v>1281421</v>
      </c>
      <c r="O34" s="21"/>
      <c r="P34" s="98">
        <f t="shared" si="0"/>
        <v>20637989</v>
      </c>
      <c r="Q34" s="22"/>
    </row>
    <row r="35" spans="1:17" ht="3.75" customHeight="1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1"/>
      <c r="P35" s="98"/>
      <c r="Q35" s="21"/>
    </row>
    <row r="36" spans="1:17" ht="7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95"/>
      <c r="Q36" s="21"/>
    </row>
    <row r="37" spans="1:17" ht="15" customHeight="1">
      <c r="A37" s="30" t="s">
        <v>308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</row>
    <row r="38" spans="1:6" ht="7.5" customHeight="1">
      <c r="A38" s="31"/>
      <c r="B38" s="31"/>
      <c r="C38" s="32"/>
      <c r="D38" s="32"/>
      <c r="E38" s="32"/>
      <c r="F38" s="32"/>
    </row>
    <row r="39" spans="1:6" ht="12.75">
      <c r="A39" s="128" t="s">
        <v>273</v>
      </c>
      <c r="B39" s="31"/>
      <c r="C39" s="32"/>
      <c r="D39" s="32"/>
      <c r="E39" s="32"/>
      <c r="F39" s="32"/>
    </row>
  </sheetData>
  <printOptions/>
  <pageMargins left="0.167" right="0.167" top="0.5" bottom="0.75" header="0" footer="0.25"/>
  <pageSetup fitToHeight="1" fitToWidth="1" horizontalDpi="1200" verticalDpi="1200" orientation="portrait" scale="86" r:id="rId1"/>
  <headerFooter alignWithMargins="0">
    <oddFooter>&amp;C&amp;"Arial,Italic"Vegetables and Melons Outlook&amp;"Arial,Regular"/VGS-331/February 25, 2009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68"/>
  <sheetViews>
    <sheetView showGridLines="0" workbookViewId="0" topLeftCell="A1">
      <selection activeCell="B6" sqref="B6"/>
    </sheetView>
  </sheetViews>
  <sheetFormatPr defaultColWidth="9.140625" defaultRowHeight="12"/>
  <cols>
    <col min="1" max="1" width="5.57421875" style="0" customWidth="1"/>
    <col min="2" max="2" width="16.57421875" style="0" customWidth="1"/>
    <col min="3" max="3" width="4.8515625" style="0" customWidth="1"/>
    <col min="4" max="4" width="12.00390625" style="0" customWidth="1"/>
    <col min="5" max="5" width="9.28125" style="0" customWidth="1"/>
    <col min="6" max="6" width="12.00390625" style="0" customWidth="1"/>
    <col min="7" max="7" width="12.421875" style="0" customWidth="1"/>
    <col min="8" max="8" width="12.140625" style="0" customWidth="1"/>
    <col min="9" max="9" width="4.421875" style="0" customWidth="1"/>
    <col min="12" max="12" width="15.140625" style="0" customWidth="1"/>
  </cols>
  <sheetData>
    <row r="1" ht="17.25" customHeight="1">
      <c r="A1" s="80" t="s">
        <v>302</v>
      </c>
    </row>
    <row r="2" spans="1:9" ht="4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8" ht="12">
      <c r="A3" t="s">
        <v>54</v>
      </c>
      <c r="C3" t="s">
        <v>121</v>
      </c>
      <c r="E3" t="s">
        <v>94</v>
      </c>
      <c r="G3" t="s">
        <v>234</v>
      </c>
      <c r="H3" t="s">
        <v>228</v>
      </c>
    </row>
    <row r="4" spans="1:8" ht="12">
      <c r="A4" t="s">
        <v>122</v>
      </c>
      <c r="B4" t="s">
        <v>255</v>
      </c>
      <c r="C4" t="s">
        <v>123</v>
      </c>
      <c r="D4" t="s">
        <v>237</v>
      </c>
      <c r="E4" t="s">
        <v>239</v>
      </c>
      <c r="F4" t="s">
        <v>235</v>
      </c>
      <c r="G4" t="s">
        <v>233</v>
      </c>
      <c r="H4" t="s">
        <v>229</v>
      </c>
    </row>
    <row r="5" spans="1:8" ht="12">
      <c r="A5" t="s">
        <v>54</v>
      </c>
      <c r="C5" t="s">
        <v>124</v>
      </c>
      <c r="D5" s="44" t="s">
        <v>266</v>
      </c>
      <c r="E5" t="s">
        <v>240</v>
      </c>
      <c r="F5" t="s">
        <v>236</v>
      </c>
      <c r="G5" t="s">
        <v>232</v>
      </c>
      <c r="H5" t="s">
        <v>230</v>
      </c>
    </row>
    <row r="6" spans="3:8" ht="12">
      <c r="C6" t="s">
        <v>123</v>
      </c>
      <c r="D6" t="s">
        <v>238</v>
      </c>
      <c r="G6" t="s">
        <v>125</v>
      </c>
      <c r="H6" t="s">
        <v>231</v>
      </c>
    </row>
    <row r="7" spans="1:9" ht="6.75" customHeight="1">
      <c r="A7" s="46"/>
      <c r="B7" s="46"/>
      <c r="C7" s="46"/>
      <c r="D7" s="46"/>
      <c r="E7" s="46"/>
      <c r="F7" s="46"/>
      <c r="G7" s="46"/>
      <c r="H7" s="46"/>
      <c r="I7" s="46"/>
    </row>
    <row r="8" spans="4:8" ht="12">
      <c r="D8" s="70" t="s">
        <v>126</v>
      </c>
      <c r="E8" s="72" t="s">
        <v>257</v>
      </c>
      <c r="F8" s="73"/>
      <c r="G8" s="72"/>
      <c r="H8" s="70" t="s">
        <v>258</v>
      </c>
    </row>
    <row r="9" ht="6.75" customHeight="1">
      <c r="E9" s="71"/>
    </row>
    <row r="10" spans="1:8" ht="12">
      <c r="A10" s="99">
        <v>1</v>
      </c>
      <c r="B10" s="100" t="s">
        <v>127</v>
      </c>
      <c r="C10" s="100" t="s">
        <v>128</v>
      </c>
      <c r="D10" s="101">
        <v>8061717</v>
      </c>
      <c r="E10" s="102">
        <v>40.4</v>
      </c>
      <c r="F10" s="102">
        <v>40.4</v>
      </c>
      <c r="G10" s="102">
        <v>22</v>
      </c>
      <c r="H10" s="101">
        <v>36574850</v>
      </c>
    </row>
    <row r="11" spans="1:8" ht="12">
      <c r="A11" s="103">
        <v>2</v>
      </c>
      <c r="B11" s="104" t="s">
        <v>129</v>
      </c>
      <c r="C11" s="104" t="s">
        <v>130</v>
      </c>
      <c r="D11" s="105">
        <v>1649066</v>
      </c>
      <c r="E11" s="106">
        <v>8.3</v>
      </c>
      <c r="F11" s="106">
        <v>48.6</v>
      </c>
      <c r="G11" s="106">
        <v>21.6</v>
      </c>
      <c r="H11" s="105">
        <v>7646040</v>
      </c>
    </row>
    <row r="12" spans="1:8" ht="12">
      <c r="A12" s="47">
        <v>3</v>
      </c>
      <c r="B12" s="48" t="s">
        <v>131</v>
      </c>
      <c r="C12" s="48" t="s">
        <v>132</v>
      </c>
      <c r="D12" s="49">
        <v>1167636</v>
      </c>
      <c r="E12" s="50">
        <v>5.8</v>
      </c>
      <c r="F12" s="50">
        <v>54.5</v>
      </c>
      <c r="G12" s="50">
        <v>34.1</v>
      </c>
      <c r="H12" s="49">
        <v>3420494</v>
      </c>
    </row>
    <row r="13" spans="1:8" ht="12">
      <c r="A13" s="47">
        <v>4</v>
      </c>
      <c r="B13" s="48" t="s">
        <v>133</v>
      </c>
      <c r="C13" s="48" t="s">
        <v>134</v>
      </c>
      <c r="D13" s="49">
        <v>1142926</v>
      </c>
      <c r="E13" s="50">
        <v>5.7</v>
      </c>
      <c r="F13" s="50">
        <v>60.2</v>
      </c>
      <c r="G13" s="50">
        <v>15.3</v>
      </c>
      <c r="H13" s="49">
        <v>7449690</v>
      </c>
    </row>
    <row r="14" spans="1:8" ht="12">
      <c r="A14" s="47">
        <v>5</v>
      </c>
      <c r="B14" s="48" t="s">
        <v>135</v>
      </c>
      <c r="C14" s="48" t="s">
        <v>136</v>
      </c>
      <c r="D14" s="49">
        <v>876486</v>
      </c>
      <c r="E14" s="50">
        <v>4.4</v>
      </c>
      <c r="F14" s="50">
        <v>64.6</v>
      </c>
      <c r="G14" s="50">
        <v>15.4</v>
      </c>
      <c r="H14" s="49">
        <v>5681878</v>
      </c>
    </row>
    <row r="15" spans="1:8" ht="12">
      <c r="A15" s="47">
        <v>6</v>
      </c>
      <c r="B15" s="48" t="s">
        <v>141</v>
      </c>
      <c r="C15" s="48" t="s">
        <v>142</v>
      </c>
      <c r="D15" s="49">
        <v>659090</v>
      </c>
      <c r="E15" s="50">
        <v>3.3</v>
      </c>
      <c r="F15" s="50">
        <v>67.9</v>
      </c>
      <c r="G15" s="50">
        <v>9.7</v>
      </c>
      <c r="H15" s="49">
        <v>6813540</v>
      </c>
    </row>
    <row r="16" spans="1:8" ht="12">
      <c r="A16" s="47">
        <v>7</v>
      </c>
      <c r="B16" s="48" t="s">
        <v>139</v>
      </c>
      <c r="C16" s="48" t="s">
        <v>140</v>
      </c>
      <c r="D16" s="49">
        <v>637781</v>
      </c>
      <c r="E16" s="50">
        <v>3.2</v>
      </c>
      <c r="F16" s="50">
        <v>71.1</v>
      </c>
      <c r="G16" s="50">
        <v>14.3</v>
      </c>
      <c r="H16" s="49">
        <v>4446817</v>
      </c>
    </row>
    <row r="17" spans="1:8" ht="12">
      <c r="A17" s="47">
        <v>8</v>
      </c>
      <c r="B17" s="48" t="s">
        <v>137</v>
      </c>
      <c r="C17" s="48" t="s">
        <v>138</v>
      </c>
      <c r="D17" s="49">
        <v>526675</v>
      </c>
      <c r="E17" s="50">
        <v>2.6</v>
      </c>
      <c r="F17" s="50">
        <v>73.7</v>
      </c>
      <c r="G17" s="50">
        <v>2.8</v>
      </c>
      <c r="H17" s="49">
        <v>19074827</v>
      </c>
    </row>
    <row r="18" spans="1:8" ht="12">
      <c r="A18" s="47">
        <v>9</v>
      </c>
      <c r="B18" s="48" t="s">
        <v>151</v>
      </c>
      <c r="C18" s="48" t="s">
        <v>152</v>
      </c>
      <c r="D18" s="49">
        <v>501046</v>
      </c>
      <c r="E18" s="50">
        <v>2.5</v>
      </c>
      <c r="F18" s="50">
        <v>76.2</v>
      </c>
      <c r="G18" s="50">
        <v>9.1</v>
      </c>
      <c r="H18" s="49">
        <v>5490338</v>
      </c>
    </row>
    <row r="19" spans="1:8" ht="12">
      <c r="A19" s="47">
        <v>10</v>
      </c>
      <c r="B19" s="48" t="s">
        <v>145</v>
      </c>
      <c r="C19" s="48" t="s">
        <v>146</v>
      </c>
      <c r="D19" s="49">
        <v>450229</v>
      </c>
      <c r="E19" s="50">
        <v>2.3</v>
      </c>
      <c r="F19" s="50">
        <v>78.5</v>
      </c>
      <c r="G19" s="50">
        <v>7.8</v>
      </c>
      <c r="H19" s="49">
        <v>5741504</v>
      </c>
    </row>
    <row r="20" spans="1:8" ht="12">
      <c r="A20" s="47">
        <v>11</v>
      </c>
      <c r="B20" s="48" t="s">
        <v>147</v>
      </c>
      <c r="C20" s="48" t="s">
        <v>148</v>
      </c>
      <c r="D20" s="49">
        <v>434913</v>
      </c>
      <c r="E20" s="50">
        <v>2.2</v>
      </c>
      <c r="F20" s="50">
        <v>80.7</v>
      </c>
      <c r="G20" s="50">
        <v>10</v>
      </c>
      <c r="H20" s="49">
        <v>4364941</v>
      </c>
    </row>
    <row r="21" spans="1:8" ht="12">
      <c r="A21" s="47">
        <v>12</v>
      </c>
      <c r="B21" s="48" t="s">
        <v>143</v>
      </c>
      <c r="C21" s="48" t="s">
        <v>144</v>
      </c>
      <c r="D21" s="49">
        <v>432654</v>
      </c>
      <c r="E21" s="50">
        <v>2.2</v>
      </c>
      <c r="F21" s="50">
        <v>82.8</v>
      </c>
      <c r="G21" s="50">
        <v>4.9</v>
      </c>
      <c r="H21" s="49">
        <v>8858242</v>
      </c>
    </row>
    <row r="22" spans="1:8" ht="12">
      <c r="A22" s="47">
        <v>13</v>
      </c>
      <c r="B22" s="48" t="s">
        <v>149</v>
      </c>
      <c r="C22" s="48" t="s">
        <v>150</v>
      </c>
      <c r="D22" s="49">
        <v>367160</v>
      </c>
      <c r="E22" s="50">
        <v>1.8</v>
      </c>
      <c r="F22" s="50">
        <v>84.7</v>
      </c>
      <c r="G22" s="50">
        <v>4.2</v>
      </c>
      <c r="H22" s="49">
        <v>8691099</v>
      </c>
    </row>
    <row r="23" spans="1:8" ht="12">
      <c r="A23" s="47">
        <v>14</v>
      </c>
      <c r="B23" s="48" t="s">
        <v>155</v>
      </c>
      <c r="C23" s="48" t="s">
        <v>156</v>
      </c>
      <c r="D23" s="49">
        <v>365671</v>
      </c>
      <c r="E23" s="50">
        <v>1.8</v>
      </c>
      <c r="F23" s="50">
        <v>86.5</v>
      </c>
      <c r="G23" s="50">
        <v>2.9</v>
      </c>
      <c r="H23" s="49">
        <v>12538429</v>
      </c>
    </row>
    <row r="24" spans="1:8" ht="12">
      <c r="A24" s="47">
        <v>15</v>
      </c>
      <c r="B24" s="48" t="s">
        <v>153</v>
      </c>
      <c r="C24" s="48" t="s">
        <v>154</v>
      </c>
      <c r="D24" s="49">
        <v>300031</v>
      </c>
      <c r="E24" s="50">
        <v>1.5</v>
      </c>
      <c r="F24" s="50">
        <v>88</v>
      </c>
      <c r="G24" s="50">
        <v>4.8</v>
      </c>
      <c r="H24" s="49">
        <v>6290113</v>
      </c>
    </row>
    <row r="25" spans="1:8" ht="12">
      <c r="A25" s="47">
        <v>16</v>
      </c>
      <c r="B25" s="48" t="s">
        <v>157</v>
      </c>
      <c r="C25" s="48" t="s">
        <v>158</v>
      </c>
      <c r="D25" s="49">
        <v>217110</v>
      </c>
      <c r="E25" s="50">
        <v>1.1</v>
      </c>
      <c r="F25" s="50">
        <v>89.1</v>
      </c>
      <c r="G25" s="50">
        <v>3.1</v>
      </c>
      <c r="H25" s="49">
        <v>6897617</v>
      </c>
    </row>
    <row r="26" spans="1:8" ht="12">
      <c r="A26" s="47">
        <v>17</v>
      </c>
      <c r="B26" s="48" t="s">
        <v>165</v>
      </c>
      <c r="C26" s="48" t="s">
        <v>166</v>
      </c>
      <c r="D26" s="49">
        <v>151766</v>
      </c>
      <c r="E26" s="50">
        <v>0.8</v>
      </c>
      <c r="F26" s="50">
        <v>89.9</v>
      </c>
      <c r="G26" s="50">
        <v>22.2</v>
      </c>
      <c r="H26" s="49">
        <v>684497</v>
      </c>
    </row>
    <row r="27" spans="1:8" ht="12">
      <c r="A27" s="47">
        <v>18</v>
      </c>
      <c r="B27" s="48" t="s">
        <v>163</v>
      </c>
      <c r="C27" s="48" t="s">
        <v>164</v>
      </c>
      <c r="D27" s="49">
        <v>151341</v>
      </c>
      <c r="E27" s="50">
        <v>0.8</v>
      </c>
      <c r="F27" s="50">
        <v>90.6</v>
      </c>
      <c r="G27" s="50">
        <v>1.9</v>
      </c>
      <c r="H27" s="49">
        <v>7775742</v>
      </c>
    </row>
    <row r="28" spans="1:8" ht="12">
      <c r="A28" s="47">
        <v>19</v>
      </c>
      <c r="B28" s="48" t="s">
        <v>159</v>
      </c>
      <c r="C28" s="48" t="s">
        <v>160</v>
      </c>
      <c r="D28" s="49">
        <v>147922</v>
      </c>
      <c r="E28" s="50">
        <v>0.7</v>
      </c>
      <c r="F28" s="50">
        <v>91.4</v>
      </c>
      <c r="G28" s="50">
        <v>15.6</v>
      </c>
      <c r="H28" s="49">
        <v>945926</v>
      </c>
    </row>
    <row r="29" spans="1:8" ht="12">
      <c r="A29" s="47">
        <v>20</v>
      </c>
      <c r="B29" s="48" t="s">
        <v>161</v>
      </c>
      <c r="C29" s="48" t="s">
        <v>162</v>
      </c>
      <c r="D29" s="49">
        <v>143683</v>
      </c>
      <c r="E29" s="50">
        <v>0.7</v>
      </c>
      <c r="F29" s="50">
        <v>92.1</v>
      </c>
      <c r="G29" s="50">
        <v>4.7</v>
      </c>
      <c r="H29" s="49">
        <v>3057900</v>
      </c>
    </row>
    <row r="30" spans="1:8" ht="12">
      <c r="A30" s="47">
        <v>21</v>
      </c>
      <c r="B30" s="48" t="s">
        <v>169</v>
      </c>
      <c r="C30" s="48" t="s">
        <v>170</v>
      </c>
      <c r="D30" s="49">
        <v>141344</v>
      </c>
      <c r="E30" s="50">
        <v>0.7</v>
      </c>
      <c r="F30" s="50">
        <v>92.8</v>
      </c>
      <c r="G30" s="50">
        <v>2.5</v>
      </c>
      <c r="H30" s="49">
        <v>5760415</v>
      </c>
    </row>
    <row r="31" spans="1:8" ht="12">
      <c r="A31" s="47">
        <v>22</v>
      </c>
      <c r="B31" s="48" t="s">
        <v>167</v>
      </c>
      <c r="C31" s="48" t="s">
        <v>168</v>
      </c>
      <c r="D31" s="49">
        <v>138613</v>
      </c>
      <c r="E31" s="50">
        <v>0.7</v>
      </c>
      <c r="F31" s="50">
        <v>93.5</v>
      </c>
      <c r="G31" s="50">
        <v>1</v>
      </c>
      <c r="H31" s="49">
        <v>14555820</v>
      </c>
    </row>
    <row r="32" spans="1:8" ht="12">
      <c r="A32" s="47">
        <v>23</v>
      </c>
      <c r="B32" s="48" t="s">
        <v>175</v>
      </c>
      <c r="C32" s="48" t="s">
        <v>176</v>
      </c>
      <c r="D32" s="49">
        <v>126862</v>
      </c>
      <c r="E32" s="50">
        <v>0.6</v>
      </c>
      <c r="F32" s="50">
        <v>94.1</v>
      </c>
      <c r="G32" s="50">
        <v>4.3</v>
      </c>
      <c r="H32" s="49">
        <v>2950381</v>
      </c>
    </row>
    <row r="33" spans="1:8" ht="12">
      <c r="A33" s="47">
        <v>24</v>
      </c>
      <c r="B33" s="48" t="s">
        <v>181</v>
      </c>
      <c r="C33" s="48" t="s">
        <v>182</v>
      </c>
      <c r="D33" s="49">
        <v>114606</v>
      </c>
      <c r="E33" s="50">
        <v>0.6</v>
      </c>
      <c r="F33" s="50">
        <v>94.7</v>
      </c>
      <c r="G33" s="50">
        <v>21.5</v>
      </c>
      <c r="H33" s="49">
        <v>533150</v>
      </c>
    </row>
    <row r="34" spans="1:8" ht="12">
      <c r="A34" s="47">
        <v>25</v>
      </c>
      <c r="B34" s="48" t="s">
        <v>177</v>
      </c>
      <c r="C34" s="48" t="s">
        <v>178</v>
      </c>
      <c r="D34" s="49">
        <v>101031</v>
      </c>
      <c r="E34" s="50">
        <v>0.5</v>
      </c>
      <c r="F34" s="50">
        <v>95.2</v>
      </c>
      <c r="G34" s="50">
        <v>0.9</v>
      </c>
      <c r="H34" s="49">
        <v>11678609</v>
      </c>
    </row>
    <row r="35" spans="1:8" ht="12">
      <c r="A35" s="47">
        <v>26</v>
      </c>
      <c r="B35" s="48" t="s">
        <v>187</v>
      </c>
      <c r="C35" s="48" t="s">
        <v>188</v>
      </c>
      <c r="D35" s="49">
        <v>99669</v>
      </c>
      <c r="E35" s="50">
        <v>0.5</v>
      </c>
      <c r="F35" s="50">
        <v>95.7</v>
      </c>
      <c r="G35" s="50">
        <v>3.6</v>
      </c>
      <c r="H35" s="49">
        <v>2741147</v>
      </c>
    </row>
    <row r="36" spans="1:8" ht="12">
      <c r="A36" s="47">
        <v>27</v>
      </c>
      <c r="B36" s="48" t="s">
        <v>171</v>
      </c>
      <c r="C36" s="48" t="s">
        <v>172</v>
      </c>
      <c r="D36" s="49">
        <v>97489</v>
      </c>
      <c r="E36" s="50">
        <v>0.5</v>
      </c>
      <c r="F36" s="50">
        <v>96.2</v>
      </c>
      <c r="G36" s="50">
        <v>3.6</v>
      </c>
      <c r="H36" s="49">
        <v>2710224</v>
      </c>
    </row>
    <row r="37" spans="1:8" ht="12">
      <c r="A37" s="47">
        <v>28</v>
      </c>
      <c r="B37" s="48" t="s">
        <v>193</v>
      </c>
      <c r="C37" s="48" t="s">
        <v>194</v>
      </c>
      <c r="D37" s="49">
        <v>86889</v>
      </c>
      <c r="E37" s="50">
        <v>0.4</v>
      </c>
      <c r="F37" s="50">
        <v>96.6</v>
      </c>
      <c r="G37" s="50">
        <v>3.6</v>
      </c>
      <c r="H37" s="49">
        <v>2394304</v>
      </c>
    </row>
    <row r="38" spans="1:8" ht="12">
      <c r="A38" s="47">
        <v>29</v>
      </c>
      <c r="B38" s="48" t="s">
        <v>191</v>
      </c>
      <c r="C38" s="48" t="s">
        <v>192</v>
      </c>
      <c r="D38" s="49">
        <v>82222</v>
      </c>
      <c r="E38" s="50">
        <v>0.4</v>
      </c>
      <c r="F38" s="50">
        <v>97</v>
      </c>
      <c r="G38" s="50">
        <v>1.9</v>
      </c>
      <c r="H38" s="49">
        <v>4341957</v>
      </c>
    </row>
    <row r="39" spans="1:8" ht="12">
      <c r="A39" s="47">
        <v>30</v>
      </c>
      <c r="B39" s="48" t="s">
        <v>173</v>
      </c>
      <c r="C39" s="48" t="s">
        <v>174</v>
      </c>
      <c r="D39" s="49">
        <v>68388</v>
      </c>
      <c r="E39" s="50">
        <v>0.3</v>
      </c>
      <c r="F39" s="50">
        <v>97.4</v>
      </c>
      <c r="G39" s="50">
        <v>3.5</v>
      </c>
      <c r="H39" s="49">
        <v>1972249</v>
      </c>
    </row>
    <row r="40" spans="1:8" ht="12">
      <c r="A40" s="47">
        <v>31</v>
      </c>
      <c r="B40" s="48" t="s">
        <v>183</v>
      </c>
      <c r="C40" s="48" t="s">
        <v>184</v>
      </c>
      <c r="D40" s="49">
        <v>64683</v>
      </c>
      <c r="E40" s="50">
        <v>0.3</v>
      </c>
      <c r="F40" s="50">
        <v>97.7</v>
      </c>
      <c r="G40" s="50">
        <v>14.4</v>
      </c>
      <c r="H40" s="49">
        <v>450147</v>
      </c>
    </row>
    <row r="41" spans="1:8" ht="12">
      <c r="A41" s="47">
        <v>32</v>
      </c>
      <c r="B41" s="48" t="s">
        <v>185</v>
      </c>
      <c r="C41" s="48" t="s">
        <v>186</v>
      </c>
      <c r="D41" s="49">
        <v>52776</v>
      </c>
      <c r="E41" s="50">
        <v>0.3</v>
      </c>
      <c r="F41" s="50">
        <v>98</v>
      </c>
      <c r="G41" s="50">
        <v>5.3</v>
      </c>
      <c r="H41" s="49">
        <v>1004534</v>
      </c>
    </row>
    <row r="42" spans="1:8" ht="12">
      <c r="A42" s="47">
        <v>33</v>
      </c>
      <c r="B42" s="48" t="s">
        <v>179</v>
      </c>
      <c r="C42" s="48" t="s">
        <v>180</v>
      </c>
      <c r="D42" s="49">
        <v>50010</v>
      </c>
      <c r="E42" s="50">
        <v>0.3</v>
      </c>
      <c r="F42" s="50">
        <v>98.2</v>
      </c>
      <c r="G42" s="50">
        <v>2.5</v>
      </c>
      <c r="H42" s="49">
        <v>2027527</v>
      </c>
    </row>
    <row r="43" spans="1:8" ht="12">
      <c r="A43" s="47">
        <v>34</v>
      </c>
      <c r="B43" s="48" t="s">
        <v>197</v>
      </c>
      <c r="C43" s="48" t="s">
        <v>198</v>
      </c>
      <c r="D43" s="49">
        <v>49914</v>
      </c>
      <c r="E43" s="50">
        <v>0.3</v>
      </c>
      <c r="F43" s="50">
        <v>98.5</v>
      </c>
      <c r="G43" s="50">
        <v>9</v>
      </c>
      <c r="H43" s="49">
        <v>552928</v>
      </c>
    </row>
    <row r="44" spans="1:8" ht="12">
      <c r="A44" s="47">
        <v>35</v>
      </c>
      <c r="B44" s="48" t="s">
        <v>189</v>
      </c>
      <c r="C44" s="48" t="s">
        <v>190</v>
      </c>
      <c r="D44" s="49">
        <v>40238</v>
      </c>
      <c r="E44" s="50">
        <v>0.2</v>
      </c>
      <c r="F44" s="50">
        <v>98.7</v>
      </c>
      <c r="G44" s="50">
        <v>1</v>
      </c>
      <c r="H44" s="49">
        <v>4166255</v>
      </c>
    </row>
    <row r="45" spans="1:8" ht="12">
      <c r="A45" s="47">
        <v>36</v>
      </c>
      <c r="B45" s="48" t="s">
        <v>199</v>
      </c>
      <c r="C45" s="48" t="s">
        <v>200</v>
      </c>
      <c r="D45" s="49">
        <v>29247</v>
      </c>
      <c r="E45" s="50">
        <v>0.1</v>
      </c>
      <c r="F45" s="50">
        <v>98.8</v>
      </c>
      <c r="G45" s="50">
        <v>0.4</v>
      </c>
      <c r="H45" s="49">
        <v>6919678</v>
      </c>
    </row>
    <row r="46" spans="1:8" ht="12">
      <c r="A46" s="47">
        <v>37</v>
      </c>
      <c r="B46" s="48" t="s">
        <v>207</v>
      </c>
      <c r="C46" s="48" t="s">
        <v>208</v>
      </c>
      <c r="D46" s="49">
        <v>29129</v>
      </c>
      <c r="E46" s="50">
        <v>0.1</v>
      </c>
      <c r="F46" s="50">
        <v>99</v>
      </c>
      <c r="G46" s="50">
        <v>0.2</v>
      </c>
      <c r="H46" s="49">
        <v>11729328</v>
      </c>
    </row>
    <row r="47" spans="1:8" ht="12">
      <c r="A47" s="47">
        <v>38</v>
      </c>
      <c r="B47" s="48" t="s">
        <v>201</v>
      </c>
      <c r="C47" s="48" t="s">
        <v>202</v>
      </c>
      <c r="D47" s="49">
        <v>26912</v>
      </c>
      <c r="E47" s="50">
        <v>0.1</v>
      </c>
      <c r="F47" s="50">
        <v>99.1</v>
      </c>
      <c r="G47" s="50">
        <v>0.5</v>
      </c>
      <c r="H47" s="49">
        <v>5157689</v>
      </c>
    </row>
    <row r="48" spans="1:8" ht="12">
      <c r="A48" s="47">
        <v>39</v>
      </c>
      <c r="B48" s="48" t="s">
        <v>195</v>
      </c>
      <c r="C48" s="48" t="s">
        <v>196</v>
      </c>
      <c r="D48" s="49">
        <v>24414</v>
      </c>
      <c r="E48" s="50">
        <v>0.1</v>
      </c>
      <c r="F48" s="50">
        <v>99.2</v>
      </c>
      <c r="G48" s="50">
        <v>0.3</v>
      </c>
      <c r="H48" s="49">
        <v>7138450</v>
      </c>
    </row>
    <row r="49" spans="1:8" ht="12">
      <c r="A49" s="47">
        <v>40</v>
      </c>
      <c r="B49" s="48" t="s">
        <v>205</v>
      </c>
      <c r="C49" s="48" t="s">
        <v>206</v>
      </c>
      <c r="D49" s="49">
        <v>23365</v>
      </c>
      <c r="E49" s="50">
        <v>0.1</v>
      </c>
      <c r="F49" s="50">
        <v>99.3</v>
      </c>
      <c r="G49" s="50">
        <v>4.1</v>
      </c>
      <c r="H49" s="49">
        <v>563852</v>
      </c>
    </row>
    <row r="50" spans="1:8" ht="12">
      <c r="A50" s="47">
        <v>41</v>
      </c>
      <c r="B50" s="48" t="s">
        <v>209</v>
      </c>
      <c r="C50" s="48" t="s">
        <v>210</v>
      </c>
      <c r="D50" s="49">
        <v>21872</v>
      </c>
      <c r="E50" s="50">
        <v>0.1</v>
      </c>
      <c r="F50" s="50">
        <v>99.4</v>
      </c>
      <c r="G50" s="50">
        <v>0.1</v>
      </c>
      <c r="H50" s="49">
        <v>19036853</v>
      </c>
    </row>
    <row r="51" spans="1:8" ht="12">
      <c r="A51" s="47">
        <v>42</v>
      </c>
      <c r="B51" s="48" t="s">
        <v>213</v>
      </c>
      <c r="C51" s="48" t="s">
        <v>214</v>
      </c>
      <c r="D51" s="49">
        <v>21200</v>
      </c>
      <c r="E51" s="50">
        <v>0.1</v>
      </c>
      <c r="F51" s="50">
        <v>99.6</v>
      </c>
      <c r="G51" s="50">
        <v>0.5</v>
      </c>
      <c r="H51" s="49">
        <v>4432408</v>
      </c>
    </row>
    <row r="52" spans="1:8" ht="12">
      <c r="A52" s="47">
        <v>43</v>
      </c>
      <c r="B52" s="48" t="s">
        <v>217</v>
      </c>
      <c r="C52" s="48" t="s">
        <v>218</v>
      </c>
      <c r="D52" s="49">
        <v>16493</v>
      </c>
      <c r="E52" s="50">
        <v>0.1</v>
      </c>
      <c r="F52" s="50">
        <v>99.6</v>
      </c>
      <c r="G52" s="50">
        <v>1.5</v>
      </c>
      <c r="H52" s="49">
        <v>1065932</v>
      </c>
    </row>
    <row r="53" spans="1:8" ht="12">
      <c r="A53" s="47">
        <v>44</v>
      </c>
      <c r="B53" s="48" t="s">
        <v>203</v>
      </c>
      <c r="C53" s="48" t="s">
        <v>204</v>
      </c>
      <c r="D53" s="49">
        <v>16143</v>
      </c>
      <c r="E53" s="50">
        <v>0.1</v>
      </c>
      <c r="F53" s="50">
        <v>99.7</v>
      </c>
      <c r="G53" s="50">
        <v>1.2</v>
      </c>
      <c r="H53" s="49">
        <v>1339679</v>
      </c>
    </row>
    <row r="54" spans="1:8" ht="12">
      <c r="A54" s="47">
        <v>45</v>
      </c>
      <c r="B54" s="48" t="s">
        <v>215</v>
      </c>
      <c r="C54" s="48" t="s">
        <v>216</v>
      </c>
      <c r="D54" s="49">
        <v>14872</v>
      </c>
      <c r="E54" s="50">
        <v>0.1</v>
      </c>
      <c r="F54" s="50">
        <v>99.8</v>
      </c>
      <c r="G54" s="50">
        <v>2.2</v>
      </c>
      <c r="H54" s="49">
        <v>674035</v>
      </c>
    </row>
    <row r="55" spans="1:8" ht="12">
      <c r="A55" s="47">
        <v>46</v>
      </c>
      <c r="B55" s="48" t="s">
        <v>211</v>
      </c>
      <c r="C55" s="48" t="s">
        <v>212</v>
      </c>
      <c r="D55" s="49">
        <v>13759</v>
      </c>
      <c r="E55" s="50">
        <v>0.1</v>
      </c>
      <c r="F55" s="50">
        <v>99.9</v>
      </c>
      <c r="G55" s="50">
        <v>7.5</v>
      </c>
      <c r="H55" s="49">
        <v>184464</v>
      </c>
    </row>
    <row r="56" spans="1:8" ht="12">
      <c r="A56" s="47">
        <v>47</v>
      </c>
      <c r="B56" s="48" t="s">
        <v>219</v>
      </c>
      <c r="C56" s="48" t="s">
        <v>220</v>
      </c>
      <c r="D56" s="49">
        <v>9174</v>
      </c>
      <c r="E56" s="50">
        <v>0</v>
      </c>
      <c r="F56" s="50">
        <v>99.9</v>
      </c>
      <c r="G56" s="50">
        <v>0.2</v>
      </c>
      <c r="H56" s="49">
        <v>5734289</v>
      </c>
    </row>
    <row r="57" spans="1:8" ht="12">
      <c r="A57" s="47">
        <v>48</v>
      </c>
      <c r="B57" s="48" t="s">
        <v>221</v>
      </c>
      <c r="C57" s="48" t="s">
        <v>222</v>
      </c>
      <c r="D57" s="49">
        <v>7635</v>
      </c>
      <c r="E57" s="50">
        <v>0</v>
      </c>
      <c r="F57" s="50">
        <v>99.9</v>
      </c>
      <c r="G57" s="50">
        <v>10.9</v>
      </c>
      <c r="H57" s="49">
        <v>69797</v>
      </c>
    </row>
    <row r="58" spans="1:8" ht="12">
      <c r="A58" s="47">
        <v>49</v>
      </c>
      <c r="B58" s="48" t="s">
        <v>223</v>
      </c>
      <c r="C58" s="48" t="s">
        <v>224</v>
      </c>
      <c r="D58" s="49">
        <v>5918</v>
      </c>
      <c r="E58" s="50">
        <v>0</v>
      </c>
      <c r="F58" s="50">
        <v>99.9</v>
      </c>
      <c r="G58" s="50">
        <v>17.8</v>
      </c>
      <c r="H58" s="49">
        <v>33185</v>
      </c>
    </row>
    <row r="59" spans="1:8" ht="12.75" customHeight="1">
      <c r="A59">
        <v>50</v>
      </c>
      <c r="B59" t="s">
        <v>297</v>
      </c>
      <c r="C59" t="s">
        <v>298</v>
      </c>
      <c r="D59" s="49">
        <v>5149</v>
      </c>
      <c r="E59" s="50">
        <v>0</v>
      </c>
      <c r="F59" s="50">
        <v>100</v>
      </c>
      <c r="G59" s="50">
        <v>1.1</v>
      </c>
      <c r="H59" s="49">
        <v>479881</v>
      </c>
    </row>
    <row r="60" spans="1:8" ht="6" customHeight="1">
      <c r="A60" s="107"/>
      <c r="B60" s="108"/>
      <c r="C60" s="108"/>
      <c r="D60" s="109"/>
      <c r="E60" s="110"/>
      <c r="F60" s="110"/>
      <c r="G60" s="111"/>
      <c r="H60" s="109"/>
    </row>
    <row r="61" spans="1:9" ht="18" customHeight="1">
      <c r="A61" s="153"/>
      <c r="B61" s="153" t="s">
        <v>225</v>
      </c>
      <c r="C61" s="153" t="s">
        <v>226</v>
      </c>
      <c r="D61" s="154">
        <v>19964918</v>
      </c>
      <c r="E61" s="153" t="s">
        <v>300</v>
      </c>
      <c r="F61" s="153" t="s">
        <v>301</v>
      </c>
      <c r="G61" s="102">
        <v>7</v>
      </c>
      <c r="H61" s="154">
        <v>284843650</v>
      </c>
      <c r="I61" s="153"/>
    </row>
    <row r="62" spans="1:9" ht="7.5" customHeight="1">
      <c r="A62" s="151"/>
      <c r="B62" s="151"/>
      <c r="C62" s="151"/>
      <c r="D62" s="152"/>
      <c r="E62" s="151"/>
      <c r="F62" s="151"/>
      <c r="G62" s="151"/>
      <c r="H62" s="152"/>
      <c r="I62" s="151"/>
    </row>
    <row r="63" ht="2.25" customHeight="1"/>
    <row r="64" spans="1:4" ht="12">
      <c r="A64" s="79" t="s">
        <v>265</v>
      </c>
      <c r="B64" s="53"/>
      <c r="D64" s="34"/>
    </row>
    <row r="65" spans="1:2" ht="12">
      <c r="A65" s="53" t="s">
        <v>227</v>
      </c>
      <c r="B65" s="53"/>
    </row>
    <row r="66" spans="1:2" ht="12">
      <c r="A66" s="53" t="s">
        <v>256</v>
      </c>
      <c r="B66" s="53"/>
    </row>
    <row r="67" ht="7.5" customHeight="1"/>
    <row r="68" ht="12">
      <c r="A68" s="128" t="s">
        <v>299</v>
      </c>
    </row>
  </sheetData>
  <printOptions/>
  <pageMargins left="0.167" right="0.167" top="0.5" bottom="0.75" header="0" footer="0.25"/>
  <pageSetup fitToHeight="1" fitToWidth="1" horizontalDpi="1200" verticalDpi="1200" orientation="portrait" scale="94" r:id="rId1"/>
  <headerFooter alignWithMargins="0">
    <oddFooter>&amp;C&amp;"Arial,Italic"Vegetables and Melons Outlook&amp;"Arial,Regular"/VGS-331/February 25, 2009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L293"/>
  <sheetViews>
    <sheetView showGridLines="0" zoomScale="115" zoomScaleNormal="115" workbookViewId="0" topLeftCell="R195">
      <pane xSplit="2" ySplit="6" topLeftCell="T201" activePane="bottomRight" state="frozen"/>
      <selection pane="topLeft" activeCell="R195" sqref="R195"/>
      <selection pane="topRight" activeCell="T195" sqref="T195"/>
      <selection pane="bottomLeft" activeCell="R201" sqref="R201"/>
      <selection pane="bottomRight" activeCell="T201" sqref="T201"/>
    </sheetView>
  </sheetViews>
  <sheetFormatPr defaultColWidth="9.140625" defaultRowHeight="12"/>
  <cols>
    <col min="1" max="1" width="16.28125" style="0" customWidth="1"/>
    <col min="2" max="2" width="2.28125" style="0" customWidth="1"/>
    <col min="3" max="14" width="7.140625" style="0" customWidth="1"/>
    <col min="15" max="15" width="1.57421875" style="0" customWidth="1"/>
    <col min="16" max="16" width="6.7109375" style="34" customWidth="1"/>
    <col min="17" max="17" width="11.57421875" style="0" customWidth="1"/>
    <col min="18" max="18" width="20.8515625" style="0" customWidth="1"/>
    <col min="19" max="19" width="1.421875" style="0" customWidth="1"/>
    <col min="20" max="23" width="7.140625" style="0" customWidth="1"/>
    <col min="24" max="24" width="0.9921875" style="0" customWidth="1"/>
    <col min="25" max="25" width="7.57421875" style="0" customWidth="1"/>
    <col min="26" max="26" width="3.28125" style="0" customWidth="1"/>
    <col min="27" max="27" width="8.57421875" style="0" customWidth="1"/>
    <col min="28" max="28" width="1.421875" style="0" customWidth="1"/>
    <col min="29" max="29" width="8.7109375" style="0" customWidth="1"/>
    <col min="30" max="30" width="1.28515625" style="0" customWidth="1"/>
    <col min="31" max="31" width="9.00390625" style="0" customWidth="1"/>
    <col min="32" max="32" width="1.57421875" style="0" customWidth="1"/>
    <col min="33" max="33" width="8.28125" style="0" customWidth="1"/>
    <col min="34" max="34" width="1.1484375" style="0" customWidth="1"/>
    <col min="35" max="35" width="8.00390625" style="0" customWidth="1"/>
    <col min="36" max="36" width="2.00390625" style="0" customWidth="1"/>
    <col min="37" max="37" width="27.140625" style="0" customWidth="1"/>
  </cols>
  <sheetData>
    <row r="2" spans="1:23" ht="12.7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"/>
      <c r="P2" s="20"/>
      <c r="Q2" s="19"/>
      <c r="R2" s="19"/>
      <c r="T2" s="20"/>
      <c r="U2" s="20"/>
      <c r="V2" s="20"/>
      <c r="W2" s="20"/>
    </row>
    <row r="3" spans="1:25" ht="12.75">
      <c r="A3" s="54" t="s">
        <v>311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  <c r="P3" s="22"/>
      <c r="Q3" s="21"/>
      <c r="R3" s="55" t="s">
        <v>313</v>
      </c>
      <c r="T3" s="22"/>
      <c r="U3" s="22"/>
      <c r="V3" s="22"/>
      <c r="W3" s="22"/>
      <c r="X3" s="21"/>
      <c r="Y3" s="21"/>
    </row>
    <row r="4" spans="1:36" ht="12.75" customHeight="1">
      <c r="A4" s="112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59"/>
      <c r="R4" s="119"/>
      <c r="S4" s="120"/>
      <c r="T4" s="132" t="s">
        <v>275</v>
      </c>
      <c r="U4" s="132"/>
      <c r="V4" s="132"/>
      <c r="W4" s="132"/>
      <c r="X4" s="133"/>
      <c r="Y4" s="133"/>
      <c r="Z4" s="119"/>
      <c r="AA4" s="129"/>
      <c r="AB4" s="129"/>
      <c r="AC4" s="129"/>
      <c r="AD4" s="130" t="s">
        <v>274</v>
      </c>
      <c r="AE4" s="129"/>
      <c r="AF4" s="129"/>
      <c r="AG4" s="129"/>
      <c r="AH4" s="129"/>
      <c r="AI4" s="131"/>
      <c r="AJ4" s="119"/>
    </row>
    <row r="5" spans="1:36" ht="12.75" customHeight="1">
      <c r="A5" s="114" t="s">
        <v>93</v>
      </c>
      <c r="B5" s="114"/>
      <c r="C5" s="115" t="s">
        <v>56</v>
      </c>
      <c r="D5" s="115" t="s">
        <v>57</v>
      </c>
      <c r="E5" s="115" t="s">
        <v>58</v>
      </c>
      <c r="F5" s="115" t="s">
        <v>59</v>
      </c>
      <c r="G5" s="115" t="s">
        <v>60</v>
      </c>
      <c r="H5" s="115" t="s">
        <v>61</v>
      </c>
      <c r="I5" s="115" t="s">
        <v>62</v>
      </c>
      <c r="J5" s="115" t="s">
        <v>63</v>
      </c>
      <c r="K5" s="115" t="s">
        <v>64</v>
      </c>
      <c r="L5" s="115" t="s">
        <v>65</v>
      </c>
      <c r="M5" s="115" t="s">
        <v>66</v>
      </c>
      <c r="N5" s="115" t="s">
        <v>67</v>
      </c>
      <c r="O5" s="114"/>
      <c r="P5" s="116" t="s">
        <v>68</v>
      </c>
      <c r="Q5" s="61"/>
      <c r="R5" s="122" t="s">
        <v>93</v>
      </c>
      <c r="S5" s="121"/>
      <c r="T5" s="123" t="s">
        <v>89</v>
      </c>
      <c r="U5" s="123" t="s">
        <v>90</v>
      </c>
      <c r="V5" s="123" t="s">
        <v>91</v>
      </c>
      <c r="W5" s="123" t="s">
        <v>92</v>
      </c>
      <c r="X5" s="122"/>
      <c r="Y5" s="124" t="s">
        <v>68</v>
      </c>
      <c r="Z5" s="121"/>
      <c r="AA5" s="121" t="s">
        <v>251</v>
      </c>
      <c r="AB5" s="121"/>
      <c r="AC5" s="121" t="s">
        <v>253</v>
      </c>
      <c r="AD5" s="121"/>
      <c r="AE5" s="121" t="s">
        <v>260</v>
      </c>
      <c r="AF5" s="121"/>
      <c r="AG5" s="125" t="s">
        <v>268</v>
      </c>
      <c r="AH5" s="121"/>
      <c r="AI5" s="125" t="s">
        <v>267</v>
      </c>
      <c r="AJ5" s="121"/>
    </row>
    <row r="6" spans="1:36" ht="4.5" customHeight="1">
      <c r="A6" s="117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7"/>
      <c r="P6" s="118"/>
      <c r="Q6" s="59"/>
      <c r="R6" s="126"/>
      <c r="S6" s="127"/>
      <c r="T6" s="127"/>
      <c r="U6" s="127"/>
      <c r="V6" s="127"/>
      <c r="W6" s="127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ht="12">
      <c r="A7" s="59"/>
      <c r="B7" s="59"/>
      <c r="C7" s="62"/>
      <c r="D7" s="62"/>
      <c r="E7" s="62"/>
      <c r="F7" s="62"/>
      <c r="G7" s="62"/>
      <c r="H7" s="63" t="s">
        <v>69</v>
      </c>
      <c r="I7" s="62"/>
      <c r="J7" s="62"/>
      <c r="K7" s="62"/>
      <c r="L7" s="62"/>
      <c r="M7" s="62"/>
      <c r="N7" s="62"/>
      <c r="O7" s="59"/>
      <c r="P7" s="62"/>
      <c r="Q7" s="59"/>
      <c r="R7" s="59"/>
      <c r="S7" s="60"/>
      <c r="T7" s="62"/>
      <c r="U7" s="62"/>
      <c r="V7" s="63" t="s">
        <v>69</v>
      </c>
      <c r="W7" s="62"/>
      <c r="X7" s="59"/>
      <c r="Y7" s="59"/>
      <c r="Z7" s="59"/>
      <c r="AA7" s="60"/>
      <c r="AC7" s="134"/>
      <c r="AD7" s="60"/>
      <c r="AE7" s="60"/>
      <c r="AF7" s="64"/>
      <c r="AG7" s="64"/>
      <c r="AH7" s="64"/>
      <c r="AI7" s="60"/>
      <c r="AJ7" s="60"/>
    </row>
    <row r="8" spans="1:36" ht="5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135"/>
      <c r="AD8" s="60"/>
      <c r="AE8" s="60"/>
      <c r="AF8" s="60"/>
      <c r="AG8" s="60"/>
      <c r="AH8" s="60"/>
      <c r="AI8" s="60"/>
      <c r="AJ8" s="60"/>
    </row>
    <row r="9" spans="1:36" ht="9.75" customHeight="1">
      <c r="A9" s="65" t="s">
        <v>70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6"/>
      <c r="Q9" s="60"/>
      <c r="R9" s="65" t="s">
        <v>70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135"/>
      <c r="AD9" s="60"/>
      <c r="AE9" s="60"/>
      <c r="AF9" s="60"/>
      <c r="AG9" s="60"/>
      <c r="AH9" s="60"/>
      <c r="AI9" s="60"/>
      <c r="AJ9" s="60"/>
    </row>
    <row r="10" spans="1:36" ht="9.75" customHeight="1">
      <c r="A10" s="60">
        <v>2003</v>
      </c>
      <c r="B10" s="60"/>
      <c r="C10" s="60">
        <v>144</v>
      </c>
      <c r="D10" s="60">
        <v>144</v>
      </c>
      <c r="E10" s="60">
        <v>144</v>
      </c>
      <c r="F10" s="60">
        <v>157</v>
      </c>
      <c r="G10" s="60">
        <v>157</v>
      </c>
      <c r="H10" s="60">
        <v>157</v>
      </c>
      <c r="I10" s="60">
        <v>157</v>
      </c>
      <c r="J10" s="60">
        <v>157</v>
      </c>
      <c r="K10" s="60">
        <v>157</v>
      </c>
      <c r="L10" s="60">
        <v>157</v>
      </c>
      <c r="M10" s="60">
        <v>157</v>
      </c>
      <c r="N10" s="60">
        <v>157</v>
      </c>
      <c r="O10" s="60"/>
      <c r="P10" s="66">
        <f>AVERAGE(C10:N10)</f>
        <v>153.75</v>
      </c>
      <c r="Q10" s="60"/>
      <c r="R10" s="60">
        <v>2003</v>
      </c>
      <c r="S10" s="60"/>
      <c r="T10" s="67">
        <f aca="true" t="shared" si="0" ref="T10:T16">AVERAGE(C10:E10)</f>
        <v>144</v>
      </c>
      <c r="U10" s="67">
        <f aca="true" t="shared" si="1" ref="U10:U15">AVERAGE(F10:H10)</f>
        <v>157</v>
      </c>
      <c r="V10" s="67">
        <f aca="true" t="shared" si="2" ref="V10:V15">AVERAGE(I10:K10)</f>
        <v>157</v>
      </c>
      <c r="W10" s="67">
        <f aca="true" t="shared" si="3" ref="W10:W15">AVERAGE(L10:N10)</f>
        <v>157</v>
      </c>
      <c r="X10" s="60"/>
      <c r="Y10" s="67">
        <f aca="true" t="shared" si="4" ref="Y10:Y15">AVERAGE(T10:W10)</f>
        <v>153.75</v>
      </c>
      <c r="Z10" s="60"/>
      <c r="AA10" s="68">
        <v>7.462686567164178</v>
      </c>
      <c r="AB10" s="60"/>
      <c r="AC10" s="136">
        <v>9.027777777777768</v>
      </c>
      <c r="AD10" s="60"/>
      <c r="AE10" s="68">
        <v>9.027777777777768</v>
      </c>
      <c r="AF10" s="60"/>
      <c r="AG10" s="68">
        <v>9.027777777777768</v>
      </c>
      <c r="AH10" s="60"/>
      <c r="AI10" s="68">
        <v>8.657243816254411</v>
      </c>
      <c r="AJ10" s="60"/>
    </row>
    <row r="11" spans="1:36" ht="9.75" customHeight="1">
      <c r="A11" s="60">
        <v>2004</v>
      </c>
      <c r="B11" s="60"/>
      <c r="C11" s="60">
        <v>157</v>
      </c>
      <c r="D11" s="60">
        <v>157</v>
      </c>
      <c r="E11" s="60">
        <v>157</v>
      </c>
      <c r="F11" s="60">
        <v>158</v>
      </c>
      <c r="G11" s="60">
        <v>158</v>
      </c>
      <c r="H11" s="60">
        <v>158</v>
      </c>
      <c r="I11" s="60">
        <v>158</v>
      </c>
      <c r="J11" s="60">
        <v>158</v>
      </c>
      <c r="K11" s="60">
        <v>158</v>
      </c>
      <c r="L11" s="60">
        <v>158</v>
      </c>
      <c r="M11" s="60">
        <v>158</v>
      </c>
      <c r="N11" s="60">
        <v>158</v>
      </c>
      <c r="O11" s="60"/>
      <c r="P11" s="66">
        <f>AVERAGE(C11:N11)</f>
        <v>157.75</v>
      </c>
      <c r="Q11" s="60"/>
      <c r="R11" s="60">
        <v>2004</v>
      </c>
      <c r="S11" s="60"/>
      <c r="T11" s="67">
        <f t="shared" si="0"/>
        <v>157</v>
      </c>
      <c r="U11" s="67">
        <f t="shared" si="1"/>
        <v>158</v>
      </c>
      <c r="V11" s="67">
        <f t="shared" si="2"/>
        <v>158</v>
      </c>
      <c r="W11" s="67">
        <f t="shared" si="3"/>
        <v>158</v>
      </c>
      <c r="X11" s="60"/>
      <c r="Y11" s="67">
        <f t="shared" si="4"/>
        <v>157.75</v>
      </c>
      <c r="Z11" s="60"/>
      <c r="AA11" s="68">
        <v>9.027777777777768</v>
      </c>
      <c r="AB11" s="60"/>
      <c r="AC11" s="136">
        <v>0.6369426751592355</v>
      </c>
      <c r="AD11" s="60"/>
      <c r="AE11" s="68">
        <v>0.6369426751592355</v>
      </c>
      <c r="AF11" s="60"/>
      <c r="AG11" s="68">
        <v>0.6369426751592355</v>
      </c>
      <c r="AH11" s="60"/>
      <c r="AI11" s="68">
        <v>2.6016260162601723</v>
      </c>
      <c r="AJ11" s="60"/>
    </row>
    <row r="12" spans="1:36" ht="9.75" customHeight="1">
      <c r="A12" s="60">
        <v>2005</v>
      </c>
      <c r="B12" s="60"/>
      <c r="C12" s="60">
        <v>158</v>
      </c>
      <c r="D12" s="60">
        <v>158</v>
      </c>
      <c r="E12" s="60">
        <v>158</v>
      </c>
      <c r="F12" s="60">
        <v>171</v>
      </c>
      <c r="G12" s="60">
        <v>171</v>
      </c>
      <c r="H12" s="60">
        <v>171</v>
      </c>
      <c r="I12" s="60">
        <v>171</v>
      </c>
      <c r="J12" s="60">
        <v>171</v>
      </c>
      <c r="K12" s="60">
        <v>171</v>
      </c>
      <c r="L12" s="60">
        <v>171</v>
      </c>
      <c r="M12" s="60">
        <v>171</v>
      </c>
      <c r="N12" s="60">
        <v>171</v>
      </c>
      <c r="O12" s="60"/>
      <c r="P12" s="66">
        <f>AVERAGE(C12:N12)</f>
        <v>167.75</v>
      </c>
      <c r="Q12" s="60"/>
      <c r="R12" s="60">
        <v>2005</v>
      </c>
      <c r="S12" s="60"/>
      <c r="T12" s="67">
        <f t="shared" si="0"/>
        <v>158</v>
      </c>
      <c r="U12" s="67">
        <f t="shared" si="1"/>
        <v>171</v>
      </c>
      <c r="V12" s="67">
        <f t="shared" si="2"/>
        <v>171</v>
      </c>
      <c r="W12" s="67">
        <f t="shared" si="3"/>
        <v>171</v>
      </c>
      <c r="X12" s="60"/>
      <c r="Y12" s="67">
        <f t="shared" si="4"/>
        <v>167.75</v>
      </c>
      <c r="Z12" s="60"/>
      <c r="AA12" s="68">
        <f>+((T12/T11)-1)*100</f>
        <v>0.6369426751592355</v>
      </c>
      <c r="AB12" s="60"/>
      <c r="AC12" s="136">
        <f>+((U12/U11)-1)*100</f>
        <v>8.227848101265822</v>
      </c>
      <c r="AD12" s="60"/>
      <c r="AE12" s="68">
        <f>+((V12/V11)-1)*100</f>
        <v>8.227848101265822</v>
      </c>
      <c r="AF12" s="60"/>
      <c r="AG12" s="68">
        <f>+((W12/W11)-1)*100</f>
        <v>8.227848101265822</v>
      </c>
      <c r="AH12" s="60"/>
      <c r="AI12" s="68">
        <f>+((Y12/Y11)-1)*100</f>
        <v>6.339144215530901</v>
      </c>
      <c r="AJ12" s="60"/>
    </row>
    <row r="13" spans="1:36" ht="9.75" customHeight="1">
      <c r="A13" s="60">
        <v>2006</v>
      </c>
      <c r="B13" s="60"/>
      <c r="C13" s="60">
        <v>171</v>
      </c>
      <c r="D13" s="60">
        <v>171</v>
      </c>
      <c r="E13" s="60">
        <v>171</v>
      </c>
      <c r="F13" s="60">
        <v>186</v>
      </c>
      <c r="G13" s="60">
        <v>186</v>
      </c>
      <c r="H13" s="60">
        <v>186</v>
      </c>
      <c r="I13" s="60">
        <v>186</v>
      </c>
      <c r="J13" s="60">
        <v>186</v>
      </c>
      <c r="K13" s="60">
        <v>186</v>
      </c>
      <c r="L13" s="60">
        <v>186</v>
      </c>
      <c r="M13" s="60">
        <v>186</v>
      </c>
      <c r="N13" s="60">
        <v>186</v>
      </c>
      <c r="O13" s="60"/>
      <c r="P13" s="66">
        <f>AVERAGE(C13:N13)</f>
        <v>182.25</v>
      </c>
      <c r="Q13" s="60"/>
      <c r="R13" s="60">
        <v>2006</v>
      </c>
      <c r="S13" s="60"/>
      <c r="T13" s="67">
        <f t="shared" si="0"/>
        <v>171</v>
      </c>
      <c r="U13" s="67">
        <f t="shared" si="1"/>
        <v>186</v>
      </c>
      <c r="V13" s="67">
        <f t="shared" si="2"/>
        <v>186</v>
      </c>
      <c r="W13" s="67">
        <f t="shared" si="3"/>
        <v>186</v>
      </c>
      <c r="X13" s="60"/>
      <c r="Y13" s="67">
        <f t="shared" si="4"/>
        <v>182.25</v>
      </c>
      <c r="Z13" s="60"/>
      <c r="AA13" s="68">
        <f>+((T13/T12)-1)*100</f>
        <v>8.227848101265822</v>
      </c>
      <c r="AB13" s="60"/>
      <c r="AC13" s="136">
        <f>+((U13/U12)-1)*100</f>
        <v>8.771929824561408</v>
      </c>
      <c r="AD13" s="60"/>
      <c r="AE13" s="68">
        <f>+((V13/V12)-1)*100</f>
        <v>8.771929824561408</v>
      </c>
      <c r="AF13" s="60"/>
      <c r="AG13" s="68">
        <f>+((W13/W12)-1)*100</f>
        <v>8.771929824561408</v>
      </c>
      <c r="AH13" s="60"/>
      <c r="AI13" s="68">
        <f>+((Y13/Y12)-1)*100</f>
        <v>8.64381520119224</v>
      </c>
      <c r="AJ13" s="60"/>
    </row>
    <row r="14" spans="1:36" ht="9.75" customHeight="1">
      <c r="A14" s="60">
        <v>2007</v>
      </c>
      <c r="B14" s="60"/>
      <c r="C14" s="60">
        <v>186</v>
      </c>
      <c r="D14" s="60">
        <v>186</v>
      </c>
      <c r="E14" s="60">
        <v>186</v>
      </c>
      <c r="F14" s="60">
        <v>211</v>
      </c>
      <c r="G14" s="60">
        <v>211</v>
      </c>
      <c r="H14" s="60">
        <v>211</v>
      </c>
      <c r="I14" s="60">
        <v>211</v>
      </c>
      <c r="J14" s="60">
        <v>211</v>
      </c>
      <c r="K14" s="60">
        <v>211</v>
      </c>
      <c r="L14" s="60">
        <v>211</v>
      </c>
      <c r="M14" s="60">
        <v>211</v>
      </c>
      <c r="N14" s="60">
        <v>211</v>
      </c>
      <c r="O14" s="60"/>
      <c r="P14" s="66">
        <f>AVERAGE(C14:N14)</f>
        <v>204.75</v>
      </c>
      <c r="Q14" s="60"/>
      <c r="R14" s="60">
        <v>2007</v>
      </c>
      <c r="S14" s="60"/>
      <c r="T14" s="67">
        <f t="shared" si="0"/>
        <v>186</v>
      </c>
      <c r="U14" s="67">
        <f t="shared" si="1"/>
        <v>211</v>
      </c>
      <c r="V14" s="67">
        <f t="shared" si="2"/>
        <v>211</v>
      </c>
      <c r="W14" s="67">
        <f t="shared" si="3"/>
        <v>211</v>
      </c>
      <c r="X14" s="60"/>
      <c r="Y14" s="67">
        <f t="shared" si="4"/>
        <v>204.75</v>
      </c>
      <c r="Z14" s="60"/>
      <c r="AA14" s="68">
        <f>+((T14/T13)-1)*100</f>
        <v>8.771929824561408</v>
      </c>
      <c r="AB14" s="60"/>
      <c r="AC14" s="136">
        <f>+((U14/U13)-1)*100</f>
        <v>13.440860215053775</v>
      </c>
      <c r="AD14" s="60"/>
      <c r="AE14" s="68">
        <f>+((V14/V13)-1)*100</f>
        <v>13.440860215053775</v>
      </c>
      <c r="AF14" s="60"/>
      <c r="AG14" s="68">
        <f>+((W14/W13)-1)*100</f>
        <v>13.440860215053775</v>
      </c>
      <c r="AH14" s="60"/>
      <c r="AI14" s="68">
        <f>+((Y14/Y13)-1)*100</f>
        <v>12.34567901234569</v>
      </c>
      <c r="AJ14" s="60"/>
    </row>
    <row r="15" spans="1:36" ht="9.75" customHeight="1">
      <c r="A15" s="60">
        <v>2008</v>
      </c>
      <c r="B15" s="60"/>
      <c r="C15" s="60">
        <v>211</v>
      </c>
      <c r="D15" s="60">
        <v>211</v>
      </c>
      <c r="E15" s="60">
        <v>211</v>
      </c>
      <c r="F15" s="60">
        <v>275</v>
      </c>
      <c r="G15" s="60">
        <v>275</v>
      </c>
      <c r="H15" s="60">
        <v>275</v>
      </c>
      <c r="I15" s="60">
        <v>275</v>
      </c>
      <c r="J15" s="60">
        <v>275</v>
      </c>
      <c r="K15" s="60">
        <v>275</v>
      </c>
      <c r="L15" s="60">
        <v>275</v>
      </c>
      <c r="M15" s="60">
        <v>275</v>
      </c>
      <c r="N15" s="60">
        <v>275</v>
      </c>
      <c r="O15" s="60"/>
      <c r="P15" s="66">
        <f>AVERAGE(C15:N15)</f>
        <v>259</v>
      </c>
      <c r="Q15" s="60"/>
      <c r="R15" s="60">
        <v>2008</v>
      </c>
      <c r="S15" s="60"/>
      <c r="T15" s="67">
        <f t="shared" si="0"/>
        <v>211</v>
      </c>
      <c r="U15" s="67">
        <f t="shared" si="1"/>
        <v>275</v>
      </c>
      <c r="V15" s="67">
        <f t="shared" si="2"/>
        <v>275</v>
      </c>
      <c r="W15" s="67">
        <f t="shared" si="3"/>
        <v>275</v>
      </c>
      <c r="X15" s="60"/>
      <c r="Y15" s="67">
        <f t="shared" si="4"/>
        <v>259</v>
      </c>
      <c r="Z15" s="60"/>
      <c r="AA15" s="68">
        <f>+((T15/T14)-1)*100</f>
        <v>13.440860215053775</v>
      </c>
      <c r="AB15" s="60"/>
      <c r="AC15" s="136">
        <f>+((U15/U14)-1)*100</f>
        <v>30.33175355450237</v>
      </c>
      <c r="AD15" s="60"/>
      <c r="AE15" s="68">
        <f>+((V15/V14)-1)*100</f>
        <v>30.33175355450237</v>
      </c>
      <c r="AF15" s="60"/>
      <c r="AG15" s="68">
        <f>+((W15/W14)-1)*100</f>
        <v>30.33175355450237</v>
      </c>
      <c r="AH15" s="60"/>
      <c r="AI15" s="68">
        <f>+((Y15/Y14)-1)*100</f>
        <v>26.49572649572649</v>
      </c>
      <c r="AJ15" s="60"/>
    </row>
    <row r="16" spans="1:36" ht="9.75" customHeight="1">
      <c r="A16" s="60">
        <v>2009</v>
      </c>
      <c r="B16" s="60"/>
      <c r="C16" s="60">
        <v>275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6">
        <f>AVERAGE(C16:N16)</f>
        <v>275</v>
      </c>
      <c r="Q16" s="60"/>
      <c r="R16" s="60">
        <v>2009</v>
      </c>
      <c r="S16" s="60"/>
      <c r="T16" s="67">
        <f t="shared" si="0"/>
        <v>275</v>
      </c>
      <c r="U16" s="67"/>
      <c r="V16" s="67"/>
      <c r="W16" s="67"/>
      <c r="X16" s="60"/>
      <c r="Y16" s="67"/>
      <c r="Z16" s="60"/>
      <c r="AA16" s="68">
        <f>+((T16/T15)-1)*100</f>
        <v>30.33175355450237</v>
      </c>
      <c r="AB16" s="60"/>
      <c r="AC16" s="136"/>
      <c r="AD16" s="60"/>
      <c r="AE16" s="68"/>
      <c r="AF16" s="60"/>
      <c r="AG16" s="68"/>
      <c r="AH16" s="60"/>
      <c r="AI16" s="68"/>
      <c r="AJ16" s="60"/>
    </row>
    <row r="17" spans="1:36" ht="2.2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135"/>
      <c r="AD17" s="60"/>
      <c r="AE17" s="60"/>
      <c r="AF17" s="60"/>
      <c r="AG17" s="60"/>
      <c r="AH17" s="60"/>
      <c r="AI17" s="60"/>
      <c r="AJ17" s="60"/>
    </row>
    <row r="18" spans="1:36" ht="9.75" customHeight="1">
      <c r="A18" s="65" t="s">
        <v>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6"/>
      <c r="Q18" s="60"/>
      <c r="R18" s="65" t="s">
        <v>71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135"/>
      <c r="AD18" s="60"/>
      <c r="AE18" s="60"/>
      <c r="AF18" s="60"/>
      <c r="AG18" s="60"/>
      <c r="AH18" s="60"/>
      <c r="AI18" s="60"/>
      <c r="AJ18" s="60"/>
    </row>
    <row r="19" spans="1:36" ht="9.75" customHeight="1">
      <c r="A19" s="60">
        <v>2003</v>
      </c>
      <c r="B19" s="60"/>
      <c r="C19" s="60">
        <v>112</v>
      </c>
      <c r="D19" s="60">
        <v>117</v>
      </c>
      <c r="E19" s="60">
        <v>126</v>
      </c>
      <c r="F19" s="60">
        <v>129</v>
      </c>
      <c r="G19" s="60">
        <v>127</v>
      </c>
      <c r="H19" s="60">
        <v>124</v>
      </c>
      <c r="I19" s="60">
        <v>123</v>
      </c>
      <c r="J19" s="60">
        <v>124</v>
      </c>
      <c r="K19" s="60">
        <v>125</v>
      </c>
      <c r="L19" s="60">
        <v>126</v>
      </c>
      <c r="M19" s="60">
        <v>126</v>
      </c>
      <c r="N19" s="60">
        <v>128</v>
      </c>
      <c r="O19" s="60"/>
      <c r="P19" s="66">
        <f aca="true" t="shared" si="5" ref="P19:P25">AVERAGE(C19:N19)</f>
        <v>123.91666666666667</v>
      </c>
      <c r="Q19" s="60"/>
      <c r="R19" s="60">
        <v>2003</v>
      </c>
      <c r="S19" s="60"/>
      <c r="T19" s="67">
        <f aca="true" t="shared" si="6" ref="T19:T25">AVERAGE(C19:E19)</f>
        <v>118.33333333333333</v>
      </c>
      <c r="U19" s="67">
        <f aca="true" t="shared" si="7" ref="U19:U24">AVERAGE(F19:H19)</f>
        <v>126.66666666666667</v>
      </c>
      <c r="V19" s="67">
        <f aca="true" t="shared" si="8" ref="V19:V24">AVERAGE(I19:K19)</f>
        <v>124</v>
      </c>
      <c r="W19" s="67">
        <f aca="true" t="shared" si="9" ref="W19:W24">AVERAGE(L19:N19)</f>
        <v>126.66666666666667</v>
      </c>
      <c r="X19" s="60"/>
      <c r="Y19" s="67">
        <f aca="true" t="shared" si="10" ref="Y19:Y24">AVERAGE(T19:W19)</f>
        <v>123.91666666666667</v>
      </c>
      <c r="Z19" s="60"/>
      <c r="AA19" s="68">
        <v>9.907120743034037</v>
      </c>
      <c r="AB19" s="60"/>
      <c r="AC19" s="136">
        <v>18.012422360248447</v>
      </c>
      <c r="AD19" s="60"/>
      <c r="AE19" s="68">
        <v>15.88785046728971</v>
      </c>
      <c r="AF19" s="60"/>
      <c r="AG19" s="68">
        <v>16.92307692307693</v>
      </c>
      <c r="AH19" s="60"/>
      <c r="AI19" s="68">
        <v>15.182029434546873</v>
      </c>
      <c r="AJ19" s="60"/>
    </row>
    <row r="20" spans="1:36" ht="9.75" customHeight="1">
      <c r="A20" s="60">
        <v>2004</v>
      </c>
      <c r="B20" s="60"/>
      <c r="C20" s="60">
        <v>131</v>
      </c>
      <c r="D20" s="60">
        <v>134</v>
      </c>
      <c r="E20" s="60">
        <v>137</v>
      </c>
      <c r="F20" s="60">
        <v>137</v>
      </c>
      <c r="G20" s="60">
        <v>135</v>
      </c>
      <c r="H20" s="60">
        <v>136</v>
      </c>
      <c r="I20" s="60">
        <v>138</v>
      </c>
      <c r="J20" s="60">
        <v>141</v>
      </c>
      <c r="K20" s="60">
        <v>143</v>
      </c>
      <c r="L20" s="60">
        <v>147</v>
      </c>
      <c r="M20" s="60">
        <v>150</v>
      </c>
      <c r="N20" s="60">
        <v>152</v>
      </c>
      <c r="O20" s="60"/>
      <c r="P20" s="66">
        <f t="shared" si="5"/>
        <v>140.08333333333334</v>
      </c>
      <c r="Q20" s="60"/>
      <c r="R20" s="60">
        <v>2004</v>
      </c>
      <c r="S20" s="60"/>
      <c r="T20" s="67">
        <f t="shared" si="6"/>
        <v>134</v>
      </c>
      <c r="U20" s="67">
        <f t="shared" si="7"/>
        <v>136</v>
      </c>
      <c r="V20" s="67">
        <f t="shared" si="8"/>
        <v>140.66666666666666</v>
      </c>
      <c r="W20" s="67">
        <f t="shared" si="9"/>
        <v>149.66666666666666</v>
      </c>
      <c r="X20" s="60"/>
      <c r="Y20" s="67">
        <f t="shared" si="10"/>
        <v>140.08333333333331</v>
      </c>
      <c r="Z20" s="60"/>
      <c r="AA20" s="68">
        <v>13.239436619718315</v>
      </c>
      <c r="AB20" s="60"/>
      <c r="AC20" s="136">
        <v>7.36842105263158</v>
      </c>
      <c r="AD20" s="60"/>
      <c r="AE20" s="68">
        <v>13.440860215053752</v>
      </c>
      <c r="AF20" s="60"/>
      <c r="AG20" s="68">
        <v>18.157894736842085</v>
      </c>
      <c r="AH20" s="60"/>
      <c r="AI20" s="68">
        <v>13.046402151983848</v>
      </c>
      <c r="AJ20" s="60"/>
    </row>
    <row r="21" spans="1:36" ht="9.75" customHeight="1">
      <c r="A21" s="60">
        <v>2005</v>
      </c>
      <c r="B21" s="60"/>
      <c r="C21" s="60">
        <v>153</v>
      </c>
      <c r="D21" s="60">
        <v>154</v>
      </c>
      <c r="E21" s="60">
        <v>154</v>
      </c>
      <c r="F21" s="60">
        <v>158</v>
      </c>
      <c r="G21" s="60">
        <v>160</v>
      </c>
      <c r="H21" s="60">
        <v>161</v>
      </c>
      <c r="I21" s="60">
        <v>160</v>
      </c>
      <c r="J21" s="60">
        <v>161</v>
      </c>
      <c r="K21" s="60">
        <v>166</v>
      </c>
      <c r="L21" s="60">
        <v>175</v>
      </c>
      <c r="M21" s="60">
        <v>180</v>
      </c>
      <c r="N21" s="60">
        <v>185</v>
      </c>
      <c r="O21" s="60"/>
      <c r="P21" s="66">
        <f t="shared" si="5"/>
        <v>163.91666666666666</v>
      </c>
      <c r="Q21" s="60"/>
      <c r="R21" s="60">
        <v>2005</v>
      </c>
      <c r="S21" s="60"/>
      <c r="T21" s="67">
        <f t="shared" si="6"/>
        <v>153.66666666666666</v>
      </c>
      <c r="U21" s="67">
        <f t="shared" si="7"/>
        <v>159.66666666666666</v>
      </c>
      <c r="V21" s="67">
        <f t="shared" si="8"/>
        <v>162.33333333333334</v>
      </c>
      <c r="W21" s="67">
        <f t="shared" si="9"/>
        <v>180</v>
      </c>
      <c r="X21" s="60"/>
      <c r="Y21" s="67">
        <f t="shared" si="10"/>
        <v>163.91666666666666</v>
      </c>
      <c r="Z21" s="60"/>
      <c r="AA21" s="68">
        <f>+((T21/T20)-1)*100</f>
        <v>14.67661691542288</v>
      </c>
      <c r="AB21" s="60"/>
      <c r="AC21" s="136">
        <f>+((U21/U20)-1)*100</f>
        <v>17.401960784313708</v>
      </c>
      <c r="AD21" s="60"/>
      <c r="AE21" s="68">
        <f>+((V21/V20)-1)*100</f>
        <v>15.402843601895743</v>
      </c>
      <c r="AF21" s="60"/>
      <c r="AG21" s="68">
        <f>+((W21/W20)-1)*100</f>
        <v>20.267260579064605</v>
      </c>
      <c r="AH21" s="60"/>
      <c r="AI21" s="68">
        <f>+((Y21/Y20)-1)*100</f>
        <v>17.01368233194529</v>
      </c>
      <c r="AJ21" s="60"/>
    </row>
    <row r="22" spans="1:36" ht="9.75" customHeight="1">
      <c r="A22" s="60">
        <v>2006</v>
      </c>
      <c r="B22" s="60"/>
      <c r="C22" s="60">
        <v>189</v>
      </c>
      <c r="D22" s="60">
        <v>183</v>
      </c>
      <c r="E22" s="60">
        <v>181</v>
      </c>
      <c r="F22" s="60">
        <v>180</v>
      </c>
      <c r="G22" s="60">
        <v>177</v>
      </c>
      <c r="H22" s="60">
        <v>174</v>
      </c>
      <c r="I22" s="60">
        <v>171</v>
      </c>
      <c r="J22" s="60">
        <v>170</v>
      </c>
      <c r="K22" s="60">
        <v>169</v>
      </c>
      <c r="L22" s="60">
        <v>170</v>
      </c>
      <c r="M22" s="60">
        <v>170</v>
      </c>
      <c r="N22" s="60">
        <v>174</v>
      </c>
      <c r="O22" s="60"/>
      <c r="P22" s="66">
        <f t="shared" si="5"/>
        <v>175.66666666666666</v>
      </c>
      <c r="Q22" s="60"/>
      <c r="R22" s="60">
        <v>2006</v>
      </c>
      <c r="S22" s="60"/>
      <c r="T22" s="67">
        <f t="shared" si="6"/>
        <v>184.33333333333334</v>
      </c>
      <c r="U22" s="67">
        <f t="shared" si="7"/>
        <v>177</v>
      </c>
      <c r="V22" s="67">
        <f t="shared" si="8"/>
        <v>170</v>
      </c>
      <c r="W22" s="67">
        <f t="shared" si="9"/>
        <v>171.33333333333334</v>
      </c>
      <c r="X22" s="60"/>
      <c r="Y22" s="67">
        <f t="shared" si="10"/>
        <v>175.66666666666669</v>
      </c>
      <c r="Z22" s="60"/>
      <c r="AA22" s="68">
        <f>+((T22/T21)-1)*100</f>
        <v>19.95661605206076</v>
      </c>
      <c r="AB22" s="60"/>
      <c r="AC22" s="136">
        <f>+((U22/U21)-1)*100</f>
        <v>10.855949895615868</v>
      </c>
      <c r="AD22" s="60"/>
      <c r="AE22" s="68">
        <f>+((V22/V21)-1)*100</f>
        <v>4.7227926078028615</v>
      </c>
      <c r="AF22" s="60"/>
      <c r="AG22" s="68">
        <f>+((W22/W21)-1)*100</f>
        <v>-4.814814814814805</v>
      </c>
      <c r="AH22" s="60"/>
      <c r="AI22" s="68">
        <f>+((Y22/Y21)-1)*100</f>
        <v>7.1682765632943735</v>
      </c>
      <c r="AJ22" s="60"/>
    </row>
    <row r="23" spans="1:36" ht="9.75" customHeight="1">
      <c r="A23" s="60">
        <v>2007</v>
      </c>
      <c r="B23" s="60"/>
      <c r="C23" s="60">
        <v>182</v>
      </c>
      <c r="D23" s="60">
        <v>186</v>
      </c>
      <c r="E23" s="60">
        <v>202</v>
      </c>
      <c r="F23" s="60">
        <v>209</v>
      </c>
      <c r="G23" s="60">
        <v>213</v>
      </c>
      <c r="H23" s="60">
        <v>217</v>
      </c>
      <c r="I23" s="60">
        <v>221</v>
      </c>
      <c r="J23" s="60">
        <v>221</v>
      </c>
      <c r="K23" s="60">
        <v>223</v>
      </c>
      <c r="L23" s="60">
        <v>228</v>
      </c>
      <c r="M23" s="60">
        <v>233</v>
      </c>
      <c r="N23" s="60">
        <v>253</v>
      </c>
      <c r="O23" s="60"/>
      <c r="P23" s="66">
        <f t="shared" si="5"/>
        <v>215.66666666666666</v>
      </c>
      <c r="Q23" s="60"/>
      <c r="R23" s="60">
        <v>2007</v>
      </c>
      <c r="S23" s="60"/>
      <c r="T23" s="67">
        <f t="shared" si="6"/>
        <v>190</v>
      </c>
      <c r="U23" s="67">
        <f t="shared" si="7"/>
        <v>213</v>
      </c>
      <c r="V23" s="67">
        <f t="shared" si="8"/>
        <v>221.66666666666666</v>
      </c>
      <c r="W23" s="67">
        <f t="shared" si="9"/>
        <v>238</v>
      </c>
      <c r="X23" s="60"/>
      <c r="Y23" s="67">
        <f t="shared" si="10"/>
        <v>215.66666666666666</v>
      </c>
      <c r="Z23" s="60"/>
      <c r="AA23" s="68">
        <f>+((T23/T22)-1)*100</f>
        <v>3.074141048824597</v>
      </c>
      <c r="AB23" s="60"/>
      <c r="AC23" s="136">
        <f>+((U23/U22)-1)*100</f>
        <v>20.338983050847446</v>
      </c>
      <c r="AD23" s="60"/>
      <c r="AE23" s="68">
        <f>+((V23/V22)-1)*100</f>
        <v>30.3921568627451</v>
      </c>
      <c r="AF23" s="60"/>
      <c r="AG23" s="68">
        <f>+((W23/W22)-1)*100</f>
        <v>38.91050583657587</v>
      </c>
      <c r="AH23" s="60"/>
      <c r="AI23" s="68">
        <f>+((Y23/Y22)-1)*100</f>
        <v>22.77039848197342</v>
      </c>
      <c r="AJ23" s="60"/>
    </row>
    <row r="24" spans="1:36" ht="9.75" customHeight="1">
      <c r="A24" s="60">
        <v>2008</v>
      </c>
      <c r="B24" s="60"/>
      <c r="C24" s="60">
        <v>275</v>
      </c>
      <c r="D24" s="60">
        <v>291</v>
      </c>
      <c r="E24" s="60">
        <v>315</v>
      </c>
      <c r="F24" s="60">
        <v>344</v>
      </c>
      <c r="G24" s="60">
        <v>363</v>
      </c>
      <c r="H24" s="60">
        <v>405</v>
      </c>
      <c r="I24" s="60">
        <v>439</v>
      </c>
      <c r="J24" s="60">
        <v>465</v>
      </c>
      <c r="K24" s="60">
        <v>468</v>
      </c>
      <c r="L24" s="60">
        <v>459</v>
      </c>
      <c r="M24" s="60">
        <v>433</v>
      </c>
      <c r="N24" s="60">
        <v>391</v>
      </c>
      <c r="O24" s="60"/>
      <c r="P24" s="66">
        <f t="shared" si="5"/>
        <v>387.3333333333333</v>
      </c>
      <c r="Q24" s="60"/>
      <c r="R24" s="60">
        <v>2008</v>
      </c>
      <c r="S24" s="60"/>
      <c r="T24" s="67">
        <f t="shared" si="6"/>
        <v>293.6666666666667</v>
      </c>
      <c r="U24" s="67">
        <f t="shared" si="7"/>
        <v>370.6666666666667</v>
      </c>
      <c r="V24" s="67">
        <f t="shared" si="8"/>
        <v>457.3333333333333</v>
      </c>
      <c r="W24" s="67">
        <f t="shared" si="9"/>
        <v>427.6666666666667</v>
      </c>
      <c r="X24" s="60"/>
      <c r="Y24" s="67">
        <f t="shared" si="10"/>
        <v>387.33333333333337</v>
      </c>
      <c r="Z24" s="60"/>
      <c r="AA24" s="68">
        <f>+((T24/T23)-1)*100</f>
        <v>54.561403508771946</v>
      </c>
      <c r="AB24" s="60"/>
      <c r="AC24" s="136">
        <f>+((U24/U23)-1)*100</f>
        <v>74.02190923317684</v>
      </c>
      <c r="AD24" s="60"/>
      <c r="AE24" s="68">
        <f>+((V24/V23)-1)*100</f>
        <v>106.31578947368423</v>
      </c>
      <c r="AF24" s="60"/>
      <c r="AG24" s="68">
        <f>+((W24/W23)-1)*100</f>
        <v>79.69187675070029</v>
      </c>
      <c r="AH24" s="60"/>
      <c r="AI24" s="68">
        <f>+((Y24/Y23)-1)*100</f>
        <v>79.59814528593512</v>
      </c>
      <c r="AJ24" s="60"/>
    </row>
    <row r="25" spans="1:36" ht="9.75" customHeight="1">
      <c r="A25" s="60">
        <v>2009</v>
      </c>
      <c r="B25" s="60"/>
      <c r="C25" s="60">
        <v>358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6">
        <f t="shared" si="5"/>
        <v>358</v>
      </c>
      <c r="Q25" s="60"/>
      <c r="R25" s="60">
        <v>2009</v>
      </c>
      <c r="S25" s="60"/>
      <c r="T25" s="67">
        <f t="shared" si="6"/>
        <v>358</v>
      </c>
      <c r="U25" s="67"/>
      <c r="V25" s="67"/>
      <c r="W25" s="67"/>
      <c r="X25" s="60"/>
      <c r="Y25" s="67"/>
      <c r="Z25" s="60"/>
      <c r="AA25" s="68">
        <f>+((T25/T24)-1)*100</f>
        <v>21.906923950056758</v>
      </c>
      <c r="AB25" s="60"/>
      <c r="AC25" s="136"/>
      <c r="AD25" s="60"/>
      <c r="AE25" s="68"/>
      <c r="AF25" s="60"/>
      <c r="AG25" s="68"/>
      <c r="AH25" s="60"/>
      <c r="AI25" s="68"/>
      <c r="AJ25" s="60"/>
    </row>
    <row r="26" spans="1:36" ht="3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6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135"/>
      <c r="AD26" s="60"/>
      <c r="AE26" s="60"/>
      <c r="AF26" s="60"/>
      <c r="AG26" s="60"/>
      <c r="AH26" s="60"/>
      <c r="AI26" s="60"/>
      <c r="AJ26" s="60"/>
    </row>
    <row r="27" spans="1:36" ht="9.75" customHeight="1">
      <c r="A27" s="65" t="s">
        <v>80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6"/>
      <c r="Q27" s="60"/>
      <c r="R27" s="65" t="s">
        <v>80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135"/>
      <c r="AD27" s="60"/>
      <c r="AE27" s="60"/>
      <c r="AF27" s="60"/>
      <c r="AG27" s="60"/>
      <c r="AH27" s="60"/>
      <c r="AI27" s="60"/>
      <c r="AJ27" s="60"/>
    </row>
    <row r="28" spans="1:36" ht="9.75" customHeight="1">
      <c r="A28" s="60">
        <v>2003</v>
      </c>
      <c r="B28" s="60"/>
      <c r="C28" s="60">
        <v>122</v>
      </c>
      <c r="D28" s="60">
        <v>131</v>
      </c>
      <c r="E28" s="60">
        <v>147</v>
      </c>
      <c r="F28" s="60">
        <v>150</v>
      </c>
      <c r="G28" s="60">
        <v>146</v>
      </c>
      <c r="H28" s="60">
        <v>141</v>
      </c>
      <c r="I28" s="60">
        <v>138</v>
      </c>
      <c r="J28" s="60">
        <v>139</v>
      </c>
      <c r="K28" s="60">
        <v>141</v>
      </c>
      <c r="L28" s="60">
        <v>142</v>
      </c>
      <c r="M28" s="60">
        <v>144</v>
      </c>
      <c r="N28" s="60">
        <v>147</v>
      </c>
      <c r="O28" s="60"/>
      <c r="P28" s="66">
        <f aca="true" t="shared" si="11" ref="P28:P34">AVERAGE(C28:N28)</f>
        <v>140.66666666666666</v>
      </c>
      <c r="Q28" s="66"/>
      <c r="R28" s="60">
        <v>2003</v>
      </c>
      <c r="S28" s="60"/>
      <c r="T28" s="67">
        <f aca="true" t="shared" si="12" ref="T28:T34">AVERAGE(C28:E28)</f>
        <v>133.33333333333334</v>
      </c>
      <c r="U28" s="67">
        <f aca="true" t="shared" si="13" ref="U28:U33">AVERAGE(F28:H28)</f>
        <v>145.66666666666666</v>
      </c>
      <c r="V28" s="67">
        <f aca="true" t="shared" si="14" ref="V28:V33">AVERAGE(I28:K28)</f>
        <v>139.33333333333334</v>
      </c>
      <c r="W28" s="67">
        <f aca="true" t="shared" si="15" ref="W28:W33">AVERAGE(L28:N28)</f>
        <v>144.33333333333334</v>
      </c>
      <c r="X28" s="60"/>
      <c r="Y28" s="67">
        <f aca="true" t="shared" si="16" ref="Y28:Y33">AVERAGE(T28:W28)</f>
        <v>140.66666666666669</v>
      </c>
      <c r="Z28" s="60"/>
      <c r="AA28" s="68">
        <v>20.481927710843383</v>
      </c>
      <c r="AB28" s="60"/>
      <c r="AC28" s="136">
        <v>30.83832335329342</v>
      </c>
      <c r="AD28" s="60"/>
      <c r="AE28" s="68">
        <v>27.05167173252281</v>
      </c>
      <c r="AF28" s="60"/>
      <c r="AG28" s="68">
        <v>28.106508875739642</v>
      </c>
      <c r="AH28" s="60"/>
      <c r="AI28" s="68">
        <v>26.631657914478634</v>
      </c>
      <c r="AJ28" s="60"/>
    </row>
    <row r="29" spans="1:36" ht="9.75" customHeight="1">
      <c r="A29" s="60">
        <v>2004</v>
      </c>
      <c r="B29" s="60"/>
      <c r="C29" s="60">
        <v>152</v>
      </c>
      <c r="D29" s="60">
        <v>156</v>
      </c>
      <c r="E29" s="60">
        <v>158</v>
      </c>
      <c r="F29" s="60">
        <v>157</v>
      </c>
      <c r="G29" s="60">
        <v>153</v>
      </c>
      <c r="H29" s="60">
        <v>156</v>
      </c>
      <c r="I29" s="60">
        <v>158</v>
      </c>
      <c r="J29" s="60">
        <v>163</v>
      </c>
      <c r="K29" s="60">
        <v>164</v>
      </c>
      <c r="L29" s="60">
        <v>170</v>
      </c>
      <c r="M29" s="60">
        <v>174</v>
      </c>
      <c r="N29" s="60">
        <v>176</v>
      </c>
      <c r="O29" s="60"/>
      <c r="P29" s="66">
        <f t="shared" si="11"/>
        <v>161.41666666666666</v>
      </c>
      <c r="Q29" s="66"/>
      <c r="R29" s="60">
        <v>2004</v>
      </c>
      <c r="S29" s="60"/>
      <c r="T29" s="67">
        <f t="shared" si="12"/>
        <v>155.33333333333334</v>
      </c>
      <c r="U29" s="67">
        <f t="shared" si="13"/>
        <v>155.33333333333334</v>
      </c>
      <c r="V29" s="67">
        <f t="shared" si="14"/>
        <v>161.66666666666666</v>
      </c>
      <c r="W29" s="67">
        <f t="shared" si="15"/>
        <v>173.33333333333334</v>
      </c>
      <c r="X29" s="60"/>
      <c r="Y29" s="67">
        <f t="shared" si="16"/>
        <v>161.41666666666669</v>
      </c>
      <c r="Z29" s="60"/>
      <c r="AA29" s="68">
        <v>16.5</v>
      </c>
      <c r="AB29" s="60"/>
      <c r="AC29" s="136">
        <v>6.636155606407335</v>
      </c>
      <c r="AD29" s="60"/>
      <c r="AE29" s="68">
        <v>16.028708133971282</v>
      </c>
      <c r="AF29" s="60"/>
      <c r="AG29" s="68">
        <v>20.09237875288683</v>
      </c>
      <c r="AH29" s="60"/>
      <c r="AI29" s="68">
        <v>14.75118483412321</v>
      </c>
      <c r="AJ29" s="60"/>
    </row>
    <row r="30" spans="1:36" ht="9.75" customHeight="1">
      <c r="A30" s="60">
        <v>2005</v>
      </c>
      <c r="B30" s="60"/>
      <c r="C30" s="60">
        <v>176</v>
      </c>
      <c r="D30" s="60">
        <v>176</v>
      </c>
      <c r="E30" s="60">
        <v>176</v>
      </c>
      <c r="F30" s="60">
        <v>183</v>
      </c>
      <c r="G30" s="60">
        <v>187</v>
      </c>
      <c r="H30" s="60">
        <v>189</v>
      </c>
      <c r="I30" s="60">
        <v>185</v>
      </c>
      <c r="J30" s="60">
        <v>185</v>
      </c>
      <c r="K30" s="60">
        <v>192</v>
      </c>
      <c r="L30" s="60">
        <v>210</v>
      </c>
      <c r="M30" s="60">
        <v>220</v>
      </c>
      <c r="N30" s="60">
        <v>232</v>
      </c>
      <c r="O30" s="60"/>
      <c r="P30" s="66">
        <f t="shared" si="11"/>
        <v>192.58333333333334</v>
      </c>
      <c r="Q30" s="66"/>
      <c r="R30" s="60">
        <v>2005</v>
      </c>
      <c r="S30" s="60"/>
      <c r="T30" s="67">
        <f t="shared" si="12"/>
        <v>176</v>
      </c>
      <c r="U30" s="67">
        <f t="shared" si="13"/>
        <v>186.33333333333334</v>
      </c>
      <c r="V30" s="67">
        <f t="shared" si="14"/>
        <v>187.33333333333334</v>
      </c>
      <c r="W30" s="67">
        <f t="shared" si="15"/>
        <v>220.66666666666666</v>
      </c>
      <c r="X30" s="60"/>
      <c r="Y30" s="67">
        <f t="shared" si="16"/>
        <v>192.58333333333334</v>
      </c>
      <c r="Z30" s="60"/>
      <c r="AA30" s="68">
        <f>+((T30/T29)-1)*100</f>
        <v>13.30472103004292</v>
      </c>
      <c r="AB30" s="60"/>
      <c r="AC30" s="136">
        <f>+((U30/U29)-1)*100</f>
        <v>19.95708154506437</v>
      </c>
      <c r="AD30" s="60"/>
      <c r="AE30" s="68">
        <f>+((V30/V29)-1)*100</f>
        <v>15.876288659793826</v>
      </c>
      <c r="AF30" s="60"/>
      <c r="AG30" s="68">
        <f>+((W30/W29)-1)*100</f>
        <v>27.3076923076923</v>
      </c>
      <c r="AH30" s="60"/>
      <c r="AI30" s="68">
        <f>+((Y30/Y29)-1)*100</f>
        <v>19.30820856995352</v>
      </c>
      <c r="AJ30" s="60"/>
    </row>
    <row r="31" spans="1:36" ht="9.75" customHeight="1">
      <c r="A31" s="60">
        <v>2006</v>
      </c>
      <c r="B31" s="60"/>
      <c r="C31" s="60">
        <v>236</v>
      </c>
      <c r="D31" s="60">
        <v>226</v>
      </c>
      <c r="E31" s="60">
        <v>220</v>
      </c>
      <c r="F31" s="60">
        <v>213</v>
      </c>
      <c r="G31" s="60">
        <v>209</v>
      </c>
      <c r="H31" s="60">
        <v>201</v>
      </c>
      <c r="I31" s="60">
        <v>192</v>
      </c>
      <c r="J31" s="60">
        <v>188</v>
      </c>
      <c r="K31" s="60">
        <v>186</v>
      </c>
      <c r="L31" s="60">
        <v>188</v>
      </c>
      <c r="M31" s="60">
        <v>188</v>
      </c>
      <c r="N31" s="60">
        <v>192</v>
      </c>
      <c r="O31" s="60"/>
      <c r="P31" s="66">
        <f t="shared" si="11"/>
        <v>203.25</v>
      </c>
      <c r="Q31" s="66"/>
      <c r="R31" s="60">
        <v>2006</v>
      </c>
      <c r="S31" s="60"/>
      <c r="T31" s="67">
        <f t="shared" si="12"/>
        <v>227.33333333333334</v>
      </c>
      <c r="U31" s="67">
        <f t="shared" si="13"/>
        <v>207.66666666666666</v>
      </c>
      <c r="V31" s="67">
        <f t="shared" si="14"/>
        <v>188.66666666666666</v>
      </c>
      <c r="W31" s="67">
        <f t="shared" si="15"/>
        <v>189.33333333333334</v>
      </c>
      <c r="X31" s="60"/>
      <c r="Y31" s="67">
        <f t="shared" si="16"/>
        <v>203.25</v>
      </c>
      <c r="Z31" s="60"/>
      <c r="AA31" s="68">
        <f>+((T31/T30)-1)*100</f>
        <v>29.166666666666675</v>
      </c>
      <c r="AB31" s="60"/>
      <c r="AC31" s="136">
        <f>+((U31/U30)-1)*100</f>
        <v>11.449016100178877</v>
      </c>
      <c r="AD31" s="60"/>
      <c r="AE31" s="68">
        <f>+((V31/V30)-1)*100</f>
        <v>0.7117437722419906</v>
      </c>
      <c r="AF31" s="60"/>
      <c r="AG31" s="68">
        <f>+((W31/W30)-1)*100</f>
        <v>-14.199395770392742</v>
      </c>
      <c r="AH31" s="60"/>
      <c r="AI31" s="68">
        <f>+((Y31/Y30)-1)*100</f>
        <v>5.538727823453038</v>
      </c>
      <c r="AJ31" s="60"/>
    </row>
    <row r="32" spans="1:36" ht="9.75" customHeight="1">
      <c r="A32" s="60">
        <v>2007</v>
      </c>
      <c r="B32" s="60"/>
      <c r="C32" s="60">
        <v>202</v>
      </c>
      <c r="D32" s="60">
        <v>204</v>
      </c>
      <c r="E32" s="60">
        <v>226</v>
      </c>
      <c r="F32" s="60">
        <v>236</v>
      </c>
      <c r="G32" s="60">
        <v>235</v>
      </c>
      <c r="H32" s="60">
        <v>236</v>
      </c>
      <c r="I32" s="60">
        <v>235</v>
      </c>
      <c r="J32" s="60">
        <v>228</v>
      </c>
      <c r="K32" s="60">
        <v>228</v>
      </c>
      <c r="L32" s="60">
        <v>238</v>
      </c>
      <c r="M32" s="60">
        <v>243</v>
      </c>
      <c r="N32" s="60">
        <v>264</v>
      </c>
      <c r="O32" s="60"/>
      <c r="P32" s="66">
        <f t="shared" si="11"/>
        <v>231.25</v>
      </c>
      <c r="Q32" s="66"/>
      <c r="R32" s="60">
        <v>2007</v>
      </c>
      <c r="S32" s="60"/>
      <c r="T32" s="67">
        <f t="shared" si="12"/>
        <v>210.66666666666666</v>
      </c>
      <c r="U32" s="67">
        <f t="shared" si="13"/>
        <v>235.66666666666666</v>
      </c>
      <c r="V32" s="67">
        <f t="shared" si="14"/>
        <v>230.33333333333334</v>
      </c>
      <c r="W32" s="67">
        <f t="shared" si="15"/>
        <v>248.33333333333334</v>
      </c>
      <c r="X32" s="60"/>
      <c r="Y32" s="67">
        <f t="shared" si="16"/>
        <v>231.25</v>
      </c>
      <c r="Z32" s="60"/>
      <c r="AA32" s="68">
        <f>+((T32/T31)-1)*100</f>
        <v>-7.331378299120239</v>
      </c>
      <c r="AB32" s="60"/>
      <c r="AC32" s="136">
        <f>+((U32/U31)-1)*100</f>
        <v>13.483146067415742</v>
      </c>
      <c r="AD32" s="60"/>
      <c r="AE32" s="68">
        <f>+((V32/V31)-1)*100</f>
        <v>22.084805653710248</v>
      </c>
      <c r="AF32" s="60"/>
      <c r="AG32" s="68">
        <f>+((W32/W31)-1)*100</f>
        <v>31.161971830985923</v>
      </c>
      <c r="AH32" s="60"/>
      <c r="AI32" s="68">
        <f>+((Y32/Y31)-1)*100</f>
        <v>13.776137761377605</v>
      </c>
      <c r="AJ32" s="60"/>
    </row>
    <row r="33" spans="1:36" ht="9.75" customHeight="1">
      <c r="A33" s="60">
        <v>2008</v>
      </c>
      <c r="B33" s="60"/>
      <c r="C33" s="60">
        <v>283</v>
      </c>
      <c r="D33" s="60">
        <v>294</v>
      </c>
      <c r="E33" s="60">
        <v>310</v>
      </c>
      <c r="F33" s="60">
        <v>322</v>
      </c>
      <c r="G33" s="60">
        <v>346</v>
      </c>
      <c r="H33" s="60">
        <v>367</v>
      </c>
      <c r="I33" s="60">
        <v>399</v>
      </c>
      <c r="J33" s="60">
        <v>417</v>
      </c>
      <c r="K33" s="60">
        <v>406</v>
      </c>
      <c r="L33" s="60">
        <v>385</v>
      </c>
      <c r="M33" s="60">
        <v>354</v>
      </c>
      <c r="N33" s="60">
        <v>367</v>
      </c>
      <c r="O33" s="60"/>
      <c r="P33" s="66">
        <f t="shared" si="11"/>
        <v>354.1666666666667</v>
      </c>
      <c r="Q33" s="66"/>
      <c r="R33" s="60">
        <v>2008</v>
      </c>
      <c r="S33" s="60"/>
      <c r="T33" s="67">
        <f t="shared" si="12"/>
        <v>295.6666666666667</v>
      </c>
      <c r="U33" s="67">
        <f t="shared" si="13"/>
        <v>345</v>
      </c>
      <c r="V33" s="67">
        <f t="shared" si="14"/>
        <v>407.3333333333333</v>
      </c>
      <c r="W33" s="67">
        <f t="shared" si="15"/>
        <v>368.6666666666667</v>
      </c>
      <c r="X33" s="60"/>
      <c r="Y33" s="67">
        <f t="shared" si="16"/>
        <v>354.1666666666667</v>
      </c>
      <c r="Z33" s="60"/>
      <c r="AA33" s="68">
        <f>+((T33/T32)-1)*100</f>
        <v>40.3481012658228</v>
      </c>
      <c r="AB33" s="60"/>
      <c r="AC33" s="136">
        <f>+((U33/U32)-1)*100</f>
        <v>46.3932107496464</v>
      </c>
      <c r="AD33" s="60"/>
      <c r="AE33" s="68">
        <f>+((V33/V32)-1)*100</f>
        <v>76.84515195369028</v>
      </c>
      <c r="AF33" s="60"/>
      <c r="AG33" s="68">
        <f>+((W33/W32)-1)*100</f>
        <v>48.45637583892617</v>
      </c>
      <c r="AH33" s="60"/>
      <c r="AI33" s="68">
        <f>+((Y33/Y32)-1)*100</f>
        <v>53.15315315315316</v>
      </c>
      <c r="AJ33" s="60"/>
    </row>
    <row r="34" spans="1:36" ht="9.75" customHeight="1">
      <c r="A34" s="60">
        <v>2009</v>
      </c>
      <c r="B34" s="60"/>
      <c r="C34" s="60">
        <v>380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6">
        <f t="shared" si="11"/>
        <v>380</v>
      </c>
      <c r="Q34" s="66"/>
      <c r="R34" s="60">
        <v>2009</v>
      </c>
      <c r="S34" s="60"/>
      <c r="T34" s="67">
        <f t="shared" si="12"/>
        <v>380</v>
      </c>
      <c r="U34" s="67"/>
      <c r="V34" s="67"/>
      <c r="W34" s="67"/>
      <c r="X34" s="60"/>
      <c r="Y34" s="67"/>
      <c r="Z34" s="60"/>
      <c r="AA34" s="68">
        <f>+((T34/T33)-1)*100</f>
        <v>28.523111612175867</v>
      </c>
      <c r="AB34" s="60"/>
      <c r="AC34" s="136"/>
      <c r="AD34" s="60"/>
      <c r="AE34" s="68"/>
      <c r="AF34" s="60"/>
      <c r="AG34" s="68"/>
      <c r="AH34" s="60"/>
      <c r="AI34" s="68"/>
      <c r="AJ34" s="60"/>
    </row>
    <row r="35" spans="1:36" ht="3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6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135"/>
      <c r="AD35" s="60"/>
      <c r="AE35" s="60"/>
      <c r="AF35" s="60"/>
      <c r="AG35" s="60"/>
      <c r="AH35" s="60"/>
      <c r="AI35" s="60"/>
      <c r="AJ35" s="60"/>
    </row>
    <row r="36" spans="1:36" ht="9.75" customHeight="1">
      <c r="A36" s="65" t="s">
        <v>81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6"/>
      <c r="Q36" s="60"/>
      <c r="R36" s="65" t="s">
        <v>81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135"/>
      <c r="AD36" s="60"/>
      <c r="AE36" s="60"/>
      <c r="AF36" s="60"/>
      <c r="AG36" s="60"/>
      <c r="AH36" s="60"/>
      <c r="AI36" s="60"/>
      <c r="AJ36" s="60"/>
    </row>
    <row r="37" spans="1:36" ht="9.75" customHeight="1">
      <c r="A37" s="60">
        <v>2003</v>
      </c>
      <c r="B37" s="60"/>
      <c r="C37" s="60">
        <v>102</v>
      </c>
      <c r="D37" s="60">
        <v>103</v>
      </c>
      <c r="E37" s="60">
        <v>112</v>
      </c>
      <c r="F37" s="60">
        <v>113</v>
      </c>
      <c r="G37" s="60">
        <v>113</v>
      </c>
      <c r="H37" s="60">
        <v>108</v>
      </c>
      <c r="I37" s="60">
        <v>107</v>
      </c>
      <c r="J37" s="60">
        <v>110</v>
      </c>
      <c r="K37" s="60">
        <v>110</v>
      </c>
      <c r="L37" s="60">
        <v>111</v>
      </c>
      <c r="M37" s="60">
        <v>110</v>
      </c>
      <c r="N37" s="60">
        <v>111</v>
      </c>
      <c r="O37" s="60"/>
      <c r="P37" s="66">
        <f aca="true" t="shared" si="17" ref="P37:P43">AVERAGE(C37:N37)</f>
        <v>109.16666666666667</v>
      </c>
      <c r="Q37" s="60"/>
      <c r="R37" s="60">
        <v>2003</v>
      </c>
      <c r="S37" s="60"/>
      <c r="T37" s="67">
        <f aca="true" t="shared" si="18" ref="T37:T43">AVERAGE(C37:E37)</f>
        <v>105.66666666666667</v>
      </c>
      <c r="U37" s="67">
        <f aca="true" t="shared" si="19" ref="U37:U42">AVERAGE(F37:H37)</f>
        <v>111.33333333333333</v>
      </c>
      <c r="V37" s="67">
        <f aca="true" t="shared" si="20" ref="V37:V42">AVERAGE(I37:K37)</f>
        <v>109</v>
      </c>
      <c r="W37" s="67">
        <f aca="true" t="shared" si="21" ref="W37:W42">AVERAGE(L37:N37)</f>
        <v>110.66666666666667</v>
      </c>
      <c r="X37" s="60"/>
      <c r="Y37" s="67">
        <f aca="true" t="shared" si="22" ref="Y37:Y42">AVERAGE(T37:W37)</f>
        <v>109.16666666666667</v>
      </c>
      <c r="Z37" s="60"/>
      <c r="AA37" s="68">
        <v>-2.1604938271604923</v>
      </c>
      <c r="AB37" s="60"/>
      <c r="AC37" s="136">
        <v>4.375</v>
      </c>
      <c r="AD37" s="60"/>
      <c r="AE37" s="68">
        <v>3.492063492063502</v>
      </c>
      <c r="AF37" s="60"/>
      <c r="AG37" s="68">
        <v>6.7524115755627</v>
      </c>
      <c r="AH37" s="60"/>
      <c r="AI37" s="68">
        <v>3.070866141732287</v>
      </c>
      <c r="AJ37" s="60"/>
    </row>
    <row r="38" spans="1:36" ht="9.75" customHeight="1">
      <c r="A38" s="60">
        <v>2004</v>
      </c>
      <c r="B38" s="60"/>
      <c r="C38" s="60">
        <v>114</v>
      </c>
      <c r="D38" s="60">
        <v>119</v>
      </c>
      <c r="E38" s="60">
        <v>124</v>
      </c>
      <c r="F38" s="60">
        <v>123</v>
      </c>
      <c r="G38" s="60">
        <v>124</v>
      </c>
      <c r="H38" s="60">
        <v>124</v>
      </c>
      <c r="I38" s="60">
        <v>124</v>
      </c>
      <c r="J38" s="60">
        <v>128</v>
      </c>
      <c r="K38" s="60">
        <v>133</v>
      </c>
      <c r="L38" s="60">
        <v>137</v>
      </c>
      <c r="M38" s="60">
        <v>143</v>
      </c>
      <c r="N38" s="60">
        <v>146</v>
      </c>
      <c r="O38" s="60"/>
      <c r="P38" s="66">
        <f t="shared" si="17"/>
        <v>128.25</v>
      </c>
      <c r="Q38" s="60"/>
      <c r="R38" s="60">
        <v>2004</v>
      </c>
      <c r="S38" s="60"/>
      <c r="T38" s="67">
        <f t="shared" si="18"/>
        <v>119</v>
      </c>
      <c r="U38" s="67">
        <f t="shared" si="19"/>
        <v>123.66666666666667</v>
      </c>
      <c r="V38" s="67">
        <f t="shared" si="20"/>
        <v>128.33333333333334</v>
      </c>
      <c r="W38" s="67">
        <f t="shared" si="21"/>
        <v>142</v>
      </c>
      <c r="X38" s="60"/>
      <c r="Y38" s="67">
        <f t="shared" si="22"/>
        <v>128.25</v>
      </c>
      <c r="Z38" s="60"/>
      <c r="AA38" s="68">
        <v>12.618296529968443</v>
      </c>
      <c r="AB38" s="60"/>
      <c r="AC38" s="136">
        <v>11.07784431137726</v>
      </c>
      <c r="AD38" s="60"/>
      <c r="AE38" s="68">
        <v>18.09815950920246</v>
      </c>
      <c r="AF38" s="60"/>
      <c r="AG38" s="68">
        <v>28.31325301204819</v>
      </c>
      <c r="AH38" s="60"/>
      <c r="AI38" s="68">
        <v>17.570664629488153</v>
      </c>
      <c r="AJ38" s="60"/>
    </row>
    <row r="39" spans="1:36" ht="9.75" customHeight="1">
      <c r="A39" s="60">
        <v>2005</v>
      </c>
      <c r="B39" s="60"/>
      <c r="C39" s="60">
        <v>150</v>
      </c>
      <c r="D39" s="60">
        <v>152</v>
      </c>
      <c r="E39" s="60">
        <v>152</v>
      </c>
      <c r="F39" s="60">
        <v>155</v>
      </c>
      <c r="G39" s="60">
        <v>155</v>
      </c>
      <c r="H39" s="60">
        <v>160</v>
      </c>
      <c r="I39" s="60">
        <v>160</v>
      </c>
      <c r="J39" s="60">
        <v>162</v>
      </c>
      <c r="K39" s="60">
        <v>160</v>
      </c>
      <c r="L39" s="60">
        <v>160</v>
      </c>
      <c r="M39" s="60">
        <v>161</v>
      </c>
      <c r="N39" s="60">
        <v>163</v>
      </c>
      <c r="O39" s="60"/>
      <c r="P39" s="66">
        <f t="shared" si="17"/>
        <v>157.5</v>
      </c>
      <c r="Q39" s="60"/>
      <c r="R39" s="60">
        <v>2005</v>
      </c>
      <c r="S39" s="60"/>
      <c r="T39" s="67">
        <f t="shared" si="18"/>
        <v>151.33333333333334</v>
      </c>
      <c r="U39" s="67">
        <f t="shared" si="19"/>
        <v>156.66666666666666</v>
      </c>
      <c r="V39" s="67">
        <f t="shared" si="20"/>
        <v>160.66666666666666</v>
      </c>
      <c r="W39" s="67">
        <f t="shared" si="21"/>
        <v>161.33333333333334</v>
      </c>
      <c r="X39" s="60"/>
      <c r="Y39" s="67">
        <f t="shared" si="22"/>
        <v>157.5</v>
      </c>
      <c r="Z39" s="60"/>
      <c r="AA39" s="68">
        <f>+((T39/T38)-1)*100</f>
        <v>27.17086834733895</v>
      </c>
      <c r="AB39" s="60"/>
      <c r="AC39" s="136">
        <f>+((U39/U38)-1)*100</f>
        <v>26.68463611859837</v>
      </c>
      <c r="AD39" s="60"/>
      <c r="AE39" s="68">
        <f>+((V39/V38)-1)*100</f>
        <v>25.19480519480517</v>
      </c>
      <c r="AF39" s="60"/>
      <c r="AG39" s="68">
        <f>+((W39/W38)-1)*100</f>
        <v>13.6150234741784</v>
      </c>
      <c r="AH39" s="60"/>
      <c r="AI39" s="68">
        <f>+((Y39/Y38)-1)*100</f>
        <v>22.807017543859654</v>
      </c>
      <c r="AJ39" s="60"/>
    </row>
    <row r="40" spans="1:36" ht="9.75" customHeight="1">
      <c r="A40" s="60">
        <v>2006</v>
      </c>
      <c r="B40" s="60"/>
      <c r="C40" s="60">
        <v>168</v>
      </c>
      <c r="D40" s="60">
        <v>162</v>
      </c>
      <c r="E40" s="60">
        <v>167</v>
      </c>
      <c r="F40" s="60">
        <v>171</v>
      </c>
      <c r="G40" s="60">
        <v>163</v>
      </c>
      <c r="H40" s="60">
        <v>160</v>
      </c>
      <c r="I40" s="60">
        <v>159</v>
      </c>
      <c r="J40" s="60">
        <v>155</v>
      </c>
      <c r="K40" s="60">
        <v>150</v>
      </c>
      <c r="L40" s="60">
        <v>151</v>
      </c>
      <c r="M40" s="60">
        <v>144</v>
      </c>
      <c r="N40" s="60">
        <v>145</v>
      </c>
      <c r="O40" s="60"/>
      <c r="P40" s="66">
        <f t="shared" si="17"/>
        <v>157.91666666666666</v>
      </c>
      <c r="Q40" s="60"/>
      <c r="R40" s="60">
        <v>2006</v>
      </c>
      <c r="S40" s="60"/>
      <c r="T40" s="67">
        <f t="shared" si="18"/>
        <v>165.66666666666666</v>
      </c>
      <c r="U40" s="67">
        <f t="shared" si="19"/>
        <v>164.66666666666666</v>
      </c>
      <c r="V40" s="67">
        <f t="shared" si="20"/>
        <v>154.66666666666666</v>
      </c>
      <c r="W40" s="67">
        <f t="shared" si="21"/>
        <v>146.66666666666666</v>
      </c>
      <c r="X40" s="60"/>
      <c r="Y40" s="67">
        <f t="shared" si="22"/>
        <v>157.91666666666666</v>
      </c>
      <c r="Z40" s="60"/>
      <c r="AA40" s="68">
        <f>+((T40/T39)-1)*100</f>
        <v>9.471365638766516</v>
      </c>
      <c r="AB40" s="60"/>
      <c r="AC40" s="136">
        <f>+((U40/U39)-1)*100</f>
        <v>5.106382978723412</v>
      </c>
      <c r="AD40" s="60"/>
      <c r="AE40" s="68">
        <f>+((V40/V39)-1)*100</f>
        <v>-3.734439834024894</v>
      </c>
      <c r="AF40" s="60"/>
      <c r="AG40" s="68">
        <f>+((W40/W39)-1)*100</f>
        <v>-9.090909090909104</v>
      </c>
      <c r="AH40" s="60"/>
      <c r="AI40" s="68">
        <f>+((Y40/Y39)-1)*100</f>
        <v>0.2645502645502562</v>
      </c>
      <c r="AJ40" s="60"/>
    </row>
    <row r="41" spans="1:36" ht="9.75" customHeight="1">
      <c r="A41" s="60">
        <v>2007</v>
      </c>
      <c r="B41" s="60"/>
      <c r="C41" s="60">
        <v>149</v>
      </c>
      <c r="D41" s="60">
        <v>164</v>
      </c>
      <c r="E41" s="60">
        <v>186</v>
      </c>
      <c r="F41" s="60">
        <v>192</v>
      </c>
      <c r="G41" s="60">
        <v>193</v>
      </c>
      <c r="H41" s="60">
        <v>197</v>
      </c>
      <c r="I41" s="60">
        <v>212</v>
      </c>
      <c r="J41" s="60">
        <v>211</v>
      </c>
      <c r="K41" s="60">
        <v>214</v>
      </c>
      <c r="L41" s="60">
        <v>207</v>
      </c>
      <c r="M41" s="60">
        <v>214</v>
      </c>
      <c r="N41" s="60">
        <v>233</v>
      </c>
      <c r="O41" s="60"/>
      <c r="P41" s="66">
        <f t="shared" si="17"/>
        <v>197.66666666666666</v>
      </c>
      <c r="Q41" s="60"/>
      <c r="R41" s="60">
        <v>2007</v>
      </c>
      <c r="S41" s="60"/>
      <c r="T41" s="67">
        <f t="shared" si="18"/>
        <v>166.33333333333334</v>
      </c>
      <c r="U41" s="67">
        <f t="shared" si="19"/>
        <v>194</v>
      </c>
      <c r="V41" s="67">
        <f t="shared" si="20"/>
        <v>212.33333333333334</v>
      </c>
      <c r="W41" s="67">
        <f t="shared" si="21"/>
        <v>218</v>
      </c>
      <c r="X41" s="60"/>
      <c r="Y41" s="67">
        <f t="shared" si="22"/>
        <v>197.66666666666669</v>
      </c>
      <c r="Z41" s="60"/>
      <c r="AA41" s="68">
        <f>+((T41/T40)-1)*100</f>
        <v>0.4024144869215318</v>
      </c>
      <c r="AB41" s="60"/>
      <c r="AC41" s="136">
        <f>+((U41/U40)-1)*100</f>
        <v>17.81376518218625</v>
      </c>
      <c r="AD41" s="60"/>
      <c r="AE41" s="68">
        <f>+((V41/V40)-1)*100</f>
        <v>37.284482758620705</v>
      </c>
      <c r="AF41" s="60"/>
      <c r="AG41" s="68">
        <f>+((W41/W40)-1)*100</f>
        <v>48.636363636363654</v>
      </c>
      <c r="AH41" s="60"/>
      <c r="AI41" s="68">
        <f>+((Y41/Y40)-1)*100</f>
        <v>25.17150395778367</v>
      </c>
      <c r="AJ41" s="60"/>
    </row>
    <row r="42" spans="1:36" ht="9.75" customHeight="1">
      <c r="A42" s="60">
        <v>2008</v>
      </c>
      <c r="B42" s="60"/>
      <c r="C42" s="60">
        <v>257</v>
      </c>
      <c r="D42" s="60">
        <v>287</v>
      </c>
      <c r="E42" s="60">
        <v>311</v>
      </c>
      <c r="F42" s="60">
        <v>377</v>
      </c>
      <c r="G42" s="60">
        <v>405</v>
      </c>
      <c r="H42" s="60">
        <v>498</v>
      </c>
      <c r="I42" s="60">
        <v>545</v>
      </c>
      <c r="J42" s="60">
        <v>630</v>
      </c>
      <c r="K42" s="60">
        <v>652</v>
      </c>
      <c r="L42" s="60">
        <v>623</v>
      </c>
      <c r="M42" s="60">
        <v>575</v>
      </c>
      <c r="N42" s="60">
        <v>451</v>
      </c>
      <c r="O42" s="60"/>
      <c r="P42" s="66">
        <f t="shared" si="17"/>
        <v>467.5833333333333</v>
      </c>
      <c r="Q42" s="60"/>
      <c r="R42" s="60">
        <v>2008</v>
      </c>
      <c r="S42" s="60"/>
      <c r="T42" s="67">
        <f t="shared" si="18"/>
        <v>285</v>
      </c>
      <c r="U42" s="67">
        <f t="shared" si="19"/>
        <v>426.6666666666667</v>
      </c>
      <c r="V42" s="67">
        <f t="shared" si="20"/>
        <v>609</v>
      </c>
      <c r="W42" s="67">
        <f t="shared" si="21"/>
        <v>549.6666666666666</v>
      </c>
      <c r="X42" s="60"/>
      <c r="Y42" s="67">
        <f t="shared" si="22"/>
        <v>467.58333333333337</v>
      </c>
      <c r="Z42" s="60"/>
      <c r="AA42" s="68">
        <f>+((T42/T41)-1)*100</f>
        <v>71.34268537074146</v>
      </c>
      <c r="AB42" s="60"/>
      <c r="AC42" s="136">
        <f>+((U42/U41)-1)*100</f>
        <v>119.93127147766324</v>
      </c>
      <c r="AD42" s="60"/>
      <c r="AE42" s="68">
        <f>+((V42/V41)-1)*100</f>
        <v>186.8131868131868</v>
      </c>
      <c r="AF42" s="60"/>
      <c r="AG42" s="68">
        <f>+((W42/W41)-1)*100</f>
        <v>152.1406727828746</v>
      </c>
      <c r="AH42" s="60"/>
      <c r="AI42" s="68">
        <f>+((Y42/Y41)-1)*100</f>
        <v>136.55143338954468</v>
      </c>
      <c r="AJ42" s="60"/>
    </row>
    <row r="43" spans="1:36" ht="9.75" customHeight="1">
      <c r="A43" s="60">
        <v>2009</v>
      </c>
      <c r="B43" s="60"/>
      <c r="C43" s="60">
        <v>353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6">
        <f t="shared" si="17"/>
        <v>353</v>
      </c>
      <c r="Q43" s="60"/>
      <c r="R43" s="60">
        <v>2009</v>
      </c>
      <c r="S43" s="60"/>
      <c r="T43" s="67">
        <f t="shared" si="18"/>
        <v>353</v>
      </c>
      <c r="U43" s="67"/>
      <c r="V43" s="67"/>
      <c r="W43" s="67"/>
      <c r="X43" s="60"/>
      <c r="Y43" s="67"/>
      <c r="Z43" s="60"/>
      <c r="AA43" s="68">
        <f>+((T43/T42)-1)*100</f>
        <v>23.859649122807024</v>
      </c>
      <c r="AB43" s="60"/>
      <c r="AC43" s="136"/>
      <c r="AD43" s="60"/>
      <c r="AE43" s="68"/>
      <c r="AF43" s="60"/>
      <c r="AG43" s="68"/>
      <c r="AH43" s="60"/>
      <c r="AI43" s="68"/>
      <c r="AJ43" s="60"/>
    </row>
    <row r="44" spans="1:36" ht="3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6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135"/>
      <c r="AD44" s="60"/>
      <c r="AE44" s="60"/>
      <c r="AF44" s="60"/>
      <c r="AG44" s="60"/>
      <c r="AH44" s="60"/>
      <c r="AI44" s="60"/>
      <c r="AJ44" s="60"/>
    </row>
    <row r="45" spans="1:36" ht="9.75" customHeight="1">
      <c r="A45" s="65" t="s">
        <v>72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6"/>
      <c r="Q45" s="60"/>
      <c r="R45" s="65" t="s">
        <v>72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135"/>
      <c r="AD45" s="60"/>
      <c r="AE45" s="60"/>
      <c r="AF45" s="60"/>
      <c r="AG45" s="60"/>
      <c r="AH45" s="60"/>
      <c r="AI45" s="60"/>
      <c r="AJ45" s="60"/>
    </row>
    <row r="46" spans="1:36" ht="9.75" customHeight="1">
      <c r="A46" s="60">
        <v>2003</v>
      </c>
      <c r="B46" s="60"/>
      <c r="C46" s="60">
        <v>122</v>
      </c>
      <c r="D46" s="60">
        <v>122</v>
      </c>
      <c r="E46" s="60">
        <v>120</v>
      </c>
      <c r="F46" s="60">
        <v>121</v>
      </c>
      <c r="G46" s="60">
        <v>121</v>
      </c>
      <c r="H46" s="60">
        <v>121</v>
      </c>
      <c r="I46" s="60">
        <v>121</v>
      </c>
      <c r="J46" s="60">
        <v>121</v>
      </c>
      <c r="K46" s="60">
        <v>121</v>
      </c>
      <c r="L46" s="60">
        <v>121</v>
      </c>
      <c r="M46" s="60">
        <v>122</v>
      </c>
      <c r="N46" s="60">
        <v>120</v>
      </c>
      <c r="O46" s="60"/>
      <c r="P46" s="66">
        <f aca="true" t="shared" si="23" ref="P46:P52">AVERAGE(C46:N46)</f>
        <v>121.08333333333333</v>
      </c>
      <c r="Q46" s="60"/>
      <c r="R46" s="60">
        <v>2003</v>
      </c>
      <c r="S46" s="60"/>
      <c r="T46" s="67">
        <f aca="true" t="shared" si="24" ref="T46:T52">AVERAGE(C46:E46)</f>
        <v>121.33333333333333</v>
      </c>
      <c r="U46" s="67">
        <f aca="true" t="shared" si="25" ref="U46:U51">AVERAGE(F46:H46)</f>
        <v>121</v>
      </c>
      <c r="V46" s="67">
        <f aca="true" t="shared" si="26" ref="V46:V51">AVERAGE(I46:K46)</f>
        <v>121</v>
      </c>
      <c r="W46" s="67">
        <f aca="true" t="shared" si="27" ref="W46:W51">AVERAGE(L46:N46)</f>
        <v>121</v>
      </c>
      <c r="X46" s="60"/>
      <c r="Y46" s="67">
        <f aca="true" t="shared" si="28" ref="Y46:Y51">AVERAGE(T46:W46)</f>
        <v>121.08333333333333</v>
      </c>
      <c r="Z46" s="60"/>
      <c r="AA46" s="68">
        <v>1.9607843137254832</v>
      </c>
      <c r="AB46" s="60"/>
      <c r="AC46" s="136">
        <v>1.680672268907557</v>
      </c>
      <c r="AD46" s="60"/>
      <c r="AE46" s="68">
        <v>1.1142061281337101</v>
      </c>
      <c r="AF46" s="60"/>
      <c r="AG46" s="68">
        <v>0.8356545961002881</v>
      </c>
      <c r="AH46" s="60"/>
      <c r="AI46" s="68">
        <v>1.3966480446927276</v>
      </c>
      <c r="AJ46" s="60"/>
    </row>
    <row r="47" spans="1:36" ht="9.75" customHeight="1">
      <c r="A47" s="60">
        <v>2004</v>
      </c>
      <c r="B47" s="60"/>
      <c r="C47" s="60">
        <v>121</v>
      </c>
      <c r="D47" s="60">
        <v>121</v>
      </c>
      <c r="E47" s="60">
        <v>121</v>
      </c>
      <c r="F47" s="60">
        <v>121</v>
      </c>
      <c r="G47" s="60">
        <v>121</v>
      </c>
      <c r="H47" s="60">
        <v>121</v>
      </c>
      <c r="I47" s="60">
        <v>122</v>
      </c>
      <c r="J47" s="60">
        <v>120</v>
      </c>
      <c r="K47" s="60">
        <v>120</v>
      </c>
      <c r="L47" s="60">
        <v>120</v>
      </c>
      <c r="M47" s="60">
        <v>120</v>
      </c>
      <c r="N47" s="60">
        <v>120</v>
      </c>
      <c r="O47" s="60"/>
      <c r="P47" s="66">
        <f t="shared" si="23"/>
        <v>120.66666666666667</v>
      </c>
      <c r="Q47" s="60"/>
      <c r="R47" s="60">
        <v>2004</v>
      </c>
      <c r="S47" s="60"/>
      <c r="T47" s="67">
        <f t="shared" si="24"/>
        <v>121</v>
      </c>
      <c r="U47" s="67">
        <f t="shared" si="25"/>
        <v>121</v>
      </c>
      <c r="V47" s="67">
        <f t="shared" si="26"/>
        <v>120.66666666666667</v>
      </c>
      <c r="W47" s="67">
        <f t="shared" si="27"/>
        <v>120</v>
      </c>
      <c r="X47" s="60"/>
      <c r="Y47" s="67">
        <f t="shared" si="28"/>
        <v>120.66666666666667</v>
      </c>
      <c r="Z47" s="60"/>
      <c r="AA47" s="68">
        <v>-0.27472527472527375</v>
      </c>
      <c r="AB47" s="60"/>
      <c r="AC47" s="136">
        <v>0</v>
      </c>
      <c r="AD47" s="60"/>
      <c r="AE47" s="68">
        <v>-0.2754820936639035</v>
      </c>
      <c r="AF47" s="60"/>
      <c r="AG47" s="68">
        <v>-0.5524861878453025</v>
      </c>
      <c r="AH47" s="60"/>
      <c r="AI47" s="68">
        <v>-0.2754820936639035</v>
      </c>
      <c r="AJ47" s="60"/>
    </row>
    <row r="48" spans="1:36" ht="9.75" customHeight="1">
      <c r="A48" s="60">
        <v>2005</v>
      </c>
      <c r="B48" s="60"/>
      <c r="C48" s="60">
        <v>122</v>
      </c>
      <c r="D48" s="60">
        <v>120</v>
      </c>
      <c r="E48" s="60">
        <v>121</v>
      </c>
      <c r="F48" s="60">
        <v>121</v>
      </c>
      <c r="G48" s="60">
        <v>121</v>
      </c>
      <c r="H48" s="60">
        <v>122</v>
      </c>
      <c r="I48" s="60">
        <v>123</v>
      </c>
      <c r="J48" s="60">
        <v>124</v>
      </c>
      <c r="K48" s="60">
        <v>126</v>
      </c>
      <c r="L48" s="60">
        <v>127</v>
      </c>
      <c r="M48" s="60">
        <v>127</v>
      </c>
      <c r="N48" s="60">
        <v>126</v>
      </c>
      <c r="O48" s="60"/>
      <c r="P48" s="66">
        <f t="shared" si="23"/>
        <v>123.33333333333333</v>
      </c>
      <c r="Q48" s="60"/>
      <c r="R48" s="60">
        <v>2005</v>
      </c>
      <c r="S48" s="60"/>
      <c r="T48" s="67">
        <f t="shared" si="24"/>
        <v>121</v>
      </c>
      <c r="U48" s="67">
        <f t="shared" si="25"/>
        <v>121.33333333333333</v>
      </c>
      <c r="V48" s="67">
        <f t="shared" si="26"/>
        <v>124.33333333333333</v>
      </c>
      <c r="W48" s="67">
        <f t="shared" si="27"/>
        <v>126.66666666666667</v>
      </c>
      <c r="X48" s="60"/>
      <c r="Y48" s="67">
        <f t="shared" si="28"/>
        <v>123.33333333333333</v>
      </c>
      <c r="Z48" s="60"/>
      <c r="AA48" s="68">
        <f>+((T48/T47)-1)*100</f>
        <v>0</v>
      </c>
      <c r="AB48" s="60"/>
      <c r="AC48" s="136">
        <f>+((U48/U47)-1)*100</f>
        <v>0.2754820936639035</v>
      </c>
      <c r="AD48" s="60"/>
      <c r="AE48" s="68">
        <f>+((V48/V47)-1)*100</f>
        <v>3.038674033149169</v>
      </c>
      <c r="AF48" s="60"/>
      <c r="AG48" s="68">
        <f>+((W48/W47)-1)*100</f>
        <v>5.555555555555558</v>
      </c>
      <c r="AH48" s="60"/>
      <c r="AI48" s="68">
        <f>+((Y48/Y47)-1)*100</f>
        <v>2.20994475138121</v>
      </c>
      <c r="AJ48" s="60"/>
    </row>
    <row r="49" spans="1:36" ht="9.75" customHeight="1">
      <c r="A49" s="60">
        <v>2006</v>
      </c>
      <c r="B49" s="60"/>
      <c r="C49" s="60">
        <v>127</v>
      </c>
      <c r="D49" s="60">
        <v>127</v>
      </c>
      <c r="E49" s="60">
        <v>126</v>
      </c>
      <c r="F49" s="60">
        <v>126</v>
      </c>
      <c r="G49" s="60">
        <v>129</v>
      </c>
      <c r="H49" s="60">
        <v>128</v>
      </c>
      <c r="I49" s="60">
        <v>129</v>
      </c>
      <c r="J49" s="60">
        <v>129</v>
      </c>
      <c r="K49" s="60">
        <v>129</v>
      </c>
      <c r="L49" s="60">
        <v>129</v>
      </c>
      <c r="M49" s="60">
        <v>131</v>
      </c>
      <c r="N49" s="60">
        <v>129</v>
      </c>
      <c r="O49" s="60"/>
      <c r="P49" s="66">
        <f t="shared" si="23"/>
        <v>128.25</v>
      </c>
      <c r="Q49" s="60"/>
      <c r="R49" s="60">
        <v>2006</v>
      </c>
      <c r="S49" s="60"/>
      <c r="T49" s="67">
        <f t="shared" si="24"/>
        <v>126.66666666666667</v>
      </c>
      <c r="U49" s="67">
        <f t="shared" si="25"/>
        <v>127.66666666666667</v>
      </c>
      <c r="V49" s="67">
        <f t="shared" si="26"/>
        <v>129</v>
      </c>
      <c r="W49" s="67">
        <f t="shared" si="27"/>
        <v>129.66666666666666</v>
      </c>
      <c r="X49" s="60"/>
      <c r="Y49" s="67">
        <f t="shared" si="28"/>
        <v>128.25</v>
      </c>
      <c r="Z49" s="60"/>
      <c r="AA49" s="68">
        <f>+((T49/T48)-1)*100</f>
        <v>4.683195592286515</v>
      </c>
      <c r="AB49" s="60"/>
      <c r="AC49" s="136">
        <f>+((U49/U48)-1)*100</f>
        <v>5.219780219780223</v>
      </c>
      <c r="AD49" s="60"/>
      <c r="AE49" s="68">
        <f>+((V49/V48)-1)*100</f>
        <v>3.753351206434319</v>
      </c>
      <c r="AF49" s="60"/>
      <c r="AG49" s="68">
        <f>+((W49/W48)-1)*100</f>
        <v>2.368421052631575</v>
      </c>
      <c r="AH49" s="60"/>
      <c r="AI49" s="68">
        <f>+((Y49/Y48)-1)*100</f>
        <v>3.9864864864864957</v>
      </c>
      <c r="AJ49" s="60"/>
    </row>
    <row r="50" spans="1:36" ht="9.75" customHeight="1">
      <c r="A50" s="60">
        <v>2007</v>
      </c>
      <c r="B50" s="60"/>
      <c r="C50" s="60">
        <v>129</v>
      </c>
      <c r="D50" s="60">
        <v>129</v>
      </c>
      <c r="E50" s="60">
        <v>130</v>
      </c>
      <c r="F50" s="60">
        <v>130</v>
      </c>
      <c r="G50" s="60">
        <v>129</v>
      </c>
      <c r="H50" s="60">
        <v>129</v>
      </c>
      <c r="I50" s="60">
        <v>129</v>
      </c>
      <c r="J50" s="60">
        <v>129</v>
      </c>
      <c r="K50" s="60">
        <v>128</v>
      </c>
      <c r="L50" s="60">
        <v>130</v>
      </c>
      <c r="M50" s="60">
        <v>131</v>
      </c>
      <c r="N50" s="60">
        <v>131</v>
      </c>
      <c r="O50" s="60"/>
      <c r="P50" s="66">
        <f t="shared" si="23"/>
        <v>129.5</v>
      </c>
      <c r="Q50" s="60"/>
      <c r="R50" s="60">
        <v>2007</v>
      </c>
      <c r="S50" s="60"/>
      <c r="T50" s="67">
        <f t="shared" si="24"/>
        <v>129.33333333333334</v>
      </c>
      <c r="U50" s="67">
        <f t="shared" si="25"/>
        <v>129.33333333333334</v>
      </c>
      <c r="V50" s="67">
        <f t="shared" si="26"/>
        <v>128.66666666666666</v>
      </c>
      <c r="W50" s="67">
        <f t="shared" si="27"/>
        <v>130.66666666666666</v>
      </c>
      <c r="X50" s="60"/>
      <c r="Y50" s="67">
        <f t="shared" si="28"/>
        <v>129.5</v>
      </c>
      <c r="Z50" s="60"/>
      <c r="AA50" s="68">
        <f>+((T50/T49)-1)*100</f>
        <v>2.1052631578947434</v>
      </c>
      <c r="AB50" s="60"/>
      <c r="AC50" s="136">
        <f>+((U50/U49)-1)*100</f>
        <v>1.305483028720622</v>
      </c>
      <c r="AD50" s="60"/>
      <c r="AE50" s="68">
        <f>+((V50/V49)-1)*100</f>
        <v>-0.25839793281654533</v>
      </c>
      <c r="AF50" s="60"/>
      <c r="AG50" s="68">
        <f>+((W50/W49)-1)*100</f>
        <v>0.7712082262210762</v>
      </c>
      <c r="AH50" s="60"/>
      <c r="AI50" s="68">
        <f>+((Y50/Y49)-1)*100</f>
        <v>0.974658869395717</v>
      </c>
      <c r="AJ50" s="60"/>
    </row>
    <row r="51" spans="1:36" ht="9.75" customHeight="1">
      <c r="A51" s="60">
        <v>2008</v>
      </c>
      <c r="B51" s="60"/>
      <c r="C51" s="60">
        <v>133</v>
      </c>
      <c r="D51" s="60">
        <v>133</v>
      </c>
      <c r="E51" s="60">
        <v>134</v>
      </c>
      <c r="F51" s="60">
        <v>135</v>
      </c>
      <c r="G51" s="60">
        <v>136</v>
      </c>
      <c r="H51" s="60">
        <v>139</v>
      </c>
      <c r="I51" s="60">
        <v>142</v>
      </c>
      <c r="J51" s="60">
        <v>143</v>
      </c>
      <c r="K51" s="60">
        <v>146</v>
      </c>
      <c r="L51" s="60">
        <v>150</v>
      </c>
      <c r="M51" s="60">
        <v>147</v>
      </c>
      <c r="N51" s="60">
        <v>149</v>
      </c>
      <c r="O51" s="60"/>
      <c r="P51" s="66">
        <f t="shared" si="23"/>
        <v>140.58333333333334</v>
      </c>
      <c r="Q51" s="60"/>
      <c r="R51" s="60">
        <v>2008</v>
      </c>
      <c r="S51" s="60"/>
      <c r="T51" s="67">
        <f t="shared" si="24"/>
        <v>133.33333333333334</v>
      </c>
      <c r="U51" s="67">
        <f t="shared" si="25"/>
        <v>136.66666666666666</v>
      </c>
      <c r="V51" s="67">
        <f t="shared" si="26"/>
        <v>143.66666666666666</v>
      </c>
      <c r="W51" s="67">
        <f t="shared" si="27"/>
        <v>148.66666666666666</v>
      </c>
      <c r="X51" s="60"/>
      <c r="Y51" s="67">
        <f t="shared" si="28"/>
        <v>140.58333333333331</v>
      </c>
      <c r="Z51" s="60"/>
      <c r="AA51" s="68">
        <f>+((T51/T50)-1)*100</f>
        <v>3.092783505154628</v>
      </c>
      <c r="AB51" s="60"/>
      <c r="AC51" s="136">
        <f>+((U51/U50)-1)*100</f>
        <v>5.670103092783485</v>
      </c>
      <c r="AD51" s="60"/>
      <c r="AE51" s="68">
        <f>+((V51/V50)-1)*100</f>
        <v>11.658031088082899</v>
      </c>
      <c r="AF51" s="60"/>
      <c r="AG51" s="68">
        <f>+((W51/W50)-1)*100</f>
        <v>13.77551020408163</v>
      </c>
      <c r="AH51" s="60"/>
      <c r="AI51" s="68">
        <f>+((Y51/Y50)-1)*100</f>
        <v>8.558558558558538</v>
      </c>
      <c r="AJ51" s="60"/>
    </row>
    <row r="52" spans="1:36" ht="9.75" customHeight="1">
      <c r="A52" s="60">
        <v>2009</v>
      </c>
      <c r="B52" s="60"/>
      <c r="C52" s="60">
        <v>151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6">
        <f t="shared" si="23"/>
        <v>151</v>
      </c>
      <c r="Q52" s="60"/>
      <c r="R52" s="60">
        <v>2009</v>
      </c>
      <c r="S52" s="60"/>
      <c r="T52" s="67">
        <f t="shared" si="24"/>
        <v>151</v>
      </c>
      <c r="U52" s="67"/>
      <c r="V52" s="67"/>
      <c r="W52" s="67"/>
      <c r="X52" s="60"/>
      <c r="Y52" s="67"/>
      <c r="Z52" s="60"/>
      <c r="AA52" s="68">
        <f>+((T52/T51)-1)*100</f>
        <v>13.249999999999984</v>
      </c>
      <c r="AB52" s="60"/>
      <c r="AC52" s="136"/>
      <c r="AD52" s="60"/>
      <c r="AE52" s="68"/>
      <c r="AF52" s="60"/>
      <c r="AG52" s="68"/>
      <c r="AH52" s="60"/>
      <c r="AI52" s="68"/>
      <c r="AJ52" s="60"/>
    </row>
    <row r="53" spans="1:36" ht="3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6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35"/>
      <c r="AD53" s="60"/>
      <c r="AE53" s="60"/>
      <c r="AF53" s="60"/>
      <c r="AG53" s="60"/>
      <c r="AH53" s="60"/>
      <c r="AI53" s="60"/>
      <c r="AJ53" s="60"/>
    </row>
    <row r="54" spans="1:36" ht="9.75" customHeight="1">
      <c r="A54" s="65" t="s">
        <v>250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6"/>
      <c r="Q54" s="60"/>
      <c r="R54" s="65" t="s">
        <v>250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135"/>
      <c r="AD54" s="60"/>
      <c r="AE54" s="60"/>
      <c r="AF54" s="60"/>
      <c r="AG54" s="60"/>
      <c r="AH54" s="60"/>
      <c r="AI54" s="60"/>
      <c r="AJ54" s="60"/>
    </row>
    <row r="55" spans="1:36" ht="9.75" customHeight="1">
      <c r="A55" s="60">
        <v>2003</v>
      </c>
      <c r="B55" s="60"/>
      <c r="C55" s="60">
        <v>112</v>
      </c>
      <c r="D55" s="60">
        <v>112</v>
      </c>
      <c r="E55" s="60">
        <v>112</v>
      </c>
      <c r="F55" s="60">
        <v>112</v>
      </c>
      <c r="G55" s="60">
        <v>112</v>
      </c>
      <c r="H55" s="60">
        <v>112</v>
      </c>
      <c r="I55" s="60">
        <v>112</v>
      </c>
      <c r="J55" s="60">
        <v>112</v>
      </c>
      <c r="K55" s="60">
        <v>112</v>
      </c>
      <c r="L55" s="60">
        <v>113</v>
      </c>
      <c r="M55" s="60">
        <v>114</v>
      </c>
      <c r="N55" s="60">
        <v>112</v>
      </c>
      <c r="O55" s="60"/>
      <c r="P55" s="66">
        <f aca="true" t="shared" si="29" ref="P55:P61">AVERAGE(C55:N55)</f>
        <v>112.25</v>
      </c>
      <c r="Q55" s="60"/>
      <c r="R55" s="60">
        <v>2003</v>
      </c>
      <c r="S55" s="60"/>
      <c r="T55" s="67">
        <f aca="true" t="shared" si="30" ref="T55:T61">AVERAGE(C55:E55)</f>
        <v>112</v>
      </c>
      <c r="U55" s="67">
        <f aca="true" t="shared" si="31" ref="U55:U60">AVERAGE(F55:H55)</f>
        <v>112</v>
      </c>
      <c r="V55" s="67">
        <f aca="true" t="shared" si="32" ref="V55:V60">AVERAGE(I55:K55)</f>
        <v>112</v>
      </c>
      <c r="W55" s="67">
        <f aca="true" t="shared" si="33" ref="W55:W60">AVERAGE(L55:N55)</f>
        <v>113</v>
      </c>
      <c r="X55" s="60"/>
      <c r="Y55" s="67">
        <f aca="true" t="shared" si="34" ref="Y55:Y60">AVERAGE(T55:W55)</f>
        <v>112.25</v>
      </c>
      <c r="Z55" s="60"/>
      <c r="AA55" s="68">
        <v>0.29850746268655914</v>
      </c>
      <c r="AB55" s="60"/>
      <c r="AC55" s="136">
        <v>0.5988023952095745</v>
      </c>
      <c r="AD55" s="60"/>
      <c r="AE55" s="68">
        <v>0.5988023952095745</v>
      </c>
      <c r="AF55" s="60"/>
      <c r="AG55" s="68">
        <v>1.8072289156626509</v>
      </c>
      <c r="AH55" s="60"/>
      <c r="AI55" s="68">
        <v>0.8239700374531811</v>
      </c>
      <c r="AJ55" s="60"/>
    </row>
    <row r="56" spans="1:36" ht="9.75" customHeight="1">
      <c r="A56" s="60">
        <v>2004</v>
      </c>
      <c r="B56" s="60"/>
      <c r="C56" s="60">
        <v>113</v>
      </c>
      <c r="D56" s="60">
        <v>113</v>
      </c>
      <c r="E56" s="60">
        <v>114</v>
      </c>
      <c r="F56" s="60">
        <v>113</v>
      </c>
      <c r="G56" s="60">
        <v>113</v>
      </c>
      <c r="H56" s="60">
        <v>113</v>
      </c>
      <c r="I56" s="60">
        <v>114</v>
      </c>
      <c r="J56" s="60">
        <v>113</v>
      </c>
      <c r="K56" s="60">
        <v>113</v>
      </c>
      <c r="L56" s="60">
        <v>112</v>
      </c>
      <c r="M56" s="60">
        <v>112</v>
      </c>
      <c r="N56" s="60">
        <v>112</v>
      </c>
      <c r="O56" s="60"/>
      <c r="P56" s="66">
        <f t="shared" si="29"/>
        <v>112.91666666666667</v>
      </c>
      <c r="Q56" s="60"/>
      <c r="R56" s="60">
        <v>2004</v>
      </c>
      <c r="S56" s="60"/>
      <c r="T56" s="67">
        <f t="shared" si="30"/>
        <v>113.33333333333333</v>
      </c>
      <c r="U56" s="67">
        <f t="shared" si="31"/>
        <v>113</v>
      </c>
      <c r="V56" s="67">
        <f t="shared" si="32"/>
        <v>113.33333333333333</v>
      </c>
      <c r="W56" s="67">
        <f t="shared" si="33"/>
        <v>112</v>
      </c>
      <c r="X56" s="60"/>
      <c r="Y56" s="67">
        <f t="shared" si="34"/>
        <v>112.91666666666666</v>
      </c>
      <c r="Z56" s="60"/>
      <c r="AA56" s="68">
        <v>0.8928571428571397</v>
      </c>
      <c r="AB56" s="60"/>
      <c r="AC56" s="136">
        <v>0.8928571428571397</v>
      </c>
      <c r="AD56" s="60"/>
      <c r="AE56" s="68">
        <v>1.1904761904761862</v>
      </c>
      <c r="AF56" s="60"/>
      <c r="AG56" s="68">
        <v>0.2958579881656709</v>
      </c>
      <c r="AH56" s="60"/>
      <c r="AI56" s="68">
        <v>0.8172362555720625</v>
      </c>
      <c r="AJ56" s="60"/>
    </row>
    <row r="57" spans="1:36" ht="9.75" customHeight="1">
      <c r="A57" s="60">
        <v>2005</v>
      </c>
      <c r="B57" s="60"/>
      <c r="C57" s="60">
        <v>114</v>
      </c>
      <c r="D57" s="60">
        <v>113</v>
      </c>
      <c r="E57" s="60">
        <v>113</v>
      </c>
      <c r="F57" s="60">
        <v>113</v>
      </c>
      <c r="G57" s="60">
        <v>114</v>
      </c>
      <c r="H57" s="60">
        <v>114</v>
      </c>
      <c r="I57" s="60">
        <v>116</v>
      </c>
      <c r="J57" s="60">
        <v>118</v>
      </c>
      <c r="K57" s="60">
        <v>119</v>
      </c>
      <c r="L57" s="60">
        <v>120</v>
      </c>
      <c r="M57" s="60">
        <v>121</v>
      </c>
      <c r="N57" s="60">
        <v>120</v>
      </c>
      <c r="O57" s="60"/>
      <c r="P57" s="66">
        <f t="shared" si="29"/>
        <v>116.25</v>
      </c>
      <c r="Q57" s="60"/>
      <c r="R57" s="60">
        <v>2005</v>
      </c>
      <c r="S57" s="60"/>
      <c r="T57" s="67">
        <f t="shared" si="30"/>
        <v>113.33333333333333</v>
      </c>
      <c r="U57" s="67">
        <f t="shared" si="31"/>
        <v>113.66666666666667</v>
      </c>
      <c r="V57" s="67">
        <f t="shared" si="32"/>
        <v>117.66666666666667</v>
      </c>
      <c r="W57" s="67">
        <f t="shared" si="33"/>
        <v>120.33333333333333</v>
      </c>
      <c r="X57" s="60"/>
      <c r="Y57" s="67">
        <f t="shared" si="34"/>
        <v>116.25</v>
      </c>
      <c r="Z57" s="60"/>
      <c r="AA57" s="68">
        <f>+((T57/T56)-1)*100</f>
        <v>0</v>
      </c>
      <c r="AB57" s="60"/>
      <c r="AC57" s="136">
        <f>+((U57/U56)-1)*100</f>
        <v>0.5899705014749346</v>
      </c>
      <c r="AD57" s="60"/>
      <c r="AE57" s="68">
        <f>+((V57/V56)-1)*100</f>
        <v>3.8235294117647145</v>
      </c>
      <c r="AF57" s="60"/>
      <c r="AG57" s="68">
        <f>+((W57/W56)-1)*100</f>
        <v>7.440476190476186</v>
      </c>
      <c r="AH57" s="60"/>
      <c r="AI57" s="68">
        <f>+((Y57/Y56)-1)*100</f>
        <v>2.9520295202952074</v>
      </c>
      <c r="AJ57" s="60"/>
    </row>
    <row r="58" spans="1:36" ht="9.75" customHeight="1">
      <c r="A58" s="60">
        <v>2006</v>
      </c>
      <c r="B58" s="60"/>
      <c r="C58" s="60">
        <v>121</v>
      </c>
      <c r="D58" s="60">
        <v>122</v>
      </c>
      <c r="E58" s="60">
        <v>122</v>
      </c>
      <c r="F58" s="60">
        <v>121</v>
      </c>
      <c r="G58" s="60">
        <v>124</v>
      </c>
      <c r="H58" s="60">
        <v>124</v>
      </c>
      <c r="I58" s="60">
        <v>123</v>
      </c>
      <c r="J58" s="60">
        <v>123</v>
      </c>
      <c r="K58" s="60">
        <v>124</v>
      </c>
      <c r="L58" s="60">
        <v>123</v>
      </c>
      <c r="M58" s="60">
        <v>124</v>
      </c>
      <c r="N58" s="60">
        <v>122</v>
      </c>
      <c r="O58" s="60"/>
      <c r="P58" s="66">
        <f t="shared" si="29"/>
        <v>122.75</v>
      </c>
      <c r="Q58" s="60"/>
      <c r="R58" s="60">
        <v>2006</v>
      </c>
      <c r="S58" s="60"/>
      <c r="T58" s="67">
        <f t="shared" si="30"/>
        <v>121.66666666666667</v>
      </c>
      <c r="U58" s="67">
        <f t="shared" si="31"/>
        <v>123</v>
      </c>
      <c r="V58" s="67">
        <f t="shared" si="32"/>
        <v>123.33333333333333</v>
      </c>
      <c r="W58" s="67">
        <f t="shared" si="33"/>
        <v>123</v>
      </c>
      <c r="X58" s="60"/>
      <c r="Y58" s="67">
        <f t="shared" si="34"/>
        <v>122.75</v>
      </c>
      <c r="Z58" s="60"/>
      <c r="AA58" s="68">
        <f>+((T58/T57)-1)*100</f>
        <v>7.3529411764706065</v>
      </c>
      <c r="AB58" s="60"/>
      <c r="AC58" s="136">
        <f>+((U58/U57)-1)*100</f>
        <v>8.211143695014655</v>
      </c>
      <c r="AD58" s="60"/>
      <c r="AE58" s="68">
        <f>+((V58/V57)-1)*100</f>
        <v>4.815864022662875</v>
      </c>
      <c r="AF58" s="60"/>
      <c r="AG58" s="68">
        <f>+((W58/W57)-1)*100</f>
        <v>2.216066481994461</v>
      </c>
      <c r="AH58" s="60"/>
      <c r="AI58" s="68">
        <f>+((Y58/Y57)-1)*100</f>
        <v>5.591397849462365</v>
      </c>
      <c r="AJ58" s="60"/>
    </row>
    <row r="59" spans="1:36" ht="9.75" customHeight="1">
      <c r="A59" s="60">
        <v>2007</v>
      </c>
      <c r="B59" s="60"/>
      <c r="C59" s="60">
        <v>122</v>
      </c>
      <c r="D59" s="60">
        <v>122</v>
      </c>
      <c r="E59" s="60">
        <v>123</v>
      </c>
      <c r="F59" s="60">
        <v>123</v>
      </c>
      <c r="G59" s="60">
        <v>122</v>
      </c>
      <c r="H59" s="60">
        <v>121</v>
      </c>
      <c r="I59" s="60">
        <v>121</v>
      </c>
      <c r="J59" s="60">
        <v>121</v>
      </c>
      <c r="K59" s="60">
        <v>120</v>
      </c>
      <c r="L59" s="60">
        <v>122</v>
      </c>
      <c r="M59" s="60">
        <v>122</v>
      </c>
      <c r="N59" s="60">
        <v>122</v>
      </c>
      <c r="O59" s="60"/>
      <c r="P59" s="66">
        <f t="shared" si="29"/>
        <v>121.75</v>
      </c>
      <c r="Q59" s="60"/>
      <c r="R59" s="60">
        <v>2007</v>
      </c>
      <c r="S59" s="60"/>
      <c r="T59" s="67">
        <f t="shared" si="30"/>
        <v>122.33333333333333</v>
      </c>
      <c r="U59" s="67">
        <f t="shared" si="31"/>
        <v>122</v>
      </c>
      <c r="V59" s="67">
        <f t="shared" si="32"/>
        <v>120.66666666666667</v>
      </c>
      <c r="W59" s="67">
        <f t="shared" si="33"/>
        <v>122</v>
      </c>
      <c r="X59" s="60"/>
      <c r="Y59" s="67">
        <f t="shared" si="34"/>
        <v>121.75</v>
      </c>
      <c r="Z59" s="60"/>
      <c r="AA59" s="68">
        <f>+((T59/T58)-1)*100</f>
        <v>0.5479452054794498</v>
      </c>
      <c r="AB59" s="60"/>
      <c r="AC59" s="136">
        <f>+((U59/U58)-1)*100</f>
        <v>-0.8130081300813052</v>
      </c>
      <c r="AD59" s="60"/>
      <c r="AE59" s="68">
        <f>+((V59/V58)-1)*100</f>
        <v>-2.162162162162151</v>
      </c>
      <c r="AF59" s="60"/>
      <c r="AG59" s="68">
        <f>+((W59/W58)-1)*100</f>
        <v>-0.8130081300813052</v>
      </c>
      <c r="AH59" s="60"/>
      <c r="AI59" s="68">
        <f>+((Y59/Y58)-1)*100</f>
        <v>-0.8146639511201648</v>
      </c>
      <c r="AJ59" s="60"/>
    </row>
    <row r="60" spans="1:36" ht="9.75" customHeight="1">
      <c r="A60" s="60">
        <v>2008</v>
      </c>
      <c r="B60" s="60"/>
      <c r="C60" s="60">
        <v>123</v>
      </c>
      <c r="D60" s="60">
        <v>123</v>
      </c>
      <c r="E60" s="60">
        <v>124</v>
      </c>
      <c r="F60" s="60">
        <v>125</v>
      </c>
      <c r="G60" s="60">
        <v>126</v>
      </c>
      <c r="H60" s="60">
        <v>129</v>
      </c>
      <c r="I60" s="60">
        <v>131</v>
      </c>
      <c r="J60" s="60">
        <v>132</v>
      </c>
      <c r="K60" s="60">
        <v>135</v>
      </c>
      <c r="L60" s="60">
        <v>139</v>
      </c>
      <c r="M60" s="60">
        <v>136</v>
      </c>
      <c r="N60" s="60">
        <v>138</v>
      </c>
      <c r="O60" s="60"/>
      <c r="P60" s="66">
        <f t="shared" si="29"/>
        <v>130.08333333333334</v>
      </c>
      <c r="Q60" s="60"/>
      <c r="R60" s="60">
        <v>2008</v>
      </c>
      <c r="S60" s="60"/>
      <c r="T60" s="67">
        <f t="shared" si="30"/>
        <v>123.33333333333333</v>
      </c>
      <c r="U60" s="67">
        <f t="shared" si="31"/>
        <v>126.66666666666667</v>
      </c>
      <c r="V60" s="67">
        <f t="shared" si="32"/>
        <v>132.66666666666666</v>
      </c>
      <c r="W60" s="67">
        <f t="shared" si="33"/>
        <v>137.66666666666666</v>
      </c>
      <c r="X60" s="60"/>
      <c r="Y60" s="67">
        <f t="shared" si="34"/>
        <v>130.08333333333331</v>
      </c>
      <c r="Z60" s="60"/>
      <c r="AA60" s="68">
        <f>+((T60/T59)-1)*100</f>
        <v>0.8174386920980936</v>
      </c>
      <c r="AB60" s="60"/>
      <c r="AC60" s="136">
        <f>+((U60/U59)-1)*100</f>
        <v>3.825136612021862</v>
      </c>
      <c r="AD60" s="60"/>
      <c r="AE60" s="68">
        <f>+((V60/V59)-1)*100</f>
        <v>9.944751381215466</v>
      </c>
      <c r="AF60" s="60"/>
      <c r="AG60" s="68">
        <f>+((W60/W59)-1)*100</f>
        <v>12.841530054644812</v>
      </c>
      <c r="AH60" s="60"/>
      <c r="AI60" s="68">
        <f>+((Y60/Y59)-1)*100</f>
        <v>6.844626967830236</v>
      </c>
      <c r="AJ60" s="60"/>
    </row>
    <row r="61" spans="1:36" ht="9.75" customHeight="1">
      <c r="A61" s="60">
        <v>2009</v>
      </c>
      <c r="B61" s="60"/>
      <c r="C61" s="60">
        <v>140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6">
        <f t="shared" si="29"/>
        <v>140</v>
      </c>
      <c r="Q61" s="60"/>
      <c r="R61" s="60">
        <v>2009</v>
      </c>
      <c r="S61" s="60"/>
      <c r="T61" s="67">
        <f t="shared" si="30"/>
        <v>140</v>
      </c>
      <c r="U61" s="67"/>
      <c r="V61" s="67"/>
      <c r="W61" s="67"/>
      <c r="X61" s="60"/>
      <c r="Y61" s="67"/>
      <c r="Z61" s="60"/>
      <c r="AA61" s="68">
        <f>+((T61/T60)-1)*100</f>
        <v>13.513513513513509</v>
      </c>
      <c r="AB61" s="60"/>
      <c r="AC61" s="136"/>
      <c r="AD61" s="60"/>
      <c r="AE61" s="68"/>
      <c r="AF61" s="60"/>
      <c r="AG61" s="68"/>
      <c r="AH61" s="60"/>
      <c r="AI61" s="68"/>
      <c r="AJ61" s="60"/>
    </row>
    <row r="62" spans="1:36" ht="3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6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135"/>
      <c r="AD62" s="60"/>
      <c r="AE62" s="60"/>
      <c r="AF62" s="60"/>
      <c r="AG62" s="60"/>
      <c r="AH62" s="60"/>
      <c r="AI62" s="60"/>
      <c r="AJ62" s="60"/>
    </row>
    <row r="63" spans="1:36" ht="9.75" customHeight="1">
      <c r="A63" s="65" t="s">
        <v>82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6"/>
      <c r="Q63" s="60"/>
      <c r="R63" s="65" t="s">
        <v>82</v>
      </c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135"/>
      <c r="AD63" s="60"/>
      <c r="AE63" s="60"/>
      <c r="AF63" s="60"/>
      <c r="AG63" s="60"/>
      <c r="AH63" s="60"/>
      <c r="AI63" s="60"/>
      <c r="AJ63" s="60"/>
    </row>
    <row r="64" spans="1:36" ht="9.75" customHeight="1">
      <c r="A64" s="60">
        <v>2003</v>
      </c>
      <c r="B64" s="60"/>
      <c r="C64" s="60">
        <v>145</v>
      </c>
      <c r="D64" s="60">
        <v>146</v>
      </c>
      <c r="E64" s="60">
        <v>146</v>
      </c>
      <c r="F64" s="60">
        <v>147</v>
      </c>
      <c r="G64" s="60">
        <v>147</v>
      </c>
      <c r="H64" s="60">
        <v>147</v>
      </c>
      <c r="I64" s="60">
        <v>147</v>
      </c>
      <c r="J64" s="60">
        <v>146</v>
      </c>
      <c r="K64" s="60">
        <v>146</v>
      </c>
      <c r="L64" s="60">
        <v>146</v>
      </c>
      <c r="M64" s="60">
        <v>147</v>
      </c>
      <c r="N64" s="60">
        <v>145</v>
      </c>
      <c r="O64" s="60"/>
      <c r="P64" s="66">
        <f aca="true" t="shared" si="35" ref="P64:P70">AVERAGE(C64:N64)</f>
        <v>146.25</v>
      </c>
      <c r="Q64" s="60"/>
      <c r="R64" s="60">
        <v>2003</v>
      </c>
      <c r="S64" s="60"/>
      <c r="T64" s="67">
        <f aca="true" t="shared" si="36" ref="T64:T70">AVERAGE(C64:E64)</f>
        <v>145.66666666666666</v>
      </c>
      <c r="U64" s="67">
        <f aca="true" t="shared" si="37" ref="U64:U69">AVERAGE(F64:H64)</f>
        <v>147</v>
      </c>
      <c r="V64" s="67">
        <f aca="true" t="shared" si="38" ref="V64:V69">AVERAGE(I64:K64)</f>
        <v>146.33333333333334</v>
      </c>
      <c r="W64" s="67">
        <f aca="true" t="shared" si="39" ref="W64:W69">AVERAGE(L64:N64)</f>
        <v>146</v>
      </c>
      <c r="X64" s="60"/>
      <c r="Y64" s="67">
        <f aca="true" t="shared" si="40" ref="Y64:Y69">AVERAGE(T64:W64)</f>
        <v>146.25</v>
      </c>
      <c r="Z64" s="60"/>
      <c r="AA64" s="68">
        <v>5.301204819277094</v>
      </c>
      <c r="AB64" s="60"/>
      <c r="AC64" s="136">
        <v>6.521739130434789</v>
      </c>
      <c r="AD64" s="60"/>
      <c r="AE64" s="68">
        <v>4.275534441805218</v>
      </c>
      <c r="AF64" s="60"/>
      <c r="AG64" s="68">
        <v>2.0979020979021046</v>
      </c>
      <c r="AH64" s="60"/>
      <c r="AI64" s="68">
        <v>4.526503871351983</v>
      </c>
      <c r="AJ64" s="60"/>
    </row>
    <row r="65" spans="1:36" ht="9.75" customHeight="1">
      <c r="A65" s="60">
        <v>2004</v>
      </c>
      <c r="B65" s="60"/>
      <c r="C65" s="60">
        <v>145</v>
      </c>
      <c r="D65" s="60">
        <v>145</v>
      </c>
      <c r="E65" s="60">
        <v>144</v>
      </c>
      <c r="F65" s="60">
        <v>143</v>
      </c>
      <c r="G65" s="60">
        <v>143</v>
      </c>
      <c r="H65" s="60">
        <v>144</v>
      </c>
      <c r="I65" s="60">
        <v>145</v>
      </c>
      <c r="J65" s="60">
        <v>143</v>
      </c>
      <c r="K65" s="60">
        <v>143</v>
      </c>
      <c r="L65" s="60">
        <v>142</v>
      </c>
      <c r="M65" s="60">
        <v>142</v>
      </c>
      <c r="N65" s="60">
        <v>143</v>
      </c>
      <c r="O65" s="60"/>
      <c r="P65" s="66">
        <f t="shared" si="35"/>
        <v>143.5</v>
      </c>
      <c r="Q65" s="60"/>
      <c r="R65" s="60">
        <v>2004</v>
      </c>
      <c r="S65" s="60"/>
      <c r="T65" s="67">
        <f t="shared" si="36"/>
        <v>144.66666666666666</v>
      </c>
      <c r="U65" s="67">
        <f t="shared" si="37"/>
        <v>143.33333333333334</v>
      </c>
      <c r="V65" s="67">
        <f t="shared" si="38"/>
        <v>143.66666666666666</v>
      </c>
      <c r="W65" s="67">
        <f t="shared" si="39"/>
        <v>142.33333333333334</v>
      </c>
      <c r="X65" s="60"/>
      <c r="Y65" s="67">
        <f t="shared" si="40"/>
        <v>143.5</v>
      </c>
      <c r="Z65" s="60"/>
      <c r="AA65" s="68">
        <v>-0.6864988558352381</v>
      </c>
      <c r="AB65" s="60"/>
      <c r="AC65" s="136">
        <v>-2.4943310657596363</v>
      </c>
      <c r="AD65" s="60"/>
      <c r="AE65" s="68">
        <v>-1.8223234624145879</v>
      </c>
      <c r="AF65" s="60"/>
      <c r="AG65" s="68">
        <v>-2.511415525114147</v>
      </c>
      <c r="AH65" s="60"/>
      <c r="AI65" s="68">
        <v>-1.8803418803418848</v>
      </c>
      <c r="AJ65" s="60"/>
    </row>
    <row r="66" spans="1:36" ht="9.75" customHeight="1">
      <c r="A66" s="60">
        <v>2005</v>
      </c>
      <c r="B66" s="60"/>
      <c r="C66" s="60">
        <v>145</v>
      </c>
      <c r="D66" s="60">
        <v>143</v>
      </c>
      <c r="E66" s="60">
        <v>143</v>
      </c>
      <c r="F66" s="60">
        <v>143</v>
      </c>
      <c r="G66" s="60">
        <v>143</v>
      </c>
      <c r="H66" s="60">
        <v>143</v>
      </c>
      <c r="I66" s="60">
        <v>143</v>
      </c>
      <c r="J66" s="60">
        <v>144</v>
      </c>
      <c r="K66" s="60">
        <v>145</v>
      </c>
      <c r="L66" s="60">
        <v>145</v>
      </c>
      <c r="M66" s="60">
        <v>145</v>
      </c>
      <c r="N66" s="60">
        <v>142</v>
      </c>
      <c r="O66" s="60"/>
      <c r="P66" s="66">
        <f t="shared" si="35"/>
        <v>143.66666666666666</v>
      </c>
      <c r="Q66" s="60"/>
      <c r="R66" s="60">
        <v>2005</v>
      </c>
      <c r="S66" s="60"/>
      <c r="T66" s="67">
        <f t="shared" si="36"/>
        <v>143.66666666666666</v>
      </c>
      <c r="U66" s="67">
        <f t="shared" si="37"/>
        <v>143</v>
      </c>
      <c r="V66" s="67">
        <f t="shared" si="38"/>
        <v>144</v>
      </c>
      <c r="W66" s="67">
        <f t="shared" si="39"/>
        <v>144</v>
      </c>
      <c r="X66" s="60"/>
      <c r="Y66" s="67">
        <f t="shared" si="40"/>
        <v>143.66666666666666</v>
      </c>
      <c r="Z66" s="60"/>
      <c r="AA66" s="68">
        <f>+((T66/T65)-1)*100</f>
        <v>-0.691244239631339</v>
      </c>
      <c r="AB66" s="60"/>
      <c r="AC66" s="136">
        <f>+((U66/U65)-1)*100</f>
        <v>-0.23255813953488857</v>
      </c>
      <c r="AD66" s="60"/>
      <c r="AE66" s="68">
        <f>+((V66/V65)-1)*100</f>
        <v>0.23201856148491462</v>
      </c>
      <c r="AF66" s="60"/>
      <c r="AG66" s="68">
        <f>+((W66/W65)-1)*100</f>
        <v>1.1709601873536313</v>
      </c>
      <c r="AH66" s="60"/>
      <c r="AI66" s="68">
        <f>+((Y66/Y65)-1)*100</f>
        <v>0.11614401858304202</v>
      </c>
      <c r="AJ66" s="60"/>
    </row>
    <row r="67" spans="1:36" ht="9.75" customHeight="1">
      <c r="A67" s="60">
        <v>2006</v>
      </c>
      <c r="B67" s="60"/>
      <c r="C67" s="60">
        <v>142</v>
      </c>
      <c r="D67" s="60">
        <v>142</v>
      </c>
      <c r="E67" s="60">
        <v>140</v>
      </c>
      <c r="F67" s="60">
        <v>139</v>
      </c>
      <c r="G67" s="60">
        <v>143</v>
      </c>
      <c r="H67" s="60">
        <v>143</v>
      </c>
      <c r="I67" s="60">
        <v>143</v>
      </c>
      <c r="J67" s="60">
        <v>144</v>
      </c>
      <c r="K67" s="60">
        <v>145</v>
      </c>
      <c r="L67" s="60">
        <v>145</v>
      </c>
      <c r="M67" s="60">
        <v>147</v>
      </c>
      <c r="N67" s="60">
        <v>145</v>
      </c>
      <c r="O67" s="60"/>
      <c r="P67" s="66">
        <f t="shared" si="35"/>
        <v>143.16666666666666</v>
      </c>
      <c r="Q67" s="60"/>
      <c r="R67" s="60">
        <v>2006</v>
      </c>
      <c r="S67" s="60"/>
      <c r="T67" s="67">
        <f t="shared" si="36"/>
        <v>141.33333333333334</v>
      </c>
      <c r="U67" s="67">
        <f t="shared" si="37"/>
        <v>141.66666666666666</v>
      </c>
      <c r="V67" s="67">
        <f t="shared" si="38"/>
        <v>144</v>
      </c>
      <c r="W67" s="67">
        <f t="shared" si="39"/>
        <v>145.66666666666666</v>
      </c>
      <c r="X67" s="60"/>
      <c r="Y67" s="67">
        <f t="shared" si="40"/>
        <v>143.16666666666666</v>
      </c>
      <c r="Z67" s="60"/>
      <c r="AA67" s="68">
        <f>+((T67/T66)-1)*100</f>
        <v>-1.6241299303944134</v>
      </c>
      <c r="AB67" s="60"/>
      <c r="AC67" s="136">
        <f>+((U67/U66)-1)*100</f>
        <v>-0.9324009324009341</v>
      </c>
      <c r="AD67" s="60"/>
      <c r="AE67" s="68">
        <f>+((V67/V66)-1)*100</f>
        <v>0</v>
      </c>
      <c r="AF67" s="60"/>
      <c r="AG67" s="68">
        <f>+((W67/W66)-1)*100</f>
        <v>1.157407407407396</v>
      </c>
      <c r="AH67" s="60"/>
      <c r="AI67" s="68">
        <f>+((Y67/Y66)-1)*100</f>
        <v>-0.34802784222738303</v>
      </c>
      <c r="AJ67" s="60"/>
    </row>
    <row r="68" spans="1:36" ht="9.75" customHeight="1">
      <c r="A68" s="60">
        <v>2007</v>
      </c>
      <c r="B68" s="60"/>
      <c r="C68" s="60">
        <v>146</v>
      </c>
      <c r="D68" s="60">
        <v>146</v>
      </c>
      <c r="E68" s="60">
        <v>148</v>
      </c>
      <c r="F68" s="60">
        <v>148</v>
      </c>
      <c r="G68" s="60">
        <v>148</v>
      </c>
      <c r="H68" s="60">
        <v>147</v>
      </c>
      <c r="I68" s="60">
        <v>147</v>
      </c>
      <c r="J68" s="60">
        <v>148</v>
      </c>
      <c r="K68" s="60">
        <v>147</v>
      </c>
      <c r="L68" s="60">
        <v>149</v>
      </c>
      <c r="M68" s="60">
        <v>150</v>
      </c>
      <c r="N68" s="60">
        <v>151</v>
      </c>
      <c r="O68" s="60"/>
      <c r="P68" s="66">
        <f t="shared" si="35"/>
        <v>147.91666666666666</v>
      </c>
      <c r="Q68" s="60"/>
      <c r="R68" s="60">
        <v>2007</v>
      </c>
      <c r="S68" s="60"/>
      <c r="T68" s="67">
        <f t="shared" si="36"/>
        <v>146.66666666666666</v>
      </c>
      <c r="U68" s="67">
        <f t="shared" si="37"/>
        <v>147.66666666666666</v>
      </c>
      <c r="V68" s="67">
        <f t="shared" si="38"/>
        <v>147.33333333333334</v>
      </c>
      <c r="W68" s="67">
        <f t="shared" si="39"/>
        <v>150</v>
      </c>
      <c r="X68" s="60"/>
      <c r="Y68" s="67">
        <f t="shared" si="40"/>
        <v>147.91666666666666</v>
      </c>
      <c r="Z68" s="60"/>
      <c r="AA68" s="68">
        <f>+((T68/T67)-1)*100</f>
        <v>3.7735849056603543</v>
      </c>
      <c r="AB68" s="60"/>
      <c r="AC68" s="136">
        <f>+((U68/U67)-1)*100</f>
        <v>4.235294117647048</v>
      </c>
      <c r="AD68" s="60"/>
      <c r="AE68" s="68">
        <f>+((V68/V67)-1)*100</f>
        <v>2.314814814814814</v>
      </c>
      <c r="AF68" s="60"/>
      <c r="AG68" s="68">
        <f>+((W68/W67)-1)*100</f>
        <v>2.9748283752860427</v>
      </c>
      <c r="AH68" s="60"/>
      <c r="AI68" s="68">
        <f>+((Y68/Y67)-1)*100</f>
        <v>3.317811408614668</v>
      </c>
      <c r="AJ68" s="60"/>
    </row>
    <row r="69" spans="1:36" ht="9.75" customHeight="1">
      <c r="A69" s="60">
        <v>2008</v>
      </c>
      <c r="B69" s="60"/>
      <c r="C69" s="60">
        <v>153</v>
      </c>
      <c r="D69" s="60">
        <v>153</v>
      </c>
      <c r="E69" s="60">
        <v>154</v>
      </c>
      <c r="F69" s="60">
        <v>156</v>
      </c>
      <c r="G69" s="60">
        <v>157</v>
      </c>
      <c r="H69" s="60">
        <v>161</v>
      </c>
      <c r="I69" s="60">
        <v>164</v>
      </c>
      <c r="J69" s="60">
        <v>165</v>
      </c>
      <c r="K69" s="60">
        <v>169</v>
      </c>
      <c r="L69" s="60">
        <v>173</v>
      </c>
      <c r="M69" s="60">
        <v>170</v>
      </c>
      <c r="N69" s="60">
        <v>172</v>
      </c>
      <c r="O69" s="60"/>
      <c r="P69" s="66">
        <f t="shared" si="35"/>
        <v>162.25</v>
      </c>
      <c r="Q69" s="60"/>
      <c r="R69" s="60">
        <v>2008</v>
      </c>
      <c r="S69" s="60"/>
      <c r="T69" s="67">
        <f t="shared" si="36"/>
        <v>153.33333333333334</v>
      </c>
      <c r="U69" s="67">
        <f t="shared" si="37"/>
        <v>158</v>
      </c>
      <c r="V69" s="67">
        <f t="shared" si="38"/>
        <v>166</v>
      </c>
      <c r="W69" s="67">
        <f t="shared" si="39"/>
        <v>171.66666666666666</v>
      </c>
      <c r="X69" s="60"/>
      <c r="Y69" s="67">
        <f t="shared" si="40"/>
        <v>162.25</v>
      </c>
      <c r="Z69" s="60"/>
      <c r="AA69" s="68">
        <f>+((T69/T68)-1)*100</f>
        <v>4.545454545454564</v>
      </c>
      <c r="AB69" s="60"/>
      <c r="AC69" s="136">
        <f>+((U69/U68)-1)*100</f>
        <v>6.997742663656892</v>
      </c>
      <c r="AD69" s="60"/>
      <c r="AE69" s="68">
        <f>+((V69/V68)-1)*100</f>
        <v>12.669683257918551</v>
      </c>
      <c r="AF69" s="60"/>
      <c r="AG69" s="68">
        <f>+((W69/W68)-1)*100</f>
        <v>14.444444444444438</v>
      </c>
      <c r="AH69" s="60"/>
      <c r="AI69" s="68">
        <f>+((Y69/Y68)-1)*100</f>
        <v>9.690140845070427</v>
      </c>
      <c r="AJ69" s="60"/>
    </row>
    <row r="70" spans="1:36" ht="9.75" customHeight="1">
      <c r="A70" s="60">
        <v>2009</v>
      </c>
      <c r="B70" s="60"/>
      <c r="C70" s="60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6">
        <f t="shared" si="35"/>
        <v>175</v>
      </c>
      <c r="Q70" s="60"/>
      <c r="R70" s="60">
        <v>2009</v>
      </c>
      <c r="S70" s="60"/>
      <c r="T70" s="67">
        <f t="shared" si="36"/>
        <v>175</v>
      </c>
      <c r="U70" s="67"/>
      <c r="V70" s="67"/>
      <c r="W70" s="67"/>
      <c r="X70" s="60"/>
      <c r="Y70" s="67"/>
      <c r="Z70" s="60"/>
      <c r="AA70" s="68">
        <f>+((T70/T69)-1)*100</f>
        <v>14.130434782608692</v>
      </c>
      <c r="AB70" s="60"/>
      <c r="AC70" s="136"/>
      <c r="AD70" s="60"/>
      <c r="AE70" s="68"/>
      <c r="AF70" s="60"/>
      <c r="AG70" s="68"/>
      <c r="AH70" s="60"/>
      <c r="AI70" s="68"/>
      <c r="AJ70" s="60"/>
    </row>
    <row r="71" spans="1:36" ht="3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6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135"/>
      <c r="AD71" s="60"/>
      <c r="AE71" s="60"/>
      <c r="AF71" s="60"/>
      <c r="AG71" s="60"/>
      <c r="AH71" s="60"/>
      <c r="AI71" s="60"/>
      <c r="AJ71" s="60"/>
    </row>
    <row r="72" spans="1:36" ht="9.75" customHeight="1">
      <c r="A72" s="65" t="s">
        <v>83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6"/>
      <c r="Q72" s="60"/>
      <c r="R72" s="65" t="s">
        <v>83</v>
      </c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135"/>
      <c r="AD72" s="60"/>
      <c r="AE72" s="60"/>
      <c r="AF72" s="60"/>
      <c r="AG72" s="60"/>
      <c r="AH72" s="60"/>
      <c r="AI72" s="60"/>
      <c r="AJ72" s="60"/>
    </row>
    <row r="73" spans="1:36" ht="9.75" customHeight="1">
      <c r="A73" s="60">
        <v>2003</v>
      </c>
      <c r="B73" s="60"/>
      <c r="C73" s="60">
        <v>125</v>
      </c>
      <c r="D73" s="60">
        <v>126</v>
      </c>
      <c r="E73" s="60">
        <v>114</v>
      </c>
      <c r="F73" s="60">
        <v>115</v>
      </c>
      <c r="G73" s="60">
        <v>115</v>
      </c>
      <c r="H73" s="60">
        <v>115</v>
      </c>
      <c r="I73" s="60">
        <v>115</v>
      </c>
      <c r="J73" s="60">
        <v>115</v>
      </c>
      <c r="K73" s="60">
        <v>115</v>
      </c>
      <c r="L73" s="60">
        <v>116</v>
      </c>
      <c r="M73" s="60">
        <v>117</v>
      </c>
      <c r="N73" s="60">
        <v>116</v>
      </c>
      <c r="O73" s="60"/>
      <c r="P73" s="66">
        <f aca="true" t="shared" si="41" ref="P73:P79">AVERAGE(C73:N73)</f>
        <v>117</v>
      </c>
      <c r="Q73" s="60"/>
      <c r="R73" s="60">
        <v>2003</v>
      </c>
      <c r="S73" s="60"/>
      <c r="T73" s="67">
        <f aca="true" t="shared" si="42" ref="T73:T79">AVERAGE(C73:E73)</f>
        <v>121.66666666666667</v>
      </c>
      <c r="U73" s="67">
        <f aca="true" t="shared" si="43" ref="U73:U78">AVERAGE(F73:H73)</f>
        <v>115</v>
      </c>
      <c r="V73" s="67">
        <f aca="true" t="shared" si="44" ref="V73:V78">AVERAGE(I73:K73)</f>
        <v>115</v>
      </c>
      <c r="W73" s="67">
        <f aca="true" t="shared" si="45" ref="W73:W78">AVERAGE(L73:N73)</f>
        <v>116.33333333333333</v>
      </c>
      <c r="X73" s="60"/>
      <c r="Y73" s="67">
        <f aca="true" t="shared" si="46" ref="Y73:Y78">AVERAGE(T73:W73)</f>
        <v>117</v>
      </c>
      <c r="Z73" s="60"/>
      <c r="AA73" s="68">
        <v>1.671309192200554</v>
      </c>
      <c r="AB73" s="60"/>
      <c r="AC73" s="136">
        <v>-4.1666666666666625</v>
      </c>
      <c r="AD73" s="60"/>
      <c r="AE73" s="68">
        <v>-5.737704918032782</v>
      </c>
      <c r="AF73" s="60"/>
      <c r="AG73" s="68">
        <v>-5.92991913746631</v>
      </c>
      <c r="AH73" s="60"/>
      <c r="AI73" s="68">
        <v>-3.571428571428581</v>
      </c>
      <c r="AJ73" s="60"/>
    </row>
    <row r="74" spans="1:36" ht="9.75" customHeight="1">
      <c r="A74" s="60">
        <v>2004</v>
      </c>
      <c r="B74" s="60"/>
      <c r="C74" s="60">
        <v>116</v>
      </c>
      <c r="D74" s="60">
        <v>117</v>
      </c>
      <c r="E74" s="60">
        <v>117</v>
      </c>
      <c r="F74" s="60">
        <v>116</v>
      </c>
      <c r="G74" s="60">
        <v>117</v>
      </c>
      <c r="H74" s="60">
        <v>117</v>
      </c>
      <c r="I74" s="60">
        <v>118</v>
      </c>
      <c r="J74" s="60">
        <v>117</v>
      </c>
      <c r="K74" s="60">
        <v>118</v>
      </c>
      <c r="L74" s="60">
        <v>117</v>
      </c>
      <c r="M74" s="60">
        <v>117</v>
      </c>
      <c r="N74" s="60">
        <v>118</v>
      </c>
      <c r="O74" s="60"/>
      <c r="P74" s="66">
        <f t="shared" si="41"/>
        <v>117.08333333333333</v>
      </c>
      <c r="Q74" s="60"/>
      <c r="R74" s="60">
        <v>2004</v>
      </c>
      <c r="S74" s="60"/>
      <c r="T74" s="67">
        <f t="shared" si="42"/>
        <v>116.66666666666667</v>
      </c>
      <c r="U74" s="67">
        <f t="shared" si="43"/>
        <v>116.66666666666667</v>
      </c>
      <c r="V74" s="67">
        <f t="shared" si="44"/>
        <v>117.66666666666667</v>
      </c>
      <c r="W74" s="67">
        <f t="shared" si="45"/>
        <v>117.33333333333333</v>
      </c>
      <c r="X74" s="60"/>
      <c r="Y74" s="67">
        <f t="shared" si="46"/>
        <v>117.08333333333333</v>
      </c>
      <c r="Z74" s="60"/>
      <c r="AA74" s="68">
        <f aca="true" t="shared" si="47" ref="AA74:AA79">+((T74/T73)-1)*100</f>
        <v>-4.109589041095896</v>
      </c>
      <c r="AB74" s="60"/>
      <c r="AC74" s="136">
        <f>+((U74/U73)-1)*100</f>
        <v>1.449275362318847</v>
      </c>
      <c r="AD74" s="60"/>
      <c r="AE74" s="68">
        <f>+((V74/V73)-1)*100</f>
        <v>2.3188405797101463</v>
      </c>
      <c r="AF74" s="60"/>
      <c r="AG74" s="68">
        <f>+((W74/W73)-1)*100</f>
        <v>0.8595988538681931</v>
      </c>
      <c r="AH74" s="60"/>
      <c r="AI74" s="68">
        <f>+((Y74/Y73)-1)*100</f>
        <v>0.07122507122505617</v>
      </c>
      <c r="AJ74" s="60"/>
    </row>
    <row r="75" spans="1:36" ht="9.75" customHeight="1">
      <c r="A75" s="60">
        <v>2005</v>
      </c>
      <c r="B75" s="60"/>
      <c r="C75" s="60">
        <v>120</v>
      </c>
      <c r="D75" s="60">
        <v>119</v>
      </c>
      <c r="E75" s="60">
        <v>119</v>
      </c>
      <c r="F75" s="60">
        <v>120</v>
      </c>
      <c r="G75" s="60">
        <v>120</v>
      </c>
      <c r="H75" s="60">
        <v>120</v>
      </c>
      <c r="I75" s="60">
        <v>121</v>
      </c>
      <c r="J75" s="60">
        <v>123</v>
      </c>
      <c r="K75" s="60">
        <v>124</v>
      </c>
      <c r="L75" s="60">
        <v>125</v>
      </c>
      <c r="M75" s="60">
        <v>125</v>
      </c>
      <c r="N75" s="60">
        <v>123</v>
      </c>
      <c r="O75" s="60"/>
      <c r="P75" s="66">
        <f t="shared" si="41"/>
        <v>121.58333333333333</v>
      </c>
      <c r="Q75" s="60"/>
      <c r="R75" s="60">
        <v>2005</v>
      </c>
      <c r="S75" s="60"/>
      <c r="T75" s="67">
        <f t="shared" si="42"/>
        <v>119.33333333333333</v>
      </c>
      <c r="U75" s="67">
        <f t="shared" si="43"/>
        <v>120</v>
      </c>
      <c r="V75" s="67">
        <f t="shared" si="44"/>
        <v>122.66666666666667</v>
      </c>
      <c r="W75" s="67">
        <f t="shared" si="45"/>
        <v>124.33333333333333</v>
      </c>
      <c r="X75" s="60"/>
      <c r="Y75" s="67">
        <f t="shared" si="46"/>
        <v>121.58333333333333</v>
      </c>
      <c r="Z75" s="60"/>
      <c r="AA75" s="68">
        <f t="shared" si="47"/>
        <v>2.2857142857142687</v>
      </c>
      <c r="AB75" s="60"/>
      <c r="AC75" s="136">
        <f>+((U75/U74)-1)*100</f>
        <v>2.857142857142847</v>
      </c>
      <c r="AD75" s="60"/>
      <c r="AE75" s="68">
        <f>+((V75/V74)-1)*100</f>
        <v>4.249291784702547</v>
      </c>
      <c r="AF75" s="60"/>
      <c r="AG75" s="68">
        <f>+((W75/W74)-1)*100</f>
        <v>5.965909090909083</v>
      </c>
      <c r="AH75" s="60"/>
      <c r="AI75" s="68">
        <f>+((Y75/Y74)-1)*100</f>
        <v>3.843416370106767</v>
      </c>
      <c r="AJ75" s="60"/>
    </row>
    <row r="76" spans="1:36" ht="9.75" customHeight="1">
      <c r="A76" s="60">
        <v>2006</v>
      </c>
      <c r="B76" s="60"/>
      <c r="C76" s="60">
        <v>124</v>
      </c>
      <c r="D76" s="60">
        <v>124</v>
      </c>
      <c r="E76" s="60">
        <v>124</v>
      </c>
      <c r="F76" s="60">
        <v>123</v>
      </c>
      <c r="G76" s="60">
        <v>126</v>
      </c>
      <c r="H76" s="60">
        <v>126</v>
      </c>
      <c r="I76" s="60">
        <v>127</v>
      </c>
      <c r="J76" s="60">
        <v>128</v>
      </c>
      <c r="K76" s="60">
        <v>129</v>
      </c>
      <c r="L76" s="60">
        <v>129</v>
      </c>
      <c r="M76" s="60">
        <v>131</v>
      </c>
      <c r="N76" s="60">
        <v>130</v>
      </c>
      <c r="O76" s="60"/>
      <c r="P76" s="66">
        <f t="shared" si="41"/>
        <v>126.75</v>
      </c>
      <c r="Q76" s="60"/>
      <c r="R76" s="60">
        <v>2006</v>
      </c>
      <c r="S76" s="60"/>
      <c r="T76" s="67">
        <f t="shared" si="42"/>
        <v>124</v>
      </c>
      <c r="U76" s="67">
        <f t="shared" si="43"/>
        <v>125</v>
      </c>
      <c r="V76" s="67">
        <f t="shared" si="44"/>
        <v>128</v>
      </c>
      <c r="W76" s="67">
        <f t="shared" si="45"/>
        <v>130</v>
      </c>
      <c r="X76" s="60"/>
      <c r="Y76" s="67">
        <f t="shared" si="46"/>
        <v>126.75</v>
      </c>
      <c r="Z76" s="60"/>
      <c r="AA76" s="68">
        <f t="shared" si="47"/>
        <v>3.9106145251396773</v>
      </c>
      <c r="AB76" s="60"/>
      <c r="AC76" s="136">
        <f>+((U76/U75)-1)*100</f>
        <v>4.166666666666674</v>
      </c>
      <c r="AD76" s="60"/>
      <c r="AE76" s="68">
        <f>+((V76/V75)-1)*100</f>
        <v>4.347826086956519</v>
      </c>
      <c r="AF76" s="60"/>
      <c r="AG76" s="68">
        <f>+((W76/W75)-1)*100</f>
        <v>4.557640750670244</v>
      </c>
      <c r="AH76" s="60"/>
      <c r="AI76" s="68">
        <f>+((Y76/Y75)-1)*100</f>
        <v>4.2494859492803405</v>
      </c>
      <c r="AJ76" s="60"/>
    </row>
    <row r="77" spans="1:36" ht="9.75" customHeight="1">
      <c r="A77" s="60">
        <v>2007</v>
      </c>
      <c r="B77" s="60"/>
      <c r="C77" s="60">
        <v>130</v>
      </c>
      <c r="D77" s="60">
        <v>131</v>
      </c>
      <c r="E77" s="60">
        <v>132</v>
      </c>
      <c r="F77" s="60">
        <v>133</v>
      </c>
      <c r="G77" s="60">
        <v>133</v>
      </c>
      <c r="H77" s="60">
        <v>133</v>
      </c>
      <c r="I77" s="60">
        <v>133</v>
      </c>
      <c r="J77" s="60">
        <v>134</v>
      </c>
      <c r="K77" s="60">
        <v>134</v>
      </c>
      <c r="L77" s="60">
        <v>136</v>
      </c>
      <c r="M77" s="60">
        <v>137</v>
      </c>
      <c r="N77" s="60">
        <v>139</v>
      </c>
      <c r="O77" s="60"/>
      <c r="P77" s="66">
        <f t="shared" si="41"/>
        <v>133.75</v>
      </c>
      <c r="Q77" s="60"/>
      <c r="R77" s="60">
        <v>2007</v>
      </c>
      <c r="S77" s="60"/>
      <c r="T77" s="67">
        <f t="shared" si="42"/>
        <v>131</v>
      </c>
      <c r="U77" s="67">
        <f t="shared" si="43"/>
        <v>133</v>
      </c>
      <c r="V77" s="67">
        <f t="shared" si="44"/>
        <v>133.66666666666666</v>
      </c>
      <c r="W77" s="67">
        <f t="shared" si="45"/>
        <v>137.33333333333334</v>
      </c>
      <c r="X77" s="60"/>
      <c r="Y77" s="67">
        <f t="shared" si="46"/>
        <v>133.75</v>
      </c>
      <c r="Z77" s="60"/>
      <c r="AA77" s="68">
        <f t="shared" si="47"/>
        <v>5.645161290322576</v>
      </c>
      <c r="AB77" s="60"/>
      <c r="AC77" s="136">
        <f>+((U77/U76)-1)*100</f>
        <v>6.400000000000006</v>
      </c>
      <c r="AD77" s="60"/>
      <c r="AE77" s="68">
        <f>+((V77/V76)-1)*100</f>
        <v>4.427083333333326</v>
      </c>
      <c r="AF77" s="60"/>
      <c r="AG77" s="68">
        <f>+((W77/W76)-1)*100</f>
        <v>5.641025641025643</v>
      </c>
      <c r="AH77" s="60"/>
      <c r="AI77" s="68">
        <f>+((Y77/Y76)-1)*100</f>
        <v>5.522682445759375</v>
      </c>
      <c r="AJ77" s="60"/>
    </row>
    <row r="78" spans="1:36" ht="9.75" customHeight="1">
      <c r="A78" s="60">
        <v>2008</v>
      </c>
      <c r="B78" s="60"/>
      <c r="C78" s="60">
        <v>141</v>
      </c>
      <c r="D78" s="60">
        <v>142</v>
      </c>
      <c r="E78" s="60">
        <v>143</v>
      </c>
      <c r="F78" s="60">
        <v>145</v>
      </c>
      <c r="G78" s="60">
        <v>147</v>
      </c>
      <c r="H78" s="60">
        <v>150</v>
      </c>
      <c r="I78" s="60">
        <v>153</v>
      </c>
      <c r="J78" s="60">
        <v>154</v>
      </c>
      <c r="K78" s="60">
        <v>157</v>
      </c>
      <c r="L78" s="60">
        <v>162</v>
      </c>
      <c r="M78" s="60">
        <v>158</v>
      </c>
      <c r="N78" s="60">
        <v>161</v>
      </c>
      <c r="O78" s="60"/>
      <c r="P78" s="66">
        <f t="shared" si="41"/>
        <v>151.08333333333334</v>
      </c>
      <c r="Q78" s="60"/>
      <c r="R78" s="60">
        <v>2008</v>
      </c>
      <c r="S78" s="60"/>
      <c r="T78" s="67">
        <f t="shared" si="42"/>
        <v>142</v>
      </c>
      <c r="U78" s="67">
        <f t="shared" si="43"/>
        <v>147.33333333333334</v>
      </c>
      <c r="V78" s="67">
        <f t="shared" si="44"/>
        <v>154.66666666666666</v>
      </c>
      <c r="W78" s="67">
        <f t="shared" si="45"/>
        <v>160.33333333333334</v>
      </c>
      <c r="X78" s="60"/>
      <c r="Y78" s="67">
        <f t="shared" si="46"/>
        <v>151.08333333333334</v>
      </c>
      <c r="Z78" s="60"/>
      <c r="AA78" s="68">
        <f t="shared" si="47"/>
        <v>8.3969465648855</v>
      </c>
      <c r="AB78" s="60"/>
      <c r="AC78" s="136">
        <f>+((U78/U77)-1)*100</f>
        <v>10.77694235588973</v>
      </c>
      <c r="AD78" s="60"/>
      <c r="AE78" s="68">
        <f>+((V78/V77)-1)*100</f>
        <v>15.710723192019959</v>
      </c>
      <c r="AF78" s="60"/>
      <c r="AG78" s="68">
        <f>+((W78/W77)-1)*100</f>
        <v>16.747572815533985</v>
      </c>
      <c r="AH78" s="60"/>
      <c r="AI78" s="68">
        <f>+((Y78/Y77)-1)*100</f>
        <v>12.959501557632414</v>
      </c>
      <c r="AJ78" s="60"/>
    </row>
    <row r="79" spans="1:36" ht="9.75" customHeight="1">
      <c r="A79" s="60">
        <v>2009</v>
      </c>
      <c r="B79" s="60"/>
      <c r="C79" s="60">
        <v>163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6">
        <f t="shared" si="41"/>
        <v>163</v>
      </c>
      <c r="Q79" s="60"/>
      <c r="R79" s="60">
        <v>2009</v>
      </c>
      <c r="S79" s="60"/>
      <c r="T79" s="67">
        <f t="shared" si="42"/>
        <v>163</v>
      </c>
      <c r="U79" s="67"/>
      <c r="V79" s="67"/>
      <c r="W79" s="67"/>
      <c r="X79" s="60"/>
      <c r="Y79" s="67"/>
      <c r="Z79" s="60"/>
      <c r="AA79" s="68">
        <f t="shared" si="47"/>
        <v>14.7887323943662</v>
      </c>
      <c r="AB79" s="60"/>
      <c r="AC79" s="136"/>
      <c r="AD79" s="60"/>
      <c r="AE79" s="68"/>
      <c r="AF79" s="60"/>
      <c r="AG79" s="68"/>
      <c r="AH79" s="60"/>
      <c r="AI79" s="68"/>
      <c r="AJ79" s="60"/>
    </row>
    <row r="80" spans="1:36" ht="3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6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135"/>
      <c r="AD80" s="60"/>
      <c r="AE80" s="60"/>
      <c r="AF80" s="60"/>
      <c r="AG80" s="60"/>
      <c r="AH80" s="60"/>
      <c r="AI80" s="60"/>
      <c r="AJ80" s="60"/>
    </row>
    <row r="81" spans="1:36" ht="9.75" customHeight="1">
      <c r="A81" s="65" t="s">
        <v>73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6"/>
      <c r="Q81" s="60"/>
      <c r="R81" s="65" t="s">
        <v>73</v>
      </c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135"/>
      <c r="AD81" s="60"/>
      <c r="AE81" s="60"/>
      <c r="AF81" s="60"/>
      <c r="AG81" s="60"/>
      <c r="AH81" s="60"/>
      <c r="AI81" s="60"/>
      <c r="AJ81" s="60"/>
    </row>
    <row r="82" spans="1:36" ht="9.75" customHeight="1">
      <c r="A82" s="60">
        <v>2003</v>
      </c>
      <c r="B82" s="60"/>
      <c r="C82" s="60">
        <v>137</v>
      </c>
      <c r="D82" s="60">
        <v>154</v>
      </c>
      <c r="E82" s="60">
        <v>159</v>
      </c>
      <c r="F82" s="60">
        <v>143</v>
      </c>
      <c r="G82" s="60">
        <v>135</v>
      </c>
      <c r="H82" s="60">
        <v>134</v>
      </c>
      <c r="I82" s="60">
        <v>134</v>
      </c>
      <c r="J82" s="60">
        <v>139</v>
      </c>
      <c r="K82" s="60">
        <v>138</v>
      </c>
      <c r="L82" s="60">
        <v>138</v>
      </c>
      <c r="M82" s="60">
        <v>135</v>
      </c>
      <c r="N82" s="60">
        <v>136</v>
      </c>
      <c r="O82" s="60"/>
      <c r="P82" s="66">
        <f aca="true" t="shared" si="48" ref="P82:P88">AVERAGE(C82:N82)</f>
        <v>140.16666666666666</v>
      </c>
      <c r="Q82" s="60"/>
      <c r="R82" s="60">
        <v>2003</v>
      </c>
      <c r="S82" s="60"/>
      <c r="T82" s="67">
        <f aca="true" t="shared" si="49" ref="T82:T88">AVERAGE(C82:E82)</f>
        <v>150</v>
      </c>
      <c r="U82" s="67">
        <f aca="true" t="shared" si="50" ref="U82:U87">AVERAGE(F82:H82)</f>
        <v>137.33333333333334</v>
      </c>
      <c r="V82" s="67">
        <f aca="true" t="shared" si="51" ref="V82:V89">AVERAGE(I82:K82)</f>
        <v>137</v>
      </c>
      <c r="W82" s="67">
        <f aca="true" t="shared" si="52" ref="W82:W87">AVERAGE(L82:N82)</f>
        <v>136.33333333333334</v>
      </c>
      <c r="X82" s="60"/>
      <c r="Y82" s="67">
        <f aca="true" t="shared" si="53" ref="Y82:Y87">AVERAGE(T82:W82)</f>
        <v>140.16666666666669</v>
      </c>
      <c r="Z82" s="60"/>
      <c r="AA82" s="68">
        <v>81.11111111111111</v>
      </c>
      <c r="AB82" s="60"/>
      <c r="AC82" s="136">
        <v>20.783132530120476</v>
      </c>
      <c r="AD82" s="60"/>
      <c r="AE82" s="68">
        <v>11.45251396648046</v>
      </c>
      <c r="AF82" s="60"/>
      <c r="AG82" s="68">
        <v>2.597402597402576</v>
      </c>
      <c r="AH82" s="60"/>
      <c r="AI82" s="68">
        <v>25.20446096654272</v>
      </c>
      <c r="AJ82" s="60"/>
    </row>
    <row r="83" spans="1:36" ht="9.75" customHeight="1">
      <c r="A83" s="60">
        <v>2004</v>
      </c>
      <c r="B83" s="60"/>
      <c r="C83" s="60">
        <v>144</v>
      </c>
      <c r="D83" s="60">
        <v>143</v>
      </c>
      <c r="E83" s="60">
        <v>147</v>
      </c>
      <c r="F83" s="60">
        <v>151</v>
      </c>
      <c r="G83" s="60">
        <v>161</v>
      </c>
      <c r="H83" s="60">
        <v>159</v>
      </c>
      <c r="I83" s="60">
        <v>162</v>
      </c>
      <c r="J83" s="60">
        <v>169</v>
      </c>
      <c r="K83" s="60">
        <v>173</v>
      </c>
      <c r="L83" s="60">
        <v>192</v>
      </c>
      <c r="M83" s="60">
        <v>193</v>
      </c>
      <c r="N83" s="60">
        <v>180</v>
      </c>
      <c r="O83" s="60"/>
      <c r="P83" s="66">
        <f t="shared" si="48"/>
        <v>164.5</v>
      </c>
      <c r="Q83" s="60"/>
      <c r="R83" s="60">
        <v>2004</v>
      </c>
      <c r="S83" s="60"/>
      <c r="T83" s="67">
        <f t="shared" si="49"/>
        <v>144.66666666666666</v>
      </c>
      <c r="U83" s="67">
        <f t="shared" si="50"/>
        <v>157</v>
      </c>
      <c r="V83" s="67">
        <f t="shared" si="51"/>
        <v>168</v>
      </c>
      <c r="W83" s="67">
        <f t="shared" si="52"/>
        <v>188.33333333333334</v>
      </c>
      <c r="X83" s="60"/>
      <c r="Y83" s="67">
        <f t="shared" si="53"/>
        <v>164.5</v>
      </c>
      <c r="Z83" s="60"/>
      <c r="AA83" s="68">
        <f aca="true" t="shared" si="54" ref="AA83:AA88">+((T83/T82)-1)*100</f>
        <v>-3.5555555555555673</v>
      </c>
      <c r="AB83" s="60"/>
      <c r="AC83" s="136">
        <f>+((U83/U82)-1)*100</f>
        <v>14.320388349514545</v>
      </c>
      <c r="AD83" s="60"/>
      <c r="AE83" s="68">
        <f>+((V83/V82)-1)*100</f>
        <v>22.62773722627738</v>
      </c>
      <c r="AF83" s="60"/>
      <c r="AG83" s="68">
        <f>+((W83/W82)-1)*100</f>
        <v>38.141809290953546</v>
      </c>
      <c r="AH83" s="60"/>
      <c r="AI83" s="68">
        <f>+((Y83/Y82)-1)*100</f>
        <v>17.360285374554095</v>
      </c>
      <c r="AJ83" s="60"/>
    </row>
    <row r="84" spans="1:36" ht="9.75" customHeight="1">
      <c r="A84" s="60">
        <v>2005</v>
      </c>
      <c r="B84" s="60"/>
      <c r="C84" s="60">
        <v>176</v>
      </c>
      <c r="D84" s="60">
        <v>183</v>
      </c>
      <c r="E84" s="60">
        <v>201</v>
      </c>
      <c r="F84" s="60">
        <v>210</v>
      </c>
      <c r="G84" s="60">
        <v>200</v>
      </c>
      <c r="H84" s="60">
        <v>205</v>
      </c>
      <c r="I84" s="60">
        <v>214</v>
      </c>
      <c r="J84" s="60">
        <v>228</v>
      </c>
      <c r="K84" s="60">
        <v>259</v>
      </c>
      <c r="L84" s="60">
        <v>271</v>
      </c>
      <c r="M84" s="60">
        <v>226</v>
      </c>
      <c r="N84" s="60">
        <v>219</v>
      </c>
      <c r="O84" s="60"/>
      <c r="P84" s="66">
        <f t="shared" si="48"/>
        <v>216</v>
      </c>
      <c r="Q84" s="60"/>
      <c r="R84" s="60">
        <v>2005</v>
      </c>
      <c r="S84" s="60"/>
      <c r="T84" s="67">
        <f t="shared" si="49"/>
        <v>186.66666666666666</v>
      </c>
      <c r="U84" s="67">
        <f t="shared" si="50"/>
        <v>205</v>
      </c>
      <c r="V84" s="67">
        <f t="shared" si="51"/>
        <v>233.66666666666666</v>
      </c>
      <c r="W84" s="67">
        <f t="shared" si="52"/>
        <v>238.66666666666666</v>
      </c>
      <c r="X84" s="60"/>
      <c r="Y84" s="67">
        <f t="shared" si="53"/>
        <v>215.99999999999997</v>
      </c>
      <c r="Z84" s="60"/>
      <c r="AA84" s="68">
        <f t="shared" si="54"/>
        <v>29.032258064516125</v>
      </c>
      <c r="AB84" s="60"/>
      <c r="AC84" s="136">
        <f>+((U84/U83)-1)*100</f>
        <v>30.573248407643305</v>
      </c>
      <c r="AD84" s="60"/>
      <c r="AE84" s="68">
        <f>+((V84/V83)-1)*100</f>
        <v>39.08730158730158</v>
      </c>
      <c r="AF84" s="60"/>
      <c r="AG84" s="68">
        <f>+((W84/W83)-1)*100</f>
        <v>26.725663716814154</v>
      </c>
      <c r="AH84" s="60"/>
      <c r="AI84" s="68">
        <f>+((Y84/Y83)-1)*100</f>
        <v>31.30699088145894</v>
      </c>
      <c r="AJ84" s="60"/>
    </row>
    <row r="85" spans="1:36" ht="9.75" customHeight="1">
      <c r="A85" s="60">
        <v>2006</v>
      </c>
      <c r="B85" s="60"/>
      <c r="C85" s="60">
        <v>221</v>
      </c>
      <c r="D85" s="60">
        <v>218</v>
      </c>
      <c r="E85" s="60">
        <v>226</v>
      </c>
      <c r="F85" s="60">
        <v>244</v>
      </c>
      <c r="G85" s="60">
        <v>258</v>
      </c>
      <c r="H85" s="60">
        <v>259</v>
      </c>
      <c r="I85" s="60">
        <v>265</v>
      </c>
      <c r="J85" s="60">
        <v>270</v>
      </c>
      <c r="K85" s="60">
        <v>243</v>
      </c>
      <c r="L85" s="60">
        <v>219</v>
      </c>
      <c r="M85" s="60">
        <v>221</v>
      </c>
      <c r="N85" s="60">
        <v>227</v>
      </c>
      <c r="O85" s="60"/>
      <c r="P85" s="66">
        <f t="shared" si="48"/>
        <v>239.25</v>
      </c>
      <c r="Q85" s="60"/>
      <c r="R85" s="60">
        <v>2006</v>
      </c>
      <c r="S85" s="60"/>
      <c r="T85" s="67">
        <f t="shared" si="49"/>
        <v>221.66666666666666</v>
      </c>
      <c r="U85" s="67">
        <f t="shared" si="50"/>
        <v>253.66666666666666</v>
      </c>
      <c r="V85" s="67">
        <f t="shared" si="51"/>
        <v>259.3333333333333</v>
      </c>
      <c r="W85" s="67">
        <f t="shared" si="52"/>
        <v>222.33333333333334</v>
      </c>
      <c r="X85" s="60"/>
      <c r="Y85" s="67">
        <f t="shared" si="53"/>
        <v>239.25</v>
      </c>
      <c r="Z85" s="60"/>
      <c r="AA85" s="68">
        <f t="shared" si="54"/>
        <v>18.75</v>
      </c>
      <c r="AB85" s="60"/>
      <c r="AC85" s="136">
        <f>+((U85/U84)-1)*100</f>
        <v>23.739837398373975</v>
      </c>
      <c r="AD85" s="60"/>
      <c r="AE85" s="68">
        <f>+((V85/V84)-1)*100</f>
        <v>10.984308131241072</v>
      </c>
      <c r="AF85" s="60"/>
      <c r="AG85" s="68">
        <f>+((W85/W84)-1)*100</f>
        <v>-6.843575418994408</v>
      </c>
      <c r="AH85" s="60"/>
      <c r="AI85" s="68">
        <f>+((Y85/Y84)-1)*100</f>
        <v>10.763888888888907</v>
      </c>
      <c r="AJ85" s="60"/>
    </row>
    <row r="86" spans="1:36" ht="9.75" customHeight="1">
      <c r="A86" s="60">
        <v>2007</v>
      </c>
      <c r="B86" s="60"/>
      <c r="C86" s="60">
        <v>219</v>
      </c>
      <c r="D86" s="60">
        <v>222</v>
      </c>
      <c r="E86" s="60">
        <v>240</v>
      </c>
      <c r="F86" s="60">
        <v>258</v>
      </c>
      <c r="G86" s="60">
        <v>263</v>
      </c>
      <c r="H86" s="60">
        <v>263</v>
      </c>
      <c r="I86" s="60">
        <v>266</v>
      </c>
      <c r="J86" s="60">
        <v>263</v>
      </c>
      <c r="K86" s="60">
        <v>272</v>
      </c>
      <c r="L86" s="60">
        <v>283</v>
      </c>
      <c r="M86" s="60">
        <v>312</v>
      </c>
      <c r="N86" s="60">
        <v>308</v>
      </c>
      <c r="O86" s="60"/>
      <c r="P86" s="66">
        <f t="shared" si="48"/>
        <v>264.0833333333333</v>
      </c>
      <c r="Q86" s="60"/>
      <c r="R86" s="60">
        <v>2007</v>
      </c>
      <c r="S86" s="60"/>
      <c r="T86" s="67">
        <f t="shared" si="49"/>
        <v>227</v>
      </c>
      <c r="U86" s="67">
        <f t="shared" si="50"/>
        <v>261.3333333333333</v>
      </c>
      <c r="V86" s="67">
        <f t="shared" si="51"/>
        <v>267</v>
      </c>
      <c r="W86" s="67">
        <f t="shared" si="52"/>
        <v>301</v>
      </c>
      <c r="X86" s="60"/>
      <c r="Y86" s="67">
        <f t="shared" si="53"/>
        <v>264.0833333333333</v>
      </c>
      <c r="Z86" s="60"/>
      <c r="AA86" s="68">
        <f t="shared" si="54"/>
        <v>2.4060150375939893</v>
      </c>
      <c r="AB86" s="60"/>
      <c r="AC86" s="136">
        <f>+((U86/U85)-1)*100</f>
        <v>3.0223390275952555</v>
      </c>
      <c r="AD86" s="60"/>
      <c r="AE86" s="68">
        <f>+((V86/V85)-1)*100</f>
        <v>2.9562982005141514</v>
      </c>
      <c r="AF86" s="60"/>
      <c r="AG86" s="68">
        <f>+((W86/W85)-1)*100</f>
        <v>35.38230884557721</v>
      </c>
      <c r="AH86" s="60"/>
      <c r="AI86" s="68">
        <f>+((Y86/Y85)-1)*100</f>
        <v>10.379658655520707</v>
      </c>
      <c r="AJ86" s="60"/>
    </row>
    <row r="87" spans="1:36" ht="9.75" customHeight="1">
      <c r="A87" s="60">
        <v>2008</v>
      </c>
      <c r="B87" s="60"/>
      <c r="C87" s="60">
        <v>307</v>
      </c>
      <c r="D87" s="60">
        <v>311</v>
      </c>
      <c r="E87" s="60">
        <v>349</v>
      </c>
      <c r="F87" s="60">
        <v>369</v>
      </c>
      <c r="G87" s="60">
        <v>400</v>
      </c>
      <c r="H87" s="60">
        <v>423</v>
      </c>
      <c r="I87" s="60">
        <v>426</v>
      </c>
      <c r="J87" s="60">
        <v>390</v>
      </c>
      <c r="K87" s="60">
        <v>368</v>
      </c>
      <c r="L87" s="60">
        <v>316</v>
      </c>
      <c r="M87" s="60">
        <v>247</v>
      </c>
      <c r="N87" s="60">
        <v>208</v>
      </c>
      <c r="O87" s="60"/>
      <c r="P87" s="66">
        <f t="shared" si="48"/>
        <v>342.8333333333333</v>
      </c>
      <c r="Q87" s="60"/>
      <c r="R87" s="60">
        <v>2008</v>
      </c>
      <c r="S87" s="60"/>
      <c r="T87" s="67">
        <f t="shared" si="49"/>
        <v>322.3333333333333</v>
      </c>
      <c r="U87" s="67">
        <f t="shared" si="50"/>
        <v>397.3333333333333</v>
      </c>
      <c r="V87" s="67">
        <f t="shared" si="51"/>
        <v>394.6666666666667</v>
      </c>
      <c r="W87" s="67">
        <f t="shared" si="52"/>
        <v>257</v>
      </c>
      <c r="X87" s="60"/>
      <c r="Y87" s="67">
        <f t="shared" si="53"/>
        <v>342.8333333333333</v>
      </c>
      <c r="Z87" s="60"/>
      <c r="AA87" s="68">
        <f t="shared" si="54"/>
        <v>41.99706314243758</v>
      </c>
      <c r="AB87" s="60"/>
      <c r="AC87" s="136">
        <f>+((U87/U86)-1)*100</f>
        <v>52.04081632653062</v>
      </c>
      <c r="AD87" s="60"/>
      <c r="AE87" s="68">
        <f>+((V87/V86)-1)*100</f>
        <v>47.81523096129838</v>
      </c>
      <c r="AF87" s="60"/>
      <c r="AG87" s="68">
        <f>+((W87/W86)-1)*100</f>
        <v>-14.617940199335544</v>
      </c>
      <c r="AH87" s="60"/>
      <c r="AI87" s="68">
        <f>+((Y87/Y86)-1)*100</f>
        <v>29.820132533922372</v>
      </c>
      <c r="AJ87" s="60"/>
    </row>
    <row r="88" spans="1:36" ht="9.75" customHeight="1">
      <c r="A88" s="60">
        <v>2009</v>
      </c>
      <c r="B88" s="60"/>
      <c r="C88" s="60">
        <v>202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6">
        <f t="shared" si="48"/>
        <v>202</v>
      </c>
      <c r="Q88" s="60"/>
      <c r="R88" s="60">
        <v>2009</v>
      </c>
      <c r="S88" s="60"/>
      <c r="T88" s="67">
        <f t="shared" si="49"/>
        <v>202</v>
      </c>
      <c r="U88" s="67"/>
      <c r="V88" s="67"/>
      <c r="W88" s="67"/>
      <c r="X88" s="60"/>
      <c r="Y88" s="67"/>
      <c r="Z88" s="60"/>
      <c r="AA88" s="68">
        <f t="shared" si="54"/>
        <v>-37.3319544984488</v>
      </c>
      <c r="AB88" s="60"/>
      <c r="AC88" s="136"/>
      <c r="AD88" s="60"/>
      <c r="AE88" s="68"/>
      <c r="AF88" s="60"/>
      <c r="AG88" s="68"/>
      <c r="AH88" s="60"/>
      <c r="AI88" s="68"/>
      <c r="AJ88" s="60"/>
    </row>
    <row r="89" spans="1:36" ht="2.2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6"/>
      <c r="Q89" s="60"/>
      <c r="R89" s="60"/>
      <c r="S89" s="60"/>
      <c r="T89" s="60"/>
      <c r="U89" s="60"/>
      <c r="V89" s="60" t="e">
        <f t="shared" si="51"/>
        <v>#DIV/0!</v>
      </c>
      <c r="W89" s="60"/>
      <c r="X89" s="60"/>
      <c r="Y89" s="60"/>
      <c r="Z89" s="60"/>
      <c r="AA89" s="60"/>
      <c r="AB89" s="60"/>
      <c r="AC89" s="135"/>
      <c r="AD89" s="60"/>
      <c r="AE89" s="60"/>
      <c r="AF89" s="60"/>
      <c r="AG89" s="60"/>
      <c r="AH89" s="60"/>
      <c r="AI89" s="60"/>
      <c r="AJ89" s="60"/>
    </row>
    <row r="90" spans="1:36" ht="9.75" customHeight="1">
      <c r="A90" s="65" t="s">
        <v>84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6"/>
      <c r="Q90" s="60"/>
      <c r="R90" s="65" t="s">
        <v>84</v>
      </c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135"/>
      <c r="AD90" s="60"/>
      <c r="AE90" s="60"/>
      <c r="AF90" s="60"/>
      <c r="AG90" s="60"/>
      <c r="AH90" s="60"/>
      <c r="AI90" s="60"/>
      <c r="AJ90" s="60"/>
    </row>
    <row r="91" spans="1:36" ht="9.75" customHeight="1">
      <c r="A91" s="60">
        <v>2003</v>
      </c>
      <c r="B91" s="60"/>
      <c r="C91" s="60">
        <v>134</v>
      </c>
      <c r="D91" s="60">
        <v>150</v>
      </c>
      <c r="E91" s="60">
        <v>156</v>
      </c>
      <c r="F91" s="60">
        <v>141</v>
      </c>
      <c r="G91" s="60">
        <v>133</v>
      </c>
      <c r="H91" s="60">
        <v>130</v>
      </c>
      <c r="I91" s="60">
        <v>131</v>
      </c>
      <c r="J91" s="60">
        <v>135</v>
      </c>
      <c r="K91" s="60">
        <v>133</v>
      </c>
      <c r="L91" s="60">
        <v>134</v>
      </c>
      <c r="M91" s="60">
        <v>133</v>
      </c>
      <c r="N91" s="60">
        <v>133</v>
      </c>
      <c r="O91" s="60"/>
      <c r="P91" s="66">
        <f aca="true" t="shared" si="55" ref="P91:P97">AVERAGE(C91:N91)</f>
        <v>136.91666666666666</v>
      </c>
      <c r="Q91" s="60"/>
      <c r="R91" s="60">
        <v>2003</v>
      </c>
      <c r="S91" s="60"/>
      <c r="T91" s="67">
        <f aca="true" t="shared" si="56" ref="T91:T97">AVERAGE(C91:E91)</f>
        <v>146.66666666666666</v>
      </c>
      <c r="U91" s="67">
        <f aca="true" t="shared" si="57" ref="U91:U96">AVERAGE(F91:H91)</f>
        <v>134.66666666666666</v>
      </c>
      <c r="V91" s="67">
        <f aca="true" t="shared" si="58" ref="V91:V96">AVERAGE(I91:K91)</f>
        <v>133</v>
      </c>
      <c r="W91" s="67">
        <f aca="true" t="shared" si="59" ref="W91:W96">AVERAGE(L91:N91)</f>
        <v>133.33333333333334</v>
      </c>
      <c r="X91" s="60"/>
      <c r="Y91" s="67">
        <f aca="true" t="shared" si="60" ref="Y91:Y96">AVERAGE(T91:W91)</f>
        <v>136.91666666666666</v>
      </c>
      <c r="Z91" s="60"/>
      <c r="AA91" s="68">
        <v>80.37037037037038</v>
      </c>
      <c r="AB91" s="60"/>
      <c r="AC91" s="136">
        <v>19.6875</v>
      </c>
      <c r="AD91" s="60"/>
      <c r="AE91" s="68">
        <v>5.932203389830515</v>
      </c>
      <c r="AF91" s="60"/>
      <c r="AG91" s="68">
        <v>1.3157894736842035</v>
      </c>
      <c r="AH91" s="60"/>
      <c r="AI91" s="68">
        <v>23.11178247734138</v>
      </c>
      <c r="AJ91" s="60"/>
    </row>
    <row r="92" spans="1:36" ht="9.75" customHeight="1">
      <c r="A92" s="60">
        <v>2004</v>
      </c>
      <c r="B92" s="60"/>
      <c r="C92" s="60">
        <v>138</v>
      </c>
      <c r="D92" s="60">
        <v>141</v>
      </c>
      <c r="E92" s="60">
        <v>144</v>
      </c>
      <c r="F92" s="60">
        <v>149</v>
      </c>
      <c r="G92" s="60">
        <v>156</v>
      </c>
      <c r="H92" s="60">
        <v>154</v>
      </c>
      <c r="I92" s="60">
        <v>158</v>
      </c>
      <c r="J92" s="60">
        <v>168</v>
      </c>
      <c r="K92" s="60">
        <v>177</v>
      </c>
      <c r="L92" s="60">
        <v>199</v>
      </c>
      <c r="M92" s="60">
        <v>202</v>
      </c>
      <c r="N92" s="60">
        <v>190</v>
      </c>
      <c r="O92" s="60"/>
      <c r="P92" s="66">
        <f t="shared" si="55"/>
        <v>164.66666666666666</v>
      </c>
      <c r="Q92" s="60"/>
      <c r="R92" s="60">
        <v>2004</v>
      </c>
      <c r="S92" s="60"/>
      <c r="T92" s="67">
        <f t="shared" si="56"/>
        <v>141</v>
      </c>
      <c r="U92" s="67">
        <f t="shared" si="57"/>
        <v>153</v>
      </c>
      <c r="V92" s="67">
        <f t="shared" si="58"/>
        <v>167.66666666666666</v>
      </c>
      <c r="W92" s="67">
        <f t="shared" si="59"/>
        <v>197</v>
      </c>
      <c r="X92" s="60"/>
      <c r="Y92" s="67">
        <f t="shared" si="60"/>
        <v>164.66666666666666</v>
      </c>
      <c r="Z92" s="60"/>
      <c r="AA92" s="68">
        <f aca="true" t="shared" si="61" ref="AA92:AA97">+((T92/T91)-1)*100</f>
        <v>-3.863636363636358</v>
      </c>
      <c r="AB92" s="60"/>
      <c r="AC92" s="136">
        <f>+((U92/U91)-1)*100</f>
        <v>13.613861386138627</v>
      </c>
      <c r="AD92" s="60"/>
      <c r="AE92" s="68">
        <f>+((V92/V91)-1)*100</f>
        <v>26.065162907268167</v>
      </c>
      <c r="AF92" s="60"/>
      <c r="AG92" s="68">
        <f>+((W92/W91)-1)*100</f>
        <v>47.74999999999998</v>
      </c>
      <c r="AH92" s="60"/>
      <c r="AI92" s="68">
        <f>+((Y92/Y91)-1)*100</f>
        <v>20.267802799756552</v>
      </c>
      <c r="AJ92" s="60"/>
    </row>
    <row r="93" spans="1:36" ht="9.75" customHeight="1">
      <c r="A93" s="60">
        <v>2005</v>
      </c>
      <c r="B93" s="60"/>
      <c r="C93" s="60">
        <v>187</v>
      </c>
      <c r="D93" s="60">
        <v>195</v>
      </c>
      <c r="E93" s="60">
        <v>215</v>
      </c>
      <c r="F93" s="60">
        <v>224</v>
      </c>
      <c r="G93" s="60">
        <v>215</v>
      </c>
      <c r="H93" s="60">
        <v>223</v>
      </c>
      <c r="I93" s="60">
        <v>231</v>
      </c>
      <c r="J93" s="60">
        <v>242</v>
      </c>
      <c r="K93" s="60">
        <v>273</v>
      </c>
      <c r="L93" s="60">
        <v>299</v>
      </c>
      <c r="M93" s="60">
        <v>248</v>
      </c>
      <c r="N93" s="60">
        <v>235</v>
      </c>
      <c r="O93" s="60"/>
      <c r="P93" s="66">
        <f t="shared" si="55"/>
        <v>232.25</v>
      </c>
      <c r="Q93" s="60"/>
      <c r="R93" s="60">
        <v>2005</v>
      </c>
      <c r="S93" s="60"/>
      <c r="T93" s="67">
        <f t="shared" si="56"/>
        <v>199</v>
      </c>
      <c r="U93" s="67">
        <f t="shared" si="57"/>
        <v>220.66666666666666</v>
      </c>
      <c r="V93" s="67">
        <f t="shared" si="58"/>
        <v>248.66666666666666</v>
      </c>
      <c r="W93" s="67">
        <f t="shared" si="59"/>
        <v>260.6666666666667</v>
      </c>
      <c r="X93" s="60"/>
      <c r="Y93" s="67">
        <f t="shared" si="60"/>
        <v>232.25</v>
      </c>
      <c r="Z93" s="60"/>
      <c r="AA93" s="68">
        <f t="shared" si="61"/>
        <v>41.134751773049636</v>
      </c>
      <c r="AB93" s="60"/>
      <c r="AC93" s="136">
        <f>+((U93/U92)-1)*100</f>
        <v>44.22657952069715</v>
      </c>
      <c r="AD93" s="60"/>
      <c r="AE93" s="68">
        <f>+((V93/V92)-1)*100</f>
        <v>48.31013916500994</v>
      </c>
      <c r="AF93" s="60"/>
      <c r="AG93" s="68">
        <f>+((W93/W92)-1)*100</f>
        <v>32.31810490693741</v>
      </c>
      <c r="AH93" s="60"/>
      <c r="AI93" s="68">
        <f>+((Y93/Y92)-1)*100</f>
        <v>41.0425101214575</v>
      </c>
      <c r="AJ93" s="60"/>
    </row>
    <row r="94" spans="1:36" ht="9.75" customHeight="1">
      <c r="A94" s="60">
        <v>2006</v>
      </c>
      <c r="B94" s="60"/>
      <c r="C94" s="60">
        <v>236</v>
      </c>
      <c r="D94" s="60">
        <v>237</v>
      </c>
      <c r="E94" s="60">
        <v>244</v>
      </c>
      <c r="F94" s="60">
        <v>259</v>
      </c>
      <c r="G94" s="60">
        <v>276</v>
      </c>
      <c r="H94" s="60">
        <v>277</v>
      </c>
      <c r="I94" s="60">
        <v>281</v>
      </c>
      <c r="J94" s="60">
        <v>292</v>
      </c>
      <c r="K94" s="60">
        <v>268</v>
      </c>
      <c r="L94" s="60">
        <v>243</v>
      </c>
      <c r="M94" s="60">
        <v>246</v>
      </c>
      <c r="N94" s="60">
        <v>253</v>
      </c>
      <c r="O94" s="60"/>
      <c r="P94" s="66">
        <f t="shared" si="55"/>
        <v>259.3333333333333</v>
      </c>
      <c r="Q94" s="60"/>
      <c r="R94" s="60">
        <v>2006</v>
      </c>
      <c r="S94" s="60"/>
      <c r="T94" s="67">
        <f t="shared" si="56"/>
        <v>239</v>
      </c>
      <c r="U94" s="67">
        <f t="shared" si="57"/>
        <v>270.6666666666667</v>
      </c>
      <c r="V94" s="67">
        <f t="shared" si="58"/>
        <v>280.3333333333333</v>
      </c>
      <c r="W94" s="67">
        <f t="shared" si="59"/>
        <v>247.33333333333334</v>
      </c>
      <c r="X94" s="60"/>
      <c r="Y94" s="67">
        <f t="shared" si="60"/>
        <v>259.3333333333333</v>
      </c>
      <c r="Z94" s="60"/>
      <c r="AA94" s="68">
        <f t="shared" si="61"/>
        <v>20.100502512562812</v>
      </c>
      <c r="AB94" s="60"/>
      <c r="AC94" s="136">
        <f>+((U94/U93)-1)*100</f>
        <v>22.658610271903346</v>
      </c>
      <c r="AD94" s="60"/>
      <c r="AE94" s="68">
        <f>+((V94/V93)-1)*100</f>
        <v>12.734584450402142</v>
      </c>
      <c r="AF94" s="60"/>
      <c r="AG94" s="68">
        <f>+((W94/W93)-1)*100</f>
        <v>-5.115089514066495</v>
      </c>
      <c r="AH94" s="60"/>
      <c r="AI94" s="68">
        <f>+((Y94/Y93)-1)*100</f>
        <v>11.661284535342652</v>
      </c>
      <c r="AJ94" s="60"/>
    </row>
    <row r="95" spans="1:36" ht="9.75" customHeight="1">
      <c r="A95" s="60">
        <v>2007</v>
      </c>
      <c r="B95" s="60"/>
      <c r="C95" s="60">
        <v>241</v>
      </c>
      <c r="D95" s="60">
        <v>242</v>
      </c>
      <c r="E95" s="60">
        <v>260</v>
      </c>
      <c r="F95" s="60">
        <v>277</v>
      </c>
      <c r="G95" s="60">
        <v>274</v>
      </c>
      <c r="H95" s="60">
        <v>276</v>
      </c>
      <c r="I95" s="60">
        <v>283</v>
      </c>
      <c r="J95" s="60">
        <v>284</v>
      </c>
      <c r="K95" s="60">
        <v>293</v>
      </c>
      <c r="L95" s="60">
        <v>306</v>
      </c>
      <c r="M95" s="60">
        <v>338</v>
      </c>
      <c r="N95" s="60">
        <v>334</v>
      </c>
      <c r="O95" s="60"/>
      <c r="P95" s="66">
        <f t="shared" si="55"/>
        <v>284</v>
      </c>
      <c r="Q95" s="60"/>
      <c r="R95" s="60">
        <v>2007</v>
      </c>
      <c r="S95" s="60"/>
      <c r="T95" s="67">
        <f t="shared" si="56"/>
        <v>247.66666666666666</v>
      </c>
      <c r="U95" s="67">
        <f t="shared" si="57"/>
        <v>275.6666666666667</v>
      </c>
      <c r="V95" s="67">
        <f t="shared" si="58"/>
        <v>286.6666666666667</v>
      </c>
      <c r="W95" s="67">
        <f t="shared" si="59"/>
        <v>326</v>
      </c>
      <c r="X95" s="60"/>
      <c r="Y95" s="67">
        <f t="shared" si="60"/>
        <v>284</v>
      </c>
      <c r="Z95" s="60"/>
      <c r="AA95" s="68">
        <f t="shared" si="61"/>
        <v>3.6262203626220346</v>
      </c>
      <c r="AB95" s="60"/>
      <c r="AC95" s="136">
        <f>+((U95/U94)-1)*100</f>
        <v>1.8472906403940836</v>
      </c>
      <c r="AD95" s="60"/>
      <c r="AE95" s="68">
        <f>+((V95/V94)-1)*100</f>
        <v>2.2592152199762294</v>
      </c>
      <c r="AF95" s="60"/>
      <c r="AG95" s="68">
        <f>+((W95/W94)-1)*100</f>
        <v>31.805929919137466</v>
      </c>
      <c r="AH95" s="60"/>
      <c r="AI95" s="68">
        <f>+((Y95/Y94)-1)*100</f>
        <v>9.511568123393332</v>
      </c>
      <c r="AJ95" s="60"/>
    </row>
    <row r="96" spans="1:36" ht="9.75" customHeight="1">
      <c r="A96" s="60">
        <v>2008</v>
      </c>
      <c r="B96" s="60"/>
      <c r="C96" s="60">
        <v>332</v>
      </c>
      <c r="D96" s="60">
        <v>339</v>
      </c>
      <c r="E96" s="60">
        <v>391</v>
      </c>
      <c r="F96" s="60">
        <v>413</v>
      </c>
      <c r="G96" s="60">
        <v>447</v>
      </c>
      <c r="H96" s="60">
        <v>473</v>
      </c>
      <c r="I96" s="60">
        <v>475</v>
      </c>
      <c r="J96" s="60">
        <v>435</v>
      </c>
      <c r="K96" s="60">
        <v>407</v>
      </c>
      <c r="L96" s="60">
        <v>361</v>
      </c>
      <c r="M96" s="60">
        <v>291</v>
      </c>
      <c r="N96" s="60">
        <v>247</v>
      </c>
      <c r="O96" s="60"/>
      <c r="P96" s="66">
        <f t="shared" si="55"/>
        <v>384.25</v>
      </c>
      <c r="Q96" s="60"/>
      <c r="R96" s="60">
        <v>2008</v>
      </c>
      <c r="S96" s="60"/>
      <c r="T96" s="67">
        <f t="shared" si="56"/>
        <v>354</v>
      </c>
      <c r="U96" s="67">
        <f t="shared" si="57"/>
        <v>444.3333333333333</v>
      </c>
      <c r="V96" s="67">
        <f t="shared" si="58"/>
        <v>439</v>
      </c>
      <c r="W96" s="67">
        <f t="shared" si="59"/>
        <v>299.6666666666667</v>
      </c>
      <c r="X96" s="60"/>
      <c r="Y96" s="67">
        <f t="shared" si="60"/>
        <v>384.25</v>
      </c>
      <c r="Z96" s="60"/>
      <c r="AA96" s="68">
        <f t="shared" si="61"/>
        <v>42.934051144010766</v>
      </c>
      <c r="AB96" s="60"/>
      <c r="AC96" s="136">
        <f>+((U96/U95)-1)*100</f>
        <v>61.18500604594919</v>
      </c>
      <c r="AD96" s="60"/>
      <c r="AE96" s="68">
        <f>+((V96/V95)-1)*100</f>
        <v>53.13953488372092</v>
      </c>
      <c r="AF96" s="60"/>
      <c r="AG96" s="68">
        <f>+((W96/W95)-1)*100</f>
        <v>-8.077709611451933</v>
      </c>
      <c r="AH96" s="60"/>
      <c r="AI96" s="68">
        <f>+((Y96/Y95)-1)*100</f>
        <v>35.299295774647874</v>
      </c>
      <c r="AJ96" s="60"/>
    </row>
    <row r="97" spans="1:36" ht="9.75" customHeight="1">
      <c r="A97" s="60">
        <v>2009</v>
      </c>
      <c r="B97" s="60"/>
      <c r="C97" s="60">
        <v>232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6">
        <f t="shared" si="55"/>
        <v>232</v>
      </c>
      <c r="Q97" s="60"/>
      <c r="R97" s="60">
        <v>2009</v>
      </c>
      <c r="S97" s="60"/>
      <c r="T97" s="67">
        <f t="shared" si="56"/>
        <v>232</v>
      </c>
      <c r="U97" s="67"/>
      <c r="V97" s="67"/>
      <c r="W97" s="67"/>
      <c r="X97" s="60"/>
      <c r="Y97" s="67"/>
      <c r="Z97" s="60"/>
      <c r="AA97" s="68">
        <f t="shared" si="61"/>
        <v>-34.463276836158194</v>
      </c>
      <c r="AB97" s="60"/>
      <c r="AC97" s="136"/>
      <c r="AD97" s="60"/>
      <c r="AE97" s="68"/>
      <c r="AF97" s="60"/>
      <c r="AG97" s="68"/>
      <c r="AH97" s="60"/>
      <c r="AI97" s="68"/>
      <c r="AJ97" s="60"/>
    </row>
    <row r="98" spans="1:36" ht="2.2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6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135"/>
      <c r="AD98" s="60"/>
      <c r="AE98" s="60"/>
      <c r="AF98" s="60"/>
      <c r="AG98" s="60"/>
      <c r="AH98" s="60"/>
      <c r="AI98" s="60"/>
      <c r="AJ98" s="60"/>
    </row>
    <row r="99" spans="1:36" ht="9.75" customHeight="1">
      <c r="A99" s="65" t="s">
        <v>74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6"/>
      <c r="Q99" s="60"/>
      <c r="R99" s="65" t="s">
        <v>74</v>
      </c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135"/>
      <c r="AD99" s="60"/>
      <c r="AE99" s="60"/>
      <c r="AF99" s="60"/>
      <c r="AG99" s="60"/>
      <c r="AH99" s="60"/>
      <c r="AI99" s="60"/>
      <c r="AJ99" s="60"/>
    </row>
    <row r="100" spans="1:36" ht="9.75" customHeight="1">
      <c r="A100" s="60">
        <v>2003</v>
      </c>
      <c r="B100" s="60"/>
      <c r="C100" s="60">
        <v>118</v>
      </c>
      <c r="D100" s="60">
        <v>118</v>
      </c>
      <c r="E100" s="60">
        <v>118</v>
      </c>
      <c r="F100" s="60">
        <v>118</v>
      </c>
      <c r="G100" s="60">
        <v>118</v>
      </c>
      <c r="H100" s="60">
        <v>118</v>
      </c>
      <c r="I100" s="60">
        <v>119</v>
      </c>
      <c r="J100" s="60">
        <v>119</v>
      </c>
      <c r="K100" s="60">
        <v>119</v>
      </c>
      <c r="L100" s="60">
        <v>119</v>
      </c>
      <c r="M100" s="60">
        <v>119</v>
      </c>
      <c r="N100" s="60">
        <v>119</v>
      </c>
      <c r="O100" s="60"/>
      <c r="P100" s="66">
        <f aca="true" t="shared" si="62" ref="P100:P106">AVERAGE(C100:N100)</f>
        <v>118.5</v>
      </c>
      <c r="Q100" s="60"/>
      <c r="R100" s="60">
        <v>2003</v>
      </c>
      <c r="S100" s="60"/>
      <c r="T100" s="67">
        <f aca="true" t="shared" si="63" ref="T100:T106">AVERAGE(C100:E100)</f>
        <v>118</v>
      </c>
      <c r="U100" s="67">
        <f aca="true" t="shared" si="64" ref="U100:U105">AVERAGE(F100:H100)</f>
        <v>118</v>
      </c>
      <c r="V100" s="67">
        <f aca="true" t="shared" si="65" ref="V100:V105">AVERAGE(I100:K100)</f>
        <v>119</v>
      </c>
      <c r="W100" s="67">
        <f aca="true" t="shared" si="66" ref="W100:W105">AVERAGE(L100:N100)</f>
        <v>119</v>
      </c>
      <c r="X100" s="60"/>
      <c r="Y100" s="67">
        <f aca="true" t="shared" si="67" ref="Y100:Y105">AVERAGE(T100:W100)</f>
        <v>118.5</v>
      </c>
      <c r="Z100" s="60"/>
      <c r="AA100" s="68">
        <v>2.3121387283236983</v>
      </c>
      <c r="AB100" s="60"/>
      <c r="AC100" s="136">
        <v>0.28328611898016387</v>
      </c>
      <c r="AD100" s="60"/>
      <c r="AE100" s="68">
        <v>0.8474576271186418</v>
      </c>
      <c r="AF100" s="60"/>
      <c r="AG100" s="68">
        <v>1.4204545454545414</v>
      </c>
      <c r="AH100" s="60"/>
      <c r="AI100" s="68">
        <v>1.2099644128113818</v>
      </c>
      <c r="AJ100" s="60"/>
    </row>
    <row r="101" spans="1:36" ht="9.75" customHeight="1">
      <c r="A101" s="60">
        <v>2004</v>
      </c>
      <c r="B101" s="60"/>
      <c r="C101" s="60">
        <v>120</v>
      </c>
      <c r="D101" s="60">
        <v>120</v>
      </c>
      <c r="E101" s="60">
        <v>120</v>
      </c>
      <c r="F101" s="60">
        <v>120</v>
      </c>
      <c r="G101" s="60">
        <v>121</v>
      </c>
      <c r="H101" s="60">
        <v>121</v>
      </c>
      <c r="I101" s="60">
        <v>121</v>
      </c>
      <c r="J101" s="60">
        <v>122</v>
      </c>
      <c r="K101" s="60">
        <v>122</v>
      </c>
      <c r="L101" s="60">
        <v>123</v>
      </c>
      <c r="M101" s="60">
        <v>123</v>
      </c>
      <c r="N101" s="60">
        <v>123</v>
      </c>
      <c r="O101" s="60"/>
      <c r="P101" s="66">
        <f t="shared" si="62"/>
        <v>121.33333333333333</v>
      </c>
      <c r="Q101" s="60"/>
      <c r="R101" s="60">
        <v>2004</v>
      </c>
      <c r="S101" s="60"/>
      <c r="T101" s="67">
        <f t="shared" si="63"/>
        <v>120</v>
      </c>
      <c r="U101" s="67">
        <f t="shared" si="64"/>
        <v>120.66666666666667</v>
      </c>
      <c r="V101" s="67">
        <f t="shared" si="65"/>
        <v>121.66666666666667</v>
      </c>
      <c r="W101" s="67">
        <f t="shared" si="66"/>
        <v>123</v>
      </c>
      <c r="X101" s="60"/>
      <c r="Y101" s="67">
        <f t="shared" si="67"/>
        <v>121.33333333333334</v>
      </c>
      <c r="Z101" s="60"/>
      <c r="AA101" s="68">
        <f aca="true" t="shared" si="68" ref="AA101:AA106">+((T101/T100)-1)*100</f>
        <v>1.6949152542372836</v>
      </c>
      <c r="AB101" s="60"/>
      <c r="AC101" s="136">
        <f>+((U101/U100)-1)*100</f>
        <v>2.259887005649719</v>
      </c>
      <c r="AD101" s="60"/>
      <c r="AE101" s="68">
        <f>+((V101/V100)-1)*100</f>
        <v>2.2408963585434316</v>
      </c>
      <c r="AF101" s="60"/>
      <c r="AG101" s="68">
        <f>+((W101/W100)-1)*100</f>
        <v>3.3613445378151363</v>
      </c>
      <c r="AH101" s="60"/>
      <c r="AI101" s="68">
        <f>+((Y101/Y100)-1)*100</f>
        <v>2.390998593530247</v>
      </c>
      <c r="AJ101" s="60"/>
    </row>
    <row r="102" spans="1:36" ht="9.75" customHeight="1">
      <c r="A102" s="60">
        <v>2005</v>
      </c>
      <c r="B102" s="60"/>
      <c r="C102" s="60">
        <v>124</v>
      </c>
      <c r="D102" s="60">
        <v>124</v>
      </c>
      <c r="E102" s="60">
        <v>125</v>
      </c>
      <c r="F102" s="60">
        <v>126</v>
      </c>
      <c r="G102" s="60">
        <v>127</v>
      </c>
      <c r="H102" s="60">
        <v>127</v>
      </c>
      <c r="I102" s="60">
        <v>127</v>
      </c>
      <c r="J102" s="60">
        <v>131</v>
      </c>
      <c r="K102" s="60">
        <v>131</v>
      </c>
      <c r="L102" s="60">
        <v>132</v>
      </c>
      <c r="M102" s="60">
        <v>133</v>
      </c>
      <c r="N102" s="60">
        <v>134</v>
      </c>
      <c r="O102" s="60"/>
      <c r="P102" s="66">
        <f t="shared" si="62"/>
        <v>128.41666666666666</v>
      </c>
      <c r="Q102" s="60"/>
      <c r="R102" s="60">
        <v>2005</v>
      </c>
      <c r="S102" s="60"/>
      <c r="T102" s="67">
        <f t="shared" si="63"/>
        <v>124.33333333333333</v>
      </c>
      <c r="U102" s="67">
        <f t="shared" si="64"/>
        <v>126.66666666666667</v>
      </c>
      <c r="V102" s="67">
        <f t="shared" si="65"/>
        <v>129.66666666666666</v>
      </c>
      <c r="W102" s="67">
        <f t="shared" si="66"/>
        <v>133</v>
      </c>
      <c r="X102" s="60"/>
      <c r="Y102" s="67">
        <f t="shared" si="67"/>
        <v>128.41666666666666</v>
      </c>
      <c r="Z102" s="60"/>
      <c r="AA102" s="68">
        <f t="shared" si="68"/>
        <v>3.6111111111110983</v>
      </c>
      <c r="AB102" s="60"/>
      <c r="AC102" s="136">
        <f>+((U102/U101)-1)*100</f>
        <v>4.972375690607733</v>
      </c>
      <c r="AD102" s="60"/>
      <c r="AE102" s="68">
        <f>+((V102/V101)-1)*100</f>
        <v>6.57534246575342</v>
      </c>
      <c r="AF102" s="60"/>
      <c r="AG102" s="68">
        <f>+((W102/W101)-1)*100</f>
        <v>8.130081300813007</v>
      </c>
      <c r="AH102" s="60"/>
      <c r="AI102" s="68">
        <f>+((Y102/Y101)-1)*100</f>
        <v>5.837912087912067</v>
      </c>
      <c r="AJ102" s="60"/>
    </row>
    <row r="103" spans="1:36" ht="9.75" customHeight="1">
      <c r="A103" s="60">
        <v>2006</v>
      </c>
      <c r="B103" s="60"/>
      <c r="C103" s="60">
        <v>134</v>
      </c>
      <c r="D103" s="60">
        <v>134</v>
      </c>
      <c r="E103" s="60">
        <v>135</v>
      </c>
      <c r="F103" s="60">
        <v>136</v>
      </c>
      <c r="G103" s="60">
        <v>136</v>
      </c>
      <c r="H103" s="60">
        <v>137</v>
      </c>
      <c r="I103" s="60">
        <v>137</v>
      </c>
      <c r="J103" s="60">
        <v>138</v>
      </c>
      <c r="K103" s="60">
        <v>138</v>
      </c>
      <c r="L103" s="60">
        <v>138</v>
      </c>
      <c r="M103" s="60">
        <v>139</v>
      </c>
      <c r="N103" s="60">
        <v>139</v>
      </c>
      <c r="O103" s="60"/>
      <c r="P103" s="66">
        <f t="shared" si="62"/>
        <v>136.75</v>
      </c>
      <c r="Q103" s="60"/>
      <c r="R103" s="60">
        <v>2006</v>
      </c>
      <c r="S103" s="60"/>
      <c r="T103" s="67">
        <f t="shared" si="63"/>
        <v>134.33333333333334</v>
      </c>
      <c r="U103" s="67">
        <f t="shared" si="64"/>
        <v>136.33333333333334</v>
      </c>
      <c r="V103" s="67">
        <f t="shared" si="65"/>
        <v>137.66666666666666</v>
      </c>
      <c r="W103" s="67">
        <f t="shared" si="66"/>
        <v>138.66666666666666</v>
      </c>
      <c r="X103" s="60"/>
      <c r="Y103" s="67">
        <f t="shared" si="67"/>
        <v>136.75</v>
      </c>
      <c r="Z103" s="60"/>
      <c r="AA103" s="68">
        <f t="shared" si="68"/>
        <v>8.042895442359255</v>
      </c>
      <c r="AB103" s="60"/>
      <c r="AC103" s="136">
        <f>+((U103/U102)-1)*100</f>
        <v>7.631578947368434</v>
      </c>
      <c r="AD103" s="60"/>
      <c r="AE103" s="68">
        <f>+((V103/V102)-1)*100</f>
        <v>6.169665809768632</v>
      </c>
      <c r="AF103" s="60"/>
      <c r="AG103" s="68">
        <f>+((W103/W102)-1)*100</f>
        <v>4.260651629072676</v>
      </c>
      <c r="AH103" s="60"/>
      <c r="AI103" s="68">
        <f>+((Y103/Y102)-1)*100</f>
        <v>6.4892926670993</v>
      </c>
      <c r="AJ103" s="60"/>
    </row>
    <row r="104" spans="1:36" ht="9.75" customHeight="1">
      <c r="A104" s="60">
        <v>2007</v>
      </c>
      <c r="B104" s="60"/>
      <c r="C104" s="60">
        <v>140</v>
      </c>
      <c r="D104" s="60">
        <v>140</v>
      </c>
      <c r="E104" s="60">
        <v>140</v>
      </c>
      <c r="F104" s="60">
        <v>140</v>
      </c>
      <c r="G104" s="60">
        <v>140</v>
      </c>
      <c r="H104" s="60">
        <v>140</v>
      </c>
      <c r="I104" s="60">
        <v>140</v>
      </c>
      <c r="J104" s="60">
        <v>141</v>
      </c>
      <c r="K104" s="60">
        <v>140</v>
      </c>
      <c r="L104" s="60">
        <v>141</v>
      </c>
      <c r="M104" s="60">
        <v>141</v>
      </c>
      <c r="N104" s="60">
        <v>141</v>
      </c>
      <c r="O104" s="60"/>
      <c r="P104" s="66">
        <f t="shared" si="62"/>
        <v>140.33333333333334</v>
      </c>
      <c r="Q104" s="60"/>
      <c r="R104" s="60">
        <v>2007</v>
      </c>
      <c r="S104" s="60"/>
      <c r="T104" s="67">
        <f t="shared" si="63"/>
        <v>140</v>
      </c>
      <c r="U104" s="67">
        <f t="shared" si="64"/>
        <v>140</v>
      </c>
      <c r="V104" s="67">
        <f t="shared" si="65"/>
        <v>140.33333333333334</v>
      </c>
      <c r="W104" s="67">
        <f t="shared" si="66"/>
        <v>141</v>
      </c>
      <c r="X104" s="60"/>
      <c r="Y104" s="67">
        <f t="shared" si="67"/>
        <v>140.33333333333334</v>
      </c>
      <c r="Z104" s="60"/>
      <c r="AA104" s="68">
        <f t="shared" si="68"/>
        <v>4.218362282878396</v>
      </c>
      <c r="AB104" s="60"/>
      <c r="AC104" s="136">
        <f>+((U104/U103)-1)*100</f>
        <v>2.689486552567222</v>
      </c>
      <c r="AD104" s="60"/>
      <c r="AE104" s="68">
        <f>+((V104/V103)-1)*100</f>
        <v>1.9370460048426352</v>
      </c>
      <c r="AF104" s="60"/>
      <c r="AG104" s="68">
        <f>+((W104/W103)-1)*100</f>
        <v>1.6826923076923128</v>
      </c>
      <c r="AH104" s="60"/>
      <c r="AI104" s="68">
        <f>+((Y104/Y103)-1)*100</f>
        <v>2.6203534430225606</v>
      </c>
      <c r="AJ104" s="60"/>
    </row>
    <row r="105" spans="1:36" ht="9.75" customHeight="1">
      <c r="A105" s="60">
        <v>2008</v>
      </c>
      <c r="B105" s="60"/>
      <c r="C105" s="60">
        <v>143</v>
      </c>
      <c r="D105" s="60">
        <v>144</v>
      </c>
      <c r="E105" s="60">
        <v>144</v>
      </c>
      <c r="F105" s="60">
        <v>145</v>
      </c>
      <c r="G105" s="60">
        <v>145</v>
      </c>
      <c r="H105" s="60">
        <v>146</v>
      </c>
      <c r="I105" s="60">
        <v>149</v>
      </c>
      <c r="J105" s="60">
        <v>152</v>
      </c>
      <c r="K105" s="60">
        <v>155</v>
      </c>
      <c r="L105" s="60">
        <v>156</v>
      </c>
      <c r="M105" s="60">
        <v>156</v>
      </c>
      <c r="N105" s="60">
        <v>156</v>
      </c>
      <c r="O105" s="60"/>
      <c r="P105" s="66">
        <f t="shared" si="62"/>
        <v>149.25</v>
      </c>
      <c r="Q105" s="60"/>
      <c r="R105" s="60">
        <v>2008</v>
      </c>
      <c r="S105" s="60"/>
      <c r="T105" s="67">
        <f t="shared" si="63"/>
        <v>143.66666666666666</v>
      </c>
      <c r="U105" s="67">
        <f t="shared" si="64"/>
        <v>145.33333333333334</v>
      </c>
      <c r="V105" s="67">
        <f t="shared" si="65"/>
        <v>152</v>
      </c>
      <c r="W105" s="67">
        <f t="shared" si="66"/>
        <v>156</v>
      </c>
      <c r="X105" s="60"/>
      <c r="Y105" s="67">
        <f t="shared" si="67"/>
        <v>149.25</v>
      </c>
      <c r="Z105" s="60"/>
      <c r="AA105" s="68">
        <f t="shared" si="68"/>
        <v>2.6190476190476097</v>
      </c>
      <c r="AB105" s="60"/>
      <c r="AC105" s="136">
        <f>+((U105/U104)-1)*100</f>
        <v>3.809523809523818</v>
      </c>
      <c r="AD105" s="60"/>
      <c r="AE105" s="68">
        <f>+((V105/V104)-1)*100</f>
        <v>8.313539192399034</v>
      </c>
      <c r="AF105" s="60"/>
      <c r="AG105" s="68">
        <f>+((W105/W104)-1)*100</f>
        <v>10.63829787234043</v>
      </c>
      <c r="AH105" s="60"/>
      <c r="AI105" s="68">
        <f>+((Y105/Y104)-1)*100</f>
        <v>6.3539192399049815</v>
      </c>
      <c r="AJ105" s="60"/>
    </row>
    <row r="106" spans="1:36" ht="9.75" customHeight="1">
      <c r="A106" s="60">
        <v>2009</v>
      </c>
      <c r="B106" s="60"/>
      <c r="C106" s="60">
        <v>157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6">
        <f t="shared" si="62"/>
        <v>157</v>
      </c>
      <c r="Q106" s="60"/>
      <c r="R106" s="60">
        <v>2009</v>
      </c>
      <c r="S106" s="60"/>
      <c r="T106" s="67">
        <f t="shared" si="63"/>
        <v>157</v>
      </c>
      <c r="U106" s="67"/>
      <c r="V106" s="67"/>
      <c r="W106" s="67"/>
      <c r="X106" s="60"/>
      <c r="Y106" s="67"/>
      <c r="Z106" s="60"/>
      <c r="AA106" s="68">
        <f t="shared" si="68"/>
        <v>9.280742459396762</v>
      </c>
      <c r="AB106" s="60"/>
      <c r="AC106" s="136"/>
      <c r="AD106" s="60"/>
      <c r="AE106" s="68"/>
      <c r="AF106" s="60"/>
      <c r="AG106" s="68"/>
      <c r="AH106" s="60"/>
      <c r="AI106" s="68"/>
      <c r="AJ106" s="60"/>
    </row>
    <row r="107" spans="1:36" ht="3.7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6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135"/>
      <c r="AD107" s="60"/>
      <c r="AE107" s="60"/>
      <c r="AF107" s="60"/>
      <c r="AG107" s="60"/>
      <c r="AH107" s="60"/>
      <c r="AI107" s="60"/>
      <c r="AJ107" s="60"/>
    </row>
    <row r="108" spans="1:36" ht="9.75" customHeight="1">
      <c r="A108" s="65" t="s">
        <v>85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6"/>
      <c r="Q108" s="60"/>
      <c r="R108" s="65" t="s">
        <v>85</v>
      </c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135"/>
      <c r="AD108" s="60"/>
      <c r="AE108" s="60"/>
      <c r="AF108" s="60"/>
      <c r="AG108" s="60"/>
      <c r="AH108" s="60"/>
      <c r="AI108" s="60"/>
      <c r="AJ108" s="60"/>
    </row>
    <row r="109" spans="1:36" ht="9.75" customHeight="1">
      <c r="A109" s="60">
        <v>2003</v>
      </c>
      <c r="B109" s="60"/>
      <c r="C109" s="60">
        <v>134</v>
      </c>
      <c r="D109" s="60">
        <v>134</v>
      </c>
      <c r="E109" s="60">
        <v>135</v>
      </c>
      <c r="F109" s="60">
        <v>135</v>
      </c>
      <c r="G109" s="60">
        <v>136</v>
      </c>
      <c r="H109" s="60">
        <v>136</v>
      </c>
      <c r="I109" s="60">
        <v>136</v>
      </c>
      <c r="J109" s="60">
        <v>136</v>
      </c>
      <c r="K109" s="60">
        <v>136</v>
      </c>
      <c r="L109" s="60">
        <v>137</v>
      </c>
      <c r="M109" s="60">
        <v>136</v>
      </c>
      <c r="N109" s="60">
        <v>136</v>
      </c>
      <c r="O109" s="60"/>
      <c r="P109" s="66">
        <f aca="true" t="shared" si="69" ref="P109:P115">AVERAGE(C109:N109)</f>
        <v>135.58333333333334</v>
      </c>
      <c r="Q109" s="60"/>
      <c r="R109" s="60">
        <v>2003</v>
      </c>
      <c r="S109" s="60"/>
      <c r="T109" s="67">
        <f aca="true" t="shared" si="70" ref="T109:T115">AVERAGE(C109:E109)</f>
        <v>134.33333333333334</v>
      </c>
      <c r="U109" s="67">
        <f aca="true" t="shared" si="71" ref="U109:U114">AVERAGE(F109:H109)</f>
        <v>135.66666666666666</v>
      </c>
      <c r="V109" s="67">
        <f aca="true" t="shared" si="72" ref="V109:V114">AVERAGE(I109:K109)</f>
        <v>136</v>
      </c>
      <c r="W109" s="67">
        <f aca="true" t="shared" si="73" ref="W109:W114">AVERAGE(L109:N109)</f>
        <v>136.33333333333334</v>
      </c>
      <c r="X109" s="60"/>
      <c r="Y109" s="67">
        <f aca="true" t="shared" si="74" ref="Y109:Y114">AVERAGE(T109:W109)</f>
        <v>135.58333333333334</v>
      </c>
      <c r="Z109" s="60"/>
      <c r="AA109" s="68">
        <v>3.069053708439906</v>
      </c>
      <c r="AB109" s="60"/>
      <c r="AC109" s="136">
        <v>3.562340966921118</v>
      </c>
      <c r="AD109" s="60"/>
      <c r="AE109" s="68">
        <v>3.0303030303030276</v>
      </c>
      <c r="AF109" s="60"/>
      <c r="AG109" s="68">
        <v>2.506265664160412</v>
      </c>
      <c r="AH109" s="60"/>
      <c r="AI109" s="68">
        <v>3.0398986700443276</v>
      </c>
      <c r="AJ109" s="60"/>
    </row>
    <row r="110" spans="1:36" ht="9.75" customHeight="1">
      <c r="A110" s="60">
        <v>2004</v>
      </c>
      <c r="B110" s="60"/>
      <c r="C110" s="60">
        <v>138</v>
      </c>
      <c r="D110" s="60">
        <v>138</v>
      </c>
      <c r="E110" s="60">
        <v>138</v>
      </c>
      <c r="F110" s="60">
        <v>139</v>
      </c>
      <c r="G110" s="60">
        <v>139</v>
      </c>
      <c r="H110" s="60">
        <v>139</v>
      </c>
      <c r="I110" s="60">
        <v>140</v>
      </c>
      <c r="J110" s="60">
        <v>140</v>
      </c>
      <c r="K110" s="60">
        <v>141</v>
      </c>
      <c r="L110" s="60">
        <v>141</v>
      </c>
      <c r="M110" s="60">
        <v>141</v>
      </c>
      <c r="N110" s="60">
        <v>142</v>
      </c>
      <c r="O110" s="60"/>
      <c r="P110" s="66">
        <f t="shared" si="69"/>
        <v>139.66666666666666</v>
      </c>
      <c r="Q110" s="60"/>
      <c r="R110" s="60">
        <v>2004</v>
      </c>
      <c r="S110" s="60"/>
      <c r="T110" s="67">
        <f t="shared" si="70"/>
        <v>138</v>
      </c>
      <c r="U110" s="67">
        <f t="shared" si="71"/>
        <v>139</v>
      </c>
      <c r="V110" s="67">
        <f t="shared" si="72"/>
        <v>140.33333333333334</v>
      </c>
      <c r="W110" s="67">
        <f t="shared" si="73"/>
        <v>141.33333333333334</v>
      </c>
      <c r="X110" s="60"/>
      <c r="Y110" s="67">
        <f t="shared" si="74"/>
        <v>139.66666666666669</v>
      </c>
      <c r="Z110" s="60"/>
      <c r="AA110" s="68">
        <f aca="true" t="shared" si="75" ref="AA110:AA115">+((T110/T109)-1)*100</f>
        <v>2.7295285359801413</v>
      </c>
      <c r="AB110" s="60"/>
      <c r="AC110" s="136">
        <f>+((U110/U109)-1)*100</f>
        <v>2.4570024570024662</v>
      </c>
      <c r="AD110" s="60"/>
      <c r="AE110" s="68">
        <f>+((V110/V109)-1)*100</f>
        <v>3.1862745098039325</v>
      </c>
      <c r="AF110" s="60"/>
      <c r="AG110" s="68">
        <f>+((W110/W109)-1)*100</f>
        <v>3.667481662591676</v>
      </c>
      <c r="AH110" s="60"/>
      <c r="AI110" s="68">
        <f>+((Y110/Y109)-1)*100</f>
        <v>3.0116779348494216</v>
      </c>
      <c r="AJ110" s="60"/>
    </row>
    <row r="111" spans="1:36" ht="9.75" customHeight="1">
      <c r="A111" s="60">
        <v>2005</v>
      </c>
      <c r="B111" s="60"/>
      <c r="C111" s="60">
        <v>145</v>
      </c>
      <c r="D111" s="60">
        <v>145</v>
      </c>
      <c r="E111" s="60">
        <v>145</v>
      </c>
      <c r="F111" s="60">
        <v>146</v>
      </c>
      <c r="G111" s="60">
        <v>146</v>
      </c>
      <c r="H111" s="60">
        <v>146</v>
      </c>
      <c r="I111" s="60">
        <v>146</v>
      </c>
      <c r="J111" s="60">
        <v>146</v>
      </c>
      <c r="K111" s="60">
        <v>146</v>
      </c>
      <c r="L111" s="60">
        <v>147</v>
      </c>
      <c r="M111" s="60">
        <v>147</v>
      </c>
      <c r="N111" s="60">
        <v>147</v>
      </c>
      <c r="O111" s="60"/>
      <c r="P111" s="66">
        <f t="shared" si="69"/>
        <v>146</v>
      </c>
      <c r="Q111" s="60"/>
      <c r="R111" s="60">
        <v>2005</v>
      </c>
      <c r="S111" s="60"/>
      <c r="T111" s="67">
        <f t="shared" si="70"/>
        <v>145</v>
      </c>
      <c r="U111" s="67">
        <f t="shared" si="71"/>
        <v>146</v>
      </c>
      <c r="V111" s="67">
        <f t="shared" si="72"/>
        <v>146</v>
      </c>
      <c r="W111" s="67">
        <f t="shared" si="73"/>
        <v>147</v>
      </c>
      <c r="X111" s="60"/>
      <c r="Y111" s="67">
        <f t="shared" si="74"/>
        <v>146</v>
      </c>
      <c r="Z111" s="60"/>
      <c r="AA111" s="68">
        <f t="shared" si="75"/>
        <v>5.072463768115942</v>
      </c>
      <c r="AB111" s="60"/>
      <c r="AC111" s="136">
        <f>+((U111/U110)-1)*100</f>
        <v>5.035971223021574</v>
      </c>
      <c r="AD111" s="60"/>
      <c r="AE111" s="68">
        <f>+((V111/V110)-1)*100</f>
        <v>4.0380047505938155</v>
      </c>
      <c r="AF111" s="60"/>
      <c r="AG111" s="68">
        <f>+((W111/W110)-1)*100</f>
        <v>4.009433962264142</v>
      </c>
      <c r="AH111" s="60"/>
      <c r="AI111" s="68">
        <f>+((Y111/Y110)-1)*100</f>
        <v>4.534606205250591</v>
      </c>
      <c r="AJ111" s="60"/>
    </row>
    <row r="112" spans="1:36" ht="9.75" customHeight="1">
      <c r="A112" s="60">
        <v>2006</v>
      </c>
      <c r="B112" s="60"/>
      <c r="C112" s="60">
        <v>147</v>
      </c>
      <c r="D112" s="60">
        <v>148</v>
      </c>
      <c r="E112" s="60">
        <v>148</v>
      </c>
      <c r="F112" s="60">
        <v>149</v>
      </c>
      <c r="G112" s="60">
        <v>149</v>
      </c>
      <c r="H112" s="60">
        <v>149</v>
      </c>
      <c r="I112" s="60">
        <v>150</v>
      </c>
      <c r="J112" s="60">
        <v>150</v>
      </c>
      <c r="K112" s="60">
        <v>150</v>
      </c>
      <c r="L112" s="60">
        <v>150</v>
      </c>
      <c r="M112" s="60">
        <v>150</v>
      </c>
      <c r="N112" s="60">
        <v>150</v>
      </c>
      <c r="O112" s="60"/>
      <c r="P112" s="66">
        <f t="shared" si="69"/>
        <v>149.16666666666666</v>
      </c>
      <c r="Q112" s="60"/>
      <c r="R112" s="60">
        <v>2006</v>
      </c>
      <c r="S112" s="60"/>
      <c r="T112" s="67">
        <f t="shared" si="70"/>
        <v>147.66666666666666</v>
      </c>
      <c r="U112" s="67">
        <f t="shared" si="71"/>
        <v>149</v>
      </c>
      <c r="V112" s="67">
        <f t="shared" si="72"/>
        <v>150</v>
      </c>
      <c r="W112" s="67">
        <f t="shared" si="73"/>
        <v>150</v>
      </c>
      <c r="X112" s="60"/>
      <c r="Y112" s="67">
        <f t="shared" si="74"/>
        <v>149.16666666666666</v>
      </c>
      <c r="Z112" s="60"/>
      <c r="AA112" s="68">
        <f t="shared" si="75"/>
        <v>1.8390804597701038</v>
      </c>
      <c r="AB112" s="60"/>
      <c r="AC112" s="136">
        <f>+((U112/U111)-1)*100</f>
        <v>2.0547945205479534</v>
      </c>
      <c r="AD112" s="60"/>
      <c r="AE112" s="68">
        <f>+((V112/V111)-1)*100</f>
        <v>2.7397260273972712</v>
      </c>
      <c r="AF112" s="60"/>
      <c r="AG112" s="68">
        <f>+((W112/W111)-1)*100</f>
        <v>2.0408163265306145</v>
      </c>
      <c r="AH112" s="60"/>
      <c r="AI112" s="68">
        <f>+((Y112/Y111)-1)*100</f>
        <v>2.168949771689488</v>
      </c>
      <c r="AJ112" s="60"/>
    </row>
    <row r="113" spans="1:36" ht="9.75" customHeight="1">
      <c r="A113" s="60">
        <v>2007</v>
      </c>
      <c r="B113" s="60"/>
      <c r="C113" s="60">
        <v>152</v>
      </c>
      <c r="D113" s="60">
        <v>153</v>
      </c>
      <c r="E113" s="60">
        <v>153</v>
      </c>
      <c r="F113" s="60">
        <v>153</v>
      </c>
      <c r="G113" s="60">
        <v>153</v>
      </c>
      <c r="H113" s="60">
        <v>155</v>
      </c>
      <c r="I113" s="60">
        <v>154</v>
      </c>
      <c r="J113" s="60">
        <v>154</v>
      </c>
      <c r="K113" s="60">
        <v>155</v>
      </c>
      <c r="L113" s="60">
        <v>155</v>
      </c>
      <c r="M113" s="60">
        <v>155</v>
      </c>
      <c r="N113" s="60">
        <v>156</v>
      </c>
      <c r="O113" s="60"/>
      <c r="P113" s="66">
        <f t="shared" si="69"/>
        <v>154</v>
      </c>
      <c r="Q113" s="60"/>
      <c r="R113" s="60">
        <v>2007</v>
      </c>
      <c r="S113" s="60"/>
      <c r="T113" s="67">
        <f t="shared" si="70"/>
        <v>152.66666666666666</v>
      </c>
      <c r="U113" s="67">
        <f t="shared" si="71"/>
        <v>153.66666666666666</v>
      </c>
      <c r="V113" s="67">
        <f t="shared" si="72"/>
        <v>154.33333333333334</v>
      </c>
      <c r="W113" s="67">
        <f t="shared" si="73"/>
        <v>155.33333333333334</v>
      </c>
      <c r="X113" s="60"/>
      <c r="Y113" s="67">
        <f t="shared" si="74"/>
        <v>154</v>
      </c>
      <c r="Z113" s="60"/>
      <c r="AA113" s="68">
        <f t="shared" si="75"/>
        <v>3.3860045146726803</v>
      </c>
      <c r="AB113" s="60"/>
      <c r="AC113" s="136">
        <f>+((U113/U112)-1)*100</f>
        <v>3.1319910514541416</v>
      </c>
      <c r="AD113" s="60"/>
      <c r="AE113" s="68">
        <f>+((V113/V112)-1)*100</f>
        <v>2.8888888888888964</v>
      </c>
      <c r="AF113" s="60"/>
      <c r="AG113" s="68">
        <f>+((W113/W112)-1)*100</f>
        <v>3.5555555555555562</v>
      </c>
      <c r="AH113" s="60"/>
      <c r="AI113" s="68">
        <f>+((Y113/Y112)-1)*100</f>
        <v>3.240223463687153</v>
      </c>
      <c r="AJ113" s="60"/>
    </row>
    <row r="114" spans="1:36" ht="9.75" customHeight="1">
      <c r="A114" s="60">
        <v>2008</v>
      </c>
      <c r="B114" s="60"/>
      <c r="C114" s="60">
        <v>155</v>
      </c>
      <c r="D114" s="60">
        <v>155</v>
      </c>
      <c r="E114" s="60">
        <v>154</v>
      </c>
      <c r="F114" s="60">
        <v>155</v>
      </c>
      <c r="G114" s="60">
        <v>156</v>
      </c>
      <c r="H114" s="60">
        <v>156</v>
      </c>
      <c r="I114" s="60">
        <v>156</v>
      </c>
      <c r="J114" s="60">
        <v>156</v>
      </c>
      <c r="K114" s="60">
        <v>157</v>
      </c>
      <c r="L114" s="60">
        <v>157</v>
      </c>
      <c r="M114" s="60">
        <v>157</v>
      </c>
      <c r="N114" s="60">
        <v>157</v>
      </c>
      <c r="O114" s="60"/>
      <c r="P114" s="66">
        <f t="shared" si="69"/>
        <v>155.91666666666666</v>
      </c>
      <c r="Q114" s="60"/>
      <c r="R114" s="60">
        <v>2008</v>
      </c>
      <c r="S114" s="60"/>
      <c r="T114" s="67">
        <f t="shared" si="70"/>
        <v>154.66666666666666</v>
      </c>
      <c r="U114" s="67">
        <f t="shared" si="71"/>
        <v>155.66666666666666</v>
      </c>
      <c r="V114" s="67">
        <f t="shared" si="72"/>
        <v>156.33333333333334</v>
      </c>
      <c r="W114" s="67">
        <f t="shared" si="73"/>
        <v>157</v>
      </c>
      <c r="X114" s="60"/>
      <c r="Y114" s="67">
        <f t="shared" si="74"/>
        <v>155.91666666666666</v>
      </c>
      <c r="Z114" s="60"/>
      <c r="AA114" s="68">
        <f t="shared" si="75"/>
        <v>1.3100436681222627</v>
      </c>
      <c r="AB114" s="60"/>
      <c r="AC114" s="136">
        <f>+((U114/U113)-1)*100</f>
        <v>1.3015184381778733</v>
      </c>
      <c r="AD114" s="60"/>
      <c r="AE114" s="68">
        <f>+((V114/V113)-1)*100</f>
        <v>1.2958963282937441</v>
      </c>
      <c r="AF114" s="60"/>
      <c r="AG114" s="68">
        <f>+((W114/W113)-1)*100</f>
        <v>1.0729613733905463</v>
      </c>
      <c r="AH114" s="60"/>
      <c r="AI114" s="68">
        <f>+((Y114/Y113)-1)*100</f>
        <v>1.2445887445887482</v>
      </c>
      <c r="AJ114" s="60"/>
    </row>
    <row r="115" spans="1:36" ht="9.75" customHeight="1">
      <c r="A115" s="60">
        <v>2009</v>
      </c>
      <c r="B115" s="60"/>
      <c r="C115" s="60">
        <v>157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6">
        <f t="shared" si="69"/>
        <v>157</v>
      </c>
      <c r="Q115" s="60"/>
      <c r="R115" s="60">
        <v>2009</v>
      </c>
      <c r="S115" s="60"/>
      <c r="T115" s="67">
        <f t="shared" si="70"/>
        <v>157</v>
      </c>
      <c r="U115" s="67"/>
      <c r="V115" s="67"/>
      <c r="W115" s="67"/>
      <c r="X115" s="60"/>
      <c r="Y115" s="67"/>
      <c r="Z115" s="60"/>
      <c r="AA115" s="68">
        <f t="shared" si="75"/>
        <v>1.5086206896551824</v>
      </c>
      <c r="AB115" s="60"/>
      <c r="AC115" s="136"/>
      <c r="AD115" s="60"/>
      <c r="AE115" s="68"/>
      <c r="AF115" s="60"/>
      <c r="AG115" s="68"/>
      <c r="AH115" s="60"/>
      <c r="AI115" s="68"/>
      <c r="AJ115" s="60"/>
    </row>
    <row r="116" spans="1:36" ht="4.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6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135"/>
      <c r="AD116" s="60"/>
      <c r="AE116" s="60"/>
      <c r="AF116" s="60"/>
      <c r="AG116" s="60"/>
      <c r="AH116" s="60"/>
      <c r="AI116" s="60"/>
      <c r="AJ116" s="60"/>
    </row>
    <row r="117" spans="1:36" ht="9.75" customHeight="1">
      <c r="A117" s="65" t="s">
        <v>75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6"/>
      <c r="Q117" s="60"/>
      <c r="R117" s="65" t="s">
        <v>75</v>
      </c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135"/>
      <c r="AD117" s="60"/>
      <c r="AE117" s="60"/>
      <c r="AF117" s="60"/>
      <c r="AG117" s="60"/>
      <c r="AH117" s="60"/>
      <c r="AI117" s="60"/>
      <c r="AJ117" s="60"/>
    </row>
    <row r="118" spans="1:36" ht="9.75" customHeight="1">
      <c r="A118" s="60">
        <v>2003</v>
      </c>
      <c r="B118" s="60"/>
      <c r="C118" s="60">
        <v>149</v>
      </c>
      <c r="D118" s="60">
        <v>149</v>
      </c>
      <c r="E118" s="60">
        <v>149</v>
      </c>
      <c r="F118" s="60">
        <v>149</v>
      </c>
      <c r="G118" s="60">
        <v>150</v>
      </c>
      <c r="H118" s="60">
        <v>150</v>
      </c>
      <c r="I118" s="60">
        <v>151</v>
      </c>
      <c r="J118" s="60">
        <v>152</v>
      </c>
      <c r="K118" s="60">
        <v>153</v>
      </c>
      <c r="L118" s="60">
        <v>153</v>
      </c>
      <c r="M118" s="60">
        <v>154</v>
      </c>
      <c r="N118" s="60">
        <v>154</v>
      </c>
      <c r="O118" s="60"/>
      <c r="P118" s="66">
        <f aca="true" t="shared" si="76" ref="P118:P124">AVERAGE(C118:N118)</f>
        <v>151.08333333333334</v>
      </c>
      <c r="Q118" s="60"/>
      <c r="R118" s="60">
        <v>2003</v>
      </c>
      <c r="S118" s="60"/>
      <c r="T118" s="67">
        <f aca="true" t="shared" si="77" ref="T118:T124">AVERAGE(C118:E118)</f>
        <v>149</v>
      </c>
      <c r="U118" s="67">
        <f aca="true" t="shared" si="78" ref="U118:U123">AVERAGE(F118:H118)</f>
        <v>149.66666666666666</v>
      </c>
      <c r="V118" s="67">
        <f aca="true" t="shared" si="79" ref="V118:V123">AVERAGE(I118:K118)</f>
        <v>152</v>
      </c>
      <c r="W118" s="67">
        <f aca="true" t="shared" si="80" ref="W118:W123">AVERAGE(L118:N118)</f>
        <v>153.66666666666666</v>
      </c>
      <c r="X118" s="60"/>
      <c r="Y118" s="67">
        <f aca="true" t="shared" si="81" ref="Y118:Y123">AVERAGE(T118:W118)</f>
        <v>151.08333333333331</v>
      </c>
      <c r="Z118" s="60"/>
      <c r="AA118" s="68">
        <v>1.8223234624145768</v>
      </c>
      <c r="AB118" s="60"/>
      <c r="AC118" s="136">
        <v>1.5837104072398134</v>
      </c>
      <c r="AD118" s="60"/>
      <c r="AE118" s="68">
        <v>2.7027027027026973</v>
      </c>
      <c r="AF118" s="60"/>
      <c r="AG118" s="68">
        <v>3.363228699551568</v>
      </c>
      <c r="AH118" s="60"/>
      <c r="AI118" s="68">
        <v>2.371541501976271</v>
      </c>
      <c r="AJ118" s="60"/>
    </row>
    <row r="119" spans="1:36" ht="9.75" customHeight="1">
      <c r="A119" s="60">
        <v>2004</v>
      </c>
      <c r="B119" s="60"/>
      <c r="C119" s="60">
        <v>156</v>
      </c>
      <c r="D119" s="60">
        <v>156</v>
      </c>
      <c r="E119" s="60">
        <v>161</v>
      </c>
      <c r="F119" s="60">
        <v>161</v>
      </c>
      <c r="G119" s="60">
        <v>161</v>
      </c>
      <c r="H119" s="60">
        <v>161</v>
      </c>
      <c r="I119" s="60">
        <v>161</v>
      </c>
      <c r="J119" s="60">
        <v>161</v>
      </c>
      <c r="K119" s="60">
        <v>164</v>
      </c>
      <c r="L119" s="60">
        <v>165</v>
      </c>
      <c r="M119" s="60">
        <v>167</v>
      </c>
      <c r="N119" s="60">
        <v>168</v>
      </c>
      <c r="O119" s="60"/>
      <c r="P119" s="66">
        <f t="shared" si="76"/>
        <v>161.83333333333334</v>
      </c>
      <c r="Q119" s="60"/>
      <c r="R119" s="60">
        <v>2004</v>
      </c>
      <c r="S119" s="60"/>
      <c r="T119" s="67">
        <f t="shared" si="77"/>
        <v>157.66666666666666</v>
      </c>
      <c r="U119" s="67">
        <f t="shared" si="78"/>
        <v>161</v>
      </c>
      <c r="V119" s="67">
        <f t="shared" si="79"/>
        <v>162</v>
      </c>
      <c r="W119" s="67">
        <f t="shared" si="80"/>
        <v>166.66666666666666</v>
      </c>
      <c r="X119" s="60"/>
      <c r="Y119" s="67">
        <f t="shared" si="81"/>
        <v>161.83333333333331</v>
      </c>
      <c r="Z119" s="60"/>
      <c r="AA119" s="68">
        <f aca="true" t="shared" si="82" ref="AA119:AA124">+((T119/T118)-1)*100</f>
        <v>5.8165548098433995</v>
      </c>
      <c r="AB119" s="60"/>
      <c r="AC119" s="136">
        <f>+((U119/U118)-1)*100</f>
        <v>7.572383073496658</v>
      </c>
      <c r="AD119" s="60"/>
      <c r="AE119" s="68">
        <f>+((V119/V118)-1)*100</f>
        <v>6.578947368421062</v>
      </c>
      <c r="AF119" s="60"/>
      <c r="AG119" s="68">
        <f>+((W119/W118)-1)*100</f>
        <v>8.459869848156188</v>
      </c>
      <c r="AH119" s="60"/>
      <c r="AI119" s="68">
        <f>+((Y119/Y118)-1)*100</f>
        <v>7.115278543849968</v>
      </c>
      <c r="AJ119" s="60"/>
    </row>
    <row r="120" spans="1:36" ht="9.75" customHeight="1">
      <c r="A120" s="60">
        <v>2005</v>
      </c>
      <c r="B120" s="60"/>
      <c r="C120" s="60">
        <v>169</v>
      </c>
      <c r="D120" s="60">
        <v>171</v>
      </c>
      <c r="E120" s="60">
        <v>171</v>
      </c>
      <c r="F120" s="60">
        <v>171</v>
      </c>
      <c r="G120" s="60">
        <v>171</v>
      </c>
      <c r="H120" s="60">
        <v>172</v>
      </c>
      <c r="I120" s="60">
        <v>173</v>
      </c>
      <c r="J120" s="60">
        <v>173</v>
      </c>
      <c r="K120" s="60">
        <v>174</v>
      </c>
      <c r="L120" s="60">
        <v>174</v>
      </c>
      <c r="M120" s="60">
        <v>175</v>
      </c>
      <c r="N120" s="60">
        <v>176</v>
      </c>
      <c r="O120" s="60"/>
      <c r="P120" s="66">
        <f t="shared" si="76"/>
        <v>172.5</v>
      </c>
      <c r="Q120" s="60"/>
      <c r="R120" s="60">
        <v>2005</v>
      </c>
      <c r="S120" s="60"/>
      <c r="T120" s="67">
        <f t="shared" si="77"/>
        <v>170.33333333333334</v>
      </c>
      <c r="U120" s="67">
        <f t="shared" si="78"/>
        <v>171.33333333333334</v>
      </c>
      <c r="V120" s="67">
        <f t="shared" si="79"/>
        <v>173.33333333333334</v>
      </c>
      <c r="W120" s="67">
        <f t="shared" si="80"/>
        <v>175</v>
      </c>
      <c r="X120" s="60"/>
      <c r="Y120" s="67">
        <f t="shared" si="81"/>
        <v>172.5</v>
      </c>
      <c r="Z120" s="60"/>
      <c r="AA120" s="68">
        <f t="shared" si="82"/>
        <v>8.033826638477803</v>
      </c>
      <c r="AB120" s="60"/>
      <c r="AC120" s="136">
        <f>+((U120/U119)-1)*100</f>
        <v>6.418219461697738</v>
      </c>
      <c r="AD120" s="60"/>
      <c r="AE120" s="68">
        <f>+((V120/V119)-1)*100</f>
        <v>6.995884773662553</v>
      </c>
      <c r="AF120" s="60"/>
      <c r="AG120" s="68">
        <f>+((W120/W119)-1)*100</f>
        <v>5.000000000000004</v>
      </c>
      <c r="AH120" s="60"/>
      <c r="AI120" s="68">
        <f>+((Y120/Y119)-1)*100</f>
        <v>6.591143151390333</v>
      </c>
      <c r="AJ120" s="60"/>
    </row>
    <row r="121" spans="1:36" ht="9.75" customHeight="1">
      <c r="A121" s="60">
        <v>2006</v>
      </c>
      <c r="B121" s="60"/>
      <c r="C121" s="60">
        <v>178</v>
      </c>
      <c r="D121" s="60">
        <v>178</v>
      </c>
      <c r="E121" s="60">
        <v>179</v>
      </c>
      <c r="F121" s="60">
        <v>180</v>
      </c>
      <c r="G121" s="60">
        <v>181</v>
      </c>
      <c r="H121" s="60">
        <v>181</v>
      </c>
      <c r="I121" s="60">
        <v>182</v>
      </c>
      <c r="J121" s="60">
        <v>182</v>
      </c>
      <c r="K121" s="60">
        <v>183</v>
      </c>
      <c r="L121" s="60">
        <v>183</v>
      </c>
      <c r="M121" s="60">
        <v>186</v>
      </c>
      <c r="N121" s="60">
        <v>186</v>
      </c>
      <c r="O121" s="60"/>
      <c r="P121" s="66">
        <f t="shared" si="76"/>
        <v>181.58333333333334</v>
      </c>
      <c r="Q121" s="60"/>
      <c r="R121" s="60">
        <v>2006</v>
      </c>
      <c r="S121" s="60"/>
      <c r="T121" s="67">
        <f t="shared" si="77"/>
        <v>178.33333333333334</v>
      </c>
      <c r="U121" s="67">
        <f t="shared" si="78"/>
        <v>180.66666666666666</v>
      </c>
      <c r="V121" s="67">
        <f t="shared" si="79"/>
        <v>182.33333333333334</v>
      </c>
      <c r="W121" s="67">
        <f t="shared" si="80"/>
        <v>185</v>
      </c>
      <c r="X121" s="60"/>
      <c r="Y121" s="67">
        <f t="shared" si="81"/>
        <v>181.58333333333334</v>
      </c>
      <c r="Z121" s="60"/>
      <c r="AA121" s="68">
        <f t="shared" si="82"/>
        <v>4.6966731898238745</v>
      </c>
      <c r="AB121" s="60"/>
      <c r="AC121" s="136">
        <f>+((U121/U120)-1)*100</f>
        <v>5.447470817120603</v>
      </c>
      <c r="AD121" s="60"/>
      <c r="AE121" s="68">
        <f>+((V121/V120)-1)*100</f>
        <v>5.192307692307696</v>
      </c>
      <c r="AF121" s="60"/>
      <c r="AG121" s="68">
        <f>+((W121/W120)-1)*100</f>
        <v>5.714285714285716</v>
      </c>
      <c r="AH121" s="60"/>
      <c r="AI121" s="68">
        <f>+((Y121/Y120)-1)*100</f>
        <v>5.265700483091784</v>
      </c>
      <c r="AJ121" s="60"/>
    </row>
    <row r="122" spans="1:36" ht="9.75" customHeight="1">
      <c r="A122" s="60">
        <v>2007</v>
      </c>
      <c r="B122" s="60"/>
      <c r="C122" s="60">
        <v>186</v>
      </c>
      <c r="D122" s="60">
        <v>187</v>
      </c>
      <c r="E122" s="60">
        <v>189</v>
      </c>
      <c r="F122" s="60">
        <v>189</v>
      </c>
      <c r="G122" s="60">
        <v>190</v>
      </c>
      <c r="H122" s="60">
        <v>190</v>
      </c>
      <c r="I122" s="60">
        <v>191</v>
      </c>
      <c r="J122" s="60">
        <v>192</v>
      </c>
      <c r="K122" s="60">
        <v>193</v>
      </c>
      <c r="L122" s="60">
        <v>194</v>
      </c>
      <c r="M122" s="60">
        <v>196</v>
      </c>
      <c r="N122" s="60">
        <v>197</v>
      </c>
      <c r="O122" s="60"/>
      <c r="P122" s="66">
        <f t="shared" si="76"/>
        <v>191.16666666666666</v>
      </c>
      <c r="Q122" s="60"/>
      <c r="R122" s="60">
        <v>2007</v>
      </c>
      <c r="S122" s="60"/>
      <c r="T122" s="67">
        <f t="shared" si="77"/>
        <v>187.33333333333334</v>
      </c>
      <c r="U122" s="67">
        <f t="shared" si="78"/>
        <v>189.66666666666666</v>
      </c>
      <c r="V122" s="67">
        <f t="shared" si="79"/>
        <v>192</v>
      </c>
      <c r="W122" s="67">
        <f t="shared" si="80"/>
        <v>195.66666666666666</v>
      </c>
      <c r="X122" s="60"/>
      <c r="Y122" s="67">
        <f t="shared" si="81"/>
        <v>191.16666666666666</v>
      </c>
      <c r="Z122" s="60"/>
      <c r="AA122" s="68">
        <f t="shared" si="82"/>
        <v>5.046728971962611</v>
      </c>
      <c r="AB122" s="60"/>
      <c r="AC122" s="136">
        <f>+((U122/U121)-1)*100</f>
        <v>4.981549815498165</v>
      </c>
      <c r="AD122" s="60"/>
      <c r="AE122" s="68">
        <f>+((V122/V121)-1)*100</f>
        <v>5.301645338208405</v>
      </c>
      <c r="AF122" s="60"/>
      <c r="AG122" s="68">
        <f>+((W122/W121)-1)*100</f>
        <v>5.765765765765751</v>
      </c>
      <c r="AH122" s="60"/>
      <c r="AI122" s="68">
        <f>+((Y122/Y121)-1)*100</f>
        <v>5.277650298301961</v>
      </c>
      <c r="AJ122" s="60"/>
    </row>
    <row r="123" spans="1:36" ht="9.75" customHeight="1">
      <c r="A123" s="60">
        <v>2008</v>
      </c>
      <c r="B123" s="60"/>
      <c r="C123" s="60">
        <v>198</v>
      </c>
      <c r="D123" s="60">
        <v>199</v>
      </c>
      <c r="E123" s="60">
        <v>199</v>
      </c>
      <c r="F123" s="60">
        <v>202</v>
      </c>
      <c r="G123" s="60">
        <v>207</v>
      </c>
      <c r="H123" s="60">
        <v>207</v>
      </c>
      <c r="I123" s="60">
        <v>209</v>
      </c>
      <c r="J123" s="60">
        <v>210</v>
      </c>
      <c r="K123" s="60">
        <v>210</v>
      </c>
      <c r="L123" s="60">
        <v>212</v>
      </c>
      <c r="M123" s="60">
        <v>212</v>
      </c>
      <c r="N123" s="60">
        <v>212</v>
      </c>
      <c r="O123" s="60"/>
      <c r="P123" s="66">
        <f t="shared" si="76"/>
        <v>206.41666666666666</v>
      </c>
      <c r="Q123" s="60"/>
      <c r="R123" s="60">
        <v>2008</v>
      </c>
      <c r="S123" s="60"/>
      <c r="T123" s="67">
        <f t="shared" si="77"/>
        <v>198.66666666666666</v>
      </c>
      <c r="U123" s="67">
        <f t="shared" si="78"/>
        <v>205.33333333333334</v>
      </c>
      <c r="V123" s="67">
        <f t="shared" si="79"/>
        <v>209.66666666666666</v>
      </c>
      <c r="W123" s="67">
        <f t="shared" si="80"/>
        <v>212</v>
      </c>
      <c r="X123" s="60"/>
      <c r="Y123" s="67">
        <f t="shared" si="81"/>
        <v>206.41666666666666</v>
      </c>
      <c r="Z123" s="60"/>
      <c r="AA123" s="68">
        <f t="shared" si="82"/>
        <v>6.049822064056931</v>
      </c>
      <c r="AB123" s="60"/>
      <c r="AC123" s="136">
        <f>+((U123/U122)-1)*100</f>
        <v>8.260105448154675</v>
      </c>
      <c r="AD123" s="60"/>
      <c r="AE123" s="68">
        <f>+((V123/V122)-1)*100</f>
        <v>9.201388888888884</v>
      </c>
      <c r="AF123" s="60"/>
      <c r="AG123" s="68">
        <f>+((W123/W122)-1)*100</f>
        <v>8.347529812606469</v>
      </c>
      <c r="AH123" s="60"/>
      <c r="AI123" s="68">
        <f>+((Y123/Y122)-1)*100</f>
        <v>7.977332170880569</v>
      </c>
      <c r="AJ123" s="60"/>
    </row>
    <row r="124" spans="1:36" ht="9.75" customHeight="1">
      <c r="A124" s="60">
        <v>2009</v>
      </c>
      <c r="B124" s="60"/>
      <c r="C124" s="60">
        <v>212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6">
        <f t="shared" si="76"/>
        <v>212</v>
      </c>
      <c r="Q124" s="60"/>
      <c r="R124" s="60">
        <v>2009</v>
      </c>
      <c r="S124" s="60"/>
      <c r="T124" s="67">
        <f t="shared" si="77"/>
        <v>212</v>
      </c>
      <c r="U124" s="67"/>
      <c r="V124" s="67"/>
      <c r="W124" s="67"/>
      <c r="X124" s="60"/>
      <c r="Y124" s="67"/>
      <c r="Z124" s="60"/>
      <c r="AA124" s="68">
        <f t="shared" si="82"/>
        <v>6.711409395973167</v>
      </c>
      <c r="AB124" s="60"/>
      <c r="AC124" s="136"/>
      <c r="AD124" s="60"/>
      <c r="AE124" s="68"/>
      <c r="AF124" s="60"/>
      <c r="AG124" s="68"/>
      <c r="AH124" s="60"/>
      <c r="AI124" s="68"/>
      <c r="AJ124" s="60"/>
    </row>
    <row r="125" spans="1:36" ht="3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6"/>
      <c r="Q125" s="60"/>
      <c r="R125" s="60"/>
      <c r="S125" s="60"/>
      <c r="T125" s="60"/>
      <c r="U125" s="60"/>
      <c r="V125" s="67"/>
      <c r="W125" s="60"/>
      <c r="X125" s="60"/>
      <c r="Y125" s="60"/>
      <c r="Z125" s="60"/>
      <c r="AA125" s="60"/>
      <c r="AB125" s="60"/>
      <c r="AC125" s="135"/>
      <c r="AD125" s="60"/>
      <c r="AE125" s="60"/>
      <c r="AF125" s="60"/>
      <c r="AG125" s="60"/>
      <c r="AH125" s="60"/>
      <c r="AI125" s="60"/>
      <c r="AJ125" s="60"/>
    </row>
    <row r="126" spans="1:36" ht="9.75" customHeight="1">
      <c r="A126" s="65" t="s">
        <v>86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6"/>
      <c r="Q126" s="60"/>
      <c r="R126" s="65" t="s">
        <v>86</v>
      </c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135"/>
      <c r="AD126" s="60"/>
      <c r="AE126" s="60"/>
      <c r="AF126" s="60"/>
      <c r="AG126" s="60"/>
      <c r="AH126" s="60"/>
      <c r="AI126" s="60"/>
      <c r="AJ126" s="60"/>
    </row>
    <row r="127" spans="1:36" ht="9.75" customHeight="1">
      <c r="A127" s="60">
        <v>2003</v>
      </c>
      <c r="B127" s="60"/>
      <c r="C127" s="60">
        <v>140</v>
      </c>
      <c r="D127" s="60">
        <v>140</v>
      </c>
      <c r="E127" s="60">
        <v>141</v>
      </c>
      <c r="F127" s="60">
        <v>141</v>
      </c>
      <c r="G127" s="60">
        <v>141</v>
      </c>
      <c r="H127" s="60">
        <v>141</v>
      </c>
      <c r="I127" s="60">
        <v>142</v>
      </c>
      <c r="J127" s="60">
        <v>143</v>
      </c>
      <c r="K127" s="60">
        <v>144</v>
      </c>
      <c r="L127" s="60">
        <v>144</v>
      </c>
      <c r="M127" s="60">
        <v>145</v>
      </c>
      <c r="N127" s="60">
        <v>145</v>
      </c>
      <c r="O127" s="60"/>
      <c r="P127" s="66">
        <f aca="true" t="shared" si="83" ref="P127:P132">AVERAGE(C127:N127)</f>
        <v>142.25</v>
      </c>
      <c r="Q127" s="60"/>
      <c r="R127" s="60">
        <v>2003</v>
      </c>
      <c r="S127" s="60"/>
      <c r="T127" s="67">
        <f aca="true" t="shared" si="84" ref="T127:T133">AVERAGE(C127:E127)</f>
        <v>140.33333333333334</v>
      </c>
      <c r="U127" s="67">
        <f aca="true" t="shared" si="85" ref="U127:U132">AVERAGE(F127:H127)</f>
        <v>141</v>
      </c>
      <c r="V127" s="67">
        <f aca="true" t="shared" si="86" ref="V127:V132">AVERAGE(I127:K127)</f>
        <v>143</v>
      </c>
      <c r="W127" s="67">
        <f aca="true" t="shared" si="87" ref="W127:W132">AVERAGE(L127:N127)</f>
        <v>144.66666666666666</v>
      </c>
      <c r="X127" s="60"/>
      <c r="Y127" s="67">
        <f aca="true" t="shared" si="88" ref="Y127:Y132">AVERAGE(T127:W127)</f>
        <v>142.25</v>
      </c>
      <c r="Z127" s="60"/>
      <c r="AA127" s="68">
        <v>0.23809523809523725</v>
      </c>
      <c r="AB127" s="60"/>
      <c r="AC127" s="136">
        <v>0.7142857142857117</v>
      </c>
      <c r="AD127" s="60"/>
      <c r="AE127" s="68">
        <v>2.1428571428571352</v>
      </c>
      <c r="AF127" s="60"/>
      <c r="AG127" s="68">
        <v>3.3333333333333215</v>
      </c>
      <c r="AH127" s="60"/>
      <c r="AI127" s="68">
        <v>1.6071428571428514</v>
      </c>
      <c r="AJ127" s="60"/>
    </row>
    <row r="128" spans="1:36" ht="9.75" customHeight="1">
      <c r="A128" s="60">
        <v>2004</v>
      </c>
      <c r="B128" s="60"/>
      <c r="C128" s="60">
        <v>145</v>
      </c>
      <c r="D128" s="60">
        <v>145</v>
      </c>
      <c r="E128" s="60">
        <v>146</v>
      </c>
      <c r="F128" s="60">
        <v>146</v>
      </c>
      <c r="G128" s="60">
        <v>147</v>
      </c>
      <c r="H128" s="60">
        <v>147</v>
      </c>
      <c r="I128" s="60">
        <v>148</v>
      </c>
      <c r="J128" s="60">
        <v>148</v>
      </c>
      <c r="K128" s="60">
        <v>148</v>
      </c>
      <c r="L128" s="60">
        <v>149</v>
      </c>
      <c r="M128" s="60">
        <v>149</v>
      </c>
      <c r="N128" s="60">
        <v>149</v>
      </c>
      <c r="O128" s="60"/>
      <c r="P128" s="66">
        <f t="shared" si="83"/>
        <v>147.25</v>
      </c>
      <c r="Q128" s="60"/>
      <c r="R128" s="60">
        <v>2004</v>
      </c>
      <c r="S128" s="60"/>
      <c r="T128" s="67">
        <f t="shared" si="84"/>
        <v>145.33333333333334</v>
      </c>
      <c r="U128" s="67">
        <f t="shared" si="85"/>
        <v>146.66666666666666</v>
      </c>
      <c r="V128" s="67">
        <f t="shared" si="86"/>
        <v>148</v>
      </c>
      <c r="W128" s="67">
        <f t="shared" si="87"/>
        <v>149</v>
      </c>
      <c r="X128" s="60"/>
      <c r="Y128" s="67">
        <f t="shared" si="88"/>
        <v>147.25</v>
      </c>
      <c r="Z128" s="60"/>
      <c r="AA128" s="68">
        <f aca="true" t="shared" si="89" ref="AA128:AA133">+((T128/T127)-1)*100</f>
        <v>3.562945368171011</v>
      </c>
      <c r="AB128" s="60"/>
      <c r="AC128" s="136">
        <f>+((U128/U127)-1)*100</f>
        <v>4.018912529550822</v>
      </c>
      <c r="AD128" s="60"/>
      <c r="AE128" s="68">
        <f>+((V128/V127)-1)*100</f>
        <v>3.4965034965035002</v>
      </c>
      <c r="AF128" s="60"/>
      <c r="AG128" s="68">
        <f>+((W128/W127)-1)*100</f>
        <v>2.995391705069128</v>
      </c>
      <c r="AH128" s="60"/>
      <c r="AI128" s="68">
        <f>+((Y128/Y127)-1)*100</f>
        <v>3.5149384885764468</v>
      </c>
      <c r="AJ128" s="60"/>
    </row>
    <row r="129" spans="1:36" ht="9.75" customHeight="1">
      <c r="A129" s="60">
        <v>2005</v>
      </c>
      <c r="B129" s="60"/>
      <c r="C129" s="60">
        <v>152</v>
      </c>
      <c r="D129" s="60">
        <v>153</v>
      </c>
      <c r="E129" s="60">
        <v>153</v>
      </c>
      <c r="F129" s="60">
        <v>153</v>
      </c>
      <c r="G129" s="60">
        <v>154</v>
      </c>
      <c r="H129" s="60">
        <v>154</v>
      </c>
      <c r="I129" s="60">
        <v>155</v>
      </c>
      <c r="J129" s="60">
        <v>155</v>
      </c>
      <c r="K129" s="60">
        <v>155</v>
      </c>
      <c r="L129" s="60">
        <v>155</v>
      </c>
      <c r="M129" s="60">
        <v>157</v>
      </c>
      <c r="N129" s="60">
        <v>158</v>
      </c>
      <c r="O129" s="60"/>
      <c r="P129" s="66">
        <f t="shared" si="83"/>
        <v>154.5</v>
      </c>
      <c r="Q129" s="60"/>
      <c r="R129" s="60">
        <v>2005</v>
      </c>
      <c r="S129" s="60"/>
      <c r="T129" s="67">
        <f t="shared" si="84"/>
        <v>152.66666666666666</v>
      </c>
      <c r="U129" s="67">
        <f t="shared" si="85"/>
        <v>153.66666666666666</v>
      </c>
      <c r="V129" s="67">
        <f t="shared" si="86"/>
        <v>155</v>
      </c>
      <c r="W129" s="67">
        <f t="shared" si="87"/>
        <v>156.66666666666666</v>
      </c>
      <c r="X129" s="60"/>
      <c r="Y129" s="67">
        <f t="shared" si="88"/>
        <v>154.5</v>
      </c>
      <c r="Z129" s="60"/>
      <c r="AA129" s="68">
        <f t="shared" si="89"/>
        <v>5.045871559633008</v>
      </c>
      <c r="AB129" s="60"/>
      <c r="AC129" s="136">
        <f>+((U129/U128)-1)*100</f>
        <v>4.772727272727284</v>
      </c>
      <c r="AD129" s="60"/>
      <c r="AE129" s="68">
        <f>+((V129/V128)-1)*100</f>
        <v>4.729729729729737</v>
      </c>
      <c r="AF129" s="60"/>
      <c r="AG129" s="68">
        <f>+((W129/W128)-1)*100</f>
        <v>5.145413870246074</v>
      </c>
      <c r="AH129" s="60"/>
      <c r="AI129" s="68">
        <f>+((Y129/Y128)-1)*100</f>
        <v>4.923599320882843</v>
      </c>
      <c r="AJ129" s="60"/>
    </row>
    <row r="130" spans="1:36" ht="9.75" customHeight="1">
      <c r="A130" s="60">
        <v>2006</v>
      </c>
      <c r="B130" s="60"/>
      <c r="C130" s="60">
        <v>158</v>
      </c>
      <c r="D130" s="60">
        <v>159</v>
      </c>
      <c r="E130" s="60">
        <v>159</v>
      </c>
      <c r="F130" s="60">
        <v>159</v>
      </c>
      <c r="G130" s="60">
        <v>161</v>
      </c>
      <c r="H130" s="60">
        <v>161</v>
      </c>
      <c r="I130" s="60">
        <v>164</v>
      </c>
      <c r="J130" s="60">
        <v>163</v>
      </c>
      <c r="K130" s="60">
        <v>163</v>
      </c>
      <c r="L130" s="60">
        <v>164</v>
      </c>
      <c r="M130" s="60">
        <v>164</v>
      </c>
      <c r="N130" s="60">
        <v>165</v>
      </c>
      <c r="O130" s="60"/>
      <c r="P130" s="66">
        <f t="shared" si="83"/>
        <v>161.66666666666666</v>
      </c>
      <c r="Q130" s="60"/>
      <c r="R130" s="60">
        <v>2006</v>
      </c>
      <c r="S130" s="60"/>
      <c r="T130" s="67">
        <f t="shared" si="84"/>
        <v>158.66666666666666</v>
      </c>
      <c r="U130" s="67">
        <f t="shared" si="85"/>
        <v>160.33333333333334</v>
      </c>
      <c r="V130" s="67">
        <f t="shared" si="86"/>
        <v>163.33333333333334</v>
      </c>
      <c r="W130" s="67">
        <f t="shared" si="87"/>
        <v>164.33333333333334</v>
      </c>
      <c r="X130" s="60"/>
      <c r="Y130" s="67">
        <f t="shared" si="88"/>
        <v>161.66666666666669</v>
      </c>
      <c r="Z130" s="60"/>
      <c r="AA130" s="68">
        <f t="shared" si="89"/>
        <v>3.9301310043668103</v>
      </c>
      <c r="AB130" s="60"/>
      <c r="AC130" s="136">
        <f>+((U130/U129)-1)*100</f>
        <v>4.338394793926259</v>
      </c>
      <c r="AD130" s="60"/>
      <c r="AE130" s="68">
        <f>+((V130/V129)-1)*100</f>
        <v>5.376344086021501</v>
      </c>
      <c r="AF130" s="60"/>
      <c r="AG130" s="68">
        <f>+((W130/W129)-1)*100</f>
        <v>4.893617021276597</v>
      </c>
      <c r="AH130" s="60"/>
      <c r="AI130" s="68">
        <f>+((Y130/Y129)-1)*100</f>
        <v>4.638619201726013</v>
      </c>
      <c r="AJ130" s="60"/>
    </row>
    <row r="131" spans="1:36" ht="9.75" customHeight="1">
      <c r="A131" s="60">
        <v>2007</v>
      </c>
      <c r="B131" s="60"/>
      <c r="C131" s="60">
        <v>165</v>
      </c>
      <c r="D131" s="60">
        <v>165</v>
      </c>
      <c r="E131" s="60">
        <v>166</v>
      </c>
      <c r="F131" s="60">
        <v>166</v>
      </c>
      <c r="G131" s="60">
        <v>166</v>
      </c>
      <c r="H131" s="60">
        <v>166</v>
      </c>
      <c r="I131" s="60">
        <v>166</v>
      </c>
      <c r="J131" s="60">
        <v>165</v>
      </c>
      <c r="K131" s="60">
        <v>165</v>
      </c>
      <c r="L131" s="60">
        <v>166</v>
      </c>
      <c r="M131" s="60">
        <v>178</v>
      </c>
      <c r="N131" s="60">
        <v>174</v>
      </c>
      <c r="O131" s="60"/>
      <c r="P131" s="66">
        <f t="shared" si="83"/>
        <v>167.33333333333334</v>
      </c>
      <c r="Q131" s="60"/>
      <c r="R131" s="60">
        <v>2007</v>
      </c>
      <c r="S131" s="60"/>
      <c r="T131" s="67">
        <f t="shared" si="84"/>
        <v>165.33333333333334</v>
      </c>
      <c r="U131" s="67">
        <f t="shared" si="85"/>
        <v>166</v>
      </c>
      <c r="V131" s="67">
        <f t="shared" si="86"/>
        <v>165.33333333333334</v>
      </c>
      <c r="W131" s="67">
        <f t="shared" si="87"/>
        <v>172.66666666666666</v>
      </c>
      <c r="X131" s="60"/>
      <c r="Y131" s="67">
        <f t="shared" si="88"/>
        <v>167.33333333333334</v>
      </c>
      <c r="Z131" s="60"/>
      <c r="AA131" s="68">
        <f t="shared" si="89"/>
        <v>4.201680672268915</v>
      </c>
      <c r="AB131" s="60"/>
      <c r="AC131" s="136">
        <f>+((U131/U130)-1)*100</f>
        <v>3.534303534303529</v>
      </c>
      <c r="AD131" s="60"/>
      <c r="AE131" s="68">
        <f>+((V131/V130)-1)*100</f>
        <v>1.2244897959183598</v>
      </c>
      <c r="AF131" s="60"/>
      <c r="AG131" s="68">
        <f>+((W131/W130)-1)*100</f>
        <v>5.070993914807298</v>
      </c>
      <c r="AH131" s="60"/>
      <c r="AI131" s="68">
        <f>+((Y131/Y130)-1)*100</f>
        <v>3.5051546391752453</v>
      </c>
      <c r="AJ131" s="60"/>
    </row>
    <row r="132" spans="1:36" ht="9.75" customHeight="1">
      <c r="A132" s="60">
        <v>2008</v>
      </c>
      <c r="B132" s="60"/>
      <c r="C132" s="60">
        <v>175</v>
      </c>
      <c r="D132" s="60">
        <v>175</v>
      </c>
      <c r="E132" s="60">
        <v>174</v>
      </c>
      <c r="F132" s="60">
        <v>175</v>
      </c>
      <c r="G132" s="60">
        <v>175</v>
      </c>
      <c r="H132" s="60">
        <v>175</v>
      </c>
      <c r="I132" s="60">
        <v>177</v>
      </c>
      <c r="J132" s="60">
        <v>177</v>
      </c>
      <c r="K132" s="60">
        <v>177</v>
      </c>
      <c r="L132" s="60">
        <v>180</v>
      </c>
      <c r="M132" s="60">
        <v>180</v>
      </c>
      <c r="N132" s="60">
        <v>180</v>
      </c>
      <c r="O132" s="60"/>
      <c r="P132" s="66">
        <f t="shared" si="83"/>
        <v>176.66666666666666</v>
      </c>
      <c r="Q132" s="60"/>
      <c r="R132" s="60">
        <v>2008</v>
      </c>
      <c r="S132" s="60"/>
      <c r="T132" s="67">
        <f t="shared" si="84"/>
        <v>174.66666666666666</v>
      </c>
      <c r="U132" s="67">
        <f t="shared" si="85"/>
        <v>175</v>
      </c>
      <c r="V132" s="67">
        <f t="shared" si="86"/>
        <v>177</v>
      </c>
      <c r="W132" s="67">
        <f t="shared" si="87"/>
        <v>180</v>
      </c>
      <c r="X132" s="60"/>
      <c r="Y132" s="67">
        <f t="shared" si="88"/>
        <v>176.66666666666666</v>
      </c>
      <c r="Z132" s="60"/>
      <c r="AA132" s="68">
        <f t="shared" si="89"/>
        <v>5.645161290322576</v>
      </c>
      <c r="AB132" s="60"/>
      <c r="AC132" s="136">
        <f>+((U132/U131)-1)*100</f>
        <v>5.421686746987953</v>
      </c>
      <c r="AD132" s="60"/>
      <c r="AE132" s="68">
        <f>+((V132/V131)-1)*100</f>
        <v>7.056451612903225</v>
      </c>
      <c r="AF132" s="60"/>
      <c r="AG132" s="68">
        <f>+((W132/W131)-1)*100</f>
        <v>4.247104247104261</v>
      </c>
      <c r="AH132" s="60"/>
      <c r="AI132" s="68">
        <f>+((Y132/Y131)-1)*100</f>
        <v>5.5776892430278835</v>
      </c>
      <c r="AJ132" s="60"/>
    </row>
    <row r="133" spans="1:36" ht="9.75" customHeight="1">
      <c r="A133" s="60">
        <v>2009</v>
      </c>
      <c r="B133" s="60"/>
      <c r="C133" s="60">
        <v>180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6">
        <f>AVERAGE(C133:N133)</f>
        <v>180</v>
      </c>
      <c r="Q133" s="60"/>
      <c r="R133" s="60">
        <v>2009</v>
      </c>
      <c r="S133" s="60"/>
      <c r="T133" s="67">
        <f t="shared" si="84"/>
        <v>180</v>
      </c>
      <c r="U133" s="67"/>
      <c r="V133" s="67"/>
      <c r="W133" s="67"/>
      <c r="X133" s="60"/>
      <c r="Y133" s="67"/>
      <c r="Z133" s="60"/>
      <c r="AA133" s="68">
        <f t="shared" si="89"/>
        <v>3.053435114503822</v>
      </c>
      <c r="AB133" s="60"/>
      <c r="AC133" s="136"/>
      <c r="AD133" s="60"/>
      <c r="AE133" s="68"/>
      <c r="AF133" s="60"/>
      <c r="AG133" s="68"/>
      <c r="AH133" s="60"/>
      <c r="AI133" s="68"/>
      <c r="AJ133" s="60"/>
    </row>
    <row r="134" spans="1:36" ht="6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6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135"/>
      <c r="AD134" s="60"/>
      <c r="AE134" s="60"/>
      <c r="AF134" s="60"/>
      <c r="AG134" s="60"/>
      <c r="AH134" s="60"/>
      <c r="AI134" s="60"/>
      <c r="AJ134" s="60"/>
    </row>
    <row r="135" spans="1:36" ht="9.75" customHeight="1">
      <c r="A135" s="65" t="s">
        <v>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6"/>
      <c r="Q135" s="60"/>
      <c r="R135" s="65" t="s">
        <v>76</v>
      </c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135"/>
      <c r="AD135" s="60"/>
      <c r="AE135" s="60"/>
      <c r="AF135" s="60"/>
      <c r="AG135" s="60"/>
      <c r="AH135" s="60"/>
      <c r="AI135" s="60"/>
      <c r="AJ135" s="60"/>
    </row>
    <row r="136" spans="1:36" ht="9.75" customHeight="1">
      <c r="A136" s="60">
        <v>2003</v>
      </c>
      <c r="B136" s="60"/>
      <c r="C136" s="60">
        <v>122</v>
      </c>
      <c r="D136" s="60">
        <v>122</v>
      </c>
      <c r="E136" s="60">
        <v>123</v>
      </c>
      <c r="F136" s="60">
        <v>123</v>
      </c>
      <c r="G136" s="60">
        <v>123</v>
      </c>
      <c r="H136" s="60">
        <v>123</v>
      </c>
      <c r="I136" s="60">
        <v>124</v>
      </c>
      <c r="J136" s="60">
        <v>124</v>
      </c>
      <c r="K136" s="60">
        <v>125</v>
      </c>
      <c r="L136" s="60">
        <v>125</v>
      </c>
      <c r="M136" s="60">
        <v>125</v>
      </c>
      <c r="N136" s="60">
        <v>125</v>
      </c>
      <c r="O136" s="60"/>
      <c r="P136" s="66">
        <f aca="true" t="shared" si="90" ref="P136:P141">AVERAGE(C136:N136)</f>
        <v>123.66666666666667</v>
      </c>
      <c r="Q136" s="60"/>
      <c r="R136" s="60">
        <v>2003</v>
      </c>
      <c r="S136" s="60"/>
      <c r="T136" s="67">
        <f aca="true" t="shared" si="91" ref="T136:T142">AVERAGE(C136:E136)</f>
        <v>122.33333333333333</v>
      </c>
      <c r="U136" s="67">
        <f aca="true" t="shared" si="92" ref="U136:U141">AVERAGE(F136:H136)</f>
        <v>123</v>
      </c>
      <c r="V136" s="67">
        <f aca="true" t="shared" si="93" ref="V136:V141">AVERAGE(I136:K136)</f>
        <v>124.33333333333333</v>
      </c>
      <c r="W136" s="67">
        <f aca="true" t="shared" si="94" ref="W136:W141">AVERAGE(L136:N136)</f>
        <v>125</v>
      </c>
      <c r="X136" s="60"/>
      <c r="Y136" s="67">
        <f aca="true" t="shared" si="95" ref="Y136:Y141">AVERAGE(T136:W136)</f>
        <v>123.66666666666666</v>
      </c>
      <c r="Z136" s="60"/>
      <c r="AA136" s="68">
        <v>1.1019283746556363</v>
      </c>
      <c r="AB136" s="60"/>
      <c r="AC136" s="136">
        <v>0.8196721311475308</v>
      </c>
      <c r="AD136" s="60"/>
      <c r="AE136" s="68">
        <v>1.6348773841961872</v>
      </c>
      <c r="AF136" s="60"/>
      <c r="AG136" s="68">
        <v>2.4590163934426146</v>
      </c>
      <c r="AH136" s="60"/>
      <c r="AI136" s="68">
        <v>1.5047879616963078</v>
      </c>
      <c r="AJ136" s="60"/>
    </row>
    <row r="137" spans="1:36" ht="9.75" customHeight="1">
      <c r="A137" s="60">
        <v>2004</v>
      </c>
      <c r="B137" s="60"/>
      <c r="C137" s="60">
        <v>125</v>
      </c>
      <c r="D137" s="60">
        <v>128</v>
      </c>
      <c r="E137" s="60">
        <v>129</v>
      </c>
      <c r="F137" s="60">
        <v>133</v>
      </c>
      <c r="G137" s="60">
        <v>134</v>
      </c>
      <c r="H137" s="60">
        <v>134</v>
      </c>
      <c r="I137" s="60">
        <v>135</v>
      </c>
      <c r="J137" s="60">
        <v>137</v>
      </c>
      <c r="K137" s="60">
        <v>137</v>
      </c>
      <c r="L137" s="60">
        <v>137</v>
      </c>
      <c r="M137" s="60">
        <v>137</v>
      </c>
      <c r="N137" s="60">
        <v>138</v>
      </c>
      <c r="O137" s="60"/>
      <c r="P137" s="66">
        <f t="shared" si="90"/>
        <v>133.66666666666666</v>
      </c>
      <c r="Q137" s="60"/>
      <c r="R137" s="60">
        <v>2004</v>
      </c>
      <c r="S137" s="60"/>
      <c r="T137" s="67">
        <f t="shared" si="91"/>
        <v>127.33333333333333</v>
      </c>
      <c r="U137" s="67">
        <f t="shared" si="92"/>
        <v>133.66666666666666</v>
      </c>
      <c r="V137" s="67">
        <f t="shared" si="93"/>
        <v>136.33333333333334</v>
      </c>
      <c r="W137" s="67">
        <f t="shared" si="94"/>
        <v>137.33333333333334</v>
      </c>
      <c r="X137" s="60"/>
      <c r="Y137" s="67">
        <f t="shared" si="95"/>
        <v>133.66666666666669</v>
      </c>
      <c r="Z137" s="60"/>
      <c r="AA137" s="68">
        <f aca="true" t="shared" si="96" ref="AA137:AA142">+((T137/T136)-1)*100</f>
        <v>4.087193460490468</v>
      </c>
      <c r="AB137" s="60"/>
      <c r="AC137" s="136">
        <f>+((U137/U136)-1)*100</f>
        <v>8.672086720867211</v>
      </c>
      <c r="AD137" s="60"/>
      <c r="AE137" s="68">
        <f>+((V137/V136)-1)*100</f>
        <v>9.651474530831106</v>
      </c>
      <c r="AF137" s="60"/>
      <c r="AG137" s="68">
        <f>+((W137/W136)-1)*100</f>
        <v>9.866666666666667</v>
      </c>
      <c r="AH137" s="60"/>
      <c r="AI137" s="68">
        <f>+((Y137/Y136)-1)*100</f>
        <v>8.086253369272267</v>
      </c>
      <c r="AJ137" s="60"/>
    </row>
    <row r="138" spans="1:36" ht="9.75" customHeight="1">
      <c r="A138" s="60">
        <v>2005</v>
      </c>
      <c r="B138" s="60"/>
      <c r="C138" s="60">
        <v>139</v>
      </c>
      <c r="D138" s="60">
        <v>141</v>
      </c>
      <c r="E138" s="60">
        <v>141</v>
      </c>
      <c r="F138" s="60">
        <v>141</v>
      </c>
      <c r="G138" s="60">
        <v>141</v>
      </c>
      <c r="H138" s="60">
        <v>141</v>
      </c>
      <c r="I138" s="60">
        <v>141</v>
      </c>
      <c r="J138" s="60">
        <v>141</v>
      </c>
      <c r="K138" s="60">
        <v>142</v>
      </c>
      <c r="L138" s="60">
        <v>144</v>
      </c>
      <c r="M138" s="60">
        <v>145</v>
      </c>
      <c r="N138" s="60">
        <v>146</v>
      </c>
      <c r="O138" s="60"/>
      <c r="P138" s="66">
        <f t="shared" si="90"/>
        <v>141.91666666666666</v>
      </c>
      <c r="Q138" s="60"/>
      <c r="R138" s="60">
        <v>2005</v>
      </c>
      <c r="S138" s="60"/>
      <c r="T138" s="67">
        <f t="shared" si="91"/>
        <v>140.33333333333334</v>
      </c>
      <c r="U138" s="67">
        <f t="shared" si="92"/>
        <v>141</v>
      </c>
      <c r="V138" s="67">
        <f t="shared" si="93"/>
        <v>141.33333333333334</v>
      </c>
      <c r="W138" s="67">
        <f t="shared" si="94"/>
        <v>145</v>
      </c>
      <c r="X138" s="60"/>
      <c r="Y138" s="67">
        <f t="shared" si="95"/>
        <v>141.91666666666669</v>
      </c>
      <c r="Z138" s="60"/>
      <c r="AA138" s="68">
        <f t="shared" si="96"/>
        <v>10.209424083769637</v>
      </c>
      <c r="AB138" s="60"/>
      <c r="AC138" s="136">
        <f>+((U138/U137)-1)*100</f>
        <v>5.4862842892768215</v>
      </c>
      <c r="AD138" s="60"/>
      <c r="AE138" s="68">
        <f>+((V138/V137)-1)*100</f>
        <v>3.667481662591676</v>
      </c>
      <c r="AF138" s="60"/>
      <c r="AG138" s="68">
        <f>+((W138/W137)-1)*100</f>
        <v>5.582524271844647</v>
      </c>
      <c r="AH138" s="60"/>
      <c r="AI138" s="68">
        <f>+((Y138/Y137)-1)*100</f>
        <v>6.17206982543641</v>
      </c>
      <c r="AJ138" s="60"/>
    </row>
    <row r="139" spans="1:36" ht="9.75" customHeight="1">
      <c r="A139" s="60">
        <v>2006</v>
      </c>
      <c r="B139" s="60"/>
      <c r="C139" s="60">
        <v>148</v>
      </c>
      <c r="D139" s="60">
        <v>149</v>
      </c>
      <c r="E139" s="60">
        <v>149</v>
      </c>
      <c r="F139" s="60">
        <v>150</v>
      </c>
      <c r="G139" s="60">
        <v>151</v>
      </c>
      <c r="H139" s="60">
        <v>152</v>
      </c>
      <c r="I139" s="60">
        <v>153</v>
      </c>
      <c r="J139" s="60">
        <v>153</v>
      </c>
      <c r="K139" s="60">
        <v>154</v>
      </c>
      <c r="L139" s="60">
        <v>153</v>
      </c>
      <c r="M139" s="60">
        <v>153</v>
      </c>
      <c r="N139" s="60">
        <v>153</v>
      </c>
      <c r="O139" s="60"/>
      <c r="P139" s="66">
        <f t="shared" si="90"/>
        <v>151.5</v>
      </c>
      <c r="Q139" s="60"/>
      <c r="R139" s="60">
        <v>2006</v>
      </c>
      <c r="S139" s="60"/>
      <c r="T139" s="67">
        <f t="shared" si="91"/>
        <v>148.66666666666666</v>
      </c>
      <c r="U139" s="67">
        <f t="shared" si="92"/>
        <v>151</v>
      </c>
      <c r="V139" s="67">
        <f t="shared" si="93"/>
        <v>153.33333333333334</v>
      </c>
      <c r="W139" s="67">
        <f t="shared" si="94"/>
        <v>153</v>
      </c>
      <c r="X139" s="60"/>
      <c r="Y139" s="67">
        <f t="shared" si="95"/>
        <v>151.5</v>
      </c>
      <c r="Z139" s="60"/>
      <c r="AA139" s="68">
        <f t="shared" si="96"/>
        <v>5.938242280285011</v>
      </c>
      <c r="AB139" s="60"/>
      <c r="AC139" s="136">
        <f>+((U139/U138)-1)*100</f>
        <v>7.092198581560294</v>
      </c>
      <c r="AD139" s="60"/>
      <c r="AE139" s="68">
        <f>+((V139/V138)-1)*100</f>
        <v>8.490566037735858</v>
      </c>
      <c r="AF139" s="60"/>
      <c r="AG139" s="68">
        <f>+((W139/W138)-1)*100</f>
        <v>5.517241379310356</v>
      </c>
      <c r="AH139" s="60"/>
      <c r="AI139" s="68">
        <f>+((Y139/Y138)-1)*100</f>
        <v>6.752789195537279</v>
      </c>
      <c r="AJ139" s="60"/>
    </row>
    <row r="140" spans="1:36" ht="9.75" customHeight="1">
      <c r="A140" s="60">
        <v>2007</v>
      </c>
      <c r="B140" s="60"/>
      <c r="C140" s="60">
        <v>153</v>
      </c>
      <c r="D140" s="60">
        <v>153</v>
      </c>
      <c r="E140" s="60">
        <v>154</v>
      </c>
      <c r="F140" s="60">
        <v>155</v>
      </c>
      <c r="G140" s="60">
        <v>155</v>
      </c>
      <c r="H140" s="60">
        <v>155</v>
      </c>
      <c r="I140" s="60">
        <v>156</v>
      </c>
      <c r="J140" s="60">
        <v>156</v>
      </c>
      <c r="K140" s="60">
        <v>155</v>
      </c>
      <c r="L140" s="60">
        <v>155</v>
      </c>
      <c r="M140" s="60">
        <v>155</v>
      </c>
      <c r="N140" s="60">
        <v>156</v>
      </c>
      <c r="O140" s="60"/>
      <c r="P140" s="66">
        <f t="shared" si="90"/>
        <v>154.83333333333334</v>
      </c>
      <c r="Q140" s="60"/>
      <c r="R140" s="60">
        <v>2007</v>
      </c>
      <c r="S140" s="60"/>
      <c r="T140" s="67">
        <f t="shared" si="91"/>
        <v>153.33333333333334</v>
      </c>
      <c r="U140" s="67">
        <f t="shared" si="92"/>
        <v>155</v>
      </c>
      <c r="V140" s="67">
        <f t="shared" si="93"/>
        <v>155.66666666666666</v>
      </c>
      <c r="W140" s="67">
        <f t="shared" si="94"/>
        <v>155.33333333333334</v>
      </c>
      <c r="X140" s="60"/>
      <c r="Y140" s="67">
        <f t="shared" si="95"/>
        <v>154.83333333333334</v>
      </c>
      <c r="Z140" s="60"/>
      <c r="AA140" s="68">
        <f t="shared" si="96"/>
        <v>3.1390134529148073</v>
      </c>
      <c r="AB140" s="60"/>
      <c r="AC140" s="136">
        <f>+((U140/U139)-1)*100</f>
        <v>2.6490066225165476</v>
      </c>
      <c r="AD140" s="60"/>
      <c r="AE140" s="68">
        <f>+((V140/V139)-1)*100</f>
        <v>1.5217391304347627</v>
      </c>
      <c r="AF140" s="60"/>
      <c r="AG140" s="68">
        <f>+((W140/W139)-1)*100</f>
        <v>1.5250544662309462</v>
      </c>
      <c r="AH140" s="60"/>
      <c r="AI140" s="68">
        <f>+((Y140/Y139)-1)*100</f>
        <v>2.2002200220021972</v>
      </c>
      <c r="AJ140" s="60"/>
    </row>
    <row r="141" spans="1:36" ht="9.75" customHeight="1">
      <c r="A141" s="60">
        <v>2008</v>
      </c>
      <c r="B141" s="60"/>
      <c r="C141" s="60">
        <v>156</v>
      </c>
      <c r="D141" s="60">
        <v>157</v>
      </c>
      <c r="E141" s="60">
        <v>159</v>
      </c>
      <c r="F141" s="60">
        <v>161</v>
      </c>
      <c r="G141" s="60">
        <v>164</v>
      </c>
      <c r="H141" s="60">
        <v>166</v>
      </c>
      <c r="I141" s="60">
        <v>169</v>
      </c>
      <c r="J141" s="60">
        <v>171</v>
      </c>
      <c r="K141" s="60">
        <v>172</v>
      </c>
      <c r="L141" s="60">
        <v>171</v>
      </c>
      <c r="M141" s="60">
        <v>169</v>
      </c>
      <c r="N141" s="60">
        <v>167</v>
      </c>
      <c r="O141" s="60"/>
      <c r="P141" s="66">
        <f t="shared" si="90"/>
        <v>165.16666666666666</v>
      </c>
      <c r="Q141" s="60"/>
      <c r="R141" s="60">
        <v>2008</v>
      </c>
      <c r="S141" s="60"/>
      <c r="T141" s="67">
        <f t="shared" si="91"/>
        <v>157.33333333333334</v>
      </c>
      <c r="U141" s="67">
        <f t="shared" si="92"/>
        <v>163.66666666666666</v>
      </c>
      <c r="V141" s="67">
        <f t="shared" si="93"/>
        <v>170.66666666666666</v>
      </c>
      <c r="W141" s="67">
        <f t="shared" si="94"/>
        <v>169</v>
      </c>
      <c r="X141" s="60"/>
      <c r="Y141" s="67">
        <f t="shared" si="95"/>
        <v>165.16666666666666</v>
      </c>
      <c r="Z141" s="60"/>
      <c r="AA141" s="68">
        <f t="shared" si="96"/>
        <v>2.60869565217392</v>
      </c>
      <c r="AB141" s="60"/>
      <c r="AC141" s="136">
        <f>+((U141/U140)-1)*100</f>
        <v>5.591397849462365</v>
      </c>
      <c r="AD141" s="60"/>
      <c r="AE141" s="68">
        <f>+((V141/V140)-1)*100</f>
        <v>9.63597430406853</v>
      </c>
      <c r="AF141" s="60"/>
      <c r="AG141" s="68">
        <f>+((W141/W140)-1)*100</f>
        <v>8.798283261802563</v>
      </c>
      <c r="AH141" s="60"/>
      <c r="AI141" s="68">
        <f>+((Y141/Y140)-1)*100</f>
        <v>6.673842841765332</v>
      </c>
      <c r="AJ141" s="60"/>
    </row>
    <row r="142" spans="1:36" ht="9.75" customHeight="1">
      <c r="A142" s="60">
        <v>2009</v>
      </c>
      <c r="B142" s="60"/>
      <c r="C142" s="60">
        <v>165</v>
      </c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6">
        <f>AVERAGE(C142:N142)</f>
        <v>165</v>
      </c>
      <c r="Q142" s="60"/>
      <c r="R142" s="60">
        <v>2009</v>
      </c>
      <c r="S142" s="60"/>
      <c r="T142" s="67">
        <f t="shared" si="91"/>
        <v>165</v>
      </c>
      <c r="U142" s="67"/>
      <c r="V142" s="67"/>
      <c r="W142" s="67"/>
      <c r="X142" s="60"/>
      <c r="Y142" s="67"/>
      <c r="Z142" s="60"/>
      <c r="AA142" s="68">
        <f t="shared" si="96"/>
        <v>4.8728813559322015</v>
      </c>
      <c r="AB142" s="60"/>
      <c r="AC142" s="136"/>
      <c r="AD142" s="60"/>
      <c r="AE142" s="68"/>
      <c r="AF142" s="60"/>
      <c r="AG142" s="68"/>
      <c r="AH142" s="60"/>
      <c r="AI142" s="68"/>
      <c r="AJ142" s="60"/>
    </row>
    <row r="143" spans="1:36" ht="3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6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135"/>
      <c r="AD143" s="60"/>
      <c r="AE143" s="60"/>
      <c r="AF143" s="60"/>
      <c r="AG143" s="60"/>
      <c r="AH143" s="60"/>
      <c r="AI143" s="60"/>
      <c r="AJ143" s="60"/>
    </row>
    <row r="144" spans="1:36" ht="9.75" customHeight="1">
      <c r="A144" s="65" t="s">
        <v>88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6"/>
      <c r="Q144" s="60"/>
      <c r="R144" s="65" t="s">
        <v>88</v>
      </c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135"/>
      <c r="AD144" s="60"/>
      <c r="AE144" s="60"/>
      <c r="AF144" s="60"/>
      <c r="AG144" s="60"/>
      <c r="AH144" s="60"/>
      <c r="AI144" s="60"/>
      <c r="AJ144" s="60"/>
    </row>
    <row r="145" spans="1:36" ht="9.75" customHeight="1">
      <c r="A145" s="60">
        <v>2003</v>
      </c>
      <c r="B145" s="60"/>
      <c r="C145" s="60">
        <v>125</v>
      </c>
      <c r="D145" s="60">
        <v>125</v>
      </c>
      <c r="E145" s="60">
        <v>125</v>
      </c>
      <c r="F145" s="60">
        <v>125</v>
      </c>
      <c r="G145" s="60">
        <v>125</v>
      </c>
      <c r="H145" s="60">
        <v>125</v>
      </c>
      <c r="I145" s="60">
        <v>125</v>
      </c>
      <c r="J145" s="60">
        <v>125</v>
      </c>
      <c r="K145" s="60">
        <v>125</v>
      </c>
      <c r="L145" s="60">
        <v>125</v>
      </c>
      <c r="M145" s="60">
        <v>125</v>
      </c>
      <c r="N145" s="60">
        <v>125</v>
      </c>
      <c r="O145" s="60"/>
      <c r="P145" s="66">
        <f aca="true" t="shared" si="97" ref="P145:P151">AVERAGE(C145:N145)</f>
        <v>125</v>
      </c>
      <c r="Q145" s="60"/>
      <c r="R145" s="60">
        <v>2003</v>
      </c>
      <c r="S145" s="60"/>
      <c r="T145" s="67">
        <f aca="true" t="shared" si="98" ref="T145:T151">AVERAGE(C145:E145)</f>
        <v>125</v>
      </c>
      <c r="U145" s="67">
        <f aca="true" t="shared" si="99" ref="U145:U150">AVERAGE(F145:H145)</f>
        <v>125</v>
      </c>
      <c r="V145" s="67">
        <f aca="true" t="shared" si="100" ref="V145:V150">AVERAGE(I145:K145)</f>
        <v>125</v>
      </c>
      <c r="W145" s="67">
        <f aca="true" t="shared" si="101" ref="W145:W150">AVERAGE(L145:N145)</f>
        <v>125</v>
      </c>
      <c r="X145" s="60"/>
      <c r="Y145" s="67">
        <f aca="true" t="shared" si="102" ref="Y145:Y150">AVERAGE(T145:W145)</f>
        <v>125</v>
      </c>
      <c r="Z145" s="60"/>
      <c r="AA145" s="68">
        <v>4.166666666666674</v>
      </c>
      <c r="AB145" s="60"/>
      <c r="AC145" s="136">
        <v>4.166666666666674</v>
      </c>
      <c r="AD145" s="60"/>
      <c r="AE145" s="68">
        <v>4.166666666666674</v>
      </c>
      <c r="AF145" s="60"/>
      <c r="AG145" s="68">
        <v>4.166666666666674</v>
      </c>
      <c r="AH145" s="60"/>
      <c r="AI145" s="68">
        <v>4.166666666666674</v>
      </c>
      <c r="AJ145" s="60"/>
    </row>
    <row r="146" spans="1:36" ht="9.75" customHeight="1">
      <c r="A146" s="60">
        <v>2004</v>
      </c>
      <c r="B146" s="60"/>
      <c r="C146" s="60">
        <v>120</v>
      </c>
      <c r="D146" s="60">
        <v>120</v>
      </c>
      <c r="E146" s="60">
        <v>120</v>
      </c>
      <c r="F146" s="60">
        <v>120</v>
      </c>
      <c r="G146" s="60">
        <v>120</v>
      </c>
      <c r="H146" s="60">
        <v>120</v>
      </c>
      <c r="I146" s="60">
        <v>120</v>
      </c>
      <c r="J146" s="60">
        <v>120</v>
      </c>
      <c r="K146" s="60">
        <v>120</v>
      </c>
      <c r="L146" s="60">
        <v>120</v>
      </c>
      <c r="M146" s="60">
        <v>120</v>
      </c>
      <c r="N146" s="60">
        <v>120</v>
      </c>
      <c r="O146" s="60"/>
      <c r="P146" s="66">
        <f t="shared" si="97"/>
        <v>120</v>
      </c>
      <c r="Q146" s="60"/>
      <c r="R146" s="60">
        <v>2004</v>
      </c>
      <c r="S146" s="60"/>
      <c r="T146" s="67">
        <f t="shared" si="98"/>
        <v>120</v>
      </c>
      <c r="U146" s="67">
        <f t="shared" si="99"/>
        <v>120</v>
      </c>
      <c r="V146" s="67">
        <f t="shared" si="100"/>
        <v>120</v>
      </c>
      <c r="W146" s="67">
        <f t="shared" si="101"/>
        <v>120</v>
      </c>
      <c r="X146" s="60"/>
      <c r="Y146" s="67">
        <f t="shared" si="102"/>
        <v>120</v>
      </c>
      <c r="Z146" s="60"/>
      <c r="AA146" s="68">
        <f aca="true" t="shared" si="103" ref="AA146:AA151">+((T146/T145)-1)*100</f>
        <v>-4.0000000000000036</v>
      </c>
      <c r="AB146" s="60"/>
      <c r="AC146" s="136">
        <f>+((U146/U145)-1)*100</f>
        <v>-4.0000000000000036</v>
      </c>
      <c r="AD146" s="60"/>
      <c r="AE146" s="68">
        <f>+((V146/V145)-1)*100</f>
        <v>-4.0000000000000036</v>
      </c>
      <c r="AF146" s="60"/>
      <c r="AG146" s="68">
        <f>+((W146/W145)-1)*100</f>
        <v>-4.0000000000000036</v>
      </c>
      <c r="AH146" s="60"/>
      <c r="AI146" s="68">
        <f>+((Y146/Y145)-1)*100</f>
        <v>-4.0000000000000036</v>
      </c>
      <c r="AJ146" s="60"/>
    </row>
    <row r="147" spans="1:36" ht="9.75" customHeight="1">
      <c r="A147" s="60">
        <v>2005</v>
      </c>
      <c r="B147" s="60"/>
      <c r="C147" s="60">
        <v>121</v>
      </c>
      <c r="D147" s="60">
        <v>121</v>
      </c>
      <c r="E147" s="60">
        <v>121</v>
      </c>
      <c r="F147" s="60">
        <v>121</v>
      </c>
      <c r="G147" s="60">
        <v>121</v>
      </c>
      <c r="H147" s="60">
        <v>121</v>
      </c>
      <c r="I147" s="60">
        <v>121</v>
      </c>
      <c r="J147" s="60">
        <v>121</v>
      </c>
      <c r="K147" s="60">
        <v>121</v>
      </c>
      <c r="L147" s="60">
        <v>121</v>
      </c>
      <c r="M147" s="60">
        <v>121</v>
      </c>
      <c r="N147" s="60">
        <v>121</v>
      </c>
      <c r="O147" s="60"/>
      <c r="P147" s="66">
        <f t="shared" si="97"/>
        <v>121</v>
      </c>
      <c r="Q147" s="60"/>
      <c r="R147" s="60">
        <v>2005</v>
      </c>
      <c r="S147" s="60"/>
      <c r="T147" s="67">
        <f t="shared" si="98"/>
        <v>121</v>
      </c>
      <c r="U147" s="67">
        <f t="shared" si="99"/>
        <v>121</v>
      </c>
      <c r="V147" s="67">
        <f t="shared" si="100"/>
        <v>121</v>
      </c>
      <c r="W147" s="67">
        <f t="shared" si="101"/>
        <v>121</v>
      </c>
      <c r="X147" s="60"/>
      <c r="Y147" s="67">
        <f t="shared" si="102"/>
        <v>121</v>
      </c>
      <c r="Z147" s="60"/>
      <c r="AA147" s="68">
        <f t="shared" si="103"/>
        <v>0.8333333333333304</v>
      </c>
      <c r="AB147" s="60"/>
      <c r="AC147" s="136">
        <f>+((U147/U146)-1)*100</f>
        <v>0.8333333333333304</v>
      </c>
      <c r="AD147" s="60"/>
      <c r="AE147" s="68">
        <f>+((V147/V146)-1)*100</f>
        <v>0.8333333333333304</v>
      </c>
      <c r="AF147" s="60"/>
      <c r="AG147" s="68">
        <f>+((W147/W146)-1)*100</f>
        <v>0.8333333333333304</v>
      </c>
      <c r="AH147" s="60"/>
      <c r="AI147" s="68">
        <f>+((Y147/Y146)-1)*100</f>
        <v>0.8333333333333304</v>
      </c>
      <c r="AJ147" s="60"/>
    </row>
    <row r="148" spans="1:36" ht="9.75" customHeight="1">
      <c r="A148" s="60">
        <v>2006</v>
      </c>
      <c r="B148" s="60"/>
      <c r="C148" s="60">
        <v>123</v>
      </c>
      <c r="D148" s="60">
        <v>123</v>
      </c>
      <c r="E148" s="60">
        <v>123</v>
      </c>
      <c r="F148" s="60">
        <v>123</v>
      </c>
      <c r="G148" s="60">
        <v>123</v>
      </c>
      <c r="H148" s="60">
        <v>123</v>
      </c>
      <c r="I148" s="60">
        <v>123</v>
      </c>
      <c r="J148" s="60">
        <v>123</v>
      </c>
      <c r="K148" s="60">
        <v>123</v>
      </c>
      <c r="L148" s="60">
        <v>123</v>
      </c>
      <c r="M148" s="60">
        <v>123</v>
      </c>
      <c r="N148" s="60">
        <v>123</v>
      </c>
      <c r="O148" s="60"/>
      <c r="P148" s="66">
        <f t="shared" si="97"/>
        <v>123</v>
      </c>
      <c r="Q148" s="60"/>
      <c r="R148" s="60">
        <v>2006</v>
      </c>
      <c r="S148" s="60"/>
      <c r="T148" s="67">
        <f t="shared" si="98"/>
        <v>123</v>
      </c>
      <c r="U148" s="67">
        <f t="shared" si="99"/>
        <v>123</v>
      </c>
      <c r="V148" s="67">
        <f t="shared" si="100"/>
        <v>123</v>
      </c>
      <c r="W148" s="67">
        <f t="shared" si="101"/>
        <v>123</v>
      </c>
      <c r="X148" s="60"/>
      <c r="Y148" s="67">
        <f t="shared" si="102"/>
        <v>123</v>
      </c>
      <c r="Z148" s="60"/>
      <c r="AA148" s="68">
        <f t="shared" si="103"/>
        <v>1.6528925619834656</v>
      </c>
      <c r="AB148" s="60"/>
      <c r="AC148" s="136">
        <f>+((U148/U147)-1)*100</f>
        <v>1.6528925619834656</v>
      </c>
      <c r="AD148" s="60"/>
      <c r="AE148" s="68">
        <f>+((V148/V147)-1)*100</f>
        <v>1.6528925619834656</v>
      </c>
      <c r="AF148" s="60"/>
      <c r="AG148" s="68">
        <f>+((W148/W147)-1)*100</f>
        <v>1.6528925619834656</v>
      </c>
      <c r="AH148" s="60"/>
      <c r="AI148" s="68">
        <f>+((Y148/Y147)-1)*100</f>
        <v>1.6528925619834656</v>
      </c>
      <c r="AJ148" s="60"/>
    </row>
    <row r="149" spans="1:36" ht="9.75" customHeight="1">
      <c r="A149" s="60">
        <v>2007</v>
      </c>
      <c r="B149" s="60"/>
      <c r="C149" s="60">
        <v>125</v>
      </c>
      <c r="D149" s="60">
        <v>125</v>
      </c>
      <c r="E149" s="60">
        <v>125</v>
      </c>
      <c r="F149" s="60">
        <v>125</v>
      </c>
      <c r="G149" s="60">
        <v>125</v>
      </c>
      <c r="H149" s="60">
        <v>125</v>
      </c>
      <c r="I149" s="60">
        <v>125</v>
      </c>
      <c r="J149" s="60">
        <v>125</v>
      </c>
      <c r="K149" s="60">
        <v>125</v>
      </c>
      <c r="L149" s="60">
        <v>125</v>
      </c>
      <c r="M149" s="60">
        <v>125</v>
      </c>
      <c r="N149" s="60">
        <v>125</v>
      </c>
      <c r="O149" s="60"/>
      <c r="P149" s="66">
        <f t="shared" si="97"/>
        <v>125</v>
      </c>
      <c r="Q149" s="60"/>
      <c r="R149" s="60">
        <v>2007</v>
      </c>
      <c r="S149" s="60"/>
      <c r="T149" s="67">
        <f t="shared" si="98"/>
        <v>125</v>
      </c>
      <c r="U149" s="67">
        <f t="shared" si="99"/>
        <v>125</v>
      </c>
      <c r="V149" s="67">
        <f t="shared" si="100"/>
        <v>125</v>
      </c>
      <c r="W149" s="67">
        <f t="shared" si="101"/>
        <v>125</v>
      </c>
      <c r="X149" s="60"/>
      <c r="Y149" s="67">
        <f t="shared" si="102"/>
        <v>125</v>
      </c>
      <c r="Z149" s="60"/>
      <c r="AA149" s="68">
        <f t="shared" si="103"/>
        <v>1.6260162601626105</v>
      </c>
      <c r="AB149" s="60"/>
      <c r="AC149" s="136">
        <f>+((U149/U148)-1)*100</f>
        <v>1.6260162601626105</v>
      </c>
      <c r="AD149" s="60"/>
      <c r="AE149" s="68">
        <f>+((V149/V148)-1)*100</f>
        <v>1.6260162601626105</v>
      </c>
      <c r="AF149" s="60"/>
      <c r="AG149" s="68">
        <f>+((W149/W148)-1)*100</f>
        <v>1.6260162601626105</v>
      </c>
      <c r="AH149" s="60"/>
      <c r="AI149" s="68">
        <f>+((Y149/Y148)-1)*100</f>
        <v>1.6260162601626105</v>
      </c>
      <c r="AJ149" s="60"/>
    </row>
    <row r="150" spans="1:36" ht="9.75" customHeight="1">
      <c r="A150" s="60">
        <v>2008</v>
      </c>
      <c r="B150" s="60"/>
      <c r="C150" s="60">
        <v>144</v>
      </c>
      <c r="D150" s="60">
        <v>144</v>
      </c>
      <c r="E150" s="60">
        <v>144</v>
      </c>
      <c r="F150" s="60">
        <v>144</v>
      </c>
      <c r="G150" s="60">
        <v>144</v>
      </c>
      <c r="H150" s="60">
        <v>144</v>
      </c>
      <c r="I150" s="60">
        <v>144</v>
      </c>
      <c r="J150" s="60">
        <v>144</v>
      </c>
      <c r="K150" s="60">
        <v>144</v>
      </c>
      <c r="L150" s="60">
        <v>144</v>
      </c>
      <c r="M150" s="60">
        <v>144</v>
      </c>
      <c r="N150" s="60">
        <v>144</v>
      </c>
      <c r="O150" s="60"/>
      <c r="P150" s="66">
        <f t="shared" si="97"/>
        <v>144</v>
      </c>
      <c r="Q150" s="60"/>
      <c r="R150" s="60">
        <v>2008</v>
      </c>
      <c r="S150" s="60"/>
      <c r="T150" s="67">
        <f t="shared" si="98"/>
        <v>144</v>
      </c>
      <c r="U150" s="67">
        <f t="shared" si="99"/>
        <v>144</v>
      </c>
      <c r="V150" s="67">
        <f t="shared" si="100"/>
        <v>144</v>
      </c>
      <c r="W150" s="67">
        <f t="shared" si="101"/>
        <v>144</v>
      </c>
      <c r="X150" s="60"/>
      <c r="Y150" s="67">
        <f t="shared" si="102"/>
        <v>144</v>
      </c>
      <c r="Z150" s="60"/>
      <c r="AA150" s="68">
        <f t="shared" si="103"/>
        <v>15.199999999999992</v>
      </c>
      <c r="AB150" s="60"/>
      <c r="AC150" s="136">
        <f>+((U150/U149)-1)*100</f>
        <v>15.199999999999992</v>
      </c>
      <c r="AD150" s="60"/>
      <c r="AE150" s="68">
        <f>+((V150/V149)-1)*100</f>
        <v>15.199999999999992</v>
      </c>
      <c r="AF150" s="60"/>
      <c r="AG150" s="68">
        <f>+((W150/W149)-1)*100</f>
        <v>15.199999999999992</v>
      </c>
      <c r="AH150" s="60"/>
      <c r="AI150" s="68">
        <f>+((Y150/Y149)-1)*100</f>
        <v>15.199999999999992</v>
      </c>
      <c r="AJ150" s="60"/>
    </row>
    <row r="151" spans="1:36" ht="9.75" customHeight="1">
      <c r="A151" s="60">
        <v>2009</v>
      </c>
      <c r="B151" s="60"/>
      <c r="C151" s="60">
        <v>144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6">
        <f t="shared" si="97"/>
        <v>144</v>
      </c>
      <c r="Q151" s="60"/>
      <c r="R151" s="60">
        <v>2009</v>
      </c>
      <c r="S151" s="60"/>
      <c r="T151" s="67">
        <f t="shared" si="98"/>
        <v>144</v>
      </c>
      <c r="U151" s="67"/>
      <c r="V151" s="67"/>
      <c r="W151" s="67"/>
      <c r="X151" s="60"/>
      <c r="Y151" s="67"/>
      <c r="Z151" s="60"/>
      <c r="AA151" s="68">
        <f t="shared" si="103"/>
        <v>0</v>
      </c>
      <c r="AB151" s="60"/>
      <c r="AC151" s="136"/>
      <c r="AD151" s="60"/>
      <c r="AE151" s="68"/>
      <c r="AF151" s="60"/>
      <c r="AG151" s="68"/>
      <c r="AH151" s="60"/>
      <c r="AI151" s="68"/>
      <c r="AJ151" s="60"/>
    </row>
    <row r="152" spans="1:36" ht="3.7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6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135"/>
      <c r="AD152" s="60"/>
      <c r="AE152" s="60"/>
      <c r="AF152" s="60"/>
      <c r="AG152" s="60"/>
      <c r="AH152" s="60"/>
      <c r="AI152" s="60"/>
      <c r="AJ152" s="60"/>
    </row>
    <row r="153" spans="1:36" ht="9.75" customHeight="1">
      <c r="A153" s="65" t="s">
        <v>87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6"/>
      <c r="Q153" s="60"/>
      <c r="R153" s="65" t="s">
        <v>87</v>
      </c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135"/>
      <c r="AD153" s="60"/>
      <c r="AE153" s="60"/>
      <c r="AF153" s="60"/>
      <c r="AG153" s="60"/>
      <c r="AH153" s="60"/>
      <c r="AI153" s="60"/>
      <c r="AJ153" s="60"/>
    </row>
    <row r="154" spans="1:36" ht="9.75" customHeight="1">
      <c r="A154" s="60">
        <v>2003</v>
      </c>
      <c r="B154" s="60"/>
      <c r="C154" s="60">
        <v>147</v>
      </c>
      <c r="D154" s="60">
        <v>147</v>
      </c>
      <c r="E154" s="60">
        <v>147</v>
      </c>
      <c r="F154" s="60">
        <v>147</v>
      </c>
      <c r="G154" s="60">
        <v>147</v>
      </c>
      <c r="H154" s="60">
        <v>147</v>
      </c>
      <c r="I154" s="60">
        <v>147</v>
      </c>
      <c r="J154" s="60">
        <v>147</v>
      </c>
      <c r="K154" s="60">
        <v>147</v>
      </c>
      <c r="L154" s="60">
        <v>147</v>
      </c>
      <c r="M154" s="60">
        <v>147</v>
      </c>
      <c r="N154" s="60">
        <v>147</v>
      </c>
      <c r="O154" s="60"/>
      <c r="P154" s="66">
        <f aca="true" t="shared" si="104" ref="P154:P160">AVERAGE(C154:N154)</f>
        <v>147</v>
      </c>
      <c r="Q154" s="60"/>
      <c r="R154" s="60">
        <v>2003</v>
      </c>
      <c r="S154" s="60"/>
      <c r="T154" s="67">
        <f aca="true" t="shared" si="105" ref="T154:T160">AVERAGE(C154:E154)</f>
        <v>147</v>
      </c>
      <c r="U154" s="67">
        <f aca="true" t="shared" si="106" ref="U154:U159">AVERAGE(F154:H154)</f>
        <v>147</v>
      </c>
      <c r="V154" s="67">
        <f aca="true" t="shared" si="107" ref="V154:V159">AVERAGE(I154:K154)</f>
        <v>147</v>
      </c>
      <c r="W154" s="67">
        <f aca="true" t="shared" si="108" ref="W154:W159">AVERAGE(L154:N154)</f>
        <v>147</v>
      </c>
      <c r="X154" s="60"/>
      <c r="Y154" s="67">
        <f aca="true" t="shared" si="109" ref="Y154:Y159">AVERAGE(T154:W154)</f>
        <v>147</v>
      </c>
      <c r="Z154" s="60"/>
      <c r="AA154" s="68">
        <v>1.3986013986013957</v>
      </c>
      <c r="AB154" s="60"/>
      <c r="AC154" s="136">
        <v>1.3986013986013957</v>
      </c>
      <c r="AD154" s="60"/>
      <c r="AE154" s="68">
        <v>1.3986013986013957</v>
      </c>
      <c r="AF154" s="60"/>
      <c r="AG154" s="68">
        <v>1.3986013986013957</v>
      </c>
      <c r="AH154" s="60"/>
      <c r="AI154" s="68">
        <v>1.3986013986013957</v>
      </c>
      <c r="AJ154" s="60"/>
    </row>
    <row r="155" spans="1:36" ht="9.75" customHeight="1">
      <c r="A155" s="60">
        <v>2004</v>
      </c>
      <c r="B155" s="60"/>
      <c r="C155" s="60">
        <v>132</v>
      </c>
      <c r="D155" s="60">
        <v>132</v>
      </c>
      <c r="E155" s="60">
        <v>153</v>
      </c>
      <c r="F155" s="60">
        <v>132</v>
      </c>
      <c r="G155" s="60">
        <v>153</v>
      </c>
      <c r="H155" s="60">
        <v>153</v>
      </c>
      <c r="I155" s="60">
        <v>153</v>
      </c>
      <c r="J155" s="60">
        <v>153</v>
      </c>
      <c r="K155" s="60">
        <v>153</v>
      </c>
      <c r="L155" s="60">
        <v>153</v>
      </c>
      <c r="M155" s="60">
        <v>153</v>
      </c>
      <c r="N155" s="60">
        <v>153</v>
      </c>
      <c r="O155" s="60"/>
      <c r="P155" s="66">
        <f t="shared" si="104"/>
        <v>147.75</v>
      </c>
      <c r="Q155" s="60"/>
      <c r="R155" s="60">
        <v>2004</v>
      </c>
      <c r="S155" s="60"/>
      <c r="T155" s="67">
        <f t="shared" si="105"/>
        <v>139</v>
      </c>
      <c r="U155" s="67">
        <f t="shared" si="106"/>
        <v>146</v>
      </c>
      <c r="V155" s="67">
        <f t="shared" si="107"/>
        <v>153</v>
      </c>
      <c r="W155" s="67">
        <f t="shared" si="108"/>
        <v>153</v>
      </c>
      <c r="X155" s="60"/>
      <c r="Y155" s="67">
        <f t="shared" si="109"/>
        <v>147.75</v>
      </c>
      <c r="Z155" s="60"/>
      <c r="AA155" s="68">
        <f aca="true" t="shared" si="110" ref="AA155:AA160">+((T155/T154)-1)*100</f>
        <v>-5.442176870748295</v>
      </c>
      <c r="AB155" s="60"/>
      <c r="AC155" s="136">
        <f>+((U155/U154)-1)*100</f>
        <v>-0.6802721088435382</v>
      </c>
      <c r="AD155" s="60"/>
      <c r="AE155" s="68">
        <f>+((V155/V154)-1)*100</f>
        <v>4.081632653061229</v>
      </c>
      <c r="AF155" s="60"/>
      <c r="AG155" s="68">
        <f>+((W155/W154)-1)*100</f>
        <v>4.081632653061229</v>
      </c>
      <c r="AH155" s="60"/>
      <c r="AI155" s="68">
        <f>+((Y155/Y154)-1)*100</f>
        <v>0.5102040816326481</v>
      </c>
      <c r="AJ155" s="60"/>
    </row>
    <row r="156" spans="1:36" ht="9.75" customHeight="1">
      <c r="A156" s="60">
        <v>2005</v>
      </c>
      <c r="B156" s="60"/>
      <c r="C156" s="60">
        <v>159</v>
      </c>
      <c r="D156" s="60">
        <v>159</v>
      </c>
      <c r="E156" s="60">
        <v>159</v>
      </c>
      <c r="F156" s="60">
        <v>159</v>
      </c>
      <c r="G156" s="60">
        <v>159</v>
      </c>
      <c r="H156" s="60">
        <v>159</v>
      </c>
      <c r="I156" s="60">
        <v>159</v>
      </c>
      <c r="J156" s="60">
        <v>159</v>
      </c>
      <c r="K156" s="60">
        <v>159</v>
      </c>
      <c r="L156" s="60">
        <v>159</v>
      </c>
      <c r="M156" s="60">
        <v>159</v>
      </c>
      <c r="N156" s="60">
        <v>159</v>
      </c>
      <c r="O156" s="60"/>
      <c r="P156" s="66">
        <f t="shared" si="104"/>
        <v>159</v>
      </c>
      <c r="Q156" s="60"/>
      <c r="R156" s="60">
        <v>2005</v>
      </c>
      <c r="S156" s="60"/>
      <c r="T156" s="67">
        <f t="shared" si="105"/>
        <v>159</v>
      </c>
      <c r="U156" s="67">
        <f t="shared" si="106"/>
        <v>159</v>
      </c>
      <c r="V156" s="67">
        <f t="shared" si="107"/>
        <v>159</v>
      </c>
      <c r="W156" s="67">
        <f t="shared" si="108"/>
        <v>159</v>
      </c>
      <c r="X156" s="60"/>
      <c r="Y156" s="67">
        <f t="shared" si="109"/>
        <v>159</v>
      </c>
      <c r="Z156" s="60"/>
      <c r="AA156" s="68">
        <f t="shared" si="110"/>
        <v>14.388489208633093</v>
      </c>
      <c r="AB156" s="60"/>
      <c r="AC156" s="136">
        <f>+((U156/U155)-1)*100</f>
        <v>8.904109589041088</v>
      </c>
      <c r="AD156" s="60"/>
      <c r="AE156" s="68">
        <f>+((V156/V155)-1)*100</f>
        <v>3.9215686274509887</v>
      </c>
      <c r="AF156" s="60"/>
      <c r="AG156" s="68">
        <f>+((W156/W155)-1)*100</f>
        <v>3.9215686274509887</v>
      </c>
      <c r="AH156" s="60"/>
      <c r="AI156" s="68">
        <f>+((Y156/Y155)-1)*100</f>
        <v>7.614213197969533</v>
      </c>
      <c r="AJ156" s="60"/>
    </row>
    <row r="157" spans="1:36" ht="9.75" customHeight="1">
      <c r="A157" s="60">
        <v>2006</v>
      </c>
      <c r="B157" s="60"/>
      <c r="C157" s="60">
        <v>166</v>
      </c>
      <c r="D157" s="60">
        <v>166</v>
      </c>
      <c r="E157" s="60">
        <v>166</v>
      </c>
      <c r="F157" s="60">
        <v>166</v>
      </c>
      <c r="G157" s="60">
        <v>166</v>
      </c>
      <c r="H157" s="60">
        <v>166</v>
      </c>
      <c r="I157" s="60">
        <v>166</v>
      </c>
      <c r="J157" s="60">
        <v>166</v>
      </c>
      <c r="K157" s="60">
        <v>166</v>
      </c>
      <c r="L157" s="60">
        <v>166</v>
      </c>
      <c r="M157" s="60">
        <v>166</v>
      </c>
      <c r="N157" s="60">
        <v>166</v>
      </c>
      <c r="O157" s="60"/>
      <c r="P157" s="66">
        <f t="shared" si="104"/>
        <v>166</v>
      </c>
      <c r="Q157" s="60"/>
      <c r="R157" s="60">
        <v>2006</v>
      </c>
      <c r="S157" s="60"/>
      <c r="T157" s="67">
        <f t="shared" si="105"/>
        <v>166</v>
      </c>
      <c r="U157" s="67">
        <f t="shared" si="106"/>
        <v>166</v>
      </c>
      <c r="V157" s="67">
        <f t="shared" si="107"/>
        <v>166</v>
      </c>
      <c r="W157" s="67">
        <f t="shared" si="108"/>
        <v>166</v>
      </c>
      <c r="X157" s="60"/>
      <c r="Y157" s="67">
        <f t="shared" si="109"/>
        <v>166</v>
      </c>
      <c r="Z157" s="60"/>
      <c r="AA157" s="68">
        <f t="shared" si="110"/>
        <v>4.402515723270439</v>
      </c>
      <c r="AB157" s="60"/>
      <c r="AC157" s="136">
        <f>+((U157/U156)-1)*100</f>
        <v>4.402515723270439</v>
      </c>
      <c r="AD157" s="60"/>
      <c r="AE157" s="68">
        <f>+((V157/V156)-1)*100</f>
        <v>4.402515723270439</v>
      </c>
      <c r="AF157" s="60"/>
      <c r="AG157" s="68">
        <f>+((W157/W156)-1)*100</f>
        <v>4.402515723270439</v>
      </c>
      <c r="AH157" s="60"/>
      <c r="AI157" s="68">
        <f>+((Y157/Y156)-1)*100</f>
        <v>4.402515723270439</v>
      </c>
      <c r="AJ157" s="60"/>
    </row>
    <row r="158" spans="1:36" ht="9.75" customHeight="1">
      <c r="A158" s="60">
        <v>2007</v>
      </c>
      <c r="B158" s="60"/>
      <c r="C158" s="60">
        <v>176</v>
      </c>
      <c r="D158" s="60">
        <v>176</v>
      </c>
      <c r="E158" s="60">
        <v>176</v>
      </c>
      <c r="F158" s="60">
        <v>176</v>
      </c>
      <c r="G158" s="60">
        <v>176</v>
      </c>
      <c r="H158" s="60">
        <v>176</v>
      </c>
      <c r="I158" s="60">
        <v>176</v>
      </c>
      <c r="J158" s="60">
        <v>176</v>
      </c>
      <c r="K158" s="60">
        <v>176</v>
      </c>
      <c r="L158" s="60">
        <v>176</v>
      </c>
      <c r="M158" s="60">
        <v>176</v>
      </c>
      <c r="N158" s="60">
        <v>176</v>
      </c>
      <c r="O158" s="60"/>
      <c r="P158" s="66">
        <f t="shared" si="104"/>
        <v>176</v>
      </c>
      <c r="Q158" s="60"/>
      <c r="R158" s="60">
        <v>2007</v>
      </c>
      <c r="S158" s="60"/>
      <c r="T158" s="67">
        <f t="shared" si="105"/>
        <v>176</v>
      </c>
      <c r="U158" s="67">
        <f t="shared" si="106"/>
        <v>176</v>
      </c>
      <c r="V158" s="67">
        <f t="shared" si="107"/>
        <v>176</v>
      </c>
      <c r="W158" s="67">
        <f t="shared" si="108"/>
        <v>176</v>
      </c>
      <c r="X158" s="60"/>
      <c r="Y158" s="67">
        <f t="shared" si="109"/>
        <v>176</v>
      </c>
      <c r="Z158" s="60"/>
      <c r="AA158" s="68">
        <f t="shared" si="110"/>
        <v>6.024096385542177</v>
      </c>
      <c r="AB158" s="60"/>
      <c r="AC158" s="136">
        <f>+((U158/U157)-1)*100</f>
        <v>6.024096385542177</v>
      </c>
      <c r="AD158" s="60"/>
      <c r="AE158" s="68">
        <f>+((V158/V157)-1)*100</f>
        <v>6.024096385542177</v>
      </c>
      <c r="AF158" s="60"/>
      <c r="AG158" s="68">
        <f>+((W158/W157)-1)*100</f>
        <v>6.024096385542177</v>
      </c>
      <c r="AH158" s="60"/>
      <c r="AI158" s="68">
        <f>+((Y158/Y157)-1)*100</f>
        <v>6.024096385542177</v>
      </c>
      <c r="AJ158" s="60"/>
    </row>
    <row r="159" spans="1:36" ht="9.75" customHeight="1">
      <c r="A159" s="60">
        <v>2008</v>
      </c>
      <c r="B159" s="60"/>
      <c r="C159" s="60">
        <v>197</v>
      </c>
      <c r="D159" s="60">
        <v>197</v>
      </c>
      <c r="E159" s="60">
        <v>197</v>
      </c>
      <c r="F159" s="60">
        <v>197</v>
      </c>
      <c r="G159" s="60">
        <v>197</v>
      </c>
      <c r="H159" s="60">
        <v>197</v>
      </c>
      <c r="I159" s="60">
        <v>197</v>
      </c>
      <c r="J159" s="60">
        <v>197</v>
      </c>
      <c r="K159" s="60">
        <v>197</v>
      </c>
      <c r="L159" s="60">
        <v>197</v>
      </c>
      <c r="M159" s="60">
        <v>197</v>
      </c>
      <c r="N159" s="60">
        <v>197</v>
      </c>
      <c r="O159" s="60"/>
      <c r="P159" s="66">
        <f t="shared" si="104"/>
        <v>197</v>
      </c>
      <c r="Q159" s="60"/>
      <c r="R159" s="60">
        <v>2008</v>
      </c>
      <c r="S159" s="60"/>
      <c r="T159" s="67">
        <f t="shared" si="105"/>
        <v>197</v>
      </c>
      <c r="U159" s="67">
        <f t="shared" si="106"/>
        <v>197</v>
      </c>
      <c r="V159" s="67">
        <f t="shared" si="107"/>
        <v>197</v>
      </c>
      <c r="W159" s="67">
        <f t="shared" si="108"/>
        <v>197</v>
      </c>
      <c r="X159" s="60"/>
      <c r="Y159" s="67">
        <f t="shared" si="109"/>
        <v>197</v>
      </c>
      <c r="Z159" s="60"/>
      <c r="AA159" s="68">
        <f t="shared" si="110"/>
        <v>11.931818181818187</v>
      </c>
      <c r="AB159" s="60"/>
      <c r="AC159" s="136">
        <f>+((U159/U158)-1)*100</f>
        <v>11.931818181818187</v>
      </c>
      <c r="AD159" s="60"/>
      <c r="AE159" s="68">
        <f>+((V159/V158)-1)*100</f>
        <v>11.931818181818187</v>
      </c>
      <c r="AF159" s="60"/>
      <c r="AG159" s="68">
        <f>+((W159/W158)-1)*100</f>
        <v>11.931818181818187</v>
      </c>
      <c r="AH159" s="60"/>
      <c r="AI159" s="68">
        <f>+((Y159/Y158)-1)*100</f>
        <v>11.931818181818187</v>
      </c>
      <c r="AJ159" s="60"/>
    </row>
    <row r="160" spans="1:36" ht="9.75" customHeight="1">
      <c r="A160" s="60">
        <v>2009</v>
      </c>
      <c r="B160" s="60"/>
      <c r="C160" s="60">
        <v>217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6">
        <f t="shared" si="104"/>
        <v>217</v>
      </c>
      <c r="Q160" s="60"/>
      <c r="R160" s="60">
        <v>2009</v>
      </c>
      <c r="S160" s="60"/>
      <c r="T160" s="67">
        <f t="shared" si="105"/>
        <v>217</v>
      </c>
      <c r="U160" s="67"/>
      <c r="V160" s="67"/>
      <c r="W160" s="67"/>
      <c r="X160" s="60"/>
      <c r="Y160" s="67"/>
      <c r="Z160" s="60"/>
      <c r="AA160" s="68">
        <f t="shared" si="110"/>
        <v>10.152284263959398</v>
      </c>
      <c r="AB160" s="60"/>
      <c r="AC160" s="136"/>
      <c r="AD160" s="60"/>
      <c r="AE160" s="68"/>
      <c r="AF160" s="60"/>
      <c r="AG160" s="68"/>
      <c r="AH160" s="60"/>
      <c r="AI160" s="68"/>
      <c r="AJ160" s="60"/>
    </row>
    <row r="161" spans="1:36" ht="3.7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6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135"/>
      <c r="AD161" s="60"/>
      <c r="AE161" s="60"/>
      <c r="AF161" s="60"/>
      <c r="AG161" s="60"/>
      <c r="AH161" s="60"/>
      <c r="AI161" s="60"/>
      <c r="AJ161" s="60"/>
    </row>
    <row r="162" spans="1:36" ht="9.75" customHeight="1">
      <c r="A162" s="65" t="s">
        <v>77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6"/>
      <c r="Q162" s="60"/>
      <c r="R162" s="65" t="s">
        <v>77</v>
      </c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135"/>
      <c r="AD162" s="60"/>
      <c r="AE162" s="60"/>
      <c r="AF162" s="60"/>
      <c r="AG162" s="60"/>
      <c r="AH162" s="60"/>
      <c r="AI162" s="60"/>
      <c r="AJ162" s="60"/>
    </row>
    <row r="163" spans="1:36" ht="9.75" customHeight="1">
      <c r="A163" s="60">
        <v>2003</v>
      </c>
      <c r="B163" s="60"/>
      <c r="C163" s="60">
        <v>94</v>
      </c>
      <c r="D163" s="60">
        <v>94</v>
      </c>
      <c r="E163" s="60">
        <v>94</v>
      </c>
      <c r="F163" s="60">
        <v>95</v>
      </c>
      <c r="G163" s="60">
        <v>94</v>
      </c>
      <c r="H163" s="60">
        <v>95</v>
      </c>
      <c r="I163" s="60">
        <v>95</v>
      </c>
      <c r="J163" s="60">
        <v>95</v>
      </c>
      <c r="K163" s="60">
        <v>95</v>
      </c>
      <c r="L163" s="60">
        <v>95</v>
      </c>
      <c r="M163" s="60">
        <v>95</v>
      </c>
      <c r="N163" s="60">
        <v>95</v>
      </c>
      <c r="O163" s="60"/>
      <c r="P163" s="66">
        <f aca="true" t="shared" si="111" ref="P163:P169">AVERAGE(C163:N163)</f>
        <v>94.66666666666667</v>
      </c>
      <c r="Q163" s="60"/>
      <c r="R163" s="60">
        <v>2003</v>
      </c>
      <c r="S163" s="60"/>
      <c r="T163" s="67">
        <f aca="true" t="shared" si="112" ref="T163:T169">AVERAGE(C163:E163)</f>
        <v>94</v>
      </c>
      <c r="U163" s="67">
        <f aca="true" t="shared" si="113" ref="U163:U168">AVERAGE(F163:H163)</f>
        <v>94.66666666666667</v>
      </c>
      <c r="V163" s="67">
        <f aca="true" t="shared" si="114" ref="V163:V168">AVERAGE(I163:K163)</f>
        <v>95</v>
      </c>
      <c r="W163" s="67">
        <f aca="true" t="shared" si="115" ref="W163:W168">AVERAGE(L163:N163)</f>
        <v>95</v>
      </c>
      <c r="X163" s="60"/>
      <c r="Y163" s="67">
        <f aca="true" t="shared" si="116" ref="Y163:Y168">AVERAGE(T163:W163)</f>
        <v>94.66666666666667</v>
      </c>
      <c r="Z163" s="60"/>
      <c r="AA163" s="68">
        <v>-1.9230769230769273</v>
      </c>
      <c r="AB163" s="60"/>
      <c r="AC163" s="136">
        <v>-1.9230769230769273</v>
      </c>
      <c r="AD163" s="60"/>
      <c r="AE163" s="68">
        <v>-1.9230769230769273</v>
      </c>
      <c r="AF163" s="60"/>
      <c r="AG163" s="68">
        <v>-1.9230769230769273</v>
      </c>
      <c r="AH163" s="60"/>
      <c r="AI163" s="68">
        <v>-1.9230769230769273</v>
      </c>
      <c r="AJ163" s="60"/>
    </row>
    <row r="164" spans="1:36" ht="9.75" customHeight="1">
      <c r="A164" s="60">
        <v>2004</v>
      </c>
      <c r="B164" s="60"/>
      <c r="C164" s="60">
        <v>96</v>
      </c>
      <c r="D164" s="60">
        <v>96</v>
      </c>
      <c r="E164" s="60">
        <v>98</v>
      </c>
      <c r="F164" s="60">
        <v>96</v>
      </c>
      <c r="G164" s="60">
        <v>98</v>
      </c>
      <c r="H164" s="60">
        <v>98</v>
      </c>
      <c r="I164" s="60">
        <v>98</v>
      </c>
      <c r="J164" s="60">
        <v>98</v>
      </c>
      <c r="K164" s="60">
        <v>98</v>
      </c>
      <c r="L164" s="60">
        <v>98</v>
      </c>
      <c r="M164" s="60">
        <v>98</v>
      </c>
      <c r="N164" s="60">
        <v>98</v>
      </c>
      <c r="O164" s="60"/>
      <c r="P164" s="66">
        <f t="shared" si="111"/>
        <v>97.5</v>
      </c>
      <c r="Q164" s="60"/>
      <c r="R164" s="60">
        <v>2004</v>
      </c>
      <c r="S164" s="60"/>
      <c r="T164" s="67">
        <f t="shared" si="112"/>
        <v>96.66666666666667</v>
      </c>
      <c r="U164" s="67">
        <f t="shared" si="113"/>
        <v>97.33333333333333</v>
      </c>
      <c r="V164" s="67">
        <f t="shared" si="114"/>
        <v>98</v>
      </c>
      <c r="W164" s="67">
        <f t="shared" si="115"/>
        <v>98</v>
      </c>
      <c r="X164" s="60"/>
      <c r="Y164" s="67">
        <f t="shared" si="116"/>
        <v>97.5</v>
      </c>
      <c r="Z164" s="60"/>
      <c r="AA164" s="68">
        <f aca="true" t="shared" si="117" ref="AA164:AA169">+((T164/T163)-1)*100</f>
        <v>2.8368794326241176</v>
      </c>
      <c r="AB164" s="60"/>
      <c r="AC164" s="136">
        <f>+((U164/U163)-1)*100</f>
        <v>2.8169014084507005</v>
      </c>
      <c r="AD164" s="60"/>
      <c r="AE164" s="68">
        <f>+((V164/V163)-1)*100</f>
        <v>3.157894736842115</v>
      </c>
      <c r="AF164" s="60"/>
      <c r="AG164" s="68">
        <f>+((W164/W163)-1)*100</f>
        <v>3.157894736842115</v>
      </c>
      <c r="AH164" s="60"/>
      <c r="AI164" s="68">
        <f>+((Y164/Y163)-1)*100</f>
        <v>2.992957746478875</v>
      </c>
      <c r="AJ164" s="60"/>
    </row>
    <row r="165" spans="1:36" ht="9.75" customHeight="1">
      <c r="A165" s="60">
        <v>2005</v>
      </c>
      <c r="B165" s="60"/>
      <c r="C165" s="60">
        <v>113</v>
      </c>
      <c r="D165" s="60">
        <v>113</v>
      </c>
      <c r="E165" s="60">
        <v>113</v>
      </c>
      <c r="F165" s="60">
        <v>113</v>
      </c>
      <c r="G165" s="60">
        <v>113</v>
      </c>
      <c r="H165" s="60">
        <v>113</v>
      </c>
      <c r="I165" s="60">
        <v>113</v>
      </c>
      <c r="J165" s="60">
        <v>113</v>
      </c>
      <c r="K165" s="60">
        <v>113</v>
      </c>
      <c r="L165" s="60">
        <v>113</v>
      </c>
      <c r="M165" s="60">
        <v>113</v>
      </c>
      <c r="N165" s="60">
        <v>113</v>
      </c>
      <c r="O165" s="60"/>
      <c r="P165" s="66">
        <f t="shared" si="111"/>
        <v>113</v>
      </c>
      <c r="Q165" s="60"/>
      <c r="R165" s="60">
        <v>2005</v>
      </c>
      <c r="S165" s="60"/>
      <c r="T165" s="67">
        <f t="shared" si="112"/>
        <v>113</v>
      </c>
      <c r="U165" s="67">
        <f t="shared" si="113"/>
        <v>113</v>
      </c>
      <c r="V165" s="67">
        <f t="shared" si="114"/>
        <v>113</v>
      </c>
      <c r="W165" s="67">
        <f t="shared" si="115"/>
        <v>113</v>
      </c>
      <c r="X165" s="60"/>
      <c r="Y165" s="67">
        <f t="shared" si="116"/>
        <v>113</v>
      </c>
      <c r="Z165" s="60"/>
      <c r="AA165" s="68">
        <f t="shared" si="117"/>
        <v>16.896551724137932</v>
      </c>
      <c r="AB165" s="60"/>
      <c r="AC165" s="136">
        <f>+((U165/U164)-1)*100</f>
        <v>16.095890410958912</v>
      </c>
      <c r="AD165" s="60"/>
      <c r="AE165" s="68">
        <f>+((V165/V164)-1)*100</f>
        <v>15.306122448979597</v>
      </c>
      <c r="AF165" s="60"/>
      <c r="AG165" s="68">
        <f>+((W165/W164)-1)*100</f>
        <v>15.306122448979597</v>
      </c>
      <c r="AH165" s="60"/>
      <c r="AI165" s="68">
        <f>+((Y165/Y164)-1)*100</f>
        <v>15.897435897435908</v>
      </c>
      <c r="AJ165" s="60"/>
    </row>
    <row r="166" spans="1:36" ht="9.75" customHeight="1">
      <c r="A166" s="60">
        <v>2006</v>
      </c>
      <c r="B166" s="60"/>
      <c r="C166" s="60">
        <v>129</v>
      </c>
      <c r="D166" s="60">
        <v>129</v>
      </c>
      <c r="E166" s="60">
        <v>129</v>
      </c>
      <c r="F166" s="60">
        <v>129</v>
      </c>
      <c r="G166" s="60">
        <v>129</v>
      </c>
      <c r="H166" s="60">
        <v>129</v>
      </c>
      <c r="I166" s="60">
        <v>129</v>
      </c>
      <c r="J166" s="60">
        <v>129</v>
      </c>
      <c r="K166" s="60">
        <v>129</v>
      </c>
      <c r="L166" s="60">
        <v>129</v>
      </c>
      <c r="M166" s="60">
        <v>129</v>
      </c>
      <c r="N166" s="60">
        <v>129</v>
      </c>
      <c r="O166" s="60"/>
      <c r="P166" s="66">
        <f t="shared" si="111"/>
        <v>129</v>
      </c>
      <c r="Q166" s="60"/>
      <c r="R166" s="60">
        <v>2006</v>
      </c>
      <c r="S166" s="60"/>
      <c r="T166" s="67">
        <f t="shared" si="112"/>
        <v>129</v>
      </c>
      <c r="U166" s="67">
        <f t="shared" si="113"/>
        <v>129</v>
      </c>
      <c r="V166" s="67">
        <f t="shared" si="114"/>
        <v>129</v>
      </c>
      <c r="W166" s="67">
        <f t="shared" si="115"/>
        <v>129</v>
      </c>
      <c r="X166" s="60"/>
      <c r="Y166" s="67">
        <f t="shared" si="116"/>
        <v>129</v>
      </c>
      <c r="Z166" s="60"/>
      <c r="AA166" s="68">
        <f t="shared" si="117"/>
        <v>14.15929203539823</v>
      </c>
      <c r="AB166" s="60"/>
      <c r="AC166" s="136">
        <f>+((U166/U165)-1)*100</f>
        <v>14.15929203539823</v>
      </c>
      <c r="AD166" s="60"/>
      <c r="AE166" s="68">
        <f>+((V166/V165)-1)*100</f>
        <v>14.15929203539823</v>
      </c>
      <c r="AF166" s="60"/>
      <c r="AG166" s="68">
        <f>+((W166/W165)-1)*100</f>
        <v>14.15929203539823</v>
      </c>
      <c r="AH166" s="60"/>
      <c r="AI166" s="68">
        <f>+((Y166/Y165)-1)*100</f>
        <v>14.15929203539823</v>
      </c>
      <c r="AJ166" s="60"/>
    </row>
    <row r="167" spans="1:36" ht="9.75" customHeight="1">
      <c r="A167" s="60">
        <v>2007</v>
      </c>
      <c r="B167" s="60"/>
      <c r="C167" s="60">
        <v>142</v>
      </c>
      <c r="D167" s="60">
        <v>142</v>
      </c>
      <c r="E167" s="60">
        <v>142</v>
      </c>
      <c r="F167" s="60">
        <v>142</v>
      </c>
      <c r="G167" s="60">
        <v>142</v>
      </c>
      <c r="H167" s="60">
        <v>142</v>
      </c>
      <c r="I167" s="60">
        <v>142</v>
      </c>
      <c r="J167" s="60">
        <v>142</v>
      </c>
      <c r="K167" s="60">
        <v>142</v>
      </c>
      <c r="L167" s="60">
        <v>142</v>
      </c>
      <c r="M167" s="60">
        <v>142</v>
      </c>
      <c r="N167" s="60">
        <v>142</v>
      </c>
      <c r="O167" s="60"/>
      <c r="P167" s="66">
        <f t="shared" si="111"/>
        <v>142</v>
      </c>
      <c r="Q167" s="60"/>
      <c r="R167" s="60">
        <v>2007</v>
      </c>
      <c r="S167" s="60"/>
      <c r="T167" s="67">
        <f t="shared" si="112"/>
        <v>142</v>
      </c>
      <c r="U167" s="67">
        <f t="shared" si="113"/>
        <v>142</v>
      </c>
      <c r="V167" s="67">
        <f t="shared" si="114"/>
        <v>142</v>
      </c>
      <c r="W167" s="67">
        <f t="shared" si="115"/>
        <v>142</v>
      </c>
      <c r="X167" s="60"/>
      <c r="Y167" s="67">
        <f t="shared" si="116"/>
        <v>142</v>
      </c>
      <c r="Z167" s="60"/>
      <c r="AA167" s="68">
        <f t="shared" si="117"/>
        <v>10.077519379844958</v>
      </c>
      <c r="AB167" s="60"/>
      <c r="AC167" s="136">
        <f>+((U167/U166)-1)*100</f>
        <v>10.077519379844958</v>
      </c>
      <c r="AD167" s="60"/>
      <c r="AE167" s="68">
        <f>+((V167/V166)-1)*100</f>
        <v>10.077519379844958</v>
      </c>
      <c r="AF167" s="60"/>
      <c r="AG167" s="68">
        <f>+((W167/W166)-1)*100</f>
        <v>10.077519379844958</v>
      </c>
      <c r="AH167" s="60"/>
      <c r="AI167" s="68">
        <f>+((Y167/Y166)-1)*100</f>
        <v>10.077519379844958</v>
      </c>
      <c r="AJ167" s="60"/>
    </row>
    <row r="168" spans="1:36" ht="9.75" customHeight="1">
      <c r="A168" s="60">
        <v>2008</v>
      </c>
      <c r="B168" s="60"/>
      <c r="C168" s="60">
        <v>141</v>
      </c>
      <c r="D168" s="60">
        <v>141</v>
      </c>
      <c r="E168" s="60">
        <v>141</v>
      </c>
      <c r="F168" s="60">
        <v>141</v>
      </c>
      <c r="G168" s="60">
        <v>141</v>
      </c>
      <c r="H168" s="60">
        <v>141</v>
      </c>
      <c r="I168" s="60">
        <v>141</v>
      </c>
      <c r="J168" s="60">
        <v>141</v>
      </c>
      <c r="K168" s="60">
        <v>141</v>
      </c>
      <c r="L168" s="60">
        <v>141</v>
      </c>
      <c r="M168" s="60">
        <v>141</v>
      </c>
      <c r="N168" s="60">
        <v>141</v>
      </c>
      <c r="O168" s="60"/>
      <c r="P168" s="66">
        <f t="shared" si="111"/>
        <v>141</v>
      </c>
      <c r="Q168" s="60"/>
      <c r="R168" s="60">
        <v>2008</v>
      </c>
      <c r="S168" s="60"/>
      <c r="T168" s="67">
        <f t="shared" si="112"/>
        <v>141</v>
      </c>
      <c r="U168" s="67">
        <f t="shared" si="113"/>
        <v>141</v>
      </c>
      <c r="V168" s="67">
        <f t="shared" si="114"/>
        <v>141</v>
      </c>
      <c r="W168" s="67">
        <f t="shared" si="115"/>
        <v>141</v>
      </c>
      <c r="X168" s="60"/>
      <c r="Y168" s="67">
        <f t="shared" si="116"/>
        <v>141</v>
      </c>
      <c r="Z168" s="60"/>
      <c r="AA168" s="68">
        <f t="shared" si="117"/>
        <v>-0.7042253521126751</v>
      </c>
      <c r="AB168" s="60"/>
      <c r="AC168" s="136">
        <f>+((U168/U167)-1)*100</f>
        <v>-0.7042253521126751</v>
      </c>
      <c r="AD168" s="60"/>
      <c r="AE168" s="68">
        <f>+((V168/V167)-1)*100</f>
        <v>-0.7042253521126751</v>
      </c>
      <c r="AF168" s="60"/>
      <c r="AG168" s="68">
        <f>+((W168/W167)-1)*100</f>
        <v>-0.7042253521126751</v>
      </c>
      <c r="AH168" s="60"/>
      <c r="AI168" s="68">
        <f>+((Y168/Y167)-1)*100</f>
        <v>-0.7042253521126751</v>
      </c>
      <c r="AJ168" s="60"/>
    </row>
    <row r="169" spans="1:36" ht="9.75" customHeight="1">
      <c r="A169" s="60">
        <v>2009</v>
      </c>
      <c r="B169" s="60"/>
      <c r="C169" s="60">
        <v>154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6">
        <f t="shared" si="111"/>
        <v>154</v>
      </c>
      <c r="Q169" s="60"/>
      <c r="R169" s="60">
        <v>2009</v>
      </c>
      <c r="S169" s="60"/>
      <c r="T169" s="67">
        <f t="shared" si="112"/>
        <v>154</v>
      </c>
      <c r="U169" s="67"/>
      <c r="V169" s="67"/>
      <c r="W169" s="67"/>
      <c r="X169" s="60"/>
      <c r="Y169" s="67"/>
      <c r="Z169" s="60"/>
      <c r="AA169" s="68">
        <f t="shared" si="117"/>
        <v>9.219858156028371</v>
      </c>
      <c r="AB169" s="60"/>
      <c r="AC169" s="136"/>
      <c r="AD169" s="60"/>
      <c r="AE169" s="68"/>
      <c r="AF169" s="60"/>
      <c r="AG169" s="68"/>
      <c r="AH169" s="60"/>
      <c r="AI169" s="68"/>
      <c r="AJ169" s="60"/>
    </row>
    <row r="170" spans="1:36" ht="4.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6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135"/>
      <c r="AD170" s="60"/>
      <c r="AE170" s="60"/>
      <c r="AF170" s="60"/>
      <c r="AG170" s="60"/>
      <c r="AH170" s="60"/>
      <c r="AI170" s="60"/>
      <c r="AJ170" s="60"/>
    </row>
    <row r="171" spans="1:36" ht="9.75" customHeight="1">
      <c r="A171" s="65" t="s">
        <v>78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6"/>
      <c r="Q171" s="60"/>
      <c r="R171" s="65" t="s">
        <v>78</v>
      </c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135"/>
      <c r="AD171" s="60"/>
      <c r="AE171" s="60"/>
      <c r="AF171" s="60"/>
      <c r="AG171" s="60"/>
      <c r="AH171" s="60"/>
      <c r="AI171" s="60"/>
      <c r="AJ171" s="60"/>
    </row>
    <row r="172" spans="1:36" ht="9.75" customHeight="1">
      <c r="A172" s="60">
        <v>2003</v>
      </c>
      <c r="B172" s="60"/>
      <c r="C172" s="60">
        <v>129</v>
      </c>
      <c r="D172" s="60">
        <v>129</v>
      </c>
      <c r="E172" s="60">
        <v>129</v>
      </c>
      <c r="F172" s="60">
        <v>129</v>
      </c>
      <c r="G172" s="60">
        <v>129</v>
      </c>
      <c r="H172" s="60">
        <v>129</v>
      </c>
      <c r="I172" s="60">
        <v>129</v>
      </c>
      <c r="J172" s="60">
        <v>129</v>
      </c>
      <c r="K172" s="60">
        <v>129</v>
      </c>
      <c r="L172" s="60">
        <v>129</v>
      </c>
      <c r="M172" s="60">
        <v>129</v>
      </c>
      <c r="N172" s="60">
        <v>129</v>
      </c>
      <c r="O172" s="60"/>
      <c r="P172" s="66">
        <f aca="true" t="shared" si="118" ref="P172:P178">AVERAGE(C172:N172)</f>
        <v>129</v>
      </c>
      <c r="Q172" s="60"/>
      <c r="R172" s="60">
        <v>2003</v>
      </c>
      <c r="S172" s="60"/>
      <c r="T172" s="67">
        <f aca="true" t="shared" si="119" ref="T172:T178">AVERAGE(C172:E172)</f>
        <v>129</v>
      </c>
      <c r="U172" s="67">
        <f aca="true" t="shared" si="120" ref="U172:U177">AVERAGE(F172:H172)</f>
        <v>129</v>
      </c>
      <c r="V172" s="67">
        <f aca="true" t="shared" si="121" ref="V172:V177">AVERAGE(I172:K172)</f>
        <v>129</v>
      </c>
      <c r="W172" s="67">
        <f aca="true" t="shared" si="122" ref="W172:W177">AVERAGE(L172:N172)</f>
        <v>129</v>
      </c>
      <c r="X172" s="60"/>
      <c r="Y172" s="67">
        <f aca="true" t="shared" si="123" ref="Y172:Y177">AVERAGE(T172:W172)</f>
        <v>129</v>
      </c>
      <c r="Z172" s="60"/>
      <c r="AA172" s="68">
        <v>0</v>
      </c>
      <c r="AB172" s="60"/>
      <c r="AC172" s="136">
        <v>0</v>
      </c>
      <c r="AD172" s="60"/>
      <c r="AE172" s="68">
        <v>0</v>
      </c>
      <c r="AF172" s="60"/>
      <c r="AG172" s="68">
        <v>0</v>
      </c>
      <c r="AH172" s="60"/>
      <c r="AI172" s="68">
        <v>0</v>
      </c>
      <c r="AJ172" s="60"/>
    </row>
    <row r="173" spans="1:36" ht="9.75" customHeight="1">
      <c r="A173" s="60">
        <v>2004</v>
      </c>
      <c r="B173" s="60"/>
      <c r="C173" s="60">
        <v>128</v>
      </c>
      <c r="D173" s="60">
        <v>128</v>
      </c>
      <c r="E173" s="60">
        <v>133</v>
      </c>
      <c r="F173" s="60">
        <v>128</v>
      </c>
      <c r="G173" s="60">
        <v>133</v>
      </c>
      <c r="H173" s="60">
        <v>133</v>
      </c>
      <c r="I173" s="60">
        <v>133</v>
      </c>
      <c r="J173" s="60">
        <v>133</v>
      </c>
      <c r="K173" s="60">
        <v>133</v>
      </c>
      <c r="L173" s="60">
        <v>133</v>
      </c>
      <c r="M173" s="60">
        <v>133</v>
      </c>
      <c r="N173" s="60">
        <v>133</v>
      </c>
      <c r="O173" s="60"/>
      <c r="P173" s="66">
        <f t="shared" si="118"/>
        <v>131.75</v>
      </c>
      <c r="Q173" s="60"/>
      <c r="R173" s="60">
        <v>2004</v>
      </c>
      <c r="S173" s="60"/>
      <c r="T173" s="67">
        <f t="shared" si="119"/>
        <v>129.66666666666666</v>
      </c>
      <c r="U173" s="67">
        <f t="shared" si="120"/>
        <v>131.33333333333334</v>
      </c>
      <c r="V173" s="67">
        <f t="shared" si="121"/>
        <v>133</v>
      </c>
      <c r="W173" s="67">
        <f t="shared" si="122"/>
        <v>133</v>
      </c>
      <c r="X173" s="60"/>
      <c r="Y173" s="67">
        <f t="shared" si="123"/>
        <v>131.75</v>
      </c>
      <c r="Z173" s="60"/>
      <c r="AA173" s="68">
        <f aca="true" t="shared" si="124" ref="AA173:AA178">+((T173/T172)-1)*100</f>
        <v>0.5167958656330685</v>
      </c>
      <c r="AB173" s="60"/>
      <c r="AC173" s="136">
        <f>+((U173/U172)-1)*100</f>
        <v>1.8087855297157729</v>
      </c>
      <c r="AD173" s="60"/>
      <c r="AE173" s="68">
        <f>+((V173/V172)-1)*100</f>
        <v>3.100775193798455</v>
      </c>
      <c r="AF173" s="60"/>
      <c r="AG173" s="68">
        <f>+((W173/W172)-1)*100</f>
        <v>3.100775193798455</v>
      </c>
      <c r="AH173" s="60"/>
      <c r="AI173" s="68">
        <f>+((Y173/Y172)-1)*100</f>
        <v>2.131782945736438</v>
      </c>
      <c r="AJ173" s="60"/>
    </row>
    <row r="174" spans="1:36" ht="9.75" customHeight="1">
      <c r="A174" s="60">
        <v>2005</v>
      </c>
      <c r="B174" s="60"/>
      <c r="C174" s="60">
        <v>155</v>
      </c>
      <c r="D174" s="60">
        <v>155</v>
      </c>
      <c r="E174" s="60">
        <v>155</v>
      </c>
      <c r="F174" s="60">
        <v>155</v>
      </c>
      <c r="G174" s="60">
        <v>155</v>
      </c>
      <c r="H174" s="60">
        <v>155</v>
      </c>
      <c r="I174" s="60">
        <v>155</v>
      </c>
      <c r="J174" s="60">
        <v>155</v>
      </c>
      <c r="K174" s="60">
        <v>155</v>
      </c>
      <c r="L174" s="60">
        <v>155</v>
      </c>
      <c r="M174" s="60">
        <v>155</v>
      </c>
      <c r="N174" s="60">
        <v>155</v>
      </c>
      <c r="O174" s="60"/>
      <c r="P174" s="66">
        <f t="shared" si="118"/>
        <v>155</v>
      </c>
      <c r="Q174" s="60"/>
      <c r="R174" s="60">
        <v>2005</v>
      </c>
      <c r="S174" s="60"/>
      <c r="T174" s="67">
        <f t="shared" si="119"/>
        <v>155</v>
      </c>
      <c r="U174" s="67">
        <f t="shared" si="120"/>
        <v>155</v>
      </c>
      <c r="V174" s="67">
        <f t="shared" si="121"/>
        <v>155</v>
      </c>
      <c r="W174" s="67">
        <f t="shared" si="122"/>
        <v>155</v>
      </c>
      <c r="X174" s="60"/>
      <c r="Y174" s="67">
        <f t="shared" si="123"/>
        <v>155</v>
      </c>
      <c r="Z174" s="60"/>
      <c r="AA174" s="68">
        <f t="shared" si="124"/>
        <v>19.53727506426737</v>
      </c>
      <c r="AB174" s="60"/>
      <c r="AC174" s="136">
        <f>+((U174/U173)-1)*100</f>
        <v>18.0203045685279</v>
      </c>
      <c r="AD174" s="60"/>
      <c r="AE174" s="68">
        <f>+((V174/V173)-1)*100</f>
        <v>16.541353383458656</v>
      </c>
      <c r="AF174" s="60"/>
      <c r="AG174" s="68">
        <f>+((W174/W173)-1)*100</f>
        <v>16.541353383458656</v>
      </c>
      <c r="AH174" s="60"/>
      <c r="AI174" s="68">
        <f>+((Y174/Y173)-1)*100</f>
        <v>17.647058823529417</v>
      </c>
      <c r="AJ174" s="60"/>
    </row>
    <row r="175" spans="1:36" ht="9.75" customHeight="1">
      <c r="A175" s="60">
        <v>2006</v>
      </c>
      <c r="B175" s="60"/>
      <c r="C175" s="60">
        <v>177</v>
      </c>
      <c r="D175" s="60">
        <v>177</v>
      </c>
      <c r="E175" s="60">
        <v>177</v>
      </c>
      <c r="F175" s="60">
        <v>177</v>
      </c>
      <c r="G175" s="60">
        <v>177</v>
      </c>
      <c r="H175" s="60">
        <v>177</v>
      </c>
      <c r="I175" s="60">
        <v>177</v>
      </c>
      <c r="J175" s="60">
        <v>177</v>
      </c>
      <c r="K175" s="60">
        <v>177</v>
      </c>
      <c r="L175" s="60">
        <v>177</v>
      </c>
      <c r="M175" s="60">
        <v>177</v>
      </c>
      <c r="N175" s="60">
        <v>177</v>
      </c>
      <c r="O175" s="60"/>
      <c r="P175" s="66">
        <f t="shared" si="118"/>
        <v>177</v>
      </c>
      <c r="Q175" s="60"/>
      <c r="R175" s="60">
        <v>2006</v>
      </c>
      <c r="S175" s="60"/>
      <c r="T175" s="67">
        <f t="shared" si="119"/>
        <v>177</v>
      </c>
      <c r="U175" s="67">
        <f t="shared" si="120"/>
        <v>177</v>
      </c>
      <c r="V175" s="67">
        <f t="shared" si="121"/>
        <v>177</v>
      </c>
      <c r="W175" s="67">
        <f t="shared" si="122"/>
        <v>177</v>
      </c>
      <c r="X175" s="60"/>
      <c r="Y175" s="67">
        <f t="shared" si="123"/>
        <v>177</v>
      </c>
      <c r="Z175" s="60"/>
      <c r="AA175" s="68">
        <f t="shared" si="124"/>
        <v>14.193548387096765</v>
      </c>
      <c r="AB175" s="60"/>
      <c r="AC175" s="136">
        <f>+((U175/U174)-1)*100</f>
        <v>14.193548387096765</v>
      </c>
      <c r="AD175" s="60"/>
      <c r="AE175" s="68">
        <f>+((V175/V174)-1)*100</f>
        <v>14.193548387096765</v>
      </c>
      <c r="AF175" s="60"/>
      <c r="AG175" s="68">
        <f>+((W175/W174)-1)*100</f>
        <v>14.193548387096765</v>
      </c>
      <c r="AH175" s="60"/>
      <c r="AI175" s="68">
        <f>+((Y175/Y174)-1)*100</f>
        <v>14.193548387096765</v>
      </c>
      <c r="AJ175" s="60"/>
    </row>
    <row r="176" spans="1:36" ht="9.75" customHeight="1">
      <c r="A176" s="60">
        <v>2007</v>
      </c>
      <c r="B176" s="60"/>
      <c r="C176" s="60">
        <v>191</v>
      </c>
      <c r="D176" s="60">
        <v>191</v>
      </c>
      <c r="E176" s="60">
        <v>191</v>
      </c>
      <c r="F176" s="60">
        <v>191</v>
      </c>
      <c r="G176" s="60">
        <v>191</v>
      </c>
      <c r="H176" s="60">
        <v>191</v>
      </c>
      <c r="I176" s="60">
        <v>191</v>
      </c>
      <c r="J176" s="60">
        <v>191</v>
      </c>
      <c r="K176" s="60">
        <v>191</v>
      </c>
      <c r="L176" s="60">
        <v>191</v>
      </c>
      <c r="M176" s="60">
        <v>191</v>
      </c>
      <c r="N176" s="60">
        <v>191</v>
      </c>
      <c r="O176" s="60"/>
      <c r="P176" s="66">
        <f t="shared" si="118"/>
        <v>191</v>
      </c>
      <c r="Q176" s="60"/>
      <c r="R176" s="60">
        <v>2007</v>
      </c>
      <c r="S176" s="60"/>
      <c r="T176" s="67">
        <f t="shared" si="119"/>
        <v>191</v>
      </c>
      <c r="U176" s="67">
        <f t="shared" si="120"/>
        <v>191</v>
      </c>
      <c r="V176" s="67">
        <f t="shared" si="121"/>
        <v>191</v>
      </c>
      <c r="W176" s="67">
        <f t="shared" si="122"/>
        <v>191</v>
      </c>
      <c r="X176" s="60"/>
      <c r="Y176" s="67">
        <f t="shared" si="123"/>
        <v>191</v>
      </c>
      <c r="Z176" s="60"/>
      <c r="AA176" s="68">
        <f t="shared" si="124"/>
        <v>7.909604519774005</v>
      </c>
      <c r="AB176" s="60"/>
      <c r="AC176" s="136">
        <f>+((U176/U175)-1)*100</f>
        <v>7.909604519774005</v>
      </c>
      <c r="AD176" s="60"/>
      <c r="AE176" s="68">
        <f>+((V176/V175)-1)*100</f>
        <v>7.909604519774005</v>
      </c>
      <c r="AF176" s="60"/>
      <c r="AG176" s="68">
        <f>+((W176/W175)-1)*100</f>
        <v>7.909604519774005</v>
      </c>
      <c r="AH176" s="60"/>
      <c r="AI176" s="68">
        <f>+((Y176/Y175)-1)*100</f>
        <v>7.909604519774005</v>
      </c>
      <c r="AJ176" s="60"/>
    </row>
    <row r="177" spans="1:36" ht="9.75" customHeight="1">
      <c r="A177" s="60">
        <v>2008</v>
      </c>
      <c r="B177" s="60"/>
      <c r="C177" s="60">
        <v>212</v>
      </c>
      <c r="D177" s="60">
        <v>212</v>
      </c>
      <c r="E177" s="60">
        <v>212</v>
      </c>
      <c r="F177" s="60">
        <v>212</v>
      </c>
      <c r="G177" s="60">
        <v>212</v>
      </c>
      <c r="H177" s="60">
        <v>212</v>
      </c>
      <c r="I177" s="60">
        <v>212</v>
      </c>
      <c r="J177" s="60">
        <v>212</v>
      </c>
      <c r="K177" s="60">
        <v>212</v>
      </c>
      <c r="L177" s="60">
        <v>212</v>
      </c>
      <c r="M177" s="60">
        <v>212</v>
      </c>
      <c r="N177" s="60">
        <v>212</v>
      </c>
      <c r="O177" s="60"/>
      <c r="P177" s="66">
        <f t="shared" si="118"/>
        <v>212</v>
      </c>
      <c r="Q177" s="60"/>
      <c r="R177" s="60">
        <v>2008</v>
      </c>
      <c r="S177" s="60"/>
      <c r="T177" s="67">
        <f t="shared" si="119"/>
        <v>212</v>
      </c>
      <c r="U177" s="67">
        <f t="shared" si="120"/>
        <v>212</v>
      </c>
      <c r="V177" s="67">
        <f t="shared" si="121"/>
        <v>212</v>
      </c>
      <c r="W177" s="67">
        <f t="shared" si="122"/>
        <v>212</v>
      </c>
      <c r="X177" s="60"/>
      <c r="Y177" s="67">
        <f t="shared" si="123"/>
        <v>212</v>
      </c>
      <c r="Z177" s="60"/>
      <c r="AA177" s="68">
        <f t="shared" si="124"/>
        <v>10.994764397905765</v>
      </c>
      <c r="AB177" s="60"/>
      <c r="AC177" s="136">
        <f>+((U177/U176)-1)*100</f>
        <v>10.994764397905765</v>
      </c>
      <c r="AD177" s="60"/>
      <c r="AE177" s="68">
        <f>+((V177/V176)-1)*100</f>
        <v>10.994764397905765</v>
      </c>
      <c r="AF177" s="60"/>
      <c r="AG177" s="68">
        <f>+((W177/W176)-1)*100</f>
        <v>10.994764397905765</v>
      </c>
      <c r="AH177" s="60"/>
      <c r="AI177" s="68">
        <f>+((Y177/Y176)-1)*100</f>
        <v>10.994764397905765</v>
      </c>
      <c r="AJ177" s="60"/>
    </row>
    <row r="178" spans="1:36" ht="9.75" customHeight="1">
      <c r="A178" s="60">
        <v>2009</v>
      </c>
      <c r="B178" s="60"/>
      <c r="C178" s="60">
        <v>234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6">
        <f t="shared" si="118"/>
        <v>234</v>
      </c>
      <c r="Q178" s="60"/>
      <c r="R178" s="60">
        <v>2009</v>
      </c>
      <c r="S178" s="60"/>
      <c r="T178" s="67">
        <f t="shared" si="119"/>
        <v>234</v>
      </c>
      <c r="U178" s="67"/>
      <c r="V178" s="67"/>
      <c r="W178" s="67"/>
      <c r="X178" s="60"/>
      <c r="Y178" s="67"/>
      <c r="Z178" s="60"/>
      <c r="AA178" s="68">
        <f t="shared" si="124"/>
        <v>10.377358490566046</v>
      </c>
      <c r="AB178" s="60"/>
      <c r="AC178" s="136"/>
      <c r="AD178" s="60"/>
      <c r="AE178" s="68"/>
      <c r="AF178" s="60"/>
      <c r="AG178" s="68"/>
      <c r="AH178" s="60"/>
      <c r="AI178" s="68"/>
      <c r="AJ178" s="60"/>
    </row>
    <row r="179" spans="1:36" ht="4.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6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135"/>
      <c r="AD179" s="60"/>
      <c r="AE179" s="60"/>
      <c r="AF179" s="60"/>
      <c r="AG179" s="60"/>
      <c r="AH179" s="60"/>
      <c r="AI179" s="60"/>
      <c r="AJ179" s="60"/>
    </row>
    <row r="180" spans="1:36" ht="9.75" customHeight="1">
      <c r="A180" s="65" t="s">
        <v>79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6"/>
      <c r="Q180" s="60"/>
      <c r="R180" s="65" t="s">
        <v>79</v>
      </c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135"/>
      <c r="AD180" s="60"/>
      <c r="AE180" s="60"/>
      <c r="AF180" s="60"/>
      <c r="AG180" s="60"/>
      <c r="AH180" s="60"/>
      <c r="AI180" s="60"/>
      <c r="AJ180" s="60"/>
    </row>
    <row r="181" spans="1:36" ht="9.75" customHeight="1">
      <c r="A181" s="60">
        <v>2003</v>
      </c>
      <c r="B181" s="60"/>
      <c r="C181" s="60">
        <v>161</v>
      </c>
      <c r="D181" s="60">
        <v>161</v>
      </c>
      <c r="E181" s="60">
        <v>161</v>
      </c>
      <c r="F181" s="60">
        <v>158</v>
      </c>
      <c r="G181" s="60">
        <v>158</v>
      </c>
      <c r="H181" s="60">
        <v>158</v>
      </c>
      <c r="I181" s="60">
        <v>153</v>
      </c>
      <c r="J181" s="60">
        <v>153</v>
      </c>
      <c r="K181" s="60">
        <v>153</v>
      </c>
      <c r="L181" s="60">
        <v>156</v>
      </c>
      <c r="M181" s="60">
        <v>156</v>
      </c>
      <c r="N181" s="60">
        <v>156</v>
      </c>
      <c r="O181" s="60"/>
      <c r="P181" s="66">
        <f aca="true" t="shared" si="125" ref="P181:P187">AVERAGE(C181:N181)</f>
        <v>157</v>
      </c>
      <c r="Q181" s="60"/>
      <c r="R181" s="60">
        <v>2003</v>
      </c>
      <c r="S181" s="60"/>
      <c r="T181" s="67">
        <f aca="true" t="shared" si="126" ref="T181:T187">AVERAGE(C181:E181)</f>
        <v>161</v>
      </c>
      <c r="U181" s="67">
        <f aca="true" t="shared" si="127" ref="U181:U186">AVERAGE(F181:H181)</f>
        <v>158</v>
      </c>
      <c r="V181" s="67">
        <f aca="true" t="shared" si="128" ref="V181:V186">AVERAGE(I181:K181)</f>
        <v>153</v>
      </c>
      <c r="W181" s="67">
        <f aca="true" t="shared" si="129" ref="W181:W186">AVERAGE(L181:N181)</f>
        <v>156</v>
      </c>
      <c r="X181" s="60"/>
      <c r="Y181" s="67">
        <f aca="true" t="shared" si="130" ref="Y181:Y186">AVERAGE(T181:W181)</f>
        <v>157</v>
      </c>
      <c r="Z181" s="60"/>
      <c r="AA181" s="68">
        <v>3.8709677419354938</v>
      </c>
      <c r="AB181" s="60"/>
      <c r="AC181" s="136">
        <v>3.267973856209161</v>
      </c>
      <c r="AD181" s="60"/>
      <c r="AE181" s="68">
        <v>3.378378378378377</v>
      </c>
      <c r="AF181" s="60"/>
      <c r="AG181" s="68">
        <v>0.6451612903225712</v>
      </c>
      <c r="AH181" s="60"/>
      <c r="AI181" s="68">
        <v>2.782324058919805</v>
      </c>
      <c r="AJ181" s="60"/>
    </row>
    <row r="182" spans="1:36" ht="9.75" customHeight="1">
      <c r="A182" s="60">
        <v>2004</v>
      </c>
      <c r="B182" s="60"/>
      <c r="C182" s="60">
        <v>163</v>
      </c>
      <c r="D182" s="60">
        <v>163</v>
      </c>
      <c r="E182" s="60">
        <v>163</v>
      </c>
      <c r="F182" s="60">
        <v>159</v>
      </c>
      <c r="G182" s="60">
        <v>159</v>
      </c>
      <c r="H182" s="60">
        <v>159</v>
      </c>
      <c r="I182" s="60">
        <v>156</v>
      </c>
      <c r="J182" s="60">
        <v>156</v>
      </c>
      <c r="K182" s="60">
        <v>156</v>
      </c>
      <c r="L182" s="60">
        <v>161</v>
      </c>
      <c r="M182" s="60">
        <v>161</v>
      </c>
      <c r="N182" s="60">
        <v>161</v>
      </c>
      <c r="O182" s="60"/>
      <c r="P182" s="66">
        <f t="shared" si="125"/>
        <v>159.75</v>
      </c>
      <c r="Q182" s="60"/>
      <c r="R182" s="60">
        <v>2004</v>
      </c>
      <c r="S182" s="60"/>
      <c r="T182" s="67">
        <f t="shared" si="126"/>
        <v>163</v>
      </c>
      <c r="U182" s="67">
        <f t="shared" si="127"/>
        <v>159</v>
      </c>
      <c r="V182" s="67">
        <f t="shared" si="128"/>
        <v>156</v>
      </c>
      <c r="W182" s="67">
        <f t="shared" si="129"/>
        <v>161</v>
      </c>
      <c r="X182" s="60"/>
      <c r="Y182" s="67">
        <f t="shared" si="130"/>
        <v>159.75</v>
      </c>
      <c r="Z182" s="60"/>
      <c r="AA182" s="68">
        <f aca="true" t="shared" si="131" ref="AA182:AA187">+((T182/T181)-1)*100</f>
        <v>1.2422360248447228</v>
      </c>
      <c r="AB182" s="60"/>
      <c r="AC182" s="136">
        <f>+((U182/U181)-1)*100</f>
        <v>0.6329113924050667</v>
      </c>
      <c r="AD182" s="60"/>
      <c r="AE182" s="68">
        <f>+((V182/V181)-1)*100</f>
        <v>1.9607843137254832</v>
      </c>
      <c r="AF182" s="60"/>
      <c r="AG182" s="68">
        <f>+((W182/W181)-1)*100</f>
        <v>3.205128205128216</v>
      </c>
      <c r="AH182" s="60"/>
      <c r="AI182" s="68">
        <f>+((Y182/Y181)-1)*100</f>
        <v>1.7515923566878921</v>
      </c>
      <c r="AJ182" s="60"/>
    </row>
    <row r="183" spans="1:36" ht="9.75" customHeight="1">
      <c r="A183" s="60">
        <v>2005</v>
      </c>
      <c r="B183" s="60"/>
      <c r="C183" s="60">
        <v>169</v>
      </c>
      <c r="D183" s="60">
        <v>169</v>
      </c>
      <c r="E183" s="60">
        <v>169</v>
      </c>
      <c r="F183" s="60">
        <v>161</v>
      </c>
      <c r="G183" s="60">
        <v>161</v>
      </c>
      <c r="H183" s="60">
        <v>161</v>
      </c>
      <c r="I183" s="60">
        <v>162</v>
      </c>
      <c r="J183" s="60">
        <v>162</v>
      </c>
      <c r="K183" s="60">
        <v>162</v>
      </c>
      <c r="L183" s="60">
        <v>166</v>
      </c>
      <c r="M183" s="60">
        <v>166</v>
      </c>
      <c r="N183" s="60">
        <v>166</v>
      </c>
      <c r="O183" s="60"/>
      <c r="P183" s="66">
        <f t="shared" si="125"/>
        <v>164.5</v>
      </c>
      <c r="Q183" s="60"/>
      <c r="R183" s="60">
        <v>2005</v>
      </c>
      <c r="S183" s="60"/>
      <c r="T183" s="67">
        <f t="shared" si="126"/>
        <v>169</v>
      </c>
      <c r="U183" s="67">
        <f t="shared" si="127"/>
        <v>161</v>
      </c>
      <c r="V183" s="67">
        <f t="shared" si="128"/>
        <v>162</v>
      </c>
      <c r="W183" s="67">
        <f t="shared" si="129"/>
        <v>166</v>
      </c>
      <c r="X183" s="60"/>
      <c r="Y183" s="67">
        <f t="shared" si="130"/>
        <v>164.5</v>
      </c>
      <c r="Z183" s="60"/>
      <c r="AA183" s="68">
        <f t="shared" si="131"/>
        <v>3.6809815950920255</v>
      </c>
      <c r="AB183" s="60"/>
      <c r="AC183" s="136">
        <f>+((U183/U182)-1)*100</f>
        <v>1.2578616352201255</v>
      </c>
      <c r="AD183" s="60"/>
      <c r="AE183" s="68">
        <f>+((V183/V182)-1)*100</f>
        <v>3.8461538461538547</v>
      </c>
      <c r="AF183" s="60"/>
      <c r="AG183" s="68">
        <f>+((W183/W182)-1)*100</f>
        <v>3.105590062111796</v>
      </c>
      <c r="AH183" s="60"/>
      <c r="AI183" s="68">
        <f>+((Y183/Y182)-1)*100</f>
        <v>2.9733959311424085</v>
      </c>
      <c r="AJ183" s="60"/>
    </row>
    <row r="184" spans="1:36" ht="9.75" customHeight="1">
      <c r="A184" s="60">
        <v>2006</v>
      </c>
      <c r="B184" s="60"/>
      <c r="C184" s="60">
        <v>174</v>
      </c>
      <c r="D184" s="60">
        <v>174</v>
      </c>
      <c r="E184" s="60">
        <v>174</v>
      </c>
      <c r="F184" s="60">
        <v>169</v>
      </c>
      <c r="G184" s="60">
        <v>169</v>
      </c>
      <c r="H184" s="60">
        <v>169</v>
      </c>
      <c r="I184" s="60">
        <v>168</v>
      </c>
      <c r="J184" s="60">
        <v>168</v>
      </c>
      <c r="K184" s="60">
        <v>168</v>
      </c>
      <c r="L184" s="60">
        <v>172</v>
      </c>
      <c r="M184" s="60">
        <v>172</v>
      </c>
      <c r="N184" s="60">
        <v>172</v>
      </c>
      <c r="O184" s="60"/>
      <c r="P184" s="66">
        <f t="shared" si="125"/>
        <v>170.75</v>
      </c>
      <c r="Q184" s="60"/>
      <c r="R184" s="60">
        <v>2006</v>
      </c>
      <c r="S184" s="60"/>
      <c r="T184" s="67">
        <f t="shared" si="126"/>
        <v>174</v>
      </c>
      <c r="U184" s="67">
        <f t="shared" si="127"/>
        <v>169</v>
      </c>
      <c r="V184" s="67">
        <f t="shared" si="128"/>
        <v>168</v>
      </c>
      <c r="W184" s="67">
        <f t="shared" si="129"/>
        <v>172</v>
      </c>
      <c r="X184" s="60"/>
      <c r="Y184" s="67">
        <f t="shared" si="130"/>
        <v>170.75</v>
      </c>
      <c r="Z184" s="60"/>
      <c r="AA184" s="68">
        <f t="shared" si="131"/>
        <v>2.9585798816567976</v>
      </c>
      <c r="AB184" s="60"/>
      <c r="AC184" s="136">
        <f>+((U184/U183)-1)*100</f>
        <v>4.968944099378891</v>
      </c>
      <c r="AD184" s="60"/>
      <c r="AE184" s="68">
        <f>+((V184/V183)-1)*100</f>
        <v>3.703703703703698</v>
      </c>
      <c r="AF184" s="60"/>
      <c r="AG184" s="68">
        <f>+((W184/W183)-1)*100</f>
        <v>3.6144578313253017</v>
      </c>
      <c r="AH184" s="60"/>
      <c r="AI184" s="68">
        <f>+((Y184/Y183)-1)*100</f>
        <v>3.7993920972644313</v>
      </c>
      <c r="AJ184" s="60"/>
    </row>
    <row r="185" spans="1:36" ht="9.75" customHeight="1">
      <c r="A185" s="60">
        <v>2007</v>
      </c>
      <c r="B185" s="60"/>
      <c r="C185" s="60">
        <v>180</v>
      </c>
      <c r="D185" s="60">
        <v>180</v>
      </c>
      <c r="E185" s="60">
        <v>180</v>
      </c>
      <c r="F185" s="60">
        <v>176</v>
      </c>
      <c r="G185" s="60">
        <v>176</v>
      </c>
      <c r="H185" s="60">
        <v>176</v>
      </c>
      <c r="I185" s="60">
        <v>173</v>
      </c>
      <c r="J185" s="60">
        <v>173</v>
      </c>
      <c r="K185" s="60">
        <v>173</v>
      </c>
      <c r="L185" s="60">
        <v>179</v>
      </c>
      <c r="M185" s="60">
        <v>179</v>
      </c>
      <c r="N185" s="60">
        <v>179</v>
      </c>
      <c r="O185" s="60"/>
      <c r="P185" s="66">
        <f t="shared" si="125"/>
        <v>177</v>
      </c>
      <c r="Q185" s="60"/>
      <c r="R185" s="60">
        <v>2007</v>
      </c>
      <c r="S185" s="60"/>
      <c r="T185" s="67">
        <f t="shared" si="126"/>
        <v>180</v>
      </c>
      <c r="U185" s="67">
        <f t="shared" si="127"/>
        <v>176</v>
      </c>
      <c r="V185" s="67">
        <f t="shared" si="128"/>
        <v>173</v>
      </c>
      <c r="W185" s="67">
        <f t="shared" si="129"/>
        <v>179</v>
      </c>
      <c r="X185" s="60"/>
      <c r="Y185" s="67">
        <f t="shared" si="130"/>
        <v>177</v>
      </c>
      <c r="Z185" s="60"/>
      <c r="AA185" s="68">
        <f t="shared" si="131"/>
        <v>3.4482758620689724</v>
      </c>
      <c r="AB185" s="60"/>
      <c r="AC185" s="136">
        <f>+((U185/U184)-1)*100</f>
        <v>4.142011834319526</v>
      </c>
      <c r="AD185" s="60"/>
      <c r="AE185" s="68">
        <f>+((V185/V184)-1)*100</f>
        <v>2.9761904761904656</v>
      </c>
      <c r="AF185" s="60"/>
      <c r="AG185" s="68">
        <f>+((W185/W184)-1)*100</f>
        <v>4.069767441860472</v>
      </c>
      <c r="AH185" s="60"/>
      <c r="AI185" s="68">
        <f>+((Y185/Y184)-1)*100</f>
        <v>3.660322108345526</v>
      </c>
      <c r="AJ185" s="60"/>
    </row>
    <row r="186" spans="1:36" ht="9.75" customHeight="1">
      <c r="A186" s="60">
        <v>2008</v>
      </c>
      <c r="B186" s="60"/>
      <c r="C186" s="60">
        <v>187</v>
      </c>
      <c r="D186" s="60">
        <v>187</v>
      </c>
      <c r="E186" s="60">
        <v>187</v>
      </c>
      <c r="F186" s="60">
        <v>183</v>
      </c>
      <c r="G186" s="60">
        <v>183</v>
      </c>
      <c r="H186" s="60">
        <v>183</v>
      </c>
      <c r="I186" s="60">
        <v>179</v>
      </c>
      <c r="J186" s="60">
        <v>179</v>
      </c>
      <c r="K186" s="60">
        <v>179</v>
      </c>
      <c r="L186" s="60">
        <v>185</v>
      </c>
      <c r="M186" s="60">
        <v>185</v>
      </c>
      <c r="N186" s="60">
        <v>185</v>
      </c>
      <c r="O186" s="60"/>
      <c r="P186" s="66">
        <f t="shared" si="125"/>
        <v>183.5</v>
      </c>
      <c r="Q186" s="60"/>
      <c r="R186" s="60">
        <v>2008</v>
      </c>
      <c r="S186" s="60"/>
      <c r="T186" s="67">
        <f t="shared" si="126"/>
        <v>187</v>
      </c>
      <c r="U186" s="67">
        <f t="shared" si="127"/>
        <v>183</v>
      </c>
      <c r="V186" s="67">
        <f t="shared" si="128"/>
        <v>179</v>
      </c>
      <c r="W186" s="67">
        <f t="shared" si="129"/>
        <v>185</v>
      </c>
      <c r="X186" s="60"/>
      <c r="Y186" s="67">
        <f t="shared" si="130"/>
        <v>183.5</v>
      </c>
      <c r="Z186" s="60"/>
      <c r="AA186" s="68">
        <f t="shared" si="131"/>
        <v>3.8888888888888973</v>
      </c>
      <c r="AB186" s="60"/>
      <c r="AC186" s="136">
        <f>+((U186/U185)-1)*100</f>
        <v>3.9772727272727293</v>
      </c>
      <c r="AD186" s="60"/>
      <c r="AE186" s="68">
        <f>+((V186/V185)-1)*100</f>
        <v>3.4682080924855585</v>
      </c>
      <c r="AF186" s="60"/>
      <c r="AG186" s="68">
        <f>+((W186/W185)-1)*100</f>
        <v>3.3519553072625774</v>
      </c>
      <c r="AH186" s="60"/>
      <c r="AI186" s="68">
        <f>+((Y186/Y185)-1)*100</f>
        <v>3.672316384180796</v>
      </c>
      <c r="AJ186" s="60"/>
    </row>
    <row r="187" spans="1:36" ht="9.75" customHeight="1">
      <c r="A187" s="60">
        <v>2009</v>
      </c>
      <c r="B187" s="60"/>
      <c r="C187" s="60">
        <v>185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6">
        <f t="shared" si="125"/>
        <v>185</v>
      </c>
      <c r="Q187" s="60"/>
      <c r="R187" s="60">
        <v>2009</v>
      </c>
      <c r="S187" s="60"/>
      <c r="T187" s="67">
        <f t="shared" si="126"/>
        <v>185</v>
      </c>
      <c r="U187" s="67"/>
      <c r="V187" s="67"/>
      <c r="W187" s="67"/>
      <c r="X187" s="60"/>
      <c r="Y187" s="67"/>
      <c r="Z187" s="60"/>
      <c r="AA187" s="68">
        <f t="shared" si="131"/>
        <v>-1.0695187165775444</v>
      </c>
      <c r="AB187" s="60"/>
      <c r="AC187" s="136"/>
      <c r="AD187" s="60"/>
      <c r="AE187" s="68"/>
      <c r="AF187" s="60"/>
      <c r="AG187" s="68"/>
      <c r="AH187" s="60"/>
      <c r="AI187" s="68"/>
      <c r="AJ187" s="60"/>
    </row>
    <row r="188" spans="1:36" ht="3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6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136"/>
      <c r="AD188" s="60"/>
      <c r="AE188" s="60"/>
      <c r="AF188" s="60"/>
      <c r="AG188" s="60"/>
      <c r="AH188" s="60"/>
      <c r="AI188" s="60"/>
      <c r="AJ188" s="60"/>
    </row>
    <row r="189" spans="1:36" ht="6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82"/>
      <c r="Q189" s="60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</row>
    <row r="190" spans="1:36" ht="3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6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ht="9.75" customHeight="1">
      <c r="A191" s="83" t="s">
        <v>269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6"/>
      <c r="Q191" s="60"/>
      <c r="R191" s="83" t="s">
        <v>269</v>
      </c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ht="12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6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ht="12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6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ht="1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6"/>
      <c r="Q194" s="60"/>
      <c r="R194" s="60" t="s">
        <v>286</v>
      </c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ht="15" customHeight="1">
      <c r="A195" s="54" t="s">
        <v>314</v>
      </c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6"/>
      <c r="Q195" s="60"/>
      <c r="R195" s="55" t="s">
        <v>312</v>
      </c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ht="13.5" customHeight="1">
      <c r="A196" s="112"/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2"/>
      <c r="P196" s="113"/>
      <c r="Q196" s="59"/>
      <c r="R196" s="119"/>
      <c r="S196" s="120"/>
      <c r="T196" s="143" t="s">
        <v>279</v>
      </c>
      <c r="U196" s="132"/>
      <c r="V196" s="143"/>
      <c r="W196" s="132"/>
      <c r="X196" s="133"/>
      <c r="Y196" s="133"/>
      <c r="Z196" s="119"/>
      <c r="AA196" s="129"/>
      <c r="AB196" s="129"/>
      <c r="AC196" s="130" t="s">
        <v>274</v>
      </c>
      <c r="AD196" s="130"/>
      <c r="AE196" s="129"/>
      <c r="AF196" s="129"/>
      <c r="AG196" s="129"/>
      <c r="AH196" s="129"/>
      <c r="AI196" s="131"/>
      <c r="AJ196" s="119"/>
    </row>
    <row r="197" spans="1:38" ht="12">
      <c r="A197" s="114" t="s">
        <v>93</v>
      </c>
      <c r="B197" s="137"/>
      <c r="C197" s="115" t="s">
        <v>56</v>
      </c>
      <c r="D197" s="115" t="s">
        <v>57</v>
      </c>
      <c r="E197" s="115" t="s">
        <v>58</v>
      </c>
      <c r="F197" s="115" t="s">
        <v>59</v>
      </c>
      <c r="G197" s="115" t="s">
        <v>60</v>
      </c>
      <c r="H197" s="115" t="s">
        <v>61</v>
      </c>
      <c r="I197" s="115" t="s">
        <v>62</v>
      </c>
      <c r="J197" s="115" t="s">
        <v>63</v>
      </c>
      <c r="K197" s="115" t="s">
        <v>64</v>
      </c>
      <c r="L197" s="115" t="s">
        <v>65</v>
      </c>
      <c r="M197" s="115" t="s">
        <v>66</v>
      </c>
      <c r="N197" s="115" t="s">
        <v>67</v>
      </c>
      <c r="O197" s="114"/>
      <c r="P197" s="116" t="s">
        <v>68</v>
      </c>
      <c r="Q197" s="61"/>
      <c r="R197" s="122" t="s">
        <v>93</v>
      </c>
      <c r="S197" s="121"/>
      <c r="T197" s="123" t="s">
        <v>89</v>
      </c>
      <c r="U197" s="123" t="s">
        <v>90</v>
      </c>
      <c r="V197" s="123" t="s">
        <v>91</v>
      </c>
      <c r="W197" s="123" t="s">
        <v>92</v>
      </c>
      <c r="X197" s="122"/>
      <c r="Y197" s="124" t="s">
        <v>68</v>
      </c>
      <c r="Z197" s="121"/>
      <c r="AA197" s="121" t="s">
        <v>251</v>
      </c>
      <c r="AB197" s="121"/>
      <c r="AC197" s="121" t="s">
        <v>253</v>
      </c>
      <c r="AD197" s="121"/>
      <c r="AE197" s="121" t="s">
        <v>260</v>
      </c>
      <c r="AF197" s="121"/>
      <c r="AG197" s="125" t="s">
        <v>268</v>
      </c>
      <c r="AH197" s="121"/>
      <c r="AI197" s="125" t="s">
        <v>267</v>
      </c>
      <c r="AJ197" s="121"/>
      <c r="AL197" s="156" t="s">
        <v>289</v>
      </c>
    </row>
    <row r="198" spans="1:36" ht="6.75" customHeight="1">
      <c r="A198" s="117"/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7"/>
      <c r="P198" s="118"/>
      <c r="Q198" s="59"/>
      <c r="R198" s="126"/>
      <c r="S198" s="127"/>
      <c r="T198" s="127"/>
      <c r="U198" s="127"/>
      <c r="V198" s="127"/>
      <c r="W198" s="127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</row>
    <row r="199" spans="1:38" ht="12.75" customHeight="1">
      <c r="A199" s="59"/>
      <c r="B199" s="60"/>
      <c r="C199" s="62"/>
      <c r="D199" s="62"/>
      <c r="E199" s="62"/>
      <c r="F199" s="62"/>
      <c r="G199" s="62"/>
      <c r="H199" s="63" t="s">
        <v>69</v>
      </c>
      <c r="I199" s="62"/>
      <c r="J199" s="62"/>
      <c r="K199" s="62"/>
      <c r="L199" s="62"/>
      <c r="M199" s="62"/>
      <c r="N199" s="62"/>
      <c r="O199" s="59"/>
      <c r="P199" s="62"/>
      <c r="Q199" s="59"/>
      <c r="R199" s="59"/>
      <c r="S199" s="60"/>
      <c r="T199" s="62"/>
      <c r="U199" s="62"/>
      <c r="V199" s="63" t="s">
        <v>277</v>
      </c>
      <c r="W199" s="62"/>
      <c r="X199" s="59"/>
      <c r="Y199" s="59"/>
      <c r="Z199" s="59"/>
      <c r="AA199" s="60"/>
      <c r="AC199" s="134"/>
      <c r="AD199" s="83" t="s">
        <v>276</v>
      </c>
      <c r="AE199" s="60"/>
      <c r="AF199" s="64"/>
      <c r="AG199" s="64"/>
      <c r="AH199" s="64"/>
      <c r="AI199" s="60"/>
      <c r="AJ199" s="60"/>
      <c r="AL199" s="156" t="s">
        <v>288</v>
      </c>
    </row>
    <row r="200" spans="1:36" ht="6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6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8" ht="9.75" customHeight="1">
      <c r="A201" s="65" t="s">
        <v>70</v>
      </c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6"/>
      <c r="Q201" s="60"/>
      <c r="R201" s="65" t="s">
        <v>70</v>
      </c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L201">
        <v>0.082</v>
      </c>
    </row>
    <row r="202" spans="1:35" ht="9.75" customHeight="1">
      <c r="A202" s="60">
        <v>2007</v>
      </c>
      <c r="B202" s="60"/>
      <c r="C202" s="60">
        <f aca="true" t="shared" si="132" ref="C202:N202">+C14</f>
        <v>186</v>
      </c>
      <c r="D202" s="60">
        <f t="shared" si="132"/>
        <v>186</v>
      </c>
      <c r="E202" s="60">
        <f t="shared" si="132"/>
        <v>186</v>
      </c>
      <c r="F202" s="60">
        <f t="shared" si="132"/>
        <v>211</v>
      </c>
      <c r="G202" s="60">
        <f t="shared" si="132"/>
        <v>211</v>
      </c>
      <c r="H202" s="60">
        <f t="shared" si="132"/>
        <v>211</v>
      </c>
      <c r="I202" s="60">
        <f t="shared" si="132"/>
        <v>211</v>
      </c>
      <c r="J202" s="60">
        <f t="shared" si="132"/>
        <v>211</v>
      </c>
      <c r="K202" s="60">
        <f t="shared" si="132"/>
        <v>211</v>
      </c>
      <c r="L202" s="60">
        <f t="shared" si="132"/>
        <v>211</v>
      </c>
      <c r="M202" s="60">
        <f t="shared" si="132"/>
        <v>211</v>
      </c>
      <c r="N202" s="60">
        <f t="shared" si="132"/>
        <v>211</v>
      </c>
      <c r="O202" s="60"/>
      <c r="P202" s="139">
        <f>AVERAGE(C202:N202)</f>
        <v>204.75</v>
      </c>
      <c r="Q202" s="60"/>
      <c r="R202" s="60">
        <v>2007</v>
      </c>
      <c r="T202" s="67">
        <f aca="true" t="shared" si="133" ref="T202:W203">+T14</f>
        <v>186</v>
      </c>
      <c r="U202" s="67">
        <f t="shared" si="133"/>
        <v>211</v>
      </c>
      <c r="V202" s="67">
        <f t="shared" si="133"/>
        <v>211</v>
      </c>
      <c r="W202" s="67">
        <f t="shared" si="133"/>
        <v>211</v>
      </c>
      <c r="X202" s="67"/>
      <c r="Y202" s="67">
        <f>+Y14</f>
        <v>204.75</v>
      </c>
      <c r="Z202" s="60"/>
      <c r="AA202" s="138">
        <f>+AA14</f>
        <v>8.771929824561408</v>
      </c>
      <c r="AB202" s="138"/>
      <c r="AC202" s="138">
        <f>+AC14</f>
        <v>13.440860215053775</v>
      </c>
      <c r="AD202" s="138"/>
      <c r="AE202" s="138">
        <f>+AE14</f>
        <v>13.440860215053775</v>
      </c>
      <c r="AF202" s="138"/>
      <c r="AG202" s="138">
        <f>+AG14</f>
        <v>13.440860215053775</v>
      </c>
      <c r="AH202" s="138"/>
      <c r="AI202" s="138">
        <f>+AI14</f>
        <v>12.34567901234569</v>
      </c>
    </row>
    <row r="203" spans="1:35" ht="9.75" customHeight="1">
      <c r="A203" s="60">
        <v>2008</v>
      </c>
      <c r="C203" s="60">
        <f aca="true" t="shared" si="134" ref="C203:N203">+C15</f>
        <v>211</v>
      </c>
      <c r="D203" s="60">
        <f t="shared" si="134"/>
        <v>211</v>
      </c>
      <c r="E203" s="60">
        <f t="shared" si="134"/>
        <v>211</v>
      </c>
      <c r="F203" s="60">
        <f t="shared" si="134"/>
        <v>275</v>
      </c>
      <c r="G203" s="60">
        <f t="shared" si="134"/>
        <v>275</v>
      </c>
      <c r="H203" s="60">
        <f t="shared" si="134"/>
        <v>275</v>
      </c>
      <c r="I203" s="60">
        <f t="shared" si="134"/>
        <v>275</v>
      </c>
      <c r="J203" s="60">
        <f t="shared" si="134"/>
        <v>275</v>
      </c>
      <c r="K203" s="60">
        <f t="shared" si="134"/>
        <v>275</v>
      </c>
      <c r="L203" s="60">
        <f t="shared" si="134"/>
        <v>275</v>
      </c>
      <c r="M203" s="60">
        <f t="shared" si="134"/>
        <v>275</v>
      </c>
      <c r="N203" s="60">
        <f t="shared" si="134"/>
        <v>275</v>
      </c>
      <c r="P203" s="139">
        <f>AVERAGE(C203:N203)</f>
        <v>259</v>
      </c>
      <c r="R203" s="60">
        <v>2008</v>
      </c>
      <c r="T203" s="67">
        <f t="shared" si="133"/>
        <v>211</v>
      </c>
      <c r="U203" s="67">
        <f t="shared" si="133"/>
        <v>275</v>
      </c>
      <c r="V203" s="67">
        <f t="shared" si="133"/>
        <v>275</v>
      </c>
      <c r="W203" s="67">
        <f t="shared" si="133"/>
        <v>275</v>
      </c>
      <c r="Y203" s="67">
        <f>+Y15</f>
        <v>259</v>
      </c>
      <c r="AA203" s="138">
        <f>(+T203/T202-1)*100</f>
        <v>13.440860215053775</v>
      </c>
      <c r="AC203" s="138">
        <f>(+U203/U202-1)*100</f>
        <v>30.33175355450237</v>
      </c>
      <c r="AE203" s="138">
        <f>(+V203/V202-1)*100</f>
        <v>30.33175355450237</v>
      </c>
      <c r="AG203" s="138">
        <f>+AG15</f>
        <v>30.33175355450237</v>
      </c>
      <c r="AI203" s="138">
        <f>(+Y203/Y202-1)*100</f>
        <v>26.49572649572649</v>
      </c>
    </row>
    <row r="204" spans="1:27" ht="9.75" customHeight="1">
      <c r="A204" s="60">
        <v>2009</v>
      </c>
      <c r="C204" s="60">
        <f aca="true" t="shared" si="135" ref="C204:N204">+C16</f>
        <v>275</v>
      </c>
      <c r="D204" s="60">
        <f t="shared" si="135"/>
        <v>0</v>
      </c>
      <c r="E204" s="60">
        <f t="shared" si="135"/>
        <v>0</v>
      </c>
      <c r="F204" s="60">
        <f t="shared" si="135"/>
        <v>0</v>
      </c>
      <c r="G204" s="60">
        <f t="shared" si="135"/>
        <v>0</v>
      </c>
      <c r="H204" s="60">
        <f t="shared" si="135"/>
        <v>0</v>
      </c>
      <c r="I204" s="60">
        <f t="shared" si="135"/>
        <v>0</v>
      </c>
      <c r="J204" s="60">
        <f t="shared" si="135"/>
        <v>0</v>
      </c>
      <c r="K204" s="60">
        <f t="shared" si="135"/>
        <v>0</v>
      </c>
      <c r="L204" s="60">
        <f t="shared" si="135"/>
        <v>0</v>
      </c>
      <c r="M204" s="60">
        <f t="shared" si="135"/>
        <v>0</v>
      </c>
      <c r="N204" s="60">
        <f t="shared" si="135"/>
        <v>0</v>
      </c>
      <c r="P204" s="139">
        <f>AVERAGE(C204:N204)</f>
        <v>22.916666666666668</v>
      </c>
      <c r="R204" s="60">
        <v>2009</v>
      </c>
      <c r="T204" s="67">
        <f>+T16</f>
        <v>275</v>
      </c>
      <c r="AA204" s="138">
        <f>(+T204/T203-1)*100</f>
        <v>30.33175355450237</v>
      </c>
    </row>
    <row r="205" spans="1:38" ht="9.75" customHeight="1">
      <c r="A205" s="65" t="s">
        <v>71</v>
      </c>
      <c r="P205" s="140"/>
      <c r="R205" s="65" t="s">
        <v>71</v>
      </c>
      <c r="AL205">
        <v>0.1</v>
      </c>
    </row>
    <row r="206" spans="1:35" ht="9.75" customHeight="1">
      <c r="A206" s="60">
        <v>2007</v>
      </c>
      <c r="C206" s="60">
        <f aca="true" t="shared" si="136" ref="C206:N206">+C23</f>
        <v>182</v>
      </c>
      <c r="D206" s="60">
        <f t="shared" si="136"/>
        <v>186</v>
      </c>
      <c r="E206" s="60">
        <f t="shared" si="136"/>
        <v>202</v>
      </c>
      <c r="F206" s="60">
        <f t="shared" si="136"/>
        <v>209</v>
      </c>
      <c r="G206" s="60">
        <f t="shared" si="136"/>
        <v>213</v>
      </c>
      <c r="H206" s="60">
        <f t="shared" si="136"/>
        <v>217</v>
      </c>
      <c r="I206" s="60">
        <f t="shared" si="136"/>
        <v>221</v>
      </c>
      <c r="J206" s="60">
        <f t="shared" si="136"/>
        <v>221</v>
      </c>
      <c r="K206" s="60">
        <f t="shared" si="136"/>
        <v>223</v>
      </c>
      <c r="L206" s="60">
        <f t="shared" si="136"/>
        <v>228</v>
      </c>
      <c r="M206" s="60">
        <f t="shared" si="136"/>
        <v>233</v>
      </c>
      <c r="N206" s="60">
        <f t="shared" si="136"/>
        <v>253</v>
      </c>
      <c r="O206" s="60"/>
      <c r="P206" s="139">
        <f>AVERAGE(C206:N206)</f>
        <v>215.66666666666666</v>
      </c>
      <c r="R206" s="60">
        <v>2007</v>
      </c>
      <c r="T206" s="67">
        <f aca="true" t="shared" si="137" ref="T206:W207">+T23</f>
        <v>190</v>
      </c>
      <c r="U206" s="67">
        <f t="shared" si="137"/>
        <v>213</v>
      </c>
      <c r="V206" s="67">
        <f t="shared" si="137"/>
        <v>221.66666666666666</v>
      </c>
      <c r="W206" s="67">
        <f t="shared" si="137"/>
        <v>238</v>
      </c>
      <c r="X206" s="67"/>
      <c r="Y206" s="67">
        <f>+Y23</f>
        <v>215.66666666666666</v>
      </c>
      <c r="Z206" s="60"/>
      <c r="AA206" s="138">
        <f>+AA23</f>
        <v>3.074141048824597</v>
      </c>
      <c r="AB206" s="138"/>
      <c r="AC206" s="138">
        <f>+AC23</f>
        <v>20.338983050847446</v>
      </c>
      <c r="AD206" s="138"/>
      <c r="AE206" s="138">
        <f>+AE23</f>
        <v>30.3921568627451</v>
      </c>
      <c r="AF206" s="138"/>
      <c r="AG206" s="138">
        <f>+AG23</f>
        <v>38.91050583657587</v>
      </c>
      <c r="AH206" s="138"/>
      <c r="AI206" s="138">
        <f>+AI23</f>
        <v>22.77039848197342</v>
      </c>
    </row>
    <row r="207" spans="1:35" ht="9.75" customHeight="1">
      <c r="A207" s="60">
        <v>2008</v>
      </c>
      <c r="C207" s="60">
        <f aca="true" t="shared" si="138" ref="C207:N207">+C24</f>
        <v>275</v>
      </c>
      <c r="D207" s="60">
        <f t="shared" si="138"/>
        <v>291</v>
      </c>
      <c r="E207" s="60">
        <f t="shared" si="138"/>
        <v>315</v>
      </c>
      <c r="F207" s="60">
        <f t="shared" si="138"/>
        <v>344</v>
      </c>
      <c r="G207" s="60">
        <f t="shared" si="138"/>
        <v>363</v>
      </c>
      <c r="H207" s="60">
        <f t="shared" si="138"/>
        <v>405</v>
      </c>
      <c r="I207" s="60">
        <f t="shared" si="138"/>
        <v>439</v>
      </c>
      <c r="J207" s="60">
        <f t="shared" si="138"/>
        <v>465</v>
      </c>
      <c r="K207" s="60">
        <f t="shared" si="138"/>
        <v>468</v>
      </c>
      <c r="L207" s="60">
        <f t="shared" si="138"/>
        <v>459</v>
      </c>
      <c r="M207" s="60">
        <f t="shared" si="138"/>
        <v>433</v>
      </c>
      <c r="N207" s="60">
        <f t="shared" si="138"/>
        <v>391</v>
      </c>
      <c r="P207" s="139">
        <f>AVERAGE(C207:N207)</f>
        <v>387.3333333333333</v>
      </c>
      <c r="R207" s="60">
        <v>2008</v>
      </c>
      <c r="T207" s="67">
        <f t="shared" si="137"/>
        <v>293.6666666666667</v>
      </c>
      <c r="U207" s="67">
        <f t="shared" si="137"/>
        <v>370.6666666666667</v>
      </c>
      <c r="V207" s="67">
        <f t="shared" si="137"/>
        <v>457.3333333333333</v>
      </c>
      <c r="W207" s="67">
        <f t="shared" si="137"/>
        <v>427.6666666666667</v>
      </c>
      <c r="Y207" s="67">
        <f>+Y24</f>
        <v>387.33333333333337</v>
      </c>
      <c r="AA207" s="138">
        <f>(+T207/T206-1)*100</f>
        <v>54.561403508771946</v>
      </c>
      <c r="AC207" s="138">
        <f>(+U207/U206-1)*100</f>
        <v>74.02190923317684</v>
      </c>
      <c r="AE207" s="138">
        <f>(+V207/V206-1)*100</f>
        <v>106.31578947368423</v>
      </c>
      <c r="AG207" s="138">
        <f>+AG24</f>
        <v>79.69187675070029</v>
      </c>
      <c r="AI207" s="138">
        <f>(+Y207/Y206-1)*100</f>
        <v>79.59814528593512</v>
      </c>
    </row>
    <row r="208" spans="1:20" ht="9.75" customHeight="1">
      <c r="A208" s="60">
        <v>2009</v>
      </c>
      <c r="C208" s="60">
        <f aca="true" t="shared" si="139" ref="C208:N208">+C25</f>
        <v>358</v>
      </c>
      <c r="D208" s="60">
        <f t="shared" si="139"/>
        <v>0</v>
      </c>
      <c r="E208" s="60">
        <f t="shared" si="139"/>
        <v>0</v>
      </c>
      <c r="F208" s="60">
        <f t="shared" si="139"/>
        <v>0</v>
      </c>
      <c r="G208" s="60">
        <f t="shared" si="139"/>
        <v>0</v>
      </c>
      <c r="H208" s="60">
        <f t="shared" si="139"/>
        <v>0</v>
      </c>
      <c r="I208" s="60">
        <f t="shared" si="139"/>
        <v>0</v>
      </c>
      <c r="J208" s="60">
        <f t="shared" si="139"/>
        <v>0</v>
      </c>
      <c r="K208" s="60">
        <f t="shared" si="139"/>
        <v>0</v>
      </c>
      <c r="L208" s="60">
        <f t="shared" si="139"/>
        <v>0</v>
      </c>
      <c r="M208" s="60">
        <f t="shared" si="139"/>
        <v>0</v>
      </c>
      <c r="N208" s="60">
        <f t="shared" si="139"/>
        <v>0</v>
      </c>
      <c r="P208" s="139">
        <f>AVERAGE(C208:N208)</f>
        <v>29.833333333333332</v>
      </c>
      <c r="R208" s="60">
        <v>2009</v>
      </c>
      <c r="T208" s="67">
        <f>+T25</f>
        <v>358</v>
      </c>
    </row>
    <row r="209" spans="1:18" ht="9.75" customHeight="1">
      <c r="A209" s="65" t="s">
        <v>80</v>
      </c>
      <c r="R209" s="65" t="s">
        <v>80</v>
      </c>
    </row>
    <row r="210" spans="1:35" ht="9.75" customHeight="1">
      <c r="A210" s="60">
        <v>2007</v>
      </c>
      <c r="C210" s="60">
        <f aca="true" t="shared" si="140" ref="C210:N210">+C32</f>
        <v>202</v>
      </c>
      <c r="D210" s="60">
        <f t="shared" si="140"/>
        <v>204</v>
      </c>
      <c r="E210" s="60">
        <f t="shared" si="140"/>
        <v>226</v>
      </c>
      <c r="F210" s="60">
        <f t="shared" si="140"/>
        <v>236</v>
      </c>
      <c r="G210" s="60">
        <f t="shared" si="140"/>
        <v>235</v>
      </c>
      <c r="H210" s="60">
        <f t="shared" si="140"/>
        <v>236</v>
      </c>
      <c r="I210" s="60">
        <f t="shared" si="140"/>
        <v>235</v>
      </c>
      <c r="J210" s="60">
        <f t="shared" si="140"/>
        <v>228</v>
      </c>
      <c r="K210" s="60">
        <f t="shared" si="140"/>
        <v>228</v>
      </c>
      <c r="L210" s="60">
        <f t="shared" si="140"/>
        <v>238</v>
      </c>
      <c r="M210" s="60">
        <f t="shared" si="140"/>
        <v>243</v>
      </c>
      <c r="N210" s="60">
        <f t="shared" si="140"/>
        <v>264</v>
      </c>
      <c r="O210" s="60"/>
      <c r="P210" s="139">
        <f>AVERAGE(C210:N210)</f>
        <v>231.25</v>
      </c>
      <c r="R210" s="60">
        <v>2007</v>
      </c>
      <c r="T210" s="67">
        <f aca="true" t="shared" si="141" ref="T210:W211">+T32</f>
        <v>210.66666666666666</v>
      </c>
      <c r="U210" s="67">
        <f t="shared" si="141"/>
        <v>235.66666666666666</v>
      </c>
      <c r="V210" s="67">
        <f t="shared" si="141"/>
        <v>230.33333333333334</v>
      </c>
      <c r="W210" s="67">
        <f t="shared" si="141"/>
        <v>248.33333333333334</v>
      </c>
      <c r="X210" s="67"/>
      <c r="Y210" s="67">
        <f>+Y32</f>
        <v>231.25</v>
      </c>
      <c r="Z210" s="60"/>
      <c r="AA210" s="138">
        <f>+AA32</f>
        <v>-7.331378299120239</v>
      </c>
      <c r="AB210" s="138"/>
      <c r="AC210" s="138">
        <f>+AC32</f>
        <v>13.483146067415742</v>
      </c>
      <c r="AD210" s="138"/>
      <c r="AE210" s="138">
        <f>+AE32</f>
        <v>22.084805653710248</v>
      </c>
      <c r="AF210" s="138"/>
      <c r="AG210" s="138">
        <f>+AG32</f>
        <v>31.161971830985923</v>
      </c>
      <c r="AH210" s="138"/>
      <c r="AI210" s="138">
        <f>+AI32</f>
        <v>13.776137761377605</v>
      </c>
    </row>
    <row r="211" spans="1:35" ht="9.75" customHeight="1">
      <c r="A211" s="60">
        <v>2008</v>
      </c>
      <c r="C211" s="60">
        <f aca="true" t="shared" si="142" ref="C211:N211">+C33</f>
        <v>283</v>
      </c>
      <c r="D211" s="60">
        <f t="shared" si="142"/>
        <v>294</v>
      </c>
      <c r="E211" s="60">
        <f t="shared" si="142"/>
        <v>310</v>
      </c>
      <c r="F211" s="60">
        <f t="shared" si="142"/>
        <v>322</v>
      </c>
      <c r="G211" s="60">
        <f t="shared" si="142"/>
        <v>346</v>
      </c>
      <c r="H211" s="60">
        <f t="shared" si="142"/>
        <v>367</v>
      </c>
      <c r="I211" s="60">
        <f t="shared" si="142"/>
        <v>399</v>
      </c>
      <c r="J211" s="60">
        <f t="shared" si="142"/>
        <v>417</v>
      </c>
      <c r="K211" s="60">
        <f t="shared" si="142"/>
        <v>406</v>
      </c>
      <c r="L211" s="60">
        <f t="shared" si="142"/>
        <v>385</v>
      </c>
      <c r="M211" s="60">
        <f t="shared" si="142"/>
        <v>354</v>
      </c>
      <c r="N211" s="60">
        <f t="shared" si="142"/>
        <v>367</v>
      </c>
      <c r="O211" s="60"/>
      <c r="P211" s="139">
        <f>AVERAGE(C211:N211)</f>
        <v>354.1666666666667</v>
      </c>
      <c r="R211" s="60">
        <v>2008</v>
      </c>
      <c r="T211" s="67">
        <f t="shared" si="141"/>
        <v>295.6666666666667</v>
      </c>
      <c r="U211" s="67">
        <f t="shared" si="141"/>
        <v>345</v>
      </c>
      <c r="V211" s="67">
        <f t="shared" si="141"/>
        <v>407.3333333333333</v>
      </c>
      <c r="W211" s="67">
        <f t="shared" si="141"/>
        <v>368.6666666666667</v>
      </c>
      <c r="Y211" s="67">
        <f>+Y33</f>
        <v>354.1666666666667</v>
      </c>
      <c r="AA211" s="138">
        <f>(+T211/T210-1)*100</f>
        <v>40.3481012658228</v>
      </c>
      <c r="AC211" s="138">
        <f>(+U211/U210-1)*100</f>
        <v>46.3932107496464</v>
      </c>
      <c r="AE211" s="138">
        <f>(+V211/V210-1)*100</f>
        <v>76.84515195369028</v>
      </c>
      <c r="AG211" s="138">
        <f>+AG33</f>
        <v>48.45637583892617</v>
      </c>
      <c r="AI211" s="138">
        <f>(+Y211/Y210-1)*100</f>
        <v>53.15315315315316</v>
      </c>
    </row>
    <row r="212" spans="1:20" ht="9.75" customHeight="1">
      <c r="A212" s="60">
        <v>2009</v>
      </c>
      <c r="C212" s="60">
        <f aca="true" t="shared" si="143" ref="C212:N212">+C34</f>
        <v>380</v>
      </c>
      <c r="D212" s="60">
        <f t="shared" si="143"/>
        <v>0</v>
      </c>
      <c r="E212" s="60">
        <f t="shared" si="143"/>
        <v>0</v>
      </c>
      <c r="F212" s="60">
        <f t="shared" si="143"/>
        <v>0</v>
      </c>
      <c r="G212" s="60">
        <f t="shared" si="143"/>
        <v>0</v>
      </c>
      <c r="H212" s="60">
        <f t="shared" si="143"/>
        <v>0</v>
      </c>
      <c r="I212" s="60">
        <f t="shared" si="143"/>
        <v>0</v>
      </c>
      <c r="J212" s="60">
        <f t="shared" si="143"/>
        <v>0</v>
      </c>
      <c r="K212" s="60">
        <f t="shared" si="143"/>
        <v>0</v>
      </c>
      <c r="L212" s="60">
        <f t="shared" si="143"/>
        <v>0</v>
      </c>
      <c r="M212" s="60">
        <f t="shared" si="143"/>
        <v>0</v>
      </c>
      <c r="N212" s="60">
        <f t="shared" si="143"/>
        <v>0</v>
      </c>
      <c r="O212" s="60"/>
      <c r="P212" s="139">
        <f>AVERAGE(C212:N212)</f>
        <v>31.666666666666668</v>
      </c>
      <c r="R212" s="60">
        <v>2009</v>
      </c>
      <c r="T212" s="67">
        <f>+T34</f>
        <v>380</v>
      </c>
    </row>
    <row r="213" spans="1:18" ht="9.75" customHeight="1">
      <c r="A213" s="65" t="s">
        <v>81</v>
      </c>
      <c r="R213" s="65" t="s">
        <v>81</v>
      </c>
    </row>
    <row r="214" spans="1:35" ht="9.75" customHeight="1">
      <c r="A214" s="60">
        <v>2007</v>
      </c>
      <c r="C214" s="60">
        <f aca="true" t="shared" si="144" ref="C214:N214">+C41</f>
        <v>149</v>
      </c>
      <c r="D214" s="60">
        <f t="shared" si="144"/>
        <v>164</v>
      </c>
      <c r="E214" s="60">
        <f t="shared" si="144"/>
        <v>186</v>
      </c>
      <c r="F214" s="60">
        <f t="shared" si="144"/>
        <v>192</v>
      </c>
      <c r="G214" s="60">
        <f t="shared" si="144"/>
        <v>193</v>
      </c>
      <c r="H214" s="60">
        <f t="shared" si="144"/>
        <v>197</v>
      </c>
      <c r="I214" s="60">
        <f t="shared" si="144"/>
        <v>212</v>
      </c>
      <c r="J214" s="60">
        <f t="shared" si="144"/>
        <v>211</v>
      </c>
      <c r="K214" s="60">
        <f t="shared" si="144"/>
        <v>214</v>
      </c>
      <c r="L214" s="60">
        <f t="shared" si="144"/>
        <v>207</v>
      </c>
      <c r="M214" s="60">
        <f t="shared" si="144"/>
        <v>214</v>
      </c>
      <c r="N214" s="60">
        <f t="shared" si="144"/>
        <v>233</v>
      </c>
      <c r="P214" s="139">
        <f>AVERAGE(C214:N214)</f>
        <v>197.66666666666666</v>
      </c>
      <c r="R214" s="60">
        <v>2007</v>
      </c>
      <c r="T214" s="67">
        <f aca="true" t="shared" si="145" ref="T214:W215">+T41</f>
        <v>166.33333333333334</v>
      </c>
      <c r="U214" s="67">
        <f t="shared" si="145"/>
        <v>194</v>
      </c>
      <c r="V214" s="67">
        <f t="shared" si="145"/>
        <v>212.33333333333334</v>
      </c>
      <c r="W214" s="67">
        <f t="shared" si="145"/>
        <v>218</v>
      </c>
      <c r="Y214" s="67">
        <f>+Y41</f>
        <v>197.66666666666669</v>
      </c>
      <c r="AA214" s="138">
        <f>+AA41</f>
        <v>0.4024144869215318</v>
      </c>
      <c r="AC214" s="138">
        <f>+AC41</f>
        <v>17.81376518218625</v>
      </c>
      <c r="AE214" s="138">
        <f>+AE41</f>
        <v>37.284482758620705</v>
      </c>
      <c r="AG214" s="138">
        <f>+AG41</f>
        <v>48.636363636363654</v>
      </c>
      <c r="AI214" s="138">
        <f>+AI41</f>
        <v>25.17150395778367</v>
      </c>
    </row>
    <row r="215" spans="1:35" ht="9.75" customHeight="1">
      <c r="A215" s="60">
        <v>2008</v>
      </c>
      <c r="C215" s="60">
        <f aca="true" t="shared" si="146" ref="C215:N215">+C42</f>
        <v>257</v>
      </c>
      <c r="D215" s="60">
        <f t="shared" si="146"/>
        <v>287</v>
      </c>
      <c r="E215" s="60">
        <f t="shared" si="146"/>
        <v>311</v>
      </c>
      <c r="F215" s="60">
        <f t="shared" si="146"/>
        <v>377</v>
      </c>
      <c r="G215" s="60">
        <f t="shared" si="146"/>
        <v>405</v>
      </c>
      <c r="H215" s="60">
        <f t="shared" si="146"/>
        <v>498</v>
      </c>
      <c r="I215" s="60">
        <f t="shared" si="146"/>
        <v>545</v>
      </c>
      <c r="J215" s="60">
        <f t="shared" si="146"/>
        <v>630</v>
      </c>
      <c r="K215" s="60">
        <f t="shared" si="146"/>
        <v>652</v>
      </c>
      <c r="L215" s="60">
        <f t="shared" si="146"/>
        <v>623</v>
      </c>
      <c r="M215" s="60">
        <f t="shared" si="146"/>
        <v>575</v>
      </c>
      <c r="N215" s="60">
        <f t="shared" si="146"/>
        <v>451</v>
      </c>
      <c r="P215" s="139">
        <f>AVERAGE(C215:N215)</f>
        <v>467.5833333333333</v>
      </c>
      <c r="R215" s="60">
        <v>2008</v>
      </c>
      <c r="T215" s="67">
        <f t="shared" si="145"/>
        <v>285</v>
      </c>
      <c r="U215" s="67">
        <f t="shared" si="145"/>
        <v>426.6666666666667</v>
      </c>
      <c r="V215" s="67">
        <f t="shared" si="145"/>
        <v>609</v>
      </c>
      <c r="W215" s="67">
        <f t="shared" si="145"/>
        <v>549.6666666666666</v>
      </c>
      <c r="Y215" s="67">
        <f>+Y42</f>
        <v>467.58333333333337</v>
      </c>
      <c r="AA215" s="138">
        <f>(+T215/T214-1)*100</f>
        <v>71.34268537074146</v>
      </c>
      <c r="AC215" s="138">
        <f>(+U215/U214-1)*100</f>
        <v>119.93127147766324</v>
      </c>
      <c r="AE215" s="138">
        <f>(+V215/V214-1)*100</f>
        <v>186.8131868131868</v>
      </c>
      <c r="AG215" s="138">
        <f>+AG42</f>
        <v>152.1406727828746</v>
      </c>
      <c r="AI215" s="138">
        <f>(+Y215/Y214-1)*100</f>
        <v>136.55143338954468</v>
      </c>
    </row>
    <row r="216" spans="1:20" ht="9.75" customHeight="1">
      <c r="A216" s="60">
        <v>2009</v>
      </c>
      <c r="C216" s="60">
        <f aca="true" t="shared" si="147" ref="C216:N216">+C43</f>
        <v>353</v>
      </c>
      <c r="D216" s="60">
        <f t="shared" si="147"/>
        <v>0</v>
      </c>
      <c r="E216" s="60">
        <f t="shared" si="147"/>
        <v>0</v>
      </c>
      <c r="F216" s="60">
        <f t="shared" si="147"/>
        <v>0</v>
      </c>
      <c r="G216" s="60">
        <f t="shared" si="147"/>
        <v>0</v>
      </c>
      <c r="H216" s="60">
        <f t="shared" si="147"/>
        <v>0</v>
      </c>
      <c r="I216" s="60">
        <f t="shared" si="147"/>
        <v>0</v>
      </c>
      <c r="J216" s="60">
        <f t="shared" si="147"/>
        <v>0</v>
      </c>
      <c r="K216" s="60">
        <f t="shared" si="147"/>
        <v>0</v>
      </c>
      <c r="L216" s="60">
        <f t="shared" si="147"/>
        <v>0</v>
      </c>
      <c r="M216" s="60">
        <f t="shared" si="147"/>
        <v>0</v>
      </c>
      <c r="N216" s="60">
        <f t="shared" si="147"/>
        <v>0</v>
      </c>
      <c r="P216" s="139">
        <f>AVERAGE(C216:N216)</f>
        <v>29.416666666666668</v>
      </c>
      <c r="R216" s="60">
        <v>2009</v>
      </c>
      <c r="T216" s="67">
        <f>+T43</f>
        <v>353</v>
      </c>
    </row>
    <row r="217" spans="1:38" ht="9.75" customHeight="1">
      <c r="A217" s="65" t="s">
        <v>72</v>
      </c>
      <c r="R217" s="65" t="s">
        <v>72</v>
      </c>
      <c r="AL217">
        <v>0.078</v>
      </c>
    </row>
    <row r="218" spans="1:35" ht="9.75" customHeight="1">
      <c r="A218" s="60">
        <v>2007</v>
      </c>
      <c r="C218" s="60">
        <f aca="true" t="shared" si="148" ref="C218:N218">+C50</f>
        <v>129</v>
      </c>
      <c r="D218" s="60">
        <f t="shared" si="148"/>
        <v>129</v>
      </c>
      <c r="E218" s="60">
        <f t="shared" si="148"/>
        <v>130</v>
      </c>
      <c r="F218" s="60">
        <f t="shared" si="148"/>
        <v>130</v>
      </c>
      <c r="G218" s="60">
        <f t="shared" si="148"/>
        <v>129</v>
      </c>
      <c r="H218" s="60">
        <f t="shared" si="148"/>
        <v>129</v>
      </c>
      <c r="I218" s="60">
        <f t="shared" si="148"/>
        <v>129</v>
      </c>
      <c r="J218" s="60">
        <f t="shared" si="148"/>
        <v>129</v>
      </c>
      <c r="K218" s="60">
        <f t="shared" si="148"/>
        <v>128</v>
      </c>
      <c r="L218" s="60">
        <f t="shared" si="148"/>
        <v>130</v>
      </c>
      <c r="M218" s="60">
        <f t="shared" si="148"/>
        <v>131</v>
      </c>
      <c r="N218" s="60">
        <f t="shared" si="148"/>
        <v>131</v>
      </c>
      <c r="O218" s="60"/>
      <c r="P218" s="139">
        <f>AVERAGE(C218:N218)</f>
        <v>129.5</v>
      </c>
      <c r="R218" s="60">
        <v>2007</v>
      </c>
      <c r="T218" s="67">
        <f aca="true" t="shared" si="149" ref="T218:W219">+T50</f>
        <v>129.33333333333334</v>
      </c>
      <c r="U218" s="67">
        <f t="shared" si="149"/>
        <v>129.33333333333334</v>
      </c>
      <c r="V218" s="67">
        <f t="shared" si="149"/>
        <v>128.66666666666666</v>
      </c>
      <c r="W218" s="67">
        <f t="shared" si="149"/>
        <v>130.66666666666666</v>
      </c>
      <c r="Y218" s="67">
        <f>+Y50</f>
        <v>129.5</v>
      </c>
      <c r="AA218" s="138">
        <f>+AA50</f>
        <v>2.1052631578947434</v>
      </c>
      <c r="AC218" s="138">
        <f>+AC50</f>
        <v>1.305483028720622</v>
      </c>
      <c r="AE218" s="138">
        <f>+AE50</f>
        <v>-0.25839793281654533</v>
      </c>
      <c r="AG218" s="138">
        <f>+AG50</f>
        <v>0.7712082262210762</v>
      </c>
      <c r="AI218" s="138">
        <f>+AI50</f>
        <v>0.974658869395717</v>
      </c>
    </row>
    <row r="219" spans="1:35" ht="9.75" customHeight="1">
      <c r="A219" s="60">
        <v>2008</v>
      </c>
      <c r="C219" s="60">
        <f aca="true" t="shared" si="150" ref="C219:N219">+C51</f>
        <v>133</v>
      </c>
      <c r="D219" s="60">
        <f t="shared" si="150"/>
        <v>133</v>
      </c>
      <c r="E219" s="60">
        <f t="shared" si="150"/>
        <v>134</v>
      </c>
      <c r="F219" s="60">
        <f t="shared" si="150"/>
        <v>135</v>
      </c>
      <c r="G219" s="60">
        <f t="shared" si="150"/>
        <v>136</v>
      </c>
      <c r="H219" s="60">
        <f t="shared" si="150"/>
        <v>139</v>
      </c>
      <c r="I219" s="60">
        <f t="shared" si="150"/>
        <v>142</v>
      </c>
      <c r="J219" s="60">
        <f t="shared" si="150"/>
        <v>143</v>
      </c>
      <c r="K219" s="60">
        <f t="shared" si="150"/>
        <v>146</v>
      </c>
      <c r="L219" s="60">
        <f t="shared" si="150"/>
        <v>150</v>
      </c>
      <c r="M219" s="60">
        <f t="shared" si="150"/>
        <v>147</v>
      </c>
      <c r="N219" s="60">
        <f t="shared" si="150"/>
        <v>149</v>
      </c>
      <c r="O219" s="60"/>
      <c r="P219" s="139">
        <f>AVERAGE(C219:N219)</f>
        <v>140.58333333333334</v>
      </c>
      <c r="R219" s="60">
        <v>2008</v>
      </c>
      <c r="T219" s="67">
        <f t="shared" si="149"/>
        <v>133.33333333333334</v>
      </c>
      <c r="U219" s="67">
        <f t="shared" si="149"/>
        <v>136.66666666666666</v>
      </c>
      <c r="V219" s="67">
        <f t="shared" si="149"/>
        <v>143.66666666666666</v>
      </c>
      <c r="W219" s="67">
        <f t="shared" si="149"/>
        <v>148.66666666666666</v>
      </c>
      <c r="Y219" s="67">
        <f>+Y51</f>
        <v>140.58333333333331</v>
      </c>
      <c r="AA219" s="138">
        <f>(+T219/T218-1)*100</f>
        <v>3.092783505154628</v>
      </c>
      <c r="AC219" s="138">
        <f>(+U219/U218-1)*100</f>
        <v>5.670103092783485</v>
      </c>
      <c r="AE219" s="138">
        <f>(+V219/V218-1)*100</f>
        <v>11.658031088082899</v>
      </c>
      <c r="AG219" s="138">
        <f>+AG51</f>
        <v>13.77551020408163</v>
      </c>
      <c r="AI219" s="138">
        <f>(+Y219/Y218-1)*100</f>
        <v>8.558558558558538</v>
      </c>
    </row>
    <row r="220" spans="1:20" ht="9.75" customHeight="1">
      <c r="A220" s="60">
        <v>2009</v>
      </c>
      <c r="C220" s="60">
        <f aca="true" t="shared" si="151" ref="C220:N220">+C52</f>
        <v>151</v>
      </c>
      <c r="D220" s="60">
        <f t="shared" si="151"/>
        <v>0</v>
      </c>
      <c r="E220" s="60">
        <f t="shared" si="151"/>
        <v>0</v>
      </c>
      <c r="F220" s="60">
        <f t="shared" si="151"/>
        <v>0</v>
      </c>
      <c r="G220" s="60">
        <f t="shared" si="151"/>
        <v>0</v>
      </c>
      <c r="H220" s="60">
        <f t="shared" si="151"/>
        <v>0</v>
      </c>
      <c r="I220" s="60">
        <f t="shared" si="151"/>
        <v>0</v>
      </c>
      <c r="J220" s="60">
        <f t="shared" si="151"/>
        <v>0</v>
      </c>
      <c r="K220" s="60">
        <f t="shared" si="151"/>
        <v>0</v>
      </c>
      <c r="L220" s="60">
        <f t="shared" si="151"/>
        <v>0</v>
      </c>
      <c r="M220" s="60">
        <f t="shared" si="151"/>
        <v>0</v>
      </c>
      <c r="N220" s="60">
        <f t="shared" si="151"/>
        <v>0</v>
      </c>
      <c r="O220" s="60"/>
      <c r="P220" s="139">
        <f>AVERAGE(C220:N220)</f>
        <v>12.583333333333334</v>
      </c>
      <c r="R220" s="60">
        <v>2009</v>
      </c>
      <c r="T220" s="67">
        <f>+T52</f>
        <v>151</v>
      </c>
    </row>
    <row r="221" spans="1:18" ht="9.75" customHeight="1">
      <c r="A221" s="65" t="s">
        <v>250</v>
      </c>
      <c r="R221" s="65" t="s">
        <v>250</v>
      </c>
    </row>
    <row r="222" spans="1:35" ht="9.75" customHeight="1">
      <c r="A222" s="60">
        <v>2007</v>
      </c>
      <c r="C222" s="60">
        <f aca="true" t="shared" si="152" ref="C222:N222">+C59</f>
        <v>122</v>
      </c>
      <c r="D222" s="60">
        <f t="shared" si="152"/>
        <v>122</v>
      </c>
      <c r="E222" s="60">
        <f t="shared" si="152"/>
        <v>123</v>
      </c>
      <c r="F222" s="60">
        <f t="shared" si="152"/>
        <v>123</v>
      </c>
      <c r="G222" s="60">
        <f t="shared" si="152"/>
        <v>122</v>
      </c>
      <c r="H222" s="60">
        <f t="shared" si="152"/>
        <v>121</v>
      </c>
      <c r="I222" s="60">
        <f t="shared" si="152"/>
        <v>121</v>
      </c>
      <c r="J222" s="60">
        <f t="shared" si="152"/>
        <v>121</v>
      </c>
      <c r="K222" s="60">
        <f t="shared" si="152"/>
        <v>120</v>
      </c>
      <c r="L222" s="60">
        <f t="shared" si="152"/>
        <v>122</v>
      </c>
      <c r="M222" s="60">
        <f t="shared" si="152"/>
        <v>122</v>
      </c>
      <c r="N222" s="60">
        <f t="shared" si="152"/>
        <v>122</v>
      </c>
      <c r="P222" s="139">
        <f>AVERAGE(C222:N222)</f>
        <v>121.75</v>
      </c>
      <c r="R222" s="60">
        <v>2007</v>
      </c>
      <c r="T222" s="67">
        <f aca="true" t="shared" si="153" ref="T222:W223">+T59</f>
        <v>122.33333333333333</v>
      </c>
      <c r="U222" s="67">
        <f t="shared" si="153"/>
        <v>122</v>
      </c>
      <c r="V222" s="67">
        <f t="shared" si="153"/>
        <v>120.66666666666667</v>
      </c>
      <c r="W222" s="67">
        <f t="shared" si="153"/>
        <v>122</v>
      </c>
      <c r="Y222" s="67">
        <f>+Y59</f>
        <v>121.75</v>
      </c>
      <c r="AA222" s="138">
        <f>+AA59</f>
        <v>0.5479452054794498</v>
      </c>
      <c r="AC222" s="138">
        <f>+AC59</f>
        <v>-0.8130081300813052</v>
      </c>
      <c r="AE222" s="138">
        <f>+AE59</f>
        <v>-2.162162162162151</v>
      </c>
      <c r="AG222" s="138">
        <f>+AG59</f>
        <v>-0.8130081300813052</v>
      </c>
      <c r="AI222" s="138">
        <f>+AI59</f>
        <v>-0.8146639511201648</v>
      </c>
    </row>
    <row r="223" spans="1:35" ht="9.75" customHeight="1">
      <c r="A223" s="60">
        <v>2008</v>
      </c>
      <c r="C223" s="60">
        <f aca="true" t="shared" si="154" ref="C223:N223">+C60</f>
        <v>123</v>
      </c>
      <c r="D223" s="60">
        <f t="shared" si="154"/>
        <v>123</v>
      </c>
      <c r="E223" s="60">
        <f t="shared" si="154"/>
        <v>124</v>
      </c>
      <c r="F223" s="60">
        <f t="shared" si="154"/>
        <v>125</v>
      </c>
      <c r="G223" s="60">
        <f t="shared" si="154"/>
        <v>126</v>
      </c>
      <c r="H223" s="60">
        <f t="shared" si="154"/>
        <v>129</v>
      </c>
      <c r="I223" s="60">
        <f t="shared" si="154"/>
        <v>131</v>
      </c>
      <c r="J223" s="60">
        <f t="shared" si="154"/>
        <v>132</v>
      </c>
      <c r="K223" s="60">
        <f t="shared" si="154"/>
        <v>135</v>
      </c>
      <c r="L223" s="60">
        <f t="shared" si="154"/>
        <v>139</v>
      </c>
      <c r="M223" s="60">
        <f t="shared" si="154"/>
        <v>136</v>
      </c>
      <c r="N223" s="60">
        <f t="shared" si="154"/>
        <v>138</v>
      </c>
      <c r="P223" s="139">
        <f>AVERAGE(C223:N223)</f>
        <v>130.08333333333334</v>
      </c>
      <c r="R223" s="60">
        <v>2008</v>
      </c>
      <c r="T223" s="67">
        <f t="shared" si="153"/>
        <v>123.33333333333333</v>
      </c>
      <c r="U223" s="67">
        <f t="shared" si="153"/>
        <v>126.66666666666667</v>
      </c>
      <c r="V223" s="67">
        <f t="shared" si="153"/>
        <v>132.66666666666666</v>
      </c>
      <c r="W223" s="67">
        <f t="shared" si="153"/>
        <v>137.66666666666666</v>
      </c>
      <c r="Y223" s="67">
        <f>+Y60</f>
        <v>130.08333333333331</v>
      </c>
      <c r="AA223" s="138">
        <f>(+T223/T222-1)*100</f>
        <v>0.8174386920980936</v>
      </c>
      <c r="AC223" s="138">
        <f>(+U223/U222-1)*100</f>
        <v>3.825136612021862</v>
      </c>
      <c r="AE223" s="138">
        <f>(+V223/V222-1)*100</f>
        <v>9.944751381215466</v>
      </c>
      <c r="AG223" s="138">
        <f>+AG60</f>
        <v>12.841530054644812</v>
      </c>
      <c r="AI223" s="138">
        <f>(+Y223/Y222-1)*100</f>
        <v>6.844626967830236</v>
      </c>
    </row>
    <row r="224" spans="1:20" ht="9.75" customHeight="1">
      <c r="A224" s="60">
        <v>2009</v>
      </c>
      <c r="C224" s="60">
        <f aca="true" t="shared" si="155" ref="C224:N224">+C61</f>
        <v>140</v>
      </c>
      <c r="D224" s="60">
        <f t="shared" si="155"/>
        <v>0</v>
      </c>
      <c r="E224" s="60">
        <f t="shared" si="155"/>
        <v>0</v>
      </c>
      <c r="F224" s="60">
        <f t="shared" si="155"/>
        <v>0</v>
      </c>
      <c r="G224" s="60">
        <f t="shared" si="155"/>
        <v>0</v>
      </c>
      <c r="H224" s="60">
        <f t="shared" si="155"/>
        <v>0</v>
      </c>
      <c r="I224" s="60">
        <f t="shared" si="155"/>
        <v>0</v>
      </c>
      <c r="J224" s="60">
        <f t="shared" si="155"/>
        <v>0</v>
      </c>
      <c r="K224" s="60">
        <f t="shared" si="155"/>
        <v>0</v>
      </c>
      <c r="L224" s="60">
        <f t="shared" si="155"/>
        <v>0</v>
      </c>
      <c r="M224" s="60">
        <f t="shared" si="155"/>
        <v>0</v>
      </c>
      <c r="N224" s="60">
        <f t="shared" si="155"/>
        <v>0</v>
      </c>
      <c r="P224" s="139">
        <f>AVERAGE(C224:N224)</f>
        <v>11.666666666666666</v>
      </c>
      <c r="R224" s="60">
        <v>2009</v>
      </c>
      <c r="T224" s="67">
        <f>+T61</f>
        <v>140</v>
      </c>
    </row>
    <row r="225" spans="1:18" ht="9.75" customHeight="1">
      <c r="A225" s="65" t="s">
        <v>82</v>
      </c>
      <c r="R225" s="65" t="s">
        <v>82</v>
      </c>
    </row>
    <row r="226" spans="1:35" ht="9.75" customHeight="1">
      <c r="A226" s="60">
        <v>2007</v>
      </c>
      <c r="C226" s="60">
        <f aca="true" t="shared" si="156" ref="C226:N226">+C68</f>
        <v>146</v>
      </c>
      <c r="D226" s="60">
        <f t="shared" si="156"/>
        <v>146</v>
      </c>
      <c r="E226" s="60">
        <f t="shared" si="156"/>
        <v>148</v>
      </c>
      <c r="F226" s="60">
        <f t="shared" si="156"/>
        <v>148</v>
      </c>
      <c r="G226" s="60">
        <f t="shared" si="156"/>
        <v>148</v>
      </c>
      <c r="H226" s="60">
        <f t="shared" si="156"/>
        <v>147</v>
      </c>
      <c r="I226" s="60">
        <f t="shared" si="156"/>
        <v>147</v>
      </c>
      <c r="J226" s="60">
        <f t="shared" si="156"/>
        <v>148</v>
      </c>
      <c r="K226" s="60">
        <f t="shared" si="156"/>
        <v>147</v>
      </c>
      <c r="L226" s="60">
        <f t="shared" si="156"/>
        <v>149</v>
      </c>
      <c r="M226" s="60">
        <f t="shared" si="156"/>
        <v>150</v>
      </c>
      <c r="N226" s="60">
        <f t="shared" si="156"/>
        <v>151</v>
      </c>
      <c r="P226" s="139">
        <f>AVERAGE(C226:N226)</f>
        <v>147.91666666666666</v>
      </c>
      <c r="R226" s="60">
        <v>2007</v>
      </c>
      <c r="T226" s="67">
        <f>+T68</f>
        <v>146.66666666666666</v>
      </c>
      <c r="U226" s="67">
        <f aca="true" t="shared" si="157" ref="U226:W227">+U67</f>
        <v>141.66666666666666</v>
      </c>
      <c r="V226" s="67">
        <f t="shared" si="157"/>
        <v>144</v>
      </c>
      <c r="W226" s="67">
        <f t="shared" si="157"/>
        <v>145.66666666666666</v>
      </c>
      <c r="Y226" s="67">
        <f>+Y67</f>
        <v>143.16666666666666</v>
      </c>
      <c r="AA226" s="138">
        <f>+AA68</f>
        <v>3.7735849056603543</v>
      </c>
      <c r="AC226" s="138">
        <f>+AC67</f>
        <v>-0.9324009324009341</v>
      </c>
      <c r="AE226" s="138">
        <f>+AE67</f>
        <v>0</v>
      </c>
      <c r="AG226" s="138">
        <f>+AG67</f>
        <v>1.157407407407396</v>
      </c>
      <c r="AI226" s="138">
        <f>+AI67</f>
        <v>-0.34802784222738303</v>
      </c>
    </row>
    <row r="227" spans="1:35" ht="9.75" customHeight="1">
      <c r="A227" s="60">
        <v>2008</v>
      </c>
      <c r="C227" s="60">
        <f aca="true" t="shared" si="158" ref="C227:N227">+C69</f>
        <v>153</v>
      </c>
      <c r="D227" s="60">
        <f t="shared" si="158"/>
        <v>153</v>
      </c>
      <c r="E227" s="60">
        <f t="shared" si="158"/>
        <v>154</v>
      </c>
      <c r="F227" s="60">
        <f t="shared" si="158"/>
        <v>156</v>
      </c>
      <c r="G227" s="60">
        <f t="shared" si="158"/>
        <v>157</v>
      </c>
      <c r="H227" s="60">
        <f t="shared" si="158"/>
        <v>161</v>
      </c>
      <c r="I227" s="60">
        <f t="shared" si="158"/>
        <v>164</v>
      </c>
      <c r="J227" s="60">
        <f t="shared" si="158"/>
        <v>165</v>
      </c>
      <c r="K227" s="60">
        <f t="shared" si="158"/>
        <v>169</v>
      </c>
      <c r="L227" s="60">
        <f t="shared" si="158"/>
        <v>173</v>
      </c>
      <c r="M227" s="60">
        <f t="shared" si="158"/>
        <v>170</v>
      </c>
      <c r="N227" s="60">
        <f t="shared" si="158"/>
        <v>172</v>
      </c>
      <c r="P227" s="139">
        <f>AVERAGE(C227:N227)</f>
        <v>162.25</v>
      </c>
      <c r="R227" s="60">
        <v>2008</v>
      </c>
      <c r="T227" s="67">
        <f>+T69</f>
        <v>153.33333333333334</v>
      </c>
      <c r="U227" s="67">
        <f t="shared" si="157"/>
        <v>147.66666666666666</v>
      </c>
      <c r="V227" s="67">
        <f t="shared" si="157"/>
        <v>147.33333333333334</v>
      </c>
      <c r="W227" s="67">
        <f t="shared" si="157"/>
        <v>150</v>
      </c>
      <c r="Y227" s="67">
        <f>+Y68</f>
        <v>147.91666666666666</v>
      </c>
      <c r="AA227" s="138">
        <f>(+T227/T226-1)*100</f>
        <v>4.545454545454564</v>
      </c>
      <c r="AC227" s="138">
        <f>(+U227/U226-1)*100</f>
        <v>4.235294117647048</v>
      </c>
      <c r="AE227" s="138">
        <f>(+V227/V226-1)*100</f>
        <v>2.314814814814814</v>
      </c>
      <c r="AG227" s="138">
        <f>+AG68</f>
        <v>2.9748283752860427</v>
      </c>
      <c r="AI227" s="138">
        <f>(+Y227/Y226-1)*100</f>
        <v>3.317811408614668</v>
      </c>
    </row>
    <row r="228" spans="1:20" ht="9.75" customHeight="1">
      <c r="A228" s="60">
        <v>2009</v>
      </c>
      <c r="C228" s="60">
        <f aca="true" t="shared" si="159" ref="C228:N228">+C70</f>
        <v>175</v>
      </c>
      <c r="D228" s="60">
        <f t="shared" si="159"/>
        <v>0</v>
      </c>
      <c r="E228" s="60">
        <f t="shared" si="159"/>
        <v>0</v>
      </c>
      <c r="F228" s="60">
        <f t="shared" si="159"/>
        <v>0</v>
      </c>
      <c r="G228" s="60">
        <f t="shared" si="159"/>
        <v>0</v>
      </c>
      <c r="H228" s="60">
        <f t="shared" si="159"/>
        <v>0</v>
      </c>
      <c r="I228" s="60">
        <f t="shared" si="159"/>
        <v>0</v>
      </c>
      <c r="J228" s="60">
        <f t="shared" si="159"/>
        <v>0</v>
      </c>
      <c r="K228" s="60">
        <f t="shared" si="159"/>
        <v>0</v>
      </c>
      <c r="L228" s="60">
        <f t="shared" si="159"/>
        <v>0</v>
      </c>
      <c r="M228" s="60">
        <f t="shared" si="159"/>
        <v>0</v>
      </c>
      <c r="N228" s="60">
        <f t="shared" si="159"/>
        <v>0</v>
      </c>
      <c r="P228" s="139">
        <f>AVERAGE(C228:N228)</f>
        <v>14.583333333333334</v>
      </c>
      <c r="R228" s="60">
        <v>2009</v>
      </c>
      <c r="T228" s="67">
        <f>+T70</f>
        <v>175</v>
      </c>
    </row>
    <row r="229" spans="1:18" ht="9.75" customHeight="1">
      <c r="A229" s="65" t="s">
        <v>83</v>
      </c>
      <c r="R229" s="65" t="s">
        <v>83</v>
      </c>
    </row>
    <row r="230" spans="1:35" ht="9.75" customHeight="1">
      <c r="A230" s="60">
        <v>2007</v>
      </c>
      <c r="C230" s="60">
        <f aca="true" t="shared" si="160" ref="C230:N230">+C77</f>
        <v>130</v>
      </c>
      <c r="D230" s="60">
        <f t="shared" si="160"/>
        <v>131</v>
      </c>
      <c r="E230" s="60">
        <f t="shared" si="160"/>
        <v>132</v>
      </c>
      <c r="F230" s="60">
        <f t="shared" si="160"/>
        <v>133</v>
      </c>
      <c r="G230" s="60">
        <f t="shared" si="160"/>
        <v>133</v>
      </c>
      <c r="H230" s="60">
        <f t="shared" si="160"/>
        <v>133</v>
      </c>
      <c r="I230" s="60">
        <f t="shared" si="160"/>
        <v>133</v>
      </c>
      <c r="J230" s="60">
        <f t="shared" si="160"/>
        <v>134</v>
      </c>
      <c r="K230" s="60">
        <f t="shared" si="160"/>
        <v>134</v>
      </c>
      <c r="L230" s="60">
        <f t="shared" si="160"/>
        <v>136</v>
      </c>
      <c r="M230" s="60">
        <f t="shared" si="160"/>
        <v>137</v>
      </c>
      <c r="N230" s="60">
        <f t="shared" si="160"/>
        <v>139</v>
      </c>
      <c r="P230" s="139">
        <f>AVERAGE(C230:N230)</f>
        <v>133.75</v>
      </c>
      <c r="R230" s="60">
        <v>2007</v>
      </c>
      <c r="T230" s="67">
        <f aca="true" t="shared" si="161" ref="T230:W231">+T77</f>
        <v>131</v>
      </c>
      <c r="U230" s="67">
        <f t="shared" si="161"/>
        <v>133</v>
      </c>
      <c r="V230" s="67">
        <f t="shared" si="161"/>
        <v>133.66666666666666</v>
      </c>
      <c r="W230" s="67">
        <f t="shared" si="161"/>
        <v>137.33333333333334</v>
      </c>
      <c r="Y230" s="67">
        <f>+Y77</f>
        <v>133.75</v>
      </c>
      <c r="AA230" s="138">
        <f>+AA77</f>
        <v>5.645161290322576</v>
      </c>
      <c r="AC230" s="138">
        <f>+AC77</f>
        <v>6.400000000000006</v>
      </c>
      <c r="AE230" s="138">
        <f>+AE77</f>
        <v>4.427083333333326</v>
      </c>
      <c r="AG230" s="138">
        <f>+AG77</f>
        <v>5.641025641025643</v>
      </c>
      <c r="AI230" s="138">
        <f>+AI77</f>
        <v>5.522682445759375</v>
      </c>
    </row>
    <row r="231" spans="1:35" ht="9.75" customHeight="1">
      <c r="A231" s="60">
        <v>2008</v>
      </c>
      <c r="C231" s="60">
        <f aca="true" t="shared" si="162" ref="C231:N231">+C78</f>
        <v>141</v>
      </c>
      <c r="D231" s="60">
        <f t="shared" si="162"/>
        <v>142</v>
      </c>
      <c r="E231" s="60">
        <f t="shared" si="162"/>
        <v>143</v>
      </c>
      <c r="F231" s="60">
        <f t="shared" si="162"/>
        <v>145</v>
      </c>
      <c r="G231" s="60">
        <f t="shared" si="162"/>
        <v>147</v>
      </c>
      <c r="H231" s="60">
        <f t="shared" si="162"/>
        <v>150</v>
      </c>
      <c r="I231" s="60">
        <f t="shared" si="162"/>
        <v>153</v>
      </c>
      <c r="J231" s="60">
        <f t="shared" si="162"/>
        <v>154</v>
      </c>
      <c r="K231" s="60">
        <f t="shared" si="162"/>
        <v>157</v>
      </c>
      <c r="L231" s="60">
        <f t="shared" si="162"/>
        <v>162</v>
      </c>
      <c r="M231" s="60">
        <f t="shared" si="162"/>
        <v>158</v>
      </c>
      <c r="N231" s="60">
        <f t="shared" si="162"/>
        <v>161</v>
      </c>
      <c r="P231" s="139">
        <f>AVERAGE(C231:N231)</f>
        <v>151.08333333333334</v>
      </c>
      <c r="R231" s="60">
        <v>2008</v>
      </c>
      <c r="T231" s="67">
        <f t="shared" si="161"/>
        <v>142</v>
      </c>
      <c r="U231" s="67">
        <f t="shared" si="161"/>
        <v>147.33333333333334</v>
      </c>
      <c r="V231" s="67">
        <f t="shared" si="161"/>
        <v>154.66666666666666</v>
      </c>
      <c r="W231" s="67">
        <f t="shared" si="161"/>
        <v>160.33333333333334</v>
      </c>
      <c r="Y231" s="67">
        <f>+Y78</f>
        <v>151.08333333333334</v>
      </c>
      <c r="AA231" s="138">
        <f>(+T231/T230-1)*100</f>
        <v>8.3969465648855</v>
      </c>
      <c r="AC231" s="138">
        <f>(+U231/U230-1)*100</f>
        <v>10.77694235588973</v>
      </c>
      <c r="AE231" s="138">
        <f>(+V231/V230-1)*100</f>
        <v>15.710723192019959</v>
      </c>
      <c r="AG231" s="138">
        <f>+AG78</f>
        <v>16.747572815533985</v>
      </c>
      <c r="AI231" s="138">
        <f>(+Y231/Y230-1)*100</f>
        <v>12.959501557632414</v>
      </c>
    </row>
    <row r="232" spans="1:20" ht="9.75" customHeight="1">
      <c r="A232" s="60">
        <v>2009</v>
      </c>
      <c r="C232" s="60">
        <f aca="true" t="shared" si="163" ref="C232:N232">+C79</f>
        <v>163</v>
      </c>
      <c r="D232" s="60">
        <f t="shared" si="163"/>
        <v>0</v>
      </c>
      <c r="E232" s="60">
        <f t="shared" si="163"/>
        <v>0</v>
      </c>
      <c r="F232" s="60">
        <f t="shared" si="163"/>
        <v>0</v>
      </c>
      <c r="G232" s="60">
        <f t="shared" si="163"/>
        <v>0</v>
      </c>
      <c r="H232" s="60">
        <f t="shared" si="163"/>
        <v>0</v>
      </c>
      <c r="I232" s="60">
        <f t="shared" si="163"/>
        <v>0</v>
      </c>
      <c r="J232" s="60">
        <f t="shared" si="163"/>
        <v>0</v>
      </c>
      <c r="K232" s="60">
        <f t="shared" si="163"/>
        <v>0</v>
      </c>
      <c r="L232" s="60">
        <f t="shared" si="163"/>
        <v>0</v>
      </c>
      <c r="M232" s="60">
        <f t="shared" si="163"/>
        <v>0</v>
      </c>
      <c r="N232" s="60">
        <f t="shared" si="163"/>
        <v>0</v>
      </c>
      <c r="P232" s="139">
        <f>AVERAGE(C232:N232)</f>
        <v>13.583333333333334</v>
      </c>
      <c r="R232" s="60">
        <v>2009</v>
      </c>
      <c r="T232" s="67">
        <f>+T79</f>
        <v>163</v>
      </c>
    </row>
    <row r="233" spans="1:38" ht="9.75" customHeight="1">
      <c r="A233" s="65" t="s">
        <v>73</v>
      </c>
      <c r="R233" s="65" t="s">
        <v>73</v>
      </c>
      <c r="AL233">
        <v>0.051</v>
      </c>
    </row>
    <row r="234" spans="1:35" ht="9.75" customHeight="1">
      <c r="A234" s="60">
        <v>2007</v>
      </c>
      <c r="C234" s="60">
        <f aca="true" t="shared" si="164" ref="C234:N234">+C86</f>
        <v>219</v>
      </c>
      <c r="D234" s="60">
        <f t="shared" si="164"/>
        <v>222</v>
      </c>
      <c r="E234" s="60">
        <f t="shared" si="164"/>
        <v>240</v>
      </c>
      <c r="F234" s="60">
        <f t="shared" si="164"/>
        <v>258</v>
      </c>
      <c r="G234" s="60">
        <f t="shared" si="164"/>
        <v>263</v>
      </c>
      <c r="H234" s="60">
        <f t="shared" si="164"/>
        <v>263</v>
      </c>
      <c r="I234" s="60">
        <f t="shared" si="164"/>
        <v>266</v>
      </c>
      <c r="J234" s="60">
        <f t="shared" si="164"/>
        <v>263</v>
      </c>
      <c r="K234" s="60">
        <f t="shared" si="164"/>
        <v>272</v>
      </c>
      <c r="L234" s="60">
        <f t="shared" si="164"/>
        <v>283</v>
      </c>
      <c r="M234" s="60">
        <f t="shared" si="164"/>
        <v>312</v>
      </c>
      <c r="N234" s="60">
        <f t="shared" si="164"/>
        <v>308</v>
      </c>
      <c r="P234" s="139">
        <f>AVERAGE(C234:N234)</f>
        <v>264.0833333333333</v>
      </c>
      <c r="R234" s="60">
        <v>2007</v>
      </c>
      <c r="T234" s="67">
        <f aca="true" t="shared" si="165" ref="T234:W235">+T86</f>
        <v>227</v>
      </c>
      <c r="U234" s="67">
        <f t="shared" si="165"/>
        <v>261.3333333333333</v>
      </c>
      <c r="V234" s="67">
        <f t="shared" si="165"/>
        <v>267</v>
      </c>
      <c r="W234" s="67">
        <f t="shared" si="165"/>
        <v>301</v>
      </c>
      <c r="Y234" s="67">
        <f>+Y86</f>
        <v>264.0833333333333</v>
      </c>
      <c r="AA234" s="138">
        <f>+AA86</f>
        <v>2.4060150375939893</v>
      </c>
      <c r="AC234" s="138">
        <f>+AC86</f>
        <v>3.0223390275952555</v>
      </c>
      <c r="AE234" s="138">
        <f>+AE86</f>
        <v>2.9562982005141514</v>
      </c>
      <c r="AG234" s="138">
        <f>+AG86</f>
        <v>35.38230884557721</v>
      </c>
      <c r="AI234" s="138">
        <f>+AI86</f>
        <v>10.379658655520707</v>
      </c>
    </row>
    <row r="235" spans="1:35" ht="9.75" customHeight="1">
      <c r="A235" s="60">
        <v>2008</v>
      </c>
      <c r="C235" s="60">
        <f aca="true" t="shared" si="166" ref="C235:N235">+C87</f>
        <v>307</v>
      </c>
      <c r="D235" s="60">
        <f t="shared" si="166"/>
        <v>311</v>
      </c>
      <c r="E235" s="60">
        <f t="shared" si="166"/>
        <v>349</v>
      </c>
      <c r="F235" s="60">
        <f t="shared" si="166"/>
        <v>369</v>
      </c>
      <c r="G235" s="60">
        <f t="shared" si="166"/>
        <v>400</v>
      </c>
      <c r="H235" s="60">
        <f t="shared" si="166"/>
        <v>423</v>
      </c>
      <c r="I235" s="60">
        <f t="shared" si="166"/>
        <v>426</v>
      </c>
      <c r="J235" s="60">
        <f t="shared" si="166"/>
        <v>390</v>
      </c>
      <c r="K235" s="60">
        <f t="shared" si="166"/>
        <v>368</v>
      </c>
      <c r="L235" s="60">
        <f t="shared" si="166"/>
        <v>316</v>
      </c>
      <c r="M235" s="60">
        <f t="shared" si="166"/>
        <v>247</v>
      </c>
      <c r="N235" s="60">
        <f t="shared" si="166"/>
        <v>208</v>
      </c>
      <c r="P235" s="139">
        <f>AVERAGE(C235:N235)</f>
        <v>342.8333333333333</v>
      </c>
      <c r="R235" s="60">
        <v>2008</v>
      </c>
      <c r="T235" s="67">
        <f t="shared" si="165"/>
        <v>322.3333333333333</v>
      </c>
      <c r="U235" s="67">
        <f t="shared" si="165"/>
        <v>397.3333333333333</v>
      </c>
      <c r="V235" s="67">
        <f t="shared" si="165"/>
        <v>394.6666666666667</v>
      </c>
      <c r="W235" s="67">
        <f t="shared" si="165"/>
        <v>257</v>
      </c>
      <c r="Y235" s="67">
        <f>+Y87</f>
        <v>342.8333333333333</v>
      </c>
      <c r="AA235" s="138">
        <f>(+T235/T234-1)*100</f>
        <v>41.99706314243758</v>
      </c>
      <c r="AC235" s="138">
        <f>(+U235/U234-1)*100</f>
        <v>52.04081632653062</v>
      </c>
      <c r="AE235" s="138">
        <f>(+V235/V234-1)*100</f>
        <v>47.81523096129838</v>
      </c>
      <c r="AG235" s="138">
        <f>+AG87</f>
        <v>-14.617940199335544</v>
      </c>
      <c r="AI235" s="138">
        <f>(+Y235/Y234-1)*100</f>
        <v>29.820132533922372</v>
      </c>
    </row>
    <row r="236" spans="1:20" ht="9.75" customHeight="1">
      <c r="A236" s="60">
        <v>2009</v>
      </c>
      <c r="C236" s="60">
        <f aca="true" t="shared" si="167" ref="C236:N236">+C88</f>
        <v>202</v>
      </c>
      <c r="D236" s="60">
        <f t="shared" si="167"/>
        <v>0</v>
      </c>
      <c r="E236" s="60">
        <f t="shared" si="167"/>
        <v>0</v>
      </c>
      <c r="F236" s="60">
        <f t="shared" si="167"/>
        <v>0</v>
      </c>
      <c r="G236" s="60">
        <f t="shared" si="167"/>
        <v>0</v>
      </c>
      <c r="H236" s="60">
        <f t="shared" si="167"/>
        <v>0</v>
      </c>
      <c r="I236" s="60">
        <f t="shared" si="167"/>
        <v>0</v>
      </c>
      <c r="J236" s="60">
        <f t="shared" si="167"/>
        <v>0</v>
      </c>
      <c r="K236" s="60">
        <f t="shared" si="167"/>
        <v>0</v>
      </c>
      <c r="L236" s="60">
        <f t="shared" si="167"/>
        <v>0</v>
      </c>
      <c r="M236" s="60">
        <f t="shared" si="167"/>
        <v>0</v>
      </c>
      <c r="N236" s="60">
        <f t="shared" si="167"/>
        <v>0</v>
      </c>
      <c r="P236" s="139">
        <f>AVERAGE(C236:N236)</f>
        <v>16.833333333333332</v>
      </c>
      <c r="R236" s="60">
        <v>2009</v>
      </c>
      <c r="T236" s="67">
        <f>+T88</f>
        <v>202</v>
      </c>
    </row>
    <row r="237" spans="1:18" ht="9.75" customHeight="1">
      <c r="A237" s="65" t="s">
        <v>84</v>
      </c>
      <c r="R237" s="65" t="s">
        <v>84</v>
      </c>
    </row>
    <row r="238" spans="1:35" ht="9.75" customHeight="1">
      <c r="A238" s="60">
        <v>2007</v>
      </c>
      <c r="C238" s="60">
        <f aca="true" t="shared" si="168" ref="C238:N238">+C95</f>
        <v>241</v>
      </c>
      <c r="D238" s="60">
        <f t="shared" si="168"/>
        <v>242</v>
      </c>
      <c r="E238" s="60">
        <f t="shared" si="168"/>
        <v>260</v>
      </c>
      <c r="F238" s="60">
        <f t="shared" si="168"/>
        <v>277</v>
      </c>
      <c r="G238" s="60">
        <f t="shared" si="168"/>
        <v>274</v>
      </c>
      <c r="H238" s="60">
        <f t="shared" si="168"/>
        <v>276</v>
      </c>
      <c r="I238" s="60">
        <f t="shared" si="168"/>
        <v>283</v>
      </c>
      <c r="J238" s="60">
        <f t="shared" si="168"/>
        <v>284</v>
      </c>
      <c r="K238" s="60">
        <f t="shared" si="168"/>
        <v>293</v>
      </c>
      <c r="L238" s="60">
        <f t="shared" si="168"/>
        <v>306</v>
      </c>
      <c r="M238" s="60">
        <f t="shared" si="168"/>
        <v>338</v>
      </c>
      <c r="N238" s="60">
        <f t="shared" si="168"/>
        <v>334</v>
      </c>
      <c r="P238" s="139">
        <f>AVERAGE(C238:N238)</f>
        <v>284</v>
      </c>
      <c r="R238" s="60">
        <v>2007</v>
      </c>
      <c r="T238" s="67">
        <f aca="true" t="shared" si="169" ref="T238:W239">+T95</f>
        <v>247.66666666666666</v>
      </c>
      <c r="U238" s="67">
        <f t="shared" si="169"/>
        <v>275.6666666666667</v>
      </c>
      <c r="V238" s="67">
        <f t="shared" si="169"/>
        <v>286.6666666666667</v>
      </c>
      <c r="W238" s="67">
        <f t="shared" si="169"/>
        <v>326</v>
      </c>
      <c r="Y238" s="67">
        <f>+Y95</f>
        <v>284</v>
      </c>
      <c r="AA238" s="138">
        <f>+AA95</f>
        <v>3.6262203626220346</v>
      </c>
      <c r="AC238" s="138">
        <f>+AC95</f>
        <v>1.8472906403940836</v>
      </c>
      <c r="AE238" s="138">
        <f>+AE95</f>
        <v>2.2592152199762294</v>
      </c>
      <c r="AG238" s="138">
        <f>+AG95</f>
        <v>31.805929919137466</v>
      </c>
      <c r="AI238" s="138">
        <f>+AI95</f>
        <v>9.511568123393332</v>
      </c>
    </row>
    <row r="239" spans="1:35" ht="9.75" customHeight="1">
      <c r="A239" s="60">
        <v>2008</v>
      </c>
      <c r="C239" s="60">
        <f aca="true" t="shared" si="170" ref="C239:N239">+C96</f>
        <v>332</v>
      </c>
      <c r="D239" s="60">
        <f t="shared" si="170"/>
        <v>339</v>
      </c>
      <c r="E239" s="60">
        <f t="shared" si="170"/>
        <v>391</v>
      </c>
      <c r="F239" s="60">
        <f t="shared" si="170"/>
        <v>413</v>
      </c>
      <c r="G239" s="60">
        <f t="shared" si="170"/>
        <v>447</v>
      </c>
      <c r="H239" s="60">
        <f t="shared" si="170"/>
        <v>473</v>
      </c>
      <c r="I239" s="60">
        <f t="shared" si="170"/>
        <v>475</v>
      </c>
      <c r="J239" s="60">
        <f t="shared" si="170"/>
        <v>435</v>
      </c>
      <c r="K239" s="60">
        <f t="shared" si="170"/>
        <v>407</v>
      </c>
      <c r="L239" s="60">
        <f t="shared" si="170"/>
        <v>361</v>
      </c>
      <c r="M239" s="60">
        <f t="shared" si="170"/>
        <v>291</v>
      </c>
      <c r="N239" s="60">
        <f t="shared" si="170"/>
        <v>247</v>
      </c>
      <c r="P239" s="139">
        <f>AVERAGE(C239:N239)</f>
        <v>384.25</v>
      </c>
      <c r="R239" s="60">
        <v>2008</v>
      </c>
      <c r="T239" s="67">
        <f t="shared" si="169"/>
        <v>354</v>
      </c>
      <c r="U239" s="67">
        <f t="shared" si="169"/>
        <v>444.3333333333333</v>
      </c>
      <c r="V239" s="67">
        <f t="shared" si="169"/>
        <v>439</v>
      </c>
      <c r="W239" s="67">
        <f t="shared" si="169"/>
        <v>299.6666666666667</v>
      </c>
      <c r="Y239" s="67">
        <f>+Y96</f>
        <v>384.25</v>
      </c>
      <c r="AA239" s="138">
        <f>(+T239/T238-1)*100</f>
        <v>42.934051144010766</v>
      </c>
      <c r="AC239" s="138">
        <f>(+U239/U238-1)*100</f>
        <v>61.18500604594919</v>
      </c>
      <c r="AE239" s="138">
        <f>(+V239/V238-1)*100</f>
        <v>53.13953488372092</v>
      </c>
      <c r="AG239" s="138">
        <f>+AG96</f>
        <v>-8.077709611451933</v>
      </c>
      <c r="AI239" s="138">
        <f>(+Y239/Y238-1)*100</f>
        <v>35.299295774647874</v>
      </c>
    </row>
    <row r="240" spans="1:20" ht="9.75" customHeight="1">
      <c r="A240" s="60">
        <v>2009</v>
      </c>
      <c r="C240" s="60">
        <f aca="true" t="shared" si="171" ref="C240:N240">+C97</f>
        <v>232</v>
      </c>
      <c r="D240" s="60">
        <f t="shared" si="171"/>
        <v>0</v>
      </c>
      <c r="E240" s="60">
        <f t="shared" si="171"/>
        <v>0</v>
      </c>
      <c r="F240" s="60">
        <f t="shared" si="171"/>
        <v>0</v>
      </c>
      <c r="G240" s="60">
        <f t="shared" si="171"/>
        <v>0</v>
      </c>
      <c r="H240" s="60">
        <f t="shared" si="171"/>
        <v>0</v>
      </c>
      <c r="I240" s="60">
        <f t="shared" si="171"/>
        <v>0</v>
      </c>
      <c r="J240" s="60">
        <f t="shared" si="171"/>
        <v>0</v>
      </c>
      <c r="K240" s="60">
        <f t="shared" si="171"/>
        <v>0</v>
      </c>
      <c r="L240" s="60">
        <f t="shared" si="171"/>
        <v>0</v>
      </c>
      <c r="M240" s="60">
        <f t="shared" si="171"/>
        <v>0</v>
      </c>
      <c r="N240" s="60">
        <f t="shared" si="171"/>
        <v>0</v>
      </c>
      <c r="P240" s="139">
        <f>AVERAGE(C240:N240)</f>
        <v>19.333333333333332</v>
      </c>
      <c r="R240" s="60">
        <v>2009</v>
      </c>
      <c r="T240" s="67">
        <f>+T97</f>
        <v>232</v>
      </c>
    </row>
    <row r="241" spans="1:38" ht="9.75" customHeight="1">
      <c r="A241" s="65" t="s">
        <v>74</v>
      </c>
      <c r="R241" s="65" t="s">
        <v>74</v>
      </c>
      <c r="AA241" s="138"/>
      <c r="AC241" s="138"/>
      <c r="AE241" s="138"/>
      <c r="AG241" s="138"/>
      <c r="AI241" s="138"/>
      <c r="AL241">
        <v>0.091</v>
      </c>
    </row>
    <row r="242" spans="1:35" ht="9.75" customHeight="1">
      <c r="A242" s="60">
        <v>2007</v>
      </c>
      <c r="C242" s="60">
        <f aca="true" t="shared" si="172" ref="C242:N242">+C104</f>
        <v>140</v>
      </c>
      <c r="D242" s="60">
        <f t="shared" si="172"/>
        <v>140</v>
      </c>
      <c r="E242" s="60">
        <f t="shared" si="172"/>
        <v>140</v>
      </c>
      <c r="F242" s="60">
        <f t="shared" si="172"/>
        <v>140</v>
      </c>
      <c r="G242" s="60">
        <f t="shared" si="172"/>
        <v>140</v>
      </c>
      <c r="H242" s="60">
        <f t="shared" si="172"/>
        <v>140</v>
      </c>
      <c r="I242" s="60">
        <f t="shared" si="172"/>
        <v>140</v>
      </c>
      <c r="J242" s="60">
        <f t="shared" si="172"/>
        <v>141</v>
      </c>
      <c r="K242" s="60">
        <f t="shared" si="172"/>
        <v>140</v>
      </c>
      <c r="L242" s="60">
        <f t="shared" si="172"/>
        <v>141</v>
      </c>
      <c r="M242" s="60">
        <f t="shared" si="172"/>
        <v>141</v>
      </c>
      <c r="N242" s="60">
        <f t="shared" si="172"/>
        <v>141</v>
      </c>
      <c r="P242" s="139">
        <f>AVERAGE(C242:N242)</f>
        <v>140.33333333333334</v>
      </c>
      <c r="R242" s="60">
        <v>2007</v>
      </c>
      <c r="T242" s="67">
        <f aca="true" t="shared" si="173" ref="T242:W243">+T104</f>
        <v>140</v>
      </c>
      <c r="U242" s="67">
        <f t="shared" si="173"/>
        <v>140</v>
      </c>
      <c r="V242" s="67">
        <f t="shared" si="173"/>
        <v>140.33333333333334</v>
      </c>
      <c r="W242" s="67">
        <f t="shared" si="173"/>
        <v>141</v>
      </c>
      <c r="Y242" s="67">
        <f>+Y104</f>
        <v>140.33333333333334</v>
      </c>
      <c r="AA242" s="138">
        <f>+AA104</f>
        <v>4.218362282878396</v>
      </c>
      <c r="AC242" s="138">
        <f>+AC104</f>
        <v>2.689486552567222</v>
      </c>
      <c r="AE242" s="138">
        <f>+AE104</f>
        <v>1.9370460048426352</v>
      </c>
      <c r="AG242" s="138">
        <f>+AG104</f>
        <v>1.6826923076923128</v>
      </c>
      <c r="AI242" s="138">
        <f>+AI104</f>
        <v>2.6203534430225606</v>
      </c>
    </row>
    <row r="243" spans="1:35" ht="9.75" customHeight="1">
      <c r="A243" s="60">
        <v>2008</v>
      </c>
      <c r="C243" s="60">
        <f aca="true" t="shared" si="174" ref="C243:N243">+C105</f>
        <v>143</v>
      </c>
      <c r="D243" s="60">
        <f t="shared" si="174"/>
        <v>144</v>
      </c>
      <c r="E243" s="60">
        <f t="shared" si="174"/>
        <v>144</v>
      </c>
      <c r="F243" s="60">
        <f t="shared" si="174"/>
        <v>145</v>
      </c>
      <c r="G243" s="60">
        <f t="shared" si="174"/>
        <v>145</v>
      </c>
      <c r="H243" s="60">
        <f t="shared" si="174"/>
        <v>146</v>
      </c>
      <c r="I243" s="60">
        <f t="shared" si="174"/>
        <v>149</v>
      </c>
      <c r="J243" s="60">
        <f t="shared" si="174"/>
        <v>152</v>
      </c>
      <c r="K243" s="60">
        <f t="shared" si="174"/>
        <v>155</v>
      </c>
      <c r="L243" s="60">
        <f t="shared" si="174"/>
        <v>156</v>
      </c>
      <c r="M243" s="60">
        <f t="shared" si="174"/>
        <v>156</v>
      </c>
      <c r="N243" s="60">
        <f t="shared" si="174"/>
        <v>156</v>
      </c>
      <c r="P243" s="139">
        <f>AVERAGE(C243:N243)</f>
        <v>149.25</v>
      </c>
      <c r="R243" s="60">
        <v>2008</v>
      </c>
      <c r="T243" s="67">
        <f t="shared" si="173"/>
        <v>143.66666666666666</v>
      </c>
      <c r="U243" s="67">
        <f t="shared" si="173"/>
        <v>145.33333333333334</v>
      </c>
      <c r="V243" s="67">
        <f t="shared" si="173"/>
        <v>152</v>
      </c>
      <c r="W243" s="67">
        <f t="shared" si="173"/>
        <v>156</v>
      </c>
      <c r="Y243" s="67">
        <f>+Y105</f>
        <v>149.25</v>
      </c>
      <c r="AA243" s="138">
        <f>(+T243/T242-1)*100</f>
        <v>2.6190476190476097</v>
      </c>
      <c r="AC243" s="138">
        <f>(+U243/U242-1)*100</f>
        <v>3.809523809523818</v>
      </c>
      <c r="AE243" s="138">
        <f>(+V243/V242-1)*100</f>
        <v>8.313539192399034</v>
      </c>
      <c r="AG243" s="138">
        <f>+AG105</f>
        <v>10.63829787234043</v>
      </c>
      <c r="AI243" s="138">
        <f>(+Y243/Y242-1)*100</f>
        <v>6.3539192399049815</v>
      </c>
    </row>
    <row r="244" spans="1:20" ht="9.75" customHeight="1">
      <c r="A244" s="60">
        <v>2009</v>
      </c>
      <c r="C244" s="60">
        <f aca="true" t="shared" si="175" ref="C244:N244">+C106</f>
        <v>157</v>
      </c>
      <c r="D244" s="60">
        <f t="shared" si="175"/>
        <v>0</v>
      </c>
      <c r="E244" s="60">
        <f t="shared" si="175"/>
        <v>0</v>
      </c>
      <c r="F244" s="60">
        <f t="shared" si="175"/>
        <v>0</v>
      </c>
      <c r="G244" s="60">
        <f t="shared" si="175"/>
        <v>0</v>
      </c>
      <c r="H244" s="60">
        <f t="shared" si="175"/>
        <v>0</v>
      </c>
      <c r="I244" s="60">
        <f t="shared" si="175"/>
        <v>0</v>
      </c>
      <c r="J244" s="60">
        <f t="shared" si="175"/>
        <v>0</v>
      </c>
      <c r="K244" s="60">
        <f t="shared" si="175"/>
        <v>0</v>
      </c>
      <c r="L244" s="60">
        <f t="shared" si="175"/>
        <v>0</v>
      </c>
      <c r="M244" s="60">
        <f t="shared" si="175"/>
        <v>0</v>
      </c>
      <c r="N244" s="60">
        <f t="shared" si="175"/>
        <v>0</v>
      </c>
      <c r="P244" s="139">
        <f>AVERAGE(C244:N244)</f>
        <v>13.083333333333334</v>
      </c>
      <c r="R244" s="60">
        <v>2009</v>
      </c>
      <c r="T244" s="67">
        <f>+T106</f>
        <v>157</v>
      </c>
    </row>
    <row r="245" spans="1:38" ht="9.75" customHeight="1">
      <c r="A245" s="65" t="s">
        <v>85</v>
      </c>
      <c r="R245" s="65" t="s">
        <v>85</v>
      </c>
      <c r="AL245">
        <v>0.057</v>
      </c>
    </row>
    <row r="246" spans="1:35" ht="9.75" customHeight="1">
      <c r="A246" s="60">
        <v>2005</v>
      </c>
      <c r="C246" s="60">
        <f aca="true" t="shared" si="176" ref="C246:N246">+C113</f>
        <v>152</v>
      </c>
      <c r="D246" s="60">
        <f t="shared" si="176"/>
        <v>153</v>
      </c>
      <c r="E246" s="60">
        <f t="shared" si="176"/>
        <v>153</v>
      </c>
      <c r="F246" s="60">
        <f t="shared" si="176"/>
        <v>153</v>
      </c>
      <c r="G246" s="60">
        <f t="shared" si="176"/>
        <v>153</v>
      </c>
      <c r="H246" s="60">
        <f t="shared" si="176"/>
        <v>155</v>
      </c>
      <c r="I246" s="60">
        <f t="shared" si="176"/>
        <v>154</v>
      </c>
      <c r="J246" s="60">
        <f t="shared" si="176"/>
        <v>154</v>
      </c>
      <c r="K246" s="60">
        <f t="shared" si="176"/>
        <v>155</v>
      </c>
      <c r="L246" s="60">
        <f t="shared" si="176"/>
        <v>155</v>
      </c>
      <c r="M246" s="60">
        <f t="shared" si="176"/>
        <v>155</v>
      </c>
      <c r="N246" s="60">
        <f t="shared" si="176"/>
        <v>156</v>
      </c>
      <c r="P246" s="139">
        <f>AVERAGE(C246:N246)</f>
        <v>154</v>
      </c>
      <c r="R246" s="60">
        <v>2007</v>
      </c>
      <c r="T246" s="67">
        <f aca="true" t="shared" si="177" ref="T246:W247">+T113</f>
        <v>152.66666666666666</v>
      </c>
      <c r="U246" s="67">
        <f t="shared" si="177"/>
        <v>153.66666666666666</v>
      </c>
      <c r="V246" s="67">
        <f t="shared" si="177"/>
        <v>154.33333333333334</v>
      </c>
      <c r="W246" s="67">
        <f t="shared" si="177"/>
        <v>155.33333333333334</v>
      </c>
      <c r="Y246" s="67">
        <f>+Y113</f>
        <v>154</v>
      </c>
      <c r="AA246" s="138">
        <f>+AA113</f>
        <v>3.3860045146726803</v>
      </c>
      <c r="AC246" s="138">
        <f>+AC113</f>
        <v>3.1319910514541416</v>
      </c>
      <c r="AE246" s="138">
        <f>+AE113</f>
        <v>2.8888888888888964</v>
      </c>
      <c r="AG246" s="138">
        <f>+AG113</f>
        <v>3.5555555555555562</v>
      </c>
      <c r="AI246" s="138">
        <f>+AI113</f>
        <v>3.240223463687153</v>
      </c>
    </row>
    <row r="247" spans="1:35" ht="9.75" customHeight="1">
      <c r="A247" s="60">
        <v>2006</v>
      </c>
      <c r="C247" s="60">
        <f aca="true" t="shared" si="178" ref="C247:N247">+C114</f>
        <v>155</v>
      </c>
      <c r="D247" s="60">
        <f t="shared" si="178"/>
        <v>155</v>
      </c>
      <c r="E247" s="60">
        <f t="shared" si="178"/>
        <v>154</v>
      </c>
      <c r="F247" s="60">
        <f t="shared" si="178"/>
        <v>155</v>
      </c>
      <c r="G247" s="60">
        <f t="shared" si="178"/>
        <v>156</v>
      </c>
      <c r="H247" s="60">
        <f t="shared" si="178"/>
        <v>156</v>
      </c>
      <c r="I247" s="60">
        <f t="shared" si="178"/>
        <v>156</v>
      </c>
      <c r="J247" s="60">
        <f t="shared" si="178"/>
        <v>156</v>
      </c>
      <c r="K247" s="60">
        <f t="shared" si="178"/>
        <v>157</v>
      </c>
      <c r="L247" s="60">
        <f t="shared" si="178"/>
        <v>157</v>
      </c>
      <c r="M247" s="60">
        <f t="shared" si="178"/>
        <v>157</v>
      </c>
      <c r="N247" s="60">
        <f t="shared" si="178"/>
        <v>157</v>
      </c>
      <c r="P247" s="139">
        <f>AVERAGE(C247:N247)</f>
        <v>155.91666666666666</v>
      </c>
      <c r="R247" s="60">
        <v>2008</v>
      </c>
      <c r="T247" s="67">
        <f t="shared" si="177"/>
        <v>154.66666666666666</v>
      </c>
      <c r="U247" s="67">
        <f t="shared" si="177"/>
        <v>155.66666666666666</v>
      </c>
      <c r="V247" s="67">
        <f t="shared" si="177"/>
        <v>156.33333333333334</v>
      </c>
      <c r="W247" s="67">
        <f t="shared" si="177"/>
        <v>157</v>
      </c>
      <c r="Y247" s="67">
        <f>+Y114</f>
        <v>155.91666666666666</v>
      </c>
      <c r="AA247" s="138">
        <f>(+T247/T246-1)*100</f>
        <v>1.3100436681222627</v>
      </c>
      <c r="AC247" s="138">
        <f>(+U247/U246-1)*100</f>
        <v>1.3015184381778733</v>
      </c>
      <c r="AE247" s="138">
        <f>(+V247/V246-1)*100</f>
        <v>1.2958963282937441</v>
      </c>
      <c r="AG247" s="138">
        <f>+AG114</f>
        <v>1.0729613733905463</v>
      </c>
      <c r="AI247" s="138">
        <f>(+Y247/Y246-1)*100</f>
        <v>1.2445887445887482</v>
      </c>
    </row>
    <row r="248" spans="1:20" ht="9.75" customHeight="1">
      <c r="A248" s="60">
        <v>2007</v>
      </c>
      <c r="C248" s="60">
        <f aca="true" t="shared" si="179" ref="C248:N248">+C115</f>
        <v>157</v>
      </c>
      <c r="D248" s="60">
        <f t="shared" si="179"/>
        <v>0</v>
      </c>
      <c r="E248" s="60">
        <f t="shared" si="179"/>
        <v>0</v>
      </c>
      <c r="F248" s="60">
        <f t="shared" si="179"/>
        <v>0</v>
      </c>
      <c r="G248" s="60">
        <f t="shared" si="179"/>
        <v>0</v>
      </c>
      <c r="H248" s="60">
        <f t="shared" si="179"/>
        <v>0</v>
      </c>
      <c r="I248" s="60">
        <f t="shared" si="179"/>
        <v>0</v>
      </c>
      <c r="J248" s="60">
        <f t="shared" si="179"/>
        <v>0</v>
      </c>
      <c r="K248" s="60">
        <f t="shared" si="179"/>
        <v>0</v>
      </c>
      <c r="L248" s="60">
        <f t="shared" si="179"/>
        <v>0</v>
      </c>
      <c r="M248" s="60">
        <f t="shared" si="179"/>
        <v>0</v>
      </c>
      <c r="N248" s="60">
        <f t="shared" si="179"/>
        <v>0</v>
      </c>
      <c r="P248" s="139">
        <f>AVERAGE(C248:N248)</f>
        <v>13.083333333333334</v>
      </c>
      <c r="R248" s="60">
        <v>2009</v>
      </c>
      <c r="T248" s="67">
        <f>+T115</f>
        <v>157</v>
      </c>
    </row>
    <row r="249" spans="1:38" ht="9.75" customHeight="1">
      <c r="A249" s="65" t="s">
        <v>75</v>
      </c>
      <c r="R249" s="65" t="s">
        <v>75</v>
      </c>
      <c r="AL249">
        <f>0.029+0.027</f>
        <v>0.056</v>
      </c>
    </row>
    <row r="250" spans="1:35" ht="9.75" customHeight="1">
      <c r="A250" s="60">
        <v>2005</v>
      </c>
      <c r="C250" s="60">
        <f aca="true" t="shared" si="180" ref="C250:N250">+C122</f>
        <v>186</v>
      </c>
      <c r="D250" s="60">
        <f t="shared" si="180"/>
        <v>187</v>
      </c>
      <c r="E250" s="60">
        <f t="shared" si="180"/>
        <v>189</v>
      </c>
      <c r="F250" s="60">
        <f t="shared" si="180"/>
        <v>189</v>
      </c>
      <c r="G250" s="60">
        <f t="shared" si="180"/>
        <v>190</v>
      </c>
      <c r="H250" s="60">
        <f t="shared" si="180"/>
        <v>190</v>
      </c>
      <c r="I250" s="60">
        <f t="shared" si="180"/>
        <v>191</v>
      </c>
      <c r="J250" s="60">
        <f t="shared" si="180"/>
        <v>192</v>
      </c>
      <c r="K250" s="60">
        <f t="shared" si="180"/>
        <v>193</v>
      </c>
      <c r="L250" s="60">
        <f t="shared" si="180"/>
        <v>194</v>
      </c>
      <c r="M250" s="60">
        <f t="shared" si="180"/>
        <v>196</v>
      </c>
      <c r="N250" s="60">
        <f t="shared" si="180"/>
        <v>197</v>
      </c>
      <c r="P250" s="139">
        <f>AVERAGE(C250:N250)</f>
        <v>191.16666666666666</v>
      </c>
      <c r="R250" s="60">
        <v>2007</v>
      </c>
      <c r="T250" s="67">
        <f aca="true" t="shared" si="181" ref="T250:W251">+T122</f>
        <v>187.33333333333334</v>
      </c>
      <c r="U250" s="67">
        <f t="shared" si="181"/>
        <v>189.66666666666666</v>
      </c>
      <c r="V250" s="67">
        <f t="shared" si="181"/>
        <v>192</v>
      </c>
      <c r="W250" s="67">
        <f t="shared" si="181"/>
        <v>195.66666666666666</v>
      </c>
      <c r="Y250" s="67">
        <f>+Y122</f>
        <v>191.16666666666666</v>
      </c>
      <c r="AA250" s="138">
        <f>+AA122</f>
        <v>5.046728971962611</v>
      </c>
      <c r="AC250" s="138">
        <f>+AC122</f>
        <v>4.981549815498165</v>
      </c>
      <c r="AE250" s="138">
        <f>+AE122</f>
        <v>5.301645338208405</v>
      </c>
      <c r="AG250" s="138">
        <f>+AG122</f>
        <v>5.765765765765751</v>
      </c>
      <c r="AI250" s="138">
        <f>+AI122</f>
        <v>5.277650298301961</v>
      </c>
    </row>
    <row r="251" spans="1:35" ht="9.75" customHeight="1">
      <c r="A251" s="60">
        <v>2006</v>
      </c>
      <c r="C251" s="60">
        <f aca="true" t="shared" si="182" ref="C251:N251">+C123</f>
        <v>198</v>
      </c>
      <c r="D251" s="60">
        <f t="shared" si="182"/>
        <v>199</v>
      </c>
      <c r="E251" s="60">
        <f t="shared" si="182"/>
        <v>199</v>
      </c>
      <c r="F251" s="60">
        <f t="shared" si="182"/>
        <v>202</v>
      </c>
      <c r="G251" s="60">
        <f t="shared" si="182"/>
        <v>207</v>
      </c>
      <c r="H251" s="60">
        <f t="shared" si="182"/>
        <v>207</v>
      </c>
      <c r="I251" s="60">
        <f t="shared" si="182"/>
        <v>209</v>
      </c>
      <c r="J251" s="60">
        <f t="shared" si="182"/>
        <v>210</v>
      </c>
      <c r="K251" s="60">
        <f t="shared" si="182"/>
        <v>210</v>
      </c>
      <c r="L251" s="60">
        <f t="shared" si="182"/>
        <v>212</v>
      </c>
      <c r="M251" s="60">
        <f t="shared" si="182"/>
        <v>212</v>
      </c>
      <c r="N251" s="60">
        <f t="shared" si="182"/>
        <v>212</v>
      </c>
      <c r="P251" s="139">
        <f>AVERAGE(C251:N251)</f>
        <v>206.41666666666666</v>
      </c>
      <c r="R251" s="60">
        <v>2008</v>
      </c>
      <c r="T251" s="67">
        <f t="shared" si="181"/>
        <v>198.66666666666666</v>
      </c>
      <c r="U251" s="67">
        <f t="shared" si="181"/>
        <v>205.33333333333334</v>
      </c>
      <c r="V251" s="67">
        <f t="shared" si="181"/>
        <v>209.66666666666666</v>
      </c>
      <c r="W251" s="67">
        <f t="shared" si="181"/>
        <v>212</v>
      </c>
      <c r="Y251" s="67">
        <f>+Y123</f>
        <v>206.41666666666666</v>
      </c>
      <c r="AA251" s="138">
        <f>(+T251/T250-1)*100</f>
        <v>6.049822064056931</v>
      </c>
      <c r="AC251" s="138">
        <f>(+U251/U250-1)*100</f>
        <v>8.260105448154675</v>
      </c>
      <c r="AE251" s="138">
        <f>(+V251/V250-1)*100</f>
        <v>9.201388888888884</v>
      </c>
      <c r="AG251" s="138">
        <f>+AG123</f>
        <v>8.347529812606469</v>
      </c>
      <c r="AI251" s="138">
        <f>(+Y251/Y250-1)*100</f>
        <v>7.977332170880569</v>
      </c>
    </row>
    <row r="252" spans="1:20" ht="9.75" customHeight="1">
      <c r="A252" s="60">
        <v>2007</v>
      </c>
      <c r="C252" s="60">
        <f aca="true" t="shared" si="183" ref="C252:N252">+C124</f>
        <v>212</v>
      </c>
      <c r="D252" s="60">
        <f t="shared" si="183"/>
        <v>0</v>
      </c>
      <c r="E252" s="60">
        <f t="shared" si="183"/>
        <v>0</v>
      </c>
      <c r="F252" s="60">
        <f t="shared" si="183"/>
        <v>0</v>
      </c>
      <c r="G252" s="60">
        <f t="shared" si="183"/>
        <v>0</v>
      </c>
      <c r="H252" s="60">
        <f t="shared" si="183"/>
        <v>0</v>
      </c>
      <c r="I252" s="60">
        <f t="shared" si="183"/>
        <v>0</v>
      </c>
      <c r="J252" s="60">
        <f t="shared" si="183"/>
        <v>0</v>
      </c>
      <c r="K252" s="60">
        <f t="shared" si="183"/>
        <v>0</v>
      </c>
      <c r="L252" s="60">
        <f t="shared" si="183"/>
        <v>0</v>
      </c>
      <c r="M252" s="60">
        <f t="shared" si="183"/>
        <v>0</v>
      </c>
      <c r="N252" s="60">
        <f t="shared" si="183"/>
        <v>0</v>
      </c>
      <c r="P252" s="139">
        <f>AVERAGE(C252:N252)</f>
        <v>17.666666666666668</v>
      </c>
      <c r="R252" s="60">
        <v>2009</v>
      </c>
      <c r="T252" s="67">
        <f>+T124</f>
        <v>212</v>
      </c>
    </row>
    <row r="253" spans="1:18" ht="9.75" customHeight="1">
      <c r="A253" s="65" t="s">
        <v>86</v>
      </c>
      <c r="R253" s="65" t="s">
        <v>86</v>
      </c>
    </row>
    <row r="254" spans="1:35" ht="9.75" customHeight="1">
      <c r="A254" s="60">
        <v>2005</v>
      </c>
      <c r="C254" s="60">
        <f aca="true" t="shared" si="184" ref="C254:N254">+C131</f>
        <v>165</v>
      </c>
      <c r="D254" s="60">
        <f t="shared" si="184"/>
        <v>165</v>
      </c>
      <c r="E254" s="60">
        <f t="shared" si="184"/>
        <v>166</v>
      </c>
      <c r="F254" s="60">
        <f t="shared" si="184"/>
        <v>166</v>
      </c>
      <c r="G254" s="60">
        <f t="shared" si="184"/>
        <v>166</v>
      </c>
      <c r="H254" s="60">
        <f t="shared" si="184"/>
        <v>166</v>
      </c>
      <c r="I254" s="60">
        <f t="shared" si="184"/>
        <v>166</v>
      </c>
      <c r="J254" s="60">
        <f t="shared" si="184"/>
        <v>165</v>
      </c>
      <c r="K254" s="60">
        <f t="shared" si="184"/>
        <v>165</v>
      </c>
      <c r="L254" s="60">
        <f t="shared" si="184"/>
        <v>166</v>
      </c>
      <c r="M254" s="60">
        <f t="shared" si="184"/>
        <v>178</v>
      </c>
      <c r="N254" s="60">
        <f t="shared" si="184"/>
        <v>174</v>
      </c>
      <c r="P254" s="139">
        <f>AVERAGE(C254:N254)</f>
        <v>167.33333333333334</v>
      </c>
      <c r="R254" s="60">
        <v>2007</v>
      </c>
      <c r="T254" s="67">
        <f aca="true" t="shared" si="185" ref="T254:W255">+T131</f>
        <v>165.33333333333334</v>
      </c>
      <c r="U254" s="67">
        <f t="shared" si="185"/>
        <v>166</v>
      </c>
      <c r="V254" s="67">
        <f t="shared" si="185"/>
        <v>165.33333333333334</v>
      </c>
      <c r="W254" s="67">
        <f t="shared" si="185"/>
        <v>172.66666666666666</v>
      </c>
      <c r="Y254" s="67">
        <f>+Y131</f>
        <v>167.33333333333334</v>
      </c>
      <c r="AA254" s="138">
        <f>+AA131</f>
        <v>4.201680672268915</v>
      </c>
      <c r="AC254" s="138">
        <f>+AC131</f>
        <v>3.534303534303529</v>
      </c>
      <c r="AE254" s="138">
        <f>+AE131</f>
        <v>1.2244897959183598</v>
      </c>
      <c r="AG254" s="138">
        <f>+AG131</f>
        <v>5.070993914807298</v>
      </c>
      <c r="AI254" s="138">
        <f>+AI131</f>
        <v>3.5051546391752453</v>
      </c>
    </row>
    <row r="255" spans="1:35" ht="9.75" customHeight="1">
      <c r="A255" s="60">
        <v>2006</v>
      </c>
      <c r="C255" s="60">
        <f aca="true" t="shared" si="186" ref="C255:N255">+C132</f>
        <v>175</v>
      </c>
      <c r="D255" s="60">
        <f t="shared" si="186"/>
        <v>175</v>
      </c>
      <c r="E255" s="60">
        <f t="shared" si="186"/>
        <v>174</v>
      </c>
      <c r="F255" s="60">
        <f t="shared" si="186"/>
        <v>175</v>
      </c>
      <c r="G255" s="60">
        <f t="shared" si="186"/>
        <v>175</v>
      </c>
      <c r="H255" s="60">
        <f t="shared" si="186"/>
        <v>175</v>
      </c>
      <c r="I255" s="60">
        <f t="shared" si="186"/>
        <v>177</v>
      </c>
      <c r="J255" s="60">
        <f t="shared" si="186"/>
        <v>177</v>
      </c>
      <c r="K255" s="60">
        <f t="shared" si="186"/>
        <v>177</v>
      </c>
      <c r="L255" s="60">
        <f t="shared" si="186"/>
        <v>180</v>
      </c>
      <c r="M255" s="60">
        <f t="shared" si="186"/>
        <v>180</v>
      </c>
      <c r="N255" s="60">
        <f t="shared" si="186"/>
        <v>180</v>
      </c>
      <c r="P255" s="139">
        <f>AVERAGE(C255:N255)</f>
        <v>176.66666666666666</v>
      </c>
      <c r="R255" s="60">
        <v>2008</v>
      </c>
      <c r="T255" s="67">
        <f t="shared" si="185"/>
        <v>174.66666666666666</v>
      </c>
      <c r="U255" s="67">
        <f t="shared" si="185"/>
        <v>175</v>
      </c>
      <c r="V255" s="67">
        <f t="shared" si="185"/>
        <v>177</v>
      </c>
      <c r="W255" s="67">
        <f t="shared" si="185"/>
        <v>180</v>
      </c>
      <c r="Y255" s="67">
        <f>+Y132</f>
        <v>176.66666666666666</v>
      </c>
      <c r="AA255" s="138">
        <f>(+T255/T254-1)*100</f>
        <v>5.645161290322576</v>
      </c>
      <c r="AC255" s="138">
        <f>(+U255/U254-1)*100</f>
        <v>5.421686746987953</v>
      </c>
      <c r="AE255" s="138">
        <f>(+V255/V254-1)*100</f>
        <v>7.056451612903225</v>
      </c>
      <c r="AG255" s="138">
        <f>+AG132</f>
        <v>4.247104247104261</v>
      </c>
      <c r="AI255" s="138">
        <f>(+Y255/Y254-1)*100</f>
        <v>5.5776892430278835</v>
      </c>
    </row>
    <row r="256" spans="1:20" ht="9.75" customHeight="1">
      <c r="A256" s="60">
        <v>2007</v>
      </c>
      <c r="C256" s="60">
        <f aca="true" t="shared" si="187" ref="C256:N256">+C133</f>
        <v>180</v>
      </c>
      <c r="D256" s="60">
        <f t="shared" si="187"/>
        <v>0</v>
      </c>
      <c r="E256" s="60">
        <f t="shared" si="187"/>
        <v>0</v>
      </c>
      <c r="F256" s="60">
        <f t="shared" si="187"/>
        <v>0</v>
      </c>
      <c r="G256" s="60">
        <f t="shared" si="187"/>
        <v>0</v>
      </c>
      <c r="H256" s="60">
        <f t="shared" si="187"/>
        <v>0</v>
      </c>
      <c r="I256" s="60">
        <f t="shared" si="187"/>
        <v>0</v>
      </c>
      <c r="J256" s="60">
        <f t="shared" si="187"/>
        <v>0</v>
      </c>
      <c r="K256" s="60">
        <f t="shared" si="187"/>
        <v>0</v>
      </c>
      <c r="L256" s="60">
        <f t="shared" si="187"/>
        <v>0</v>
      </c>
      <c r="M256" s="60">
        <f t="shared" si="187"/>
        <v>0</v>
      </c>
      <c r="N256" s="60">
        <f t="shared" si="187"/>
        <v>0</v>
      </c>
      <c r="P256" s="139">
        <f>AVERAGE(C256:N256)</f>
        <v>15</v>
      </c>
      <c r="R256" s="60">
        <v>2009</v>
      </c>
      <c r="T256" s="67">
        <f>+T133</f>
        <v>180</v>
      </c>
    </row>
    <row r="257" spans="1:38" ht="9.75" customHeight="1">
      <c r="A257" s="65" t="s">
        <v>76</v>
      </c>
      <c r="R257" s="65" t="s">
        <v>76</v>
      </c>
      <c r="AL257">
        <v>0.01</v>
      </c>
    </row>
    <row r="258" spans="1:35" ht="9.75" customHeight="1">
      <c r="A258" s="60">
        <v>2005</v>
      </c>
      <c r="C258" s="60">
        <f aca="true" t="shared" si="188" ref="C258:N258">+C140</f>
        <v>153</v>
      </c>
      <c r="D258" s="60">
        <f t="shared" si="188"/>
        <v>153</v>
      </c>
      <c r="E258" s="60">
        <f t="shared" si="188"/>
        <v>154</v>
      </c>
      <c r="F258" s="60">
        <f t="shared" si="188"/>
        <v>155</v>
      </c>
      <c r="G258" s="60">
        <f t="shared" si="188"/>
        <v>155</v>
      </c>
      <c r="H258" s="60">
        <f t="shared" si="188"/>
        <v>155</v>
      </c>
      <c r="I258" s="60">
        <f t="shared" si="188"/>
        <v>156</v>
      </c>
      <c r="J258" s="60">
        <f t="shared" si="188"/>
        <v>156</v>
      </c>
      <c r="K258" s="60">
        <f t="shared" si="188"/>
        <v>155</v>
      </c>
      <c r="L258" s="60">
        <f t="shared" si="188"/>
        <v>155</v>
      </c>
      <c r="M258" s="60">
        <f t="shared" si="188"/>
        <v>155</v>
      </c>
      <c r="N258" s="60">
        <f t="shared" si="188"/>
        <v>156</v>
      </c>
      <c r="P258" s="139">
        <f>AVERAGE(C258:N258)</f>
        <v>154.83333333333334</v>
      </c>
      <c r="R258" s="60">
        <v>2007</v>
      </c>
      <c r="T258" s="67">
        <f aca="true" t="shared" si="189" ref="T258:W259">+T140</f>
        <v>153.33333333333334</v>
      </c>
      <c r="U258" s="67">
        <f t="shared" si="189"/>
        <v>155</v>
      </c>
      <c r="V258" s="67">
        <f t="shared" si="189"/>
        <v>155.66666666666666</v>
      </c>
      <c r="W258" s="67">
        <f t="shared" si="189"/>
        <v>155.33333333333334</v>
      </c>
      <c r="Y258" s="67">
        <f>+Y140</f>
        <v>154.83333333333334</v>
      </c>
      <c r="AA258" s="138">
        <f>+AA140</f>
        <v>3.1390134529148073</v>
      </c>
      <c r="AC258" s="138">
        <f>+AC140</f>
        <v>2.6490066225165476</v>
      </c>
      <c r="AE258" s="138">
        <f>+AE140</f>
        <v>1.5217391304347627</v>
      </c>
      <c r="AG258" s="138">
        <f>+AG140</f>
        <v>1.5250544662309462</v>
      </c>
      <c r="AI258" s="138">
        <f>+AI140</f>
        <v>2.2002200220021972</v>
      </c>
    </row>
    <row r="259" spans="1:35" ht="9.75" customHeight="1">
      <c r="A259" s="60">
        <v>2006</v>
      </c>
      <c r="C259" s="60">
        <f aca="true" t="shared" si="190" ref="C259:N259">+C141</f>
        <v>156</v>
      </c>
      <c r="D259" s="60">
        <f t="shared" si="190"/>
        <v>157</v>
      </c>
      <c r="E259" s="60">
        <f t="shared" si="190"/>
        <v>159</v>
      </c>
      <c r="F259" s="60">
        <f t="shared" si="190"/>
        <v>161</v>
      </c>
      <c r="G259" s="60">
        <f t="shared" si="190"/>
        <v>164</v>
      </c>
      <c r="H259" s="60">
        <f t="shared" si="190"/>
        <v>166</v>
      </c>
      <c r="I259" s="60">
        <f t="shared" si="190"/>
        <v>169</v>
      </c>
      <c r="J259" s="60">
        <f t="shared" si="190"/>
        <v>171</v>
      </c>
      <c r="K259" s="60">
        <f t="shared" si="190"/>
        <v>172</v>
      </c>
      <c r="L259" s="60">
        <f t="shared" si="190"/>
        <v>171</v>
      </c>
      <c r="M259" s="60">
        <f t="shared" si="190"/>
        <v>169</v>
      </c>
      <c r="N259" s="60">
        <f t="shared" si="190"/>
        <v>167</v>
      </c>
      <c r="P259" s="139">
        <f>AVERAGE(C259:N259)</f>
        <v>165.16666666666666</v>
      </c>
      <c r="R259" s="60">
        <v>2008</v>
      </c>
      <c r="T259" s="67">
        <f t="shared" si="189"/>
        <v>157.33333333333334</v>
      </c>
      <c r="U259" s="67">
        <f t="shared" si="189"/>
        <v>163.66666666666666</v>
      </c>
      <c r="V259" s="67">
        <f t="shared" si="189"/>
        <v>170.66666666666666</v>
      </c>
      <c r="W259" s="67">
        <f t="shared" si="189"/>
        <v>169</v>
      </c>
      <c r="Y259" s="67">
        <f>+Y141</f>
        <v>165.16666666666666</v>
      </c>
      <c r="AA259" s="138">
        <f>(+T259/T258-1)*100</f>
        <v>2.60869565217392</v>
      </c>
      <c r="AC259" s="138">
        <f>(+U259/U258-1)*100</f>
        <v>5.591397849462365</v>
      </c>
      <c r="AE259" s="138">
        <f>(+V259/V258-1)*100</f>
        <v>9.63597430406853</v>
      </c>
      <c r="AG259" s="138">
        <f>+AG141</f>
        <v>8.798283261802563</v>
      </c>
      <c r="AI259" s="138">
        <f>(+Y259/Y258-1)*100</f>
        <v>6.673842841765332</v>
      </c>
    </row>
    <row r="260" spans="1:20" ht="9.75" customHeight="1">
      <c r="A260" s="60">
        <v>2007</v>
      </c>
      <c r="C260" s="60">
        <f aca="true" t="shared" si="191" ref="C260:N260">+C142</f>
        <v>165</v>
      </c>
      <c r="D260" s="60">
        <f t="shared" si="191"/>
        <v>0</v>
      </c>
      <c r="E260" s="60">
        <f t="shared" si="191"/>
        <v>0</v>
      </c>
      <c r="F260" s="60">
        <f t="shared" si="191"/>
        <v>0</v>
      </c>
      <c r="G260" s="60">
        <f t="shared" si="191"/>
        <v>0</v>
      </c>
      <c r="H260" s="60">
        <f t="shared" si="191"/>
        <v>0</v>
      </c>
      <c r="I260" s="60">
        <f t="shared" si="191"/>
        <v>0</v>
      </c>
      <c r="J260" s="60">
        <f t="shared" si="191"/>
        <v>0</v>
      </c>
      <c r="K260" s="60">
        <f t="shared" si="191"/>
        <v>0</v>
      </c>
      <c r="L260" s="60">
        <f t="shared" si="191"/>
        <v>0</v>
      </c>
      <c r="M260" s="60">
        <f t="shared" si="191"/>
        <v>0</v>
      </c>
      <c r="N260" s="60">
        <f t="shared" si="191"/>
        <v>0</v>
      </c>
      <c r="P260" s="139">
        <f>AVERAGE(C260:N260)</f>
        <v>13.75</v>
      </c>
      <c r="R260" s="60">
        <v>2009</v>
      </c>
      <c r="T260" s="67">
        <f>+T142</f>
        <v>165</v>
      </c>
    </row>
    <row r="261" spans="1:38" ht="9.75" customHeight="1">
      <c r="A261" s="65" t="s">
        <v>88</v>
      </c>
      <c r="R261" s="65" t="s">
        <v>88</v>
      </c>
      <c r="AL261">
        <v>0.029</v>
      </c>
    </row>
    <row r="262" spans="1:35" ht="9.75" customHeight="1">
      <c r="A262" s="60">
        <v>2005</v>
      </c>
      <c r="C262" s="60">
        <f aca="true" t="shared" si="192" ref="C262:N262">+C149</f>
        <v>125</v>
      </c>
      <c r="D262" s="60">
        <f t="shared" si="192"/>
        <v>125</v>
      </c>
      <c r="E262" s="60">
        <f t="shared" si="192"/>
        <v>125</v>
      </c>
      <c r="F262" s="60">
        <f t="shared" si="192"/>
        <v>125</v>
      </c>
      <c r="G262" s="60">
        <f t="shared" si="192"/>
        <v>125</v>
      </c>
      <c r="H262" s="60">
        <f t="shared" si="192"/>
        <v>125</v>
      </c>
      <c r="I262" s="60">
        <f t="shared" si="192"/>
        <v>125</v>
      </c>
      <c r="J262" s="60">
        <f t="shared" si="192"/>
        <v>125</v>
      </c>
      <c r="K262" s="60">
        <f t="shared" si="192"/>
        <v>125</v>
      </c>
      <c r="L262" s="60">
        <f t="shared" si="192"/>
        <v>125</v>
      </c>
      <c r="M262" s="60">
        <f t="shared" si="192"/>
        <v>125</v>
      </c>
      <c r="N262" s="60">
        <f t="shared" si="192"/>
        <v>125</v>
      </c>
      <c r="P262" s="139">
        <f>AVERAGE(C262:N262)</f>
        <v>125</v>
      </c>
      <c r="R262" s="60">
        <v>2007</v>
      </c>
      <c r="T262" s="67">
        <f aca="true" t="shared" si="193" ref="T262:W263">+T149</f>
        <v>125</v>
      </c>
      <c r="U262" s="67">
        <f t="shared" si="193"/>
        <v>125</v>
      </c>
      <c r="V262" s="67">
        <f t="shared" si="193"/>
        <v>125</v>
      </c>
      <c r="W262" s="67">
        <f t="shared" si="193"/>
        <v>125</v>
      </c>
      <c r="Y262" s="67">
        <f>+Y149</f>
        <v>125</v>
      </c>
      <c r="AA262" s="138">
        <f>+AA149</f>
        <v>1.6260162601626105</v>
      </c>
      <c r="AC262" s="138">
        <f>+AC149</f>
        <v>1.6260162601626105</v>
      </c>
      <c r="AE262" s="138">
        <f>+AE149</f>
        <v>1.6260162601626105</v>
      </c>
      <c r="AG262" s="138">
        <f>+AG149</f>
        <v>1.6260162601626105</v>
      </c>
      <c r="AI262" s="138">
        <f>+AI149</f>
        <v>1.6260162601626105</v>
      </c>
    </row>
    <row r="263" spans="1:35" ht="9.75" customHeight="1">
      <c r="A263" s="60">
        <v>2006</v>
      </c>
      <c r="C263" s="60">
        <f aca="true" t="shared" si="194" ref="C263:N263">+C150</f>
        <v>144</v>
      </c>
      <c r="D263" s="60">
        <f t="shared" si="194"/>
        <v>144</v>
      </c>
      <c r="E263" s="60">
        <f t="shared" si="194"/>
        <v>144</v>
      </c>
      <c r="F263" s="60">
        <f t="shared" si="194"/>
        <v>144</v>
      </c>
      <c r="G263" s="60">
        <f t="shared" si="194"/>
        <v>144</v>
      </c>
      <c r="H263" s="60">
        <f t="shared" si="194"/>
        <v>144</v>
      </c>
      <c r="I263" s="60">
        <f t="shared" si="194"/>
        <v>144</v>
      </c>
      <c r="J263" s="60">
        <f t="shared" si="194"/>
        <v>144</v>
      </c>
      <c r="K263" s="60">
        <f t="shared" si="194"/>
        <v>144</v>
      </c>
      <c r="L263" s="60">
        <f t="shared" si="194"/>
        <v>144</v>
      </c>
      <c r="M263" s="60">
        <f t="shared" si="194"/>
        <v>144</v>
      </c>
      <c r="N263" s="60">
        <f t="shared" si="194"/>
        <v>144</v>
      </c>
      <c r="P263" s="139">
        <f>AVERAGE(C263:N263)</f>
        <v>144</v>
      </c>
      <c r="R263" s="60">
        <v>2008</v>
      </c>
      <c r="T263" s="67">
        <f t="shared" si="193"/>
        <v>144</v>
      </c>
      <c r="U263" s="67">
        <f t="shared" si="193"/>
        <v>144</v>
      </c>
      <c r="V263" s="67">
        <f t="shared" si="193"/>
        <v>144</v>
      </c>
      <c r="W263" s="67">
        <f t="shared" si="193"/>
        <v>144</v>
      </c>
      <c r="Y263" s="67">
        <f>+Y150</f>
        <v>144</v>
      </c>
      <c r="AA263" s="138">
        <f>(+T263/T262-1)*100</f>
        <v>15.199999999999992</v>
      </c>
      <c r="AC263" s="138">
        <f>(+U263/U262-1)*100</f>
        <v>15.199999999999992</v>
      </c>
      <c r="AE263" s="138">
        <f>(+V263/V262-1)*100</f>
        <v>15.199999999999992</v>
      </c>
      <c r="AG263" s="138">
        <f>+AG150</f>
        <v>15.199999999999992</v>
      </c>
      <c r="AI263" s="138">
        <f>(+Y263/Y262-1)*100</f>
        <v>15.199999999999992</v>
      </c>
    </row>
    <row r="264" spans="1:20" ht="9.75" customHeight="1">
      <c r="A264" s="60">
        <v>2007</v>
      </c>
      <c r="C264" s="60">
        <f aca="true" t="shared" si="195" ref="C264:N264">+C151</f>
        <v>144</v>
      </c>
      <c r="D264" s="60">
        <f t="shared" si="195"/>
        <v>0</v>
      </c>
      <c r="E264" s="60">
        <f t="shared" si="195"/>
        <v>0</v>
      </c>
      <c r="F264" s="60">
        <f t="shared" si="195"/>
        <v>0</v>
      </c>
      <c r="G264" s="60">
        <f t="shared" si="195"/>
        <v>0</v>
      </c>
      <c r="H264" s="60">
        <f t="shared" si="195"/>
        <v>0</v>
      </c>
      <c r="I264" s="60">
        <f t="shared" si="195"/>
        <v>0</v>
      </c>
      <c r="J264" s="60">
        <f t="shared" si="195"/>
        <v>0</v>
      </c>
      <c r="K264" s="60">
        <f t="shared" si="195"/>
        <v>0</v>
      </c>
      <c r="L264" s="60">
        <f t="shared" si="195"/>
        <v>0</v>
      </c>
      <c r="M264" s="60">
        <f t="shared" si="195"/>
        <v>0</v>
      </c>
      <c r="N264" s="60">
        <f t="shared" si="195"/>
        <v>0</v>
      </c>
      <c r="P264" s="139">
        <f>AVERAGE(C264:N264)</f>
        <v>12</v>
      </c>
      <c r="R264" s="60">
        <v>2009</v>
      </c>
      <c r="T264" s="67">
        <f>+T151</f>
        <v>144</v>
      </c>
    </row>
    <row r="265" spans="1:38" ht="9.75" customHeight="1">
      <c r="A265" s="65" t="s">
        <v>87</v>
      </c>
      <c r="R265" s="65" t="s">
        <v>87</v>
      </c>
      <c r="AL265">
        <v>0.101</v>
      </c>
    </row>
    <row r="266" spans="1:35" ht="9.75" customHeight="1">
      <c r="A266" s="60">
        <v>2005</v>
      </c>
      <c r="C266" s="60">
        <f aca="true" t="shared" si="196" ref="C266:N266">+C158</f>
        <v>176</v>
      </c>
      <c r="D266" s="60">
        <f t="shared" si="196"/>
        <v>176</v>
      </c>
      <c r="E266" s="60">
        <f t="shared" si="196"/>
        <v>176</v>
      </c>
      <c r="F266" s="60">
        <f t="shared" si="196"/>
        <v>176</v>
      </c>
      <c r="G266" s="60">
        <f t="shared" si="196"/>
        <v>176</v>
      </c>
      <c r="H266" s="60">
        <f t="shared" si="196"/>
        <v>176</v>
      </c>
      <c r="I266" s="60">
        <f t="shared" si="196"/>
        <v>176</v>
      </c>
      <c r="J266" s="60">
        <f t="shared" si="196"/>
        <v>176</v>
      </c>
      <c r="K266" s="60">
        <f t="shared" si="196"/>
        <v>176</v>
      </c>
      <c r="L266" s="60">
        <f t="shared" si="196"/>
        <v>176</v>
      </c>
      <c r="M266" s="60">
        <f t="shared" si="196"/>
        <v>176</v>
      </c>
      <c r="N266" s="60">
        <f t="shared" si="196"/>
        <v>176</v>
      </c>
      <c r="P266" s="139">
        <f>AVERAGE(C266:N266)</f>
        <v>176</v>
      </c>
      <c r="R266" s="60">
        <v>2007</v>
      </c>
      <c r="T266" s="67">
        <f aca="true" t="shared" si="197" ref="T266:W267">+T158</f>
        <v>176</v>
      </c>
      <c r="U266" s="67">
        <f t="shared" si="197"/>
        <v>176</v>
      </c>
      <c r="V266" s="67">
        <f t="shared" si="197"/>
        <v>176</v>
      </c>
      <c r="W266" s="67">
        <f t="shared" si="197"/>
        <v>176</v>
      </c>
      <c r="Y266" s="67">
        <f>+Y158</f>
        <v>176</v>
      </c>
      <c r="AA266" s="138">
        <f>+AA158</f>
        <v>6.024096385542177</v>
      </c>
      <c r="AC266" s="138">
        <f>+AC158</f>
        <v>6.024096385542177</v>
      </c>
      <c r="AE266" s="138">
        <f>+AE158</f>
        <v>6.024096385542177</v>
      </c>
      <c r="AG266" s="138">
        <f>+AG158</f>
        <v>6.024096385542177</v>
      </c>
      <c r="AI266" s="138">
        <f>+AI158</f>
        <v>6.024096385542177</v>
      </c>
    </row>
    <row r="267" spans="1:35" ht="9.75" customHeight="1">
      <c r="A267" s="60">
        <v>2006</v>
      </c>
      <c r="C267" s="60">
        <f aca="true" t="shared" si="198" ref="C267:N267">+C159</f>
        <v>197</v>
      </c>
      <c r="D267" s="60">
        <f t="shared" si="198"/>
        <v>197</v>
      </c>
      <c r="E267" s="60">
        <f t="shared" si="198"/>
        <v>197</v>
      </c>
      <c r="F267" s="60">
        <f t="shared" si="198"/>
        <v>197</v>
      </c>
      <c r="G267" s="60">
        <f t="shared" si="198"/>
        <v>197</v>
      </c>
      <c r="H267" s="60">
        <f t="shared" si="198"/>
        <v>197</v>
      </c>
      <c r="I267" s="60">
        <f t="shared" si="198"/>
        <v>197</v>
      </c>
      <c r="J267" s="60">
        <f t="shared" si="198"/>
        <v>197</v>
      </c>
      <c r="K267" s="60">
        <f t="shared" si="198"/>
        <v>197</v>
      </c>
      <c r="L267" s="60">
        <f t="shared" si="198"/>
        <v>197</v>
      </c>
      <c r="M267" s="60">
        <f t="shared" si="198"/>
        <v>197</v>
      </c>
      <c r="N267" s="60">
        <f t="shared" si="198"/>
        <v>197</v>
      </c>
      <c r="P267" s="139">
        <f>AVERAGE(C267:N267)</f>
        <v>197</v>
      </c>
      <c r="R267" s="60">
        <v>2008</v>
      </c>
      <c r="T267" s="67">
        <f t="shared" si="197"/>
        <v>197</v>
      </c>
      <c r="U267" s="67">
        <f t="shared" si="197"/>
        <v>197</v>
      </c>
      <c r="V267" s="67">
        <f t="shared" si="197"/>
        <v>197</v>
      </c>
      <c r="W267" s="67">
        <f t="shared" si="197"/>
        <v>197</v>
      </c>
      <c r="Y267" s="67">
        <f>+Y159</f>
        <v>197</v>
      </c>
      <c r="AA267" s="138">
        <f>(+T267/T266-1)*100</f>
        <v>11.931818181818187</v>
      </c>
      <c r="AC267" s="138">
        <f>(+U267/U266-1)*100</f>
        <v>11.931818181818187</v>
      </c>
      <c r="AE267" s="138">
        <f>(+V267/V266-1)*100</f>
        <v>11.931818181818187</v>
      </c>
      <c r="AG267" s="138">
        <f>+AG159</f>
        <v>11.931818181818187</v>
      </c>
      <c r="AI267" s="138">
        <f>+AI159</f>
        <v>11.931818181818187</v>
      </c>
    </row>
    <row r="268" spans="1:20" ht="9.75" customHeight="1">
      <c r="A268" s="60">
        <v>2007</v>
      </c>
      <c r="C268" s="60">
        <f aca="true" t="shared" si="199" ref="C268:N268">+C160</f>
        <v>217</v>
      </c>
      <c r="D268" s="60">
        <f t="shared" si="199"/>
        <v>0</v>
      </c>
      <c r="E268" s="60">
        <f t="shared" si="199"/>
        <v>0</v>
      </c>
      <c r="F268" s="60">
        <f t="shared" si="199"/>
        <v>0</v>
      </c>
      <c r="G268" s="60">
        <f t="shared" si="199"/>
        <v>0</v>
      </c>
      <c r="H268" s="60">
        <f t="shared" si="199"/>
        <v>0</v>
      </c>
      <c r="I268" s="60">
        <f t="shared" si="199"/>
        <v>0</v>
      </c>
      <c r="J268" s="60">
        <f t="shared" si="199"/>
        <v>0</v>
      </c>
      <c r="K268" s="60">
        <f t="shared" si="199"/>
        <v>0</v>
      </c>
      <c r="L268" s="60">
        <f t="shared" si="199"/>
        <v>0</v>
      </c>
      <c r="M268" s="60">
        <f t="shared" si="199"/>
        <v>0</v>
      </c>
      <c r="N268" s="60">
        <f t="shared" si="199"/>
        <v>0</v>
      </c>
      <c r="P268" s="139">
        <f>AVERAGE(C268:N268)</f>
        <v>18.083333333333332</v>
      </c>
      <c r="R268" s="60">
        <v>2009</v>
      </c>
      <c r="T268" s="67">
        <f>+T160</f>
        <v>217</v>
      </c>
    </row>
    <row r="269" spans="1:38" ht="9.75" customHeight="1">
      <c r="A269" s="65" t="s">
        <v>77</v>
      </c>
      <c r="R269" s="65" t="s">
        <v>77</v>
      </c>
      <c r="AL269">
        <v>0.029</v>
      </c>
    </row>
    <row r="270" spans="1:35" ht="9.75" customHeight="1">
      <c r="A270" s="60">
        <v>2005</v>
      </c>
      <c r="C270" s="60">
        <f aca="true" t="shared" si="200" ref="C270:N270">+C167</f>
        <v>142</v>
      </c>
      <c r="D270" s="60">
        <f t="shared" si="200"/>
        <v>142</v>
      </c>
      <c r="E270" s="60">
        <f t="shared" si="200"/>
        <v>142</v>
      </c>
      <c r="F270" s="60">
        <f t="shared" si="200"/>
        <v>142</v>
      </c>
      <c r="G270" s="60">
        <f t="shared" si="200"/>
        <v>142</v>
      </c>
      <c r="H270" s="60">
        <f t="shared" si="200"/>
        <v>142</v>
      </c>
      <c r="I270" s="60">
        <f t="shared" si="200"/>
        <v>142</v>
      </c>
      <c r="J270" s="60">
        <f t="shared" si="200"/>
        <v>142</v>
      </c>
      <c r="K270" s="60">
        <f t="shared" si="200"/>
        <v>142</v>
      </c>
      <c r="L270" s="60">
        <f t="shared" si="200"/>
        <v>142</v>
      </c>
      <c r="M270" s="60">
        <f t="shared" si="200"/>
        <v>142</v>
      </c>
      <c r="N270" s="60">
        <f t="shared" si="200"/>
        <v>142</v>
      </c>
      <c r="P270" s="139">
        <f>AVERAGE(C270:N270)</f>
        <v>142</v>
      </c>
      <c r="R270" s="60">
        <v>2007</v>
      </c>
      <c r="T270" s="67">
        <f aca="true" t="shared" si="201" ref="T270:W271">+T167</f>
        <v>142</v>
      </c>
      <c r="U270" s="67">
        <f t="shared" si="201"/>
        <v>142</v>
      </c>
      <c r="V270" s="67">
        <f t="shared" si="201"/>
        <v>142</v>
      </c>
      <c r="W270" s="67">
        <f t="shared" si="201"/>
        <v>142</v>
      </c>
      <c r="Y270" s="67">
        <f>+Y167</f>
        <v>142</v>
      </c>
      <c r="AA270" s="138">
        <f>+AA167</f>
        <v>10.077519379844958</v>
      </c>
      <c r="AC270" s="138">
        <f>+AC167</f>
        <v>10.077519379844958</v>
      </c>
      <c r="AE270" s="138">
        <f>+AE167</f>
        <v>10.077519379844958</v>
      </c>
      <c r="AG270" s="138">
        <f>+AG167</f>
        <v>10.077519379844958</v>
      </c>
      <c r="AI270" s="138">
        <f>+AI167</f>
        <v>10.077519379844958</v>
      </c>
    </row>
    <row r="271" spans="1:35" ht="9.75" customHeight="1">
      <c r="A271" s="60">
        <v>2006</v>
      </c>
      <c r="C271" s="60">
        <f aca="true" t="shared" si="202" ref="C271:N271">+C168</f>
        <v>141</v>
      </c>
      <c r="D271" s="60">
        <f t="shared" si="202"/>
        <v>141</v>
      </c>
      <c r="E271" s="60">
        <f t="shared" si="202"/>
        <v>141</v>
      </c>
      <c r="F271" s="60">
        <f t="shared" si="202"/>
        <v>141</v>
      </c>
      <c r="G271" s="60">
        <f t="shared" si="202"/>
        <v>141</v>
      </c>
      <c r="H271" s="60">
        <f t="shared" si="202"/>
        <v>141</v>
      </c>
      <c r="I271" s="60">
        <f t="shared" si="202"/>
        <v>141</v>
      </c>
      <c r="J271" s="60">
        <f t="shared" si="202"/>
        <v>141</v>
      </c>
      <c r="K271" s="60">
        <f t="shared" si="202"/>
        <v>141</v>
      </c>
      <c r="L271" s="60">
        <f t="shared" si="202"/>
        <v>141</v>
      </c>
      <c r="M271" s="60">
        <f t="shared" si="202"/>
        <v>141</v>
      </c>
      <c r="N271" s="60">
        <f t="shared" si="202"/>
        <v>141</v>
      </c>
      <c r="P271" s="139">
        <f>AVERAGE(C271:N271)</f>
        <v>141</v>
      </c>
      <c r="R271" s="60">
        <v>2008</v>
      </c>
      <c r="T271" s="67">
        <f t="shared" si="201"/>
        <v>141</v>
      </c>
      <c r="U271" s="67">
        <f t="shared" si="201"/>
        <v>141</v>
      </c>
      <c r="V271" s="67">
        <f t="shared" si="201"/>
        <v>141</v>
      </c>
      <c r="W271" s="67">
        <f t="shared" si="201"/>
        <v>141</v>
      </c>
      <c r="Y271" s="67">
        <f>+Y168</f>
        <v>141</v>
      </c>
      <c r="AA271" s="138">
        <f>(+T271/T270-1)*100</f>
        <v>-0.7042253521126751</v>
      </c>
      <c r="AC271" s="138">
        <f>(+U271/U270-1)*100</f>
        <v>-0.7042253521126751</v>
      </c>
      <c r="AE271" s="138">
        <f>(+V271/V270-1)*100</f>
        <v>-0.7042253521126751</v>
      </c>
      <c r="AG271" s="138">
        <f>+AG168</f>
        <v>-0.7042253521126751</v>
      </c>
      <c r="AI271" s="138">
        <f>+AI168</f>
        <v>-0.7042253521126751</v>
      </c>
    </row>
    <row r="272" spans="1:20" ht="9.75" customHeight="1">
      <c r="A272" s="60">
        <v>2007</v>
      </c>
      <c r="C272" s="60">
        <f aca="true" t="shared" si="203" ref="C272:N272">+C169</f>
        <v>154</v>
      </c>
      <c r="D272" s="60">
        <f t="shared" si="203"/>
        <v>0</v>
      </c>
      <c r="E272" s="60">
        <f t="shared" si="203"/>
        <v>0</v>
      </c>
      <c r="F272" s="60">
        <f t="shared" si="203"/>
        <v>0</v>
      </c>
      <c r="G272" s="60">
        <f t="shared" si="203"/>
        <v>0</v>
      </c>
      <c r="H272" s="60">
        <f t="shared" si="203"/>
        <v>0</v>
      </c>
      <c r="I272" s="60">
        <f t="shared" si="203"/>
        <v>0</v>
      </c>
      <c r="J272" s="60">
        <f t="shared" si="203"/>
        <v>0</v>
      </c>
      <c r="K272" s="60">
        <f t="shared" si="203"/>
        <v>0</v>
      </c>
      <c r="L272" s="60">
        <f t="shared" si="203"/>
        <v>0</v>
      </c>
      <c r="M272" s="60">
        <f t="shared" si="203"/>
        <v>0</v>
      </c>
      <c r="N272" s="60">
        <f t="shared" si="203"/>
        <v>0</v>
      </c>
      <c r="P272" s="139">
        <f>AVERAGE(C272:N272)</f>
        <v>12.833333333333334</v>
      </c>
      <c r="R272" s="60">
        <v>2009</v>
      </c>
      <c r="T272" s="67">
        <f>+T169</f>
        <v>154</v>
      </c>
    </row>
    <row r="273" spans="1:18" ht="9.75" customHeight="1">
      <c r="A273" s="65" t="s">
        <v>78</v>
      </c>
      <c r="R273" s="65" t="s">
        <v>78</v>
      </c>
    </row>
    <row r="274" spans="1:38" ht="9.75" customHeight="1">
      <c r="A274" s="60">
        <v>2005</v>
      </c>
      <c r="C274" s="60">
        <f aca="true" t="shared" si="204" ref="C274:N274">+C176</f>
        <v>191</v>
      </c>
      <c r="D274" s="60">
        <f t="shared" si="204"/>
        <v>191</v>
      </c>
      <c r="E274" s="60">
        <f t="shared" si="204"/>
        <v>191</v>
      </c>
      <c r="F274" s="60">
        <f t="shared" si="204"/>
        <v>191</v>
      </c>
      <c r="G274" s="60">
        <f t="shared" si="204"/>
        <v>191</v>
      </c>
      <c r="H274" s="60">
        <f t="shared" si="204"/>
        <v>191</v>
      </c>
      <c r="I274" s="60">
        <f t="shared" si="204"/>
        <v>191</v>
      </c>
      <c r="J274" s="60">
        <f t="shared" si="204"/>
        <v>191</v>
      </c>
      <c r="K274" s="60">
        <f t="shared" si="204"/>
        <v>191</v>
      </c>
      <c r="L274" s="60">
        <f t="shared" si="204"/>
        <v>191</v>
      </c>
      <c r="M274" s="60">
        <f t="shared" si="204"/>
        <v>191</v>
      </c>
      <c r="N274" s="60">
        <f t="shared" si="204"/>
        <v>191</v>
      </c>
      <c r="P274" s="139">
        <f>AVERAGE(C274:N274)</f>
        <v>191</v>
      </c>
      <c r="R274" s="60">
        <v>2007</v>
      </c>
      <c r="T274" s="67">
        <f aca="true" t="shared" si="205" ref="T274:W275">+T176</f>
        <v>191</v>
      </c>
      <c r="U274" s="67">
        <f t="shared" si="205"/>
        <v>191</v>
      </c>
      <c r="V274" s="67">
        <f t="shared" si="205"/>
        <v>191</v>
      </c>
      <c r="W274" s="67">
        <f t="shared" si="205"/>
        <v>191</v>
      </c>
      <c r="Y274" s="67">
        <f>+Y176</f>
        <v>191</v>
      </c>
      <c r="AA274" s="138">
        <f>+AA176</f>
        <v>7.909604519774005</v>
      </c>
      <c r="AC274" s="138">
        <f>+AC176</f>
        <v>7.909604519774005</v>
      </c>
      <c r="AE274" s="138">
        <f>+AE176</f>
        <v>7.909604519774005</v>
      </c>
      <c r="AG274" s="138">
        <f>+AG176</f>
        <v>7.909604519774005</v>
      </c>
      <c r="AI274" s="138">
        <f>+AI176</f>
        <v>7.909604519774005</v>
      </c>
      <c r="AL274">
        <v>0.016</v>
      </c>
    </row>
    <row r="275" spans="1:35" ht="9.75" customHeight="1">
      <c r="A275" s="60">
        <v>2006</v>
      </c>
      <c r="C275" s="60">
        <f aca="true" t="shared" si="206" ref="C275:N275">+C177</f>
        <v>212</v>
      </c>
      <c r="D275" s="60">
        <f t="shared" si="206"/>
        <v>212</v>
      </c>
      <c r="E275" s="60">
        <f t="shared" si="206"/>
        <v>212</v>
      </c>
      <c r="F275" s="60">
        <f t="shared" si="206"/>
        <v>212</v>
      </c>
      <c r="G275" s="60">
        <f t="shared" si="206"/>
        <v>212</v>
      </c>
      <c r="H275" s="60">
        <f t="shared" si="206"/>
        <v>212</v>
      </c>
      <c r="I275" s="60">
        <f t="shared" si="206"/>
        <v>212</v>
      </c>
      <c r="J275" s="60">
        <f t="shared" si="206"/>
        <v>212</v>
      </c>
      <c r="K275" s="60">
        <f t="shared" si="206"/>
        <v>212</v>
      </c>
      <c r="L275" s="60">
        <f t="shared" si="206"/>
        <v>212</v>
      </c>
      <c r="M275" s="60">
        <f t="shared" si="206"/>
        <v>212</v>
      </c>
      <c r="N275" s="60">
        <f t="shared" si="206"/>
        <v>212</v>
      </c>
      <c r="P275" s="139">
        <f>AVERAGE(C275:N275)</f>
        <v>212</v>
      </c>
      <c r="R275" s="60">
        <v>2008</v>
      </c>
      <c r="T275" s="67">
        <f t="shared" si="205"/>
        <v>212</v>
      </c>
      <c r="U275" s="67">
        <f t="shared" si="205"/>
        <v>212</v>
      </c>
      <c r="V275" s="67">
        <f t="shared" si="205"/>
        <v>212</v>
      </c>
      <c r="W275" s="67">
        <f t="shared" si="205"/>
        <v>212</v>
      </c>
      <c r="Y275" s="67">
        <f>+Y177</f>
        <v>212</v>
      </c>
      <c r="AA275" s="138">
        <f>(+T275/T274-1)*100</f>
        <v>10.994764397905765</v>
      </c>
      <c r="AC275" s="138">
        <f>(+U275/U274-1)*100</f>
        <v>10.994764397905765</v>
      </c>
      <c r="AE275" s="138">
        <f>(+V275/V274-1)*100</f>
        <v>10.994764397905765</v>
      </c>
      <c r="AG275" s="138">
        <f>+AG177</f>
        <v>10.994764397905765</v>
      </c>
      <c r="AI275" s="138">
        <f>+AI177</f>
        <v>10.994764397905765</v>
      </c>
    </row>
    <row r="276" spans="1:20" ht="9.75" customHeight="1">
      <c r="A276" s="60">
        <v>2007</v>
      </c>
      <c r="C276" s="60">
        <f aca="true" t="shared" si="207" ref="C276:N276">+C178</f>
        <v>234</v>
      </c>
      <c r="D276" s="60">
        <f t="shared" si="207"/>
        <v>0</v>
      </c>
      <c r="E276" s="60">
        <f t="shared" si="207"/>
        <v>0</v>
      </c>
      <c r="F276" s="60">
        <f t="shared" si="207"/>
        <v>0</v>
      </c>
      <c r="G276" s="60">
        <f t="shared" si="207"/>
        <v>0</v>
      </c>
      <c r="H276" s="60">
        <f t="shared" si="207"/>
        <v>0</v>
      </c>
      <c r="I276" s="60">
        <f t="shared" si="207"/>
        <v>0</v>
      </c>
      <c r="J276" s="60">
        <f t="shared" si="207"/>
        <v>0</v>
      </c>
      <c r="K276" s="60">
        <f t="shared" si="207"/>
        <v>0</v>
      </c>
      <c r="L276" s="60">
        <f t="shared" si="207"/>
        <v>0</v>
      </c>
      <c r="M276" s="60">
        <f t="shared" si="207"/>
        <v>0</v>
      </c>
      <c r="N276" s="60">
        <f t="shared" si="207"/>
        <v>0</v>
      </c>
      <c r="P276" s="139">
        <f>AVERAGE(C276:N276)</f>
        <v>19.5</v>
      </c>
      <c r="R276" s="60">
        <v>2009</v>
      </c>
      <c r="T276" s="67">
        <f>+T178</f>
        <v>234</v>
      </c>
    </row>
    <row r="277" spans="1:38" ht="9.75" customHeight="1">
      <c r="A277" s="65" t="s">
        <v>79</v>
      </c>
      <c r="G277" s="142"/>
      <c r="R277" s="65" t="s">
        <v>79</v>
      </c>
      <c r="AL277">
        <v>0.3</v>
      </c>
    </row>
    <row r="278" spans="1:35" ht="9.75" customHeight="1">
      <c r="A278" s="60">
        <v>2007</v>
      </c>
      <c r="C278" s="142">
        <f aca="true" t="shared" si="208" ref="C278:N278">+C185</f>
        <v>180</v>
      </c>
      <c r="D278" s="142">
        <f t="shared" si="208"/>
        <v>180</v>
      </c>
      <c r="E278" s="142">
        <f t="shared" si="208"/>
        <v>180</v>
      </c>
      <c r="F278" s="142">
        <f t="shared" si="208"/>
        <v>176</v>
      </c>
      <c r="G278" s="142">
        <f t="shared" si="208"/>
        <v>176</v>
      </c>
      <c r="H278" s="142">
        <f t="shared" si="208"/>
        <v>176</v>
      </c>
      <c r="I278" s="142">
        <f t="shared" si="208"/>
        <v>173</v>
      </c>
      <c r="J278" s="142">
        <f t="shared" si="208"/>
        <v>173</v>
      </c>
      <c r="K278" s="142">
        <f t="shared" si="208"/>
        <v>173</v>
      </c>
      <c r="L278" s="142">
        <f t="shared" si="208"/>
        <v>179</v>
      </c>
      <c r="M278" s="142">
        <f t="shared" si="208"/>
        <v>179</v>
      </c>
      <c r="N278" s="142">
        <f t="shared" si="208"/>
        <v>179</v>
      </c>
      <c r="P278" s="139">
        <f>AVERAGE(C278:N278)</f>
        <v>177</v>
      </c>
      <c r="R278" s="60">
        <v>2007</v>
      </c>
      <c r="T278" s="67">
        <f aca="true" t="shared" si="209" ref="T278:W279">+T185</f>
        <v>180</v>
      </c>
      <c r="U278" s="67">
        <f t="shared" si="209"/>
        <v>176</v>
      </c>
      <c r="V278" s="67">
        <f t="shared" si="209"/>
        <v>173</v>
      </c>
      <c r="W278" s="67">
        <f t="shared" si="209"/>
        <v>179</v>
      </c>
      <c r="X278" s="67"/>
      <c r="Y278" s="67">
        <f>+Y185</f>
        <v>177</v>
      </c>
      <c r="AA278" s="138">
        <f>+AA185</f>
        <v>3.4482758620689724</v>
      </c>
      <c r="AC278" s="138">
        <f>+AC185</f>
        <v>4.142011834319526</v>
      </c>
      <c r="AE278" s="138">
        <f>+AE185</f>
        <v>2.9761904761904656</v>
      </c>
      <c r="AG278" s="138">
        <f>+AG185</f>
        <v>4.069767441860472</v>
      </c>
      <c r="AI278" s="138">
        <f>+AI185</f>
        <v>3.660322108345526</v>
      </c>
    </row>
    <row r="279" spans="1:35" ht="9.75" customHeight="1">
      <c r="A279" s="60">
        <v>2008</v>
      </c>
      <c r="C279" s="142">
        <f aca="true" t="shared" si="210" ref="C279:N279">+C186</f>
        <v>187</v>
      </c>
      <c r="D279" s="142">
        <f t="shared" si="210"/>
        <v>187</v>
      </c>
      <c r="E279" s="142">
        <f t="shared" si="210"/>
        <v>187</v>
      </c>
      <c r="F279" s="142">
        <f t="shared" si="210"/>
        <v>183</v>
      </c>
      <c r="G279" s="142">
        <f t="shared" si="210"/>
        <v>183</v>
      </c>
      <c r="H279" s="142">
        <f t="shared" si="210"/>
        <v>183</v>
      </c>
      <c r="I279" s="142">
        <f t="shared" si="210"/>
        <v>179</v>
      </c>
      <c r="J279" s="142">
        <f t="shared" si="210"/>
        <v>179</v>
      </c>
      <c r="K279" s="142">
        <f t="shared" si="210"/>
        <v>179</v>
      </c>
      <c r="L279" s="142">
        <f t="shared" si="210"/>
        <v>185</v>
      </c>
      <c r="M279" s="142">
        <f t="shared" si="210"/>
        <v>185</v>
      </c>
      <c r="N279" s="142">
        <f t="shared" si="210"/>
        <v>185</v>
      </c>
      <c r="O279" s="142"/>
      <c r="P279" s="139">
        <f>AVERAGE(C279:N279)</f>
        <v>183.5</v>
      </c>
      <c r="R279" s="60">
        <v>2008</v>
      </c>
      <c r="T279" s="67">
        <f t="shared" si="209"/>
        <v>187</v>
      </c>
      <c r="U279" s="67">
        <f t="shared" si="209"/>
        <v>183</v>
      </c>
      <c r="V279" s="67">
        <f t="shared" si="209"/>
        <v>179</v>
      </c>
      <c r="W279" s="67">
        <f t="shared" si="209"/>
        <v>185</v>
      </c>
      <c r="Y279" s="67">
        <f>+Y186</f>
        <v>183.5</v>
      </c>
      <c r="AA279" s="138">
        <f>(+T279/T278-1)*100</f>
        <v>3.8888888888888973</v>
      </c>
      <c r="AC279" s="138">
        <f>(+U279/U278-1)*100</f>
        <v>3.9772727272727293</v>
      </c>
      <c r="AE279" s="138">
        <f>(+V279/V278-1)*100</f>
        <v>3.4682080924855585</v>
      </c>
      <c r="AG279" s="138">
        <f>+AG186</f>
        <v>3.3519553072625774</v>
      </c>
      <c r="AI279" s="138">
        <f>+AI186</f>
        <v>3.672316384180796</v>
      </c>
    </row>
    <row r="280" spans="1:20" ht="9.75" customHeight="1">
      <c r="A280" s="60">
        <v>2009</v>
      </c>
      <c r="C280" s="142">
        <f aca="true" t="shared" si="211" ref="C280:N280">+C187</f>
        <v>185</v>
      </c>
      <c r="D280" s="142">
        <f t="shared" si="211"/>
        <v>0</v>
      </c>
      <c r="E280" s="142">
        <f t="shared" si="211"/>
        <v>0</v>
      </c>
      <c r="F280" s="142">
        <f t="shared" si="211"/>
        <v>0</v>
      </c>
      <c r="G280" s="142">
        <f t="shared" si="211"/>
        <v>0</v>
      </c>
      <c r="H280" s="142">
        <f t="shared" si="211"/>
        <v>0</v>
      </c>
      <c r="I280" s="142">
        <f t="shared" si="211"/>
        <v>0</v>
      </c>
      <c r="J280" s="142">
        <f t="shared" si="211"/>
        <v>0</v>
      </c>
      <c r="K280" s="142">
        <f t="shared" si="211"/>
        <v>0</v>
      </c>
      <c r="L280" s="142">
        <f t="shared" si="211"/>
        <v>0</v>
      </c>
      <c r="M280" s="142">
        <f t="shared" si="211"/>
        <v>0</v>
      </c>
      <c r="N280" s="142">
        <f t="shared" si="211"/>
        <v>0</v>
      </c>
      <c r="P280" s="139">
        <f>AVERAGE(C280:N280)</f>
        <v>15.416666666666666</v>
      </c>
      <c r="R280" s="60">
        <v>2009</v>
      </c>
      <c r="T280" s="67">
        <f>+T187</f>
        <v>185</v>
      </c>
    </row>
    <row r="281" spans="1:35" ht="9.75" customHeight="1">
      <c r="A281" s="60"/>
      <c r="C281" s="142"/>
      <c r="D281" s="142"/>
      <c r="E281" s="142"/>
      <c r="F281" s="142"/>
      <c r="R281" s="60"/>
      <c r="T281" s="67"/>
      <c r="U281" s="67"/>
      <c r="V281" s="67"/>
      <c r="W281" s="67"/>
      <c r="X281" s="67"/>
      <c r="Y281" s="67"/>
      <c r="AA281" s="138"/>
      <c r="AC281" s="138"/>
      <c r="AE281" s="138"/>
      <c r="AG281" s="138"/>
      <c r="AI281" s="138"/>
    </row>
    <row r="282" spans="1:35" ht="10.5" customHeight="1">
      <c r="A282" s="60"/>
      <c r="C282" s="142"/>
      <c r="D282" s="142"/>
      <c r="E282" s="142"/>
      <c r="F282" s="142"/>
      <c r="R282" s="65" t="s">
        <v>287</v>
      </c>
      <c r="T282" s="67"/>
      <c r="U282" s="67"/>
      <c r="V282" s="67"/>
      <c r="W282" s="67"/>
      <c r="X282" s="67"/>
      <c r="Y282" s="67"/>
      <c r="AA282" s="138"/>
      <c r="AC282" s="138"/>
      <c r="AE282" s="138"/>
      <c r="AG282" s="138"/>
      <c r="AI282" s="138"/>
    </row>
    <row r="283" spans="1:35" ht="10.5" customHeight="1">
      <c r="A283" s="60"/>
      <c r="C283" s="142"/>
      <c r="D283" s="142"/>
      <c r="E283" s="142"/>
      <c r="F283" s="142"/>
      <c r="R283" s="60">
        <v>2005</v>
      </c>
      <c r="T283" s="67">
        <v>153</v>
      </c>
      <c r="U283" s="67">
        <v>153</v>
      </c>
      <c r="V283" s="67">
        <v>156</v>
      </c>
      <c r="W283" s="67">
        <v>160</v>
      </c>
      <c r="X283" s="67"/>
      <c r="Y283" s="67">
        <v>155</v>
      </c>
      <c r="AA283" s="138"/>
      <c r="AC283" s="138"/>
      <c r="AE283" s="138"/>
      <c r="AG283" s="138"/>
      <c r="AI283" s="138"/>
    </row>
    <row r="284" spans="1:35" ht="10.5" customHeight="1">
      <c r="A284" s="60"/>
      <c r="C284" s="142"/>
      <c r="D284" s="142"/>
      <c r="E284" s="142"/>
      <c r="F284" s="142"/>
      <c r="R284" s="60">
        <v>2006</v>
      </c>
      <c r="S284" s="67"/>
      <c r="T284" s="67">
        <f>+(T13*0.082+T22*0.1+T49*0.078+T85*0.051+T103*0.091+T112*0.057+T121*0.056+T139*0.01+T148*0.029+T157*0.101+T166*0.029+T175*0.016+T184*0.3)</f>
        <v>164.861</v>
      </c>
      <c r="U284" s="67">
        <f>+(U13*0.082+U22*0.1+U49*0.078+U85*0.051+U103*0.091+U112*0.057+U121*0.056+U139*0.01+U148*0.029+U157*0.101+U166*0.029+U175*0.016+U184*0.3)</f>
        <v>165.97966666666665</v>
      </c>
      <c r="V284" s="67">
        <f>+(V13*0.082+V22*0.1+V49*0.078+V85*0.051+V103*0.091+V112*0.057+V121*0.056+V139*0.01+V148*0.029+V157*0.101+V166*0.029+V175*0.016+V184*0.3)</f>
        <v>165.66766666666666</v>
      </c>
      <c r="W284" s="67">
        <f>+(W13*0.082+W22*0.1+W49*0.078+W85*0.051+W103*0.091+W112*0.057+W121*0.056+W139*0.01+W148*0.029+W157*0.101+W166*0.029+W175*0.016+W184*0.3)</f>
        <v>165.403</v>
      </c>
      <c r="X284" s="67"/>
      <c r="Y284" s="67">
        <f>AVERAGE(T284:W284)</f>
        <v>165.4778333333333</v>
      </c>
      <c r="AA284" s="138">
        <f>(+T284/T283-1)*100</f>
        <v>7.752287581699346</v>
      </c>
      <c r="AC284" s="138">
        <f>(+V284/V283-1)*100</f>
        <v>6.1972222222222095</v>
      </c>
      <c r="AE284" s="138">
        <f>(+V284/V283-1)*100</f>
        <v>6.1972222222222095</v>
      </c>
      <c r="AG284" s="138">
        <f>(+W284/W283-1)*100</f>
        <v>3.3768749999999903</v>
      </c>
      <c r="AI284" s="138">
        <f>(+Y284/Y283-1)*100</f>
        <v>6.759892473118256</v>
      </c>
    </row>
    <row r="285" spans="1:35" ht="10.5" customHeight="1">
      <c r="A285" s="60"/>
      <c r="C285" s="142"/>
      <c r="D285" s="142"/>
      <c r="E285" s="142"/>
      <c r="F285" s="142"/>
      <c r="R285" s="60">
        <v>2007</v>
      </c>
      <c r="T285" s="67">
        <f aca="true" t="shared" si="212" ref="T285:W286">+(T202*0.082+T206*0.1+T218*0.078+T234*0.051+T242*0.091+T246*0.057+T250*0.056+T258*0.01+T262*0.029+T266*0.101+T270*0.029+T274*0.016+T278*0.3)</f>
        <v>171.95799999999997</v>
      </c>
      <c r="U285" s="67">
        <f t="shared" si="212"/>
        <v>177.0633333333333</v>
      </c>
      <c r="V285" s="67">
        <f t="shared" si="212"/>
        <v>177.47266666666664</v>
      </c>
      <c r="W285" s="67">
        <f t="shared" si="212"/>
        <v>183.11566666666667</v>
      </c>
      <c r="X285" s="67"/>
      <c r="Y285" s="67">
        <f>AVERAGE(T285:W285)</f>
        <v>177.40241666666665</v>
      </c>
      <c r="AA285" s="138">
        <f>(+T285/T284-1)*100</f>
        <v>4.304838621626694</v>
      </c>
      <c r="AC285" s="138">
        <f>(+V285/V284-1)*100</f>
        <v>7.125711514819821</v>
      </c>
      <c r="AE285" s="138">
        <f>(+V285/V284-1)*100</f>
        <v>7.125711514819821</v>
      </c>
      <c r="AG285" s="138">
        <f>(+W285/W284-1)*100</f>
        <v>10.708794076689475</v>
      </c>
      <c r="AI285" s="138">
        <f>(+Y285/Y284-1)*100</f>
        <v>7.206151478496126</v>
      </c>
    </row>
    <row r="286" spans="1:35" ht="10.5" customHeight="1">
      <c r="A286" s="60"/>
      <c r="C286" s="142"/>
      <c r="D286" s="142"/>
      <c r="E286" s="142"/>
      <c r="F286" s="142"/>
      <c r="R286" s="60">
        <v>2008</v>
      </c>
      <c r="T286" s="67">
        <f t="shared" si="212"/>
        <v>195.75</v>
      </c>
      <c r="U286" s="67">
        <f t="shared" si="212"/>
        <v>212.22833333333332</v>
      </c>
      <c r="V286" s="67">
        <f t="shared" si="212"/>
        <v>221.0623333333333</v>
      </c>
      <c r="W286" s="67">
        <f t="shared" si="212"/>
        <v>213.78066666666666</v>
      </c>
      <c r="Y286" s="67">
        <f>AVERAGE(T286:W286)</f>
        <v>210.70533333333333</v>
      </c>
      <c r="AA286" s="138">
        <f>(+T286/T285-1)*100</f>
        <v>13.835936682213124</v>
      </c>
      <c r="AC286" s="138">
        <f>(+U286/U285-1)*100</f>
        <v>19.860125378866343</v>
      </c>
      <c r="AE286" s="138">
        <f>(+V286/V285-1)*100</f>
        <v>24.56134090132189</v>
      </c>
      <c r="AG286" s="138">
        <f>(+W286/W285-1)*100</f>
        <v>16.74624599752068</v>
      </c>
      <c r="AI286" s="138">
        <f>(+Y286/Y285-1)*100</f>
        <v>18.772527055954246</v>
      </c>
    </row>
    <row r="287" spans="1:35" ht="10.5" customHeight="1">
      <c r="A287" s="60"/>
      <c r="C287" s="142"/>
      <c r="D287" s="142"/>
      <c r="E287" s="142"/>
      <c r="F287" s="142"/>
      <c r="R287" s="60">
        <v>2009</v>
      </c>
      <c r="T287" s="67">
        <f>+(T204*0.082+T208*0.1+T220*0.078+T236*0.051+T244*0.091+T248*0.057+T252*0.056+T260*0.01+T264*0.029+T268*0.101+T272*0.029+T276*0.016+T280*0.3)</f>
        <v>206.991</v>
      </c>
      <c r="U287" s="67"/>
      <c r="V287" s="67"/>
      <c r="W287" s="67"/>
      <c r="Y287" s="67"/>
      <c r="AA287" s="138">
        <f>(+T287/T286-1)*100</f>
        <v>5.742528735632191</v>
      </c>
      <c r="AC287" s="138"/>
      <c r="AE287" s="138"/>
      <c r="AG287" s="138"/>
      <c r="AI287" s="138"/>
    </row>
    <row r="288" spans="1:18" ht="3.75" customHeight="1">
      <c r="A288" s="60"/>
      <c r="B288" s="60"/>
      <c r="C288" s="60"/>
      <c r="R288" s="60"/>
    </row>
    <row r="289" spans="1:36" ht="5.2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</row>
    <row r="290" spans="1:38" ht="11.25" customHeight="1">
      <c r="A290" s="83" t="s">
        <v>269</v>
      </c>
      <c r="R290" s="141" t="s">
        <v>290</v>
      </c>
      <c r="AL290">
        <f>SUM(AL201:AL277)</f>
        <v>1</v>
      </c>
    </row>
    <row r="291" ht="10.5" customHeight="1">
      <c r="R291" s="141" t="s">
        <v>291</v>
      </c>
    </row>
    <row r="292" ht="6" customHeight="1"/>
    <row r="293" ht="12">
      <c r="R293" s="141" t="s">
        <v>278</v>
      </c>
    </row>
  </sheetData>
  <printOptions/>
  <pageMargins left="0.167" right="0.167" top="0.5" bottom="0.75" header="0" footer="0.25"/>
  <pageSetup fitToHeight="1" fitToWidth="1" horizontalDpi="1200" verticalDpi="1200" orientation="portrait" scale="75" r:id="rId1"/>
  <headerFooter alignWithMargins="0">
    <oddFooter>&amp;C&amp;"Arial,Italic"Vegetables and Melons Outlook&amp;"Arial,Regular"/VGS-331/February 25, 2009
Economic Research Service, USDA</oddFooter>
  </headerFooter>
  <rowBreaks count="1" manualBreakCount="1"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46"/>
  <sheetViews>
    <sheetView showGridLines="0" workbookViewId="0" topLeftCell="A1">
      <pane xSplit="2" ySplit="7" topLeftCell="C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8" sqref="C8"/>
    </sheetView>
  </sheetViews>
  <sheetFormatPr defaultColWidth="9.140625" defaultRowHeight="12"/>
  <cols>
    <col min="1" max="1" width="19.421875" style="0" customWidth="1"/>
    <col min="2" max="2" width="4.28125" style="0" customWidth="1"/>
    <col min="4" max="4" width="8.421875" style="0" customWidth="1"/>
    <col min="5" max="5" width="8.00390625" style="0" customWidth="1"/>
    <col min="6" max="6" width="7.7109375" style="0" customWidth="1"/>
    <col min="7" max="7" width="7.421875" style="0" customWidth="1"/>
    <col min="8" max="8" width="7.57421875" style="0" customWidth="1"/>
    <col min="9" max="13" width="7.28125" style="0" customWidth="1"/>
    <col min="14" max="14" width="1.1484375" style="0" customWidth="1"/>
    <col min="15" max="15" width="7.421875" style="0" customWidth="1"/>
    <col min="16" max="16" width="1.421875" style="0" customWidth="1"/>
    <col min="17" max="17" width="9.7109375" style="0" customWidth="1"/>
    <col min="18" max="18" width="11.421875" style="0" customWidth="1"/>
    <col min="19" max="19" width="7.00390625" style="0" customWidth="1"/>
  </cols>
  <sheetData>
    <row r="1" spans="3:5" ht="12">
      <c r="C1" s="35"/>
      <c r="D1" s="35"/>
      <c r="E1" s="35"/>
    </row>
    <row r="3" spans="1:15" ht="12">
      <c r="A3" s="51" t="s">
        <v>294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37" t="s">
        <v>248</v>
      </c>
      <c r="Q4" s="44"/>
    </row>
    <row r="5" spans="1:19" ht="10.5" customHeight="1">
      <c r="A5" s="6" t="s">
        <v>1</v>
      </c>
      <c r="B5" s="7"/>
      <c r="C5" s="7">
        <v>1998</v>
      </c>
      <c r="D5" s="7">
        <v>1999</v>
      </c>
      <c r="E5" s="8">
        <v>2000</v>
      </c>
      <c r="F5" s="8">
        <v>2001</v>
      </c>
      <c r="G5" s="7">
        <v>2002</v>
      </c>
      <c r="H5" s="7">
        <v>2003</v>
      </c>
      <c r="I5" s="7">
        <v>2004</v>
      </c>
      <c r="J5" s="8" t="s">
        <v>270</v>
      </c>
      <c r="K5" s="8" t="s">
        <v>285</v>
      </c>
      <c r="L5" s="8" t="s">
        <v>296</v>
      </c>
      <c r="M5" s="8" t="s">
        <v>292</v>
      </c>
      <c r="N5" s="7"/>
      <c r="O5" s="8" t="s">
        <v>293</v>
      </c>
      <c r="S5" t="s">
        <v>261</v>
      </c>
    </row>
    <row r="6" spans="1:15" ht="12">
      <c r="A6" s="5"/>
      <c r="B6" s="36"/>
      <c r="C6" s="10"/>
      <c r="F6" s="10"/>
      <c r="G6" s="146" t="s">
        <v>282</v>
      </c>
      <c r="H6" s="9"/>
      <c r="I6" s="9"/>
      <c r="J6" s="9"/>
      <c r="K6" s="9"/>
      <c r="L6" s="9"/>
      <c r="M6" s="9"/>
      <c r="O6" s="147" t="s">
        <v>283</v>
      </c>
    </row>
    <row r="7" spans="1:13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22" ht="10.5" customHeight="1">
      <c r="A8" s="38" t="s">
        <v>119</v>
      </c>
      <c r="B8" s="5"/>
      <c r="C8" s="39">
        <v>490.4</v>
      </c>
      <c r="D8" s="39">
        <v>503.3</v>
      </c>
      <c r="E8" s="39">
        <v>514</v>
      </c>
      <c r="F8" s="39">
        <v>533.8</v>
      </c>
      <c r="G8" s="40">
        <v>552.5</v>
      </c>
      <c r="H8" s="40">
        <v>564.2</v>
      </c>
      <c r="I8" s="40">
        <v>572.2</v>
      </c>
      <c r="J8" s="40">
        <v>572.9</v>
      </c>
      <c r="K8" s="40">
        <v>581.2</v>
      </c>
      <c r="L8" s="40">
        <v>601.9</v>
      </c>
      <c r="M8" s="40">
        <f>+M9*0.1+M10*0.3+M11*0.6-3</f>
        <v>620.67935</v>
      </c>
      <c r="O8" s="39">
        <f>+((M8/L8)-1)*100</f>
        <v>3.120011629838837</v>
      </c>
      <c r="S8" s="75">
        <v>0.2233</v>
      </c>
      <c r="T8" s="40"/>
      <c r="U8" s="40"/>
      <c r="V8" s="40"/>
    </row>
    <row r="9" spans="1:22" ht="10.5" customHeight="1">
      <c r="A9" s="36" t="s">
        <v>95</v>
      </c>
      <c r="B9" s="12"/>
      <c r="C9" s="39">
        <v>499.3</v>
      </c>
      <c r="D9" s="39">
        <v>511.4</v>
      </c>
      <c r="E9" s="39">
        <v>525</v>
      </c>
      <c r="F9" s="39">
        <v>544.8</v>
      </c>
      <c r="G9" s="39">
        <v>559.7</v>
      </c>
      <c r="H9" s="39">
        <v>568.6</v>
      </c>
      <c r="I9" s="39">
        <v>578.6</v>
      </c>
      <c r="J9" s="39">
        <v>578.9</v>
      </c>
      <c r="K9" s="39">
        <v>579.3</v>
      </c>
      <c r="L9" s="39">
        <v>597.2</v>
      </c>
      <c r="M9" s="39">
        <f>+L9*1.033</f>
        <v>616.9076</v>
      </c>
      <c r="N9" s="35"/>
      <c r="O9" s="39">
        <f>+((M9/L9)-1)*100</f>
        <v>3.299999999999992</v>
      </c>
      <c r="R9" s="42"/>
      <c r="S9" s="42"/>
      <c r="T9" s="42"/>
      <c r="U9" s="42"/>
      <c r="V9" s="42"/>
    </row>
    <row r="10" spans="1:22" ht="10.5" customHeight="1">
      <c r="A10" s="36" t="s">
        <v>96</v>
      </c>
      <c r="B10" s="12"/>
      <c r="C10" s="39">
        <v>552.5</v>
      </c>
      <c r="D10" s="39">
        <v>564.6</v>
      </c>
      <c r="E10" s="39">
        <v>589.4</v>
      </c>
      <c r="F10" s="39">
        <v>615.4</v>
      </c>
      <c r="G10" s="39">
        <v>630.4</v>
      </c>
      <c r="H10" s="39">
        <v>646.1</v>
      </c>
      <c r="I10" s="39">
        <v>661.1</v>
      </c>
      <c r="J10" s="39">
        <v>664.1</v>
      </c>
      <c r="K10" s="39">
        <v>687.2</v>
      </c>
      <c r="L10" s="39">
        <v>732.3</v>
      </c>
      <c r="M10" s="39">
        <f>+L10*1.035</f>
        <v>757.9304999999999</v>
      </c>
      <c r="N10" s="35"/>
      <c r="O10" s="39">
        <f>+((M10/L10)-1)*100</f>
        <v>3.499999999999992</v>
      </c>
      <c r="R10" s="42"/>
      <c r="S10" s="42"/>
      <c r="T10" s="42"/>
      <c r="U10" s="42"/>
      <c r="V10" s="42"/>
    </row>
    <row r="11" spans="1:22" ht="10.5" customHeight="1">
      <c r="A11" s="36" t="s">
        <v>97</v>
      </c>
      <c r="C11" s="39">
        <v>454.1</v>
      </c>
      <c r="D11" s="39">
        <v>465.8</v>
      </c>
      <c r="E11" s="39">
        <v>469.9</v>
      </c>
      <c r="F11" s="39">
        <v>486.9</v>
      </c>
      <c r="G11" s="39">
        <v>510.8</v>
      </c>
      <c r="H11" s="39">
        <v>523.5</v>
      </c>
      <c r="I11" s="39">
        <v>526.6</v>
      </c>
      <c r="J11" s="39">
        <v>526.8</v>
      </c>
      <c r="K11" s="39">
        <v>536.4</v>
      </c>
      <c r="L11" s="39">
        <v>548.9</v>
      </c>
      <c r="M11" s="39">
        <f>+L11*1.016</f>
        <v>557.6824</v>
      </c>
      <c r="N11" s="35"/>
      <c r="O11" s="39">
        <f>+((M11/L11)-1)*100</f>
        <v>1.6000000000000014</v>
      </c>
      <c r="R11" s="42"/>
      <c r="S11" s="42"/>
      <c r="T11" s="42"/>
      <c r="U11" s="42"/>
      <c r="V11" s="42"/>
    </row>
    <row r="12" ht="8.25" customHeight="1"/>
    <row r="13" spans="1:23" ht="11.25" customHeight="1">
      <c r="A13" s="36" t="s">
        <v>98</v>
      </c>
      <c r="C13" s="39">
        <v>395.5</v>
      </c>
      <c r="D13" s="39">
        <v>399.4</v>
      </c>
      <c r="E13" s="39">
        <v>412</v>
      </c>
      <c r="F13" s="39">
        <v>415.875</v>
      </c>
      <c r="G13" s="39">
        <v>417.8</v>
      </c>
      <c r="H13" s="39">
        <v>426.5</v>
      </c>
      <c r="I13" s="39">
        <v>437.4</v>
      </c>
      <c r="J13" s="39">
        <v>465.9</v>
      </c>
      <c r="K13" s="39">
        <v>489.4</v>
      </c>
      <c r="L13" s="39">
        <v>500.4</v>
      </c>
      <c r="M13" s="39">
        <f>+M14*0.15+M15*0.15+M16*0.25+M17*0.25+M18*0.1+M19*0.1</f>
        <v>524.1807</v>
      </c>
      <c r="O13" s="39">
        <f aca="true" t="shared" si="0" ref="O13:O19">+((M13/L13)-1)*100</f>
        <v>4.752338129496403</v>
      </c>
      <c r="S13">
        <v>0.0833</v>
      </c>
      <c r="W13" s="60"/>
    </row>
    <row r="14" spans="1:15" ht="11.25" customHeight="1">
      <c r="A14" s="36" t="s">
        <v>99</v>
      </c>
      <c r="C14" s="39">
        <v>365.2</v>
      </c>
      <c r="D14" s="39">
        <v>373</v>
      </c>
      <c r="E14" s="39">
        <v>407.7</v>
      </c>
      <c r="F14" s="39">
        <v>411.725</v>
      </c>
      <c r="G14" s="39">
        <v>406.4</v>
      </c>
      <c r="H14" s="39">
        <v>406.3</v>
      </c>
      <c r="I14" s="39">
        <v>414.9</v>
      </c>
      <c r="J14" s="39">
        <v>427.1</v>
      </c>
      <c r="K14" s="39">
        <v>446.3</v>
      </c>
      <c r="L14" s="39">
        <v>458.5</v>
      </c>
      <c r="M14" s="39">
        <f>+L14*1.03</f>
        <v>472.255</v>
      </c>
      <c r="O14" s="39">
        <f t="shared" si="0"/>
        <v>3.0000000000000027</v>
      </c>
    </row>
    <row r="15" spans="1:15" ht="11.25" customHeight="1">
      <c r="A15" s="36" t="s">
        <v>100</v>
      </c>
      <c r="C15" s="39">
        <v>487.9</v>
      </c>
      <c r="D15" s="39">
        <v>486.6</v>
      </c>
      <c r="E15" s="39">
        <v>452.5</v>
      </c>
      <c r="F15" s="39">
        <v>444.375</v>
      </c>
      <c r="G15" s="39">
        <v>453.8</v>
      </c>
      <c r="H15" s="39">
        <v>457.3</v>
      </c>
      <c r="I15" s="39">
        <v>463.8</v>
      </c>
      <c r="J15" s="39">
        <v>506.5</v>
      </c>
      <c r="K15" s="39">
        <v>528.7</v>
      </c>
      <c r="L15" s="39">
        <v>563.1</v>
      </c>
      <c r="M15" s="39">
        <f>+L15*1.05</f>
        <v>591.255</v>
      </c>
      <c r="O15" s="39">
        <f t="shared" si="0"/>
        <v>5.000000000000004</v>
      </c>
    </row>
    <row r="16" spans="1:15" ht="11.25" customHeight="1">
      <c r="A16" s="36" t="s">
        <v>101</v>
      </c>
      <c r="C16" s="39">
        <v>432.9</v>
      </c>
      <c r="D16" s="39">
        <v>440.9</v>
      </c>
      <c r="E16" s="39">
        <v>470.4</v>
      </c>
      <c r="F16" s="39">
        <v>475.675</v>
      </c>
      <c r="G16" s="39">
        <v>475.4</v>
      </c>
      <c r="H16" s="39">
        <v>486</v>
      </c>
      <c r="I16" s="39">
        <v>510.9</v>
      </c>
      <c r="J16" s="39">
        <v>555.1</v>
      </c>
      <c r="K16" s="39">
        <v>599.6</v>
      </c>
      <c r="L16" s="39">
        <v>604.1</v>
      </c>
      <c r="M16" s="39">
        <f>+L16*1.06</f>
        <v>640.346</v>
      </c>
      <c r="O16" s="39">
        <f t="shared" si="0"/>
        <v>6.000000000000005</v>
      </c>
    </row>
    <row r="17" spans="1:15" ht="11.25" customHeight="1">
      <c r="A17" s="36" t="s">
        <v>102</v>
      </c>
      <c r="C17" s="39">
        <v>322.8</v>
      </c>
      <c r="D17" s="39">
        <v>324.2</v>
      </c>
      <c r="E17" s="39">
        <v>336.7</v>
      </c>
      <c r="F17" s="39">
        <v>344.2</v>
      </c>
      <c r="G17" s="39">
        <v>342.6</v>
      </c>
      <c r="H17" s="39">
        <v>368.2</v>
      </c>
      <c r="I17" s="39">
        <v>378.5</v>
      </c>
      <c r="J17" s="39">
        <v>422.6</v>
      </c>
      <c r="K17" s="39">
        <v>440.7</v>
      </c>
      <c r="L17" s="39">
        <v>431.9</v>
      </c>
      <c r="M17" s="39">
        <f>+L17*1.06</f>
        <v>457.814</v>
      </c>
      <c r="O17" s="39">
        <f t="shared" si="0"/>
        <v>6.000000000000005</v>
      </c>
    </row>
    <row r="18" spans="1:15" ht="11.25" customHeight="1">
      <c r="A18" s="36" t="s">
        <v>103</v>
      </c>
      <c r="C18" s="39">
        <v>446.8</v>
      </c>
      <c r="D18" s="39">
        <v>447.1</v>
      </c>
      <c r="E18" s="39">
        <v>450.8</v>
      </c>
      <c r="F18" s="39">
        <v>469.65</v>
      </c>
      <c r="G18" s="39">
        <v>495.6</v>
      </c>
      <c r="H18" s="39">
        <v>515</v>
      </c>
      <c r="I18" s="39">
        <v>523.2</v>
      </c>
      <c r="J18" s="39">
        <v>528.4</v>
      </c>
      <c r="K18" s="39">
        <v>547.6</v>
      </c>
      <c r="L18" s="39">
        <v>580.6</v>
      </c>
      <c r="M18" s="39">
        <f>+L18*1.07</f>
        <v>621.2420000000001</v>
      </c>
      <c r="O18" s="39">
        <f t="shared" si="0"/>
        <v>7.000000000000006</v>
      </c>
    </row>
    <row r="19" spans="1:15" ht="11.25" customHeight="1">
      <c r="A19" s="36" t="s">
        <v>104</v>
      </c>
      <c r="C19" s="39">
        <v>232</v>
      </c>
      <c r="D19" s="39">
        <v>227.3</v>
      </c>
      <c r="E19" s="39">
        <v>232.4</v>
      </c>
      <c r="F19" s="39">
        <v>241.425</v>
      </c>
      <c r="G19" s="39">
        <v>242.6</v>
      </c>
      <c r="H19" s="39">
        <v>240.9</v>
      </c>
      <c r="I19" s="39">
        <v>241.6</v>
      </c>
      <c r="J19" s="39">
        <v>254.1</v>
      </c>
      <c r="K19" s="39">
        <v>272</v>
      </c>
      <c r="L19" s="39">
        <v>279.9</v>
      </c>
      <c r="M19" s="39">
        <f>+L19*1</f>
        <v>279.9</v>
      </c>
      <c r="O19" s="39">
        <f t="shared" si="0"/>
        <v>0</v>
      </c>
    </row>
    <row r="20" ht="7.5" customHeight="1"/>
    <row r="21" spans="1:19" ht="12">
      <c r="A21" s="11" t="s">
        <v>114</v>
      </c>
      <c r="C21" s="39">
        <v>619.7</v>
      </c>
      <c r="D21" s="39">
        <v>651.5</v>
      </c>
      <c r="E21" s="39">
        <v>841.1</v>
      </c>
      <c r="F21" s="39">
        <v>803.5</v>
      </c>
      <c r="G21" s="39">
        <v>756.8</v>
      </c>
      <c r="H21" s="39">
        <v>776.7</v>
      </c>
      <c r="I21" s="39">
        <v>808.6</v>
      </c>
      <c r="J21" s="39">
        <v>1004.9</v>
      </c>
      <c r="K21" s="39">
        <v>1086.7</v>
      </c>
      <c r="L21" s="39">
        <v>1149.4</v>
      </c>
      <c r="M21" s="39">
        <f>+M22*0.51+M23*0.29+M24*0.2</f>
        <v>1333.0995500000001</v>
      </c>
      <c r="O21" s="39">
        <f>+((M21/L21)-1)*100</f>
        <v>15.982212458674084</v>
      </c>
      <c r="S21">
        <v>0.1</v>
      </c>
    </row>
    <row r="22" spans="1:25" ht="12">
      <c r="A22" s="36" t="s">
        <v>115</v>
      </c>
      <c r="C22" s="39">
        <v>492.1</v>
      </c>
      <c r="D22" s="39">
        <v>489.4</v>
      </c>
      <c r="E22" s="39">
        <v>498.2</v>
      </c>
      <c r="F22" s="39">
        <v>532.3</v>
      </c>
      <c r="G22" s="39">
        <v>526.6</v>
      </c>
      <c r="H22" s="39">
        <v>539.3</v>
      </c>
      <c r="I22" s="39">
        <v>545.8</v>
      </c>
      <c r="J22" s="39">
        <v>570.6</v>
      </c>
      <c r="K22" s="39">
        <v>620.8</v>
      </c>
      <c r="L22" s="39">
        <v>641.6</v>
      </c>
      <c r="M22" s="39">
        <f>+L22*1.1</f>
        <v>705.7600000000001</v>
      </c>
      <c r="O22" s="39">
        <f>+((M22/L22)-1)*100</f>
        <v>10.000000000000009</v>
      </c>
      <c r="T22" s="35"/>
      <c r="U22" s="35"/>
      <c r="V22" s="35"/>
      <c r="W22" s="35"/>
      <c r="X22" s="35"/>
      <c r="Y22" s="35"/>
    </row>
    <row r="23" spans="1:15" ht="12">
      <c r="A23" s="36" t="s">
        <v>116</v>
      </c>
      <c r="C23" s="39">
        <v>457</v>
      </c>
      <c r="D23" s="39">
        <v>565.9</v>
      </c>
      <c r="E23" s="39">
        <v>1135.8</v>
      </c>
      <c r="F23" s="39">
        <v>912.7</v>
      </c>
      <c r="G23" s="39">
        <v>830</v>
      </c>
      <c r="H23" s="39">
        <v>814.9</v>
      </c>
      <c r="I23" s="39">
        <v>850.3</v>
      </c>
      <c r="J23" s="39">
        <v>1268.2</v>
      </c>
      <c r="K23" s="39">
        <v>1464</v>
      </c>
      <c r="L23" s="39">
        <v>1591.3</v>
      </c>
      <c r="M23" s="39">
        <f>+L23*1.35</f>
        <v>2148.255</v>
      </c>
      <c r="O23" s="39">
        <f>+((M23/L23)-1)*100</f>
        <v>35.00000000000001</v>
      </c>
    </row>
    <row r="24" spans="1:15" ht="12">
      <c r="A24" s="36" t="s">
        <v>117</v>
      </c>
      <c r="C24" s="39">
        <v>1239.4</v>
      </c>
      <c r="D24" s="39">
        <v>1235.6</v>
      </c>
      <c r="E24" s="39">
        <v>1275.4</v>
      </c>
      <c r="F24" s="39">
        <v>1354.3</v>
      </c>
      <c r="G24" s="39">
        <v>1255.4</v>
      </c>
      <c r="H24" s="39">
        <v>1354</v>
      </c>
      <c r="I24" s="39">
        <v>1445.2</v>
      </c>
      <c r="J24" s="39">
        <v>1732.3</v>
      </c>
      <c r="K24" s="39">
        <v>1705.6</v>
      </c>
      <c r="L24" s="39">
        <v>1683.5</v>
      </c>
      <c r="M24" s="39">
        <f>+L24*1.04</f>
        <v>1750.8400000000001</v>
      </c>
      <c r="O24" s="39">
        <f>+((M24/L24)-1)*100</f>
        <v>4.0000000000000036</v>
      </c>
    </row>
    <row r="25" ht="7.5" customHeight="1"/>
    <row r="26" spans="1:19" ht="12">
      <c r="A26" s="11" t="s">
        <v>105</v>
      </c>
      <c r="C26" s="39">
        <v>428.3</v>
      </c>
      <c r="D26" s="39">
        <v>394</v>
      </c>
      <c r="E26" s="39">
        <v>394.3</v>
      </c>
      <c r="F26" s="39">
        <v>404</v>
      </c>
      <c r="G26" s="39">
        <v>405.6</v>
      </c>
      <c r="H26" s="39">
        <v>413.1</v>
      </c>
      <c r="I26" s="39">
        <v>429.5</v>
      </c>
      <c r="J26" s="39">
        <v>465.5</v>
      </c>
      <c r="K26" s="39">
        <v>482.8</v>
      </c>
      <c r="L26" s="39">
        <v>500.7</v>
      </c>
      <c r="M26" s="39">
        <f>+L26*1.1</f>
        <v>550.77</v>
      </c>
      <c r="O26" s="39">
        <f aca="true" t="shared" si="1" ref="O26:O34">+((M26/L26)-1)*100</f>
        <v>10.000000000000009</v>
      </c>
      <c r="S26">
        <v>0.1133</v>
      </c>
    </row>
    <row r="27" spans="1:19" ht="12">
      <c r="A27" s="36" t="s">
        <v>106</v>
      </c>
      <c r="C27" s="39">
        <v>624.5</v>
      </c>
      <c r="D27" s="39">
        <v>623.7</v>
      </c>
      <c r="E27" s="39">
        <v>635.7</v>
      </c>
      <c r="F27" s="39">
        <v>646.6</v>
      </c>
      <c r="G27" s="39">
        <v>663.9</v>
      </c>
      <c r="H27" s="39">
        <v>681.8</v>
      </c>
      <c r="I27" s="39">
        <v>698.3</v>
      </c>
      <c r="J27" s="39">
        <v>718.9</v>
      </c>
      <c r="K27" s="39">
        <v>735.1</v>
      </c>
      <c r="L27" s="39">
        <v>770.3</v>
      </c>
      <c r="M27" s="39">
        <f>+L27*1.01</f>
        <v>778.0029999999999</v>
      </c>
      <c r="N27" s="39"/>
      <c r="O27" s="39">
        <f t="shared" si="1"/>
        <v>1.0000000000000009</v>
      </c>
      <c r="S27">
        <v>0.1233</v>
      </c>
    </row>
    <row r="28" spans="1:19" ht="12">
      <c r="A28" s="11" t="s">
        <v>113</v>
      </c>
      <c r="C28" s="39">
        <v>307.6</v>
      </c>
      <c r="D28" s="39">
        <v>309.3</v>
      </c>
      <c r="E28" s="39">
        <v>309.1</v>
      </c>
      <c r="F28" s="39">
        <v>313.7</v>
      </c>
      <c r="G28" s="39">
        <v>317.9</v>
      </c>
      <c r="H28" s="39">
        <v>319.8</v>
      </c>
      <c r="I28" s="39">
        <v>323</v>
      </c>
      <c r="J28" s="39">
        <v>329.8</v>
      </c>
      <c r="K28" s="39">
        <v>338.7</v>
      </c>
      <c r="L28" s="39">
        <v>351.2</v>
      </c>
      <c r="M28" s="39">
        <f>+L28*1.03</f>
        <v>361.736</v>
      </c>
      <c r="N28" s="39"/>
      <c r="O28" s="39">
        <f t="shared" si="1"/>
        <v>3.0000000000000027</v>
      </c>
      <c r="S28">
        <v>0.0433</v>
      </c>
    </row>
    <row r="29" spans="1:19" ht="12">
      <c r="A29" s="11" t="s">
        <v>107</v>
      </c>
      <c r="C29" s="39">
        <v>260.5</v>
      </c>
      <c r="D29" s="39">
        <v>256.9</v>
      </c>
      <c r="E29" s="39">
        <v>258.2</v>
      </c>
      <c r="F29" s="39">
        <v>257.5</v>
      </c>
      <c r="G29" s="39">
        <v>254</v>
      </c>
      <c r="H29" s="39">
        <v>253.9</v>
      </c>
      <c r="I29" s="39">
        <v>259.5</v>
      </c>
      <c r="J29" s="39">
        <v>264</v>
      </c>
      <c r="K29" s="39">
        <v>272.4</v>
      </c>
      <c r="L29" s="39">
        <v>275.9</v>
      </c>
      <c r="M29" s="39">
        <f>+L29*1.02</f>
        <v>281.418</v>
      </c>
      <c r="O29" s="39">
        <f t="shared" si="1"/>
        <v>2.0000000000000018</v>
      </c>
      <c r="S29">
        <v>0.1033</v>
      </c>
    </row>
    <row r="30" spans="1:19" ht="12">
      <c r="A30" s="36" t="s">
        <v>108</v>
      </c>
      <c r="C30" s="39">
        <v>529.3</v>
      </c>
      <c r="D30" s="39">
        <v>541.6</v>
      </c>
      <c r="E30" s="39">
        <v>561.2</v>
      </c>
      <c r="F30" s="39">
        <v>582.275</v>
      </c>
      <c r="G30" s="39">
        <v>599.9</v>
      </c>
      <c r="H30" s="39">
        <v>609.7</v>
      </c>
      <c r="I30" s="39">
        <v>620.6</v>
      </c>
      <c r="J30" s="39">
        <v>639.2</v>
      </c>
      <c r="K30" s="39">
        <v>667.7</v>
      </c>
      <c r="L30" s="39">
        <v>686.7</v>
      </c>
      <c r="M30" s="39">
        <f>+L30*1.03</f>
        <v>707.301</v>
      </c>
      <c r="O30" s="39">
        <f t="shared" si="1"/>
        <v>3.0000000000000027</v>
      </c>
      <c r="S30">
        <v>0.0433</v>
      </c>
    </row>
    <row r="31" spans="1:19" ht="12">
      <c r="A31" s="11" t="s">
        <v>109</v>
      </c>
      <c r="C31" s="39">
        <v>522.9</v>
      </c>
      <c r="D31" s="39">
        <v>531.9</v>
      </c>
      <c r="E31" s="39">
        <v>544.6</v>
      </c>
      <c r="F31" s="39">
        <v>559.2</v>
      </c>
      <c r="G31" s="39">
        <v>570</v>
      </c>
      <c r="H31" s="39">
        <v>582.9</v>
      </c>
      <c r="I31" s="39">
        <v>596</v>
      </c>
      <c r="J31" s="39">
        <v>609.2</v>
      </c>
      <c r="K31" s="39">
        <v>614</v>
      </c>
      <c r="L31" s="39">
        <v>634</v>
      </c>
      <c r="M31" s="39">
        <f>+L31*1.03</f>
        <v>653.02</v>
      </c>
      <c r="O31" s="39">
        <f t="shared" si="1"/>
        <v>3.0000000000000027</v>
      </c>
      <c r="S31">
        <v>0.0433</v>
      </c>
    </row>
    <row r="32" spans="1:19" ht="12">
      <c r="A32" s="36" t="s">
        <v>110</v>
      </c>
      <c r="C32" s="39">
        <v>332.3</v>
      </c>
      <c r="D32" s="39">
        <v>327.7</v>
      </c>
      <c r="E32" s="39">
        <v>348.5</v>
      </c>
      <c r="F32" s="39">
        <v>344.8</v>
      </c>
      <c r="G32" s="39">
        <v>345.4</v>
      </c>
      <c r="H32" s="39">
        <v>349.2</v>
      </c>
      <c r="I32" s="39">
        <v>363.8</v>
      </c>
      <c r="J32" s="39">
        <v>388.7</v>
      </c>
      <c r="K32" s="39">
        <v>418.2</v>
      </c>
      <c r="L32" s="39">
        <v>435.5</v>
      </c>
      <c r="M32" s="39">
        <f>+L32*1.09</f>
        <v>474.69500000000005</v>
      </c>
      <c r="O32" s="39">
        <f t="shared" si="1"/>
        <v>9.000000000000007</v>
      </c>
      <c r="S32">
        <v>0.0333</v>
      </c>
    </row>
    <row r="33" spans="1:19" ht="12">
      <c r="A33" s="11" t="s">
        <v>111</v>
      </c>
      <c r="C33" s="39">
        <v>598.3</v>
      </c>
      <c r="D33" s="39">
        <v>619.7</v>
      </c>
      <c r="E33" s="39">
        <v>654.6</v>
      </c>
      <c r="F33" s="39">
        <v>691.9</v>
      </c>
      <c r="G33" s="39">
        <v>720</v>
      </c>
      <c r="H33" s="39">
        <v>737.8</v>
      </c>
      <c r="I33" s="39">
        <v>736.3</v>
      </c>
      <c r="J33" s="39">
        <v>724</v>
      </c>
      <c r="K33" s="39">
        <v>732.5</v>
      </c>
      <c r="L33" s="39">
        <v>757.3</v>
      </c>
      <c r="M33" s="39">
        <f>+L33*1.03</f>
        <v>780.019</v>
      </c>
      <c r="O33" s="39">
        <f t="shared" si="1"/>
        <v>3.0000000000000027</v>
      </c>
      <c r="S33">
        <v>0.045</v>
      </c>
    </row>
    <row r="34" spans="1:19" ht="12">
      <c r="A34" s="11" t="s">
        <v>112</v>
      </c>
      <c r="C34" s="39">
        <v>103.7</v>
      </c>
      <c r="D34" s="39">
        <v>103.7</v>
      </c>
      <c r="E34" s="39">
        <v>115.4</v>
      </c>
      <c r="F34" s="39">
        <v>60.975</v>
      </c>
      <c r="G34" s="39">
        <v>29.4</v>
      </c>
      <c r="H34" s="39">
        <v>18.4</v>
      </c>
      <c r="I34" s="39">
        <v>27.3</v>
      </c>
      <c r="J34" s="39">
        <v>58.7</v>
      </c>
      <c r="K34" s="39">
        <v>83.1</v>
      </c>
      <c r="L34" s="39">
        <v>76.7</v>
      </c>
      <c r="M34" s="39">
        <f>+L34*0.75</f>
        <v>57.525000000000006</v>
      </c>
      <c r="O34" s="39">
        <f t="shared" si="1"/>
        <v>-25</v>
      </c>
      <c r="S34">
        <v>0.0453</v>
      </c>
    </row>
    <row r="35" ht="6.75" customHeight="1">
      <c r="F35" s="39"/>
    </row>
    <row r="36" spans="1:19" ht="12">
      <c r="A36" s="11" t="s">
        <v>118</v>
      </c>
      <c r="C36" s="39">
        <v>467.2</v>
      </c>
      <c r="D36" s="39">
        <v>472.2</v>
      </c>
      <c r="E36" s="39">
        <v>491.5</v>
      </c>
      <c r="F36" s="40">
        <v>501.9</v>
      </c>
      <c r="G36" s="40">
        <v>510.5</v>
      </c>
      <c r="H36" s="40">
        <v>521.1</v>
      </c>
      <c r="I36" s="40">
        <v>532.3</v>
      </c>
      <c r="J36" s="76">
        <v>553.8</v>
      </c>
      <c r="K36" s="76">
        <v>571.2</v>
      </c>
      <c r="L36" s="76">
        <v>590.8</v>
      </c>
      <c r="M36" s="76">
        <f>SUM(M8*$S$8,M13*$S$13,M21*$S$21,M26*$S$26,M27*$S$27,M28*$S$28,M29*$S$29,M30*$S$30,M31*$S$31,M32*$S$32,M33*$S$33,M34*$S$34)-2</f>
        <v>629.051545565</v>
      </c>
      <c r="O36" s="39">
        <f>+((M36/L36)-1)*100</f>
        <v>6.474533778774538</v>
      </c>
      <c r="S36" s="76">
        <f>SUM(S8*$S$8,S13*$S$13,S21*$S$21,S26*$S$26,S27*$S$27,S28*$S$28,S29*$S$29,S30*$S$30,S31*$S$31,S32*$S$32,S33*$S$33,S34*$S$34)</f>
        <v>0.11632310000000003</v>
      </c>
    </row>
    <row r="37" ht="6" customHeight="1"/>
    <row r="38" spans="1:17" ht="4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43"/>
      <c r="Q38" s="43"/>
    </row>
    <row r="39" spans="1:19" ht="12">
      <c r="A39" s="36" t="s">
        <v>252</v>
      </c>
      <c r="O39" s="35"/>
      <c r="S39" s="81">
        <f>SUM(S8:S34)</f>
        <v>0.9999999999999999</v>
      </c>
    </row>
    <row r="40" spans="3:6" ht="7.5" customHeight="1">
      <c r="C40" s="35"/>
      <c r="D40" s="35"/>
      <c r="E40" s="35"/>
      <c r="F40" s="35"/>
    </row>
    <row r="41" spans="1:6" ht="11.25" customHeight="1">
      <c r="A41" s="41" t="s">
        <v>120</v>
      </c>
      <c r="F41" s="35"/>
    </row>
    <row r="45" ht="12">
      <c r="A45" t="s">
        <v>254</v>
      </c>
    </row>
    <row r="46" ht="12.75">
      <c r="A46" s="74" t="s">
        <v>271</v>
      </c>
    </row>
  </sheetData>
  <printOptions/>
  <pageMargins left="0.167" right="0.167" top="0.5" bottom="0.75" header="0" footer="0.25"/>
  <pageSetup fitToHeight="1" fitToWidth="1" horizontalDpi="1200" verticalDpi="1200" orientation="portrait" r:id="rId1"/>
  <headerFooter alignWithMargins="0">
    <oddFooter>&amp;C&amp;"Arial,Italic"Vegetables and Melons Outlook&amp;"Arial,Regular"/VGS-331/February 25, 2009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3:S409"/>
  <sheetViews>
    <sheetView showGridLines="0" workbookViewId="0" topLeftCell="A1">
      <selection activeCell="A1" sqref="A1"/>
    </sheetView>
  </sheetViews>
  <sheetFormatPr defaultColWidth="9.140625" defaultRowHeight="12"/>
  <cols>
    <col min="1" max="1" width="4.57421875" style="167" customWidth="1"/>
    <col min="2" max="2" width="2.28125" style="167" customWidth="1"/>
    <col min="3" max="17" width="9.7109375" style="167" customWidth="1"/>
    <col min="18" max="18" width="0.71875" style="167" customWidth="1"/>
    <col min="19" max="19" width="9.140625" style="167" customWidth="1"/>
    <col min="20" max="16384" width="9.140625" style="155" customWidth="1"/>
  </cols>
  <sheetData>
    <row r="2" ht="5.25" customHeight="1"/>
    <row r="3" spans="1:19" ht="4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12" customHeight="1">
      <c r="A4" s="170" t="s">
        <v>316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7"/>
      <c r="Q4" s="158"/>
      <c r="R4" s="158"/>
      <c r="S4" s="158"/>
    </row>
    <row r="5" spans="1:19" ht="6.75" customHeight="1">
      <c r="A5" s="157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ht="7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S6" s="158"/>
    </row>
    <row r="7" spans="1:19" ht="12.75">
      <c r="A7" s="158" t="s">
        <v>303</v>
      </c>
      <c r="B7" s="158"/>
      <c r="C7" s="158">
        <v>1925</v>
      </c>
      <c r="D7" s="158">
        <v>1926</v>
      </c>
      <c r="E7" s="158">
        <v>1927</v>
      </c>
      <c r="F7" s="158">
        <v>1928</v>
      </c>
      <c r="G7" s="158">
        <v>1929</v>
      </c>
      <c r="H7" s="158">
        <v>1930</v>
      </c>
      <c r="I7" s="158">
        <v>1931</v>
      </c>
      <c r="J7" s="158">
        <v>1932</v>
      </c>
      <c r="K7" s="158">
        <v>1933</v>
      </c>
      <c r="L7" s="158">
        <v>1934</v>
      </c>
      <c r="M7" s="158">
        <v>1935</v>
      </c>
      <c r="N7" s="158">
        <v>1936</v>
      </c>
      <c r="O7" s="158">
        <v>1937</v>
      </c>
      <c r="P7" s="158">
        <v>1938</v>
      </c>
      <c r="Q7" s="158">
        <v>1939</v>
      </c>
      <c r="S7" s="158"/>
    </row>
    <row r="8" spans="1:19" ht="8.2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S8" s="158"/>
    </row>
    <row r="9" spans="1:19" ht="15" customHeight="1">
      <c r="A9" s="158"/>
      <c r="B9" s="158"/>
      <c r="C9" s="158"/>
      <c r="D9" s="158"/>
      <c r="E9" s="158"/>
      <c r="F9" s="158"/>
      <c r="G9" s="158"/>
      <c r="H9" s="158"/>
      <c r="I9" s="161" t="s">
        <v>309</v>
      </c>
      <c r="J9" s="162"/>
      <c r="K9" s="162"/>
      <c r="L9" s="162"/>
      <c r="M9" s="161"/>
      <c r="N9" s="162"/>
      <c r="O9" s="162"/>
      <c r="P9" s="162"/>
      <c r="Q9" s="162"/>
      <c r="S9" s="162"/>
    </row>
    <row r="10" spans="1:19" ht="6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S10" s="162"/>
    </row>
    <row r="11" spans="1:19" ht="11.25" customHeight="1">
      <c r="A11" s="162" t="s">
        <v>224</v>
      </c>
      <c r="B11" s="162"/>
      <c r="C11" s="163" t="s">
        <v>300</v>
      </c>
      <c r="D11" s="163" t="s">
        <v>300</v>
      </c>
      <c r="E11" s="163" t="s">
        <v>300</v>
      </c>
      <c r="F11" s="163" t="s">
        <v>300</v>
      </c>
      <c r="G11" s="163" t="s">
        <v>300</v>
      </c>
      <c r="H11" s="163" t="s">
        <v>300</v>
      </c>
      <c r="I11" s="163" t="s">
        <v>300</v>
      </c>
      <c r="J11" s="163" t="s">
        <v>300</v>
      </c>
      <c r="K11" s="163" t="s">
        <v>300</v>
      </c>
      <c r="L11" s="163" t="s">
        <v>300</v>
      </c>
      <c r="M11" s="163" t="s">
        <v>300</v>
      </c>
      <c r="N11" s="163" t="s">
        <v>300</v>
      </c>
      <c r="O11" s="163" t="s">
        <v>300</v>
      </c>
      <c r="P11" s="163" t="s">
        <v>300</v>
      </c>
      <c r="Q11" s="163" t="s">
        <v>300</v>
      </c>
      <c r="S11" s="162"/>
    </row>
    <row r="12" spans="1:19" ht="11.25" customHeight="1">
      <c r="A12" s="162" t="s">
        <v>190</v>
      </c>
      <c r="B12" s="162"/>
      <c r="C12" s="164">
        <v>5681</v>
      </c>
      <c r="D12" s="164">
        <v>5806</v>
      </c>
      <c r="E12" s="164">
        <v>6273</v>
      </c>
      <c r="F12" s="164">
        <v>4928</v>
      </c>
      <c r="G12" s="164">
        <v>5126</v>
      </c>
      <c r="H12" s="164">
        <v>4845</v>
      </c>
      <c r="I12" s="164">
        <v>3116</v>
      </c>
      <c r="J12" s="164">
        <v>3149</v>
      </c>
      <c r="K12" s="164">
        <v>2491</v>
      </c>
      <c r="L12" s="164">
        <v>3811</v>
      </c>
      <c r="M12" s="164">
        <v>3024</v>
      </c>
      <c r="N12" s="164">
        <v>4781</v>
      </c>
      <c r="O12" s="164">
        <v>4215</v>
      </c>
      <c r="P12" s="164">
        <v>4201</v>
      </c>
      <c r="Q12" s="164">
        <v>4780</v>
      </c>
      <c r="S12" s="162"/>
    </row>
    <row r="13" spans="1:19" ht="11.25" customHeight="1">
      <c r="A13" s="162" t="s">
        <v>196</v>
      </c>
      <c r="B13" s="162"/>
      <c r="C13" s="164">
        <v>4511</v>
      </c>
      <c r="D13" s="164">
        <v>4482</v>
      </c>
      <c r="E13" s="164">
        <v>5765</v>
      </c>
      <c r="F13" s="164">
        <v>4671</v>
      </c>
      <c r="G13" s="164">
        <v>4298</v>
      </c>
      <c r="H13" s="164">
        <v>3941</v>
      </c>
      <c r="I13" s="164">
        <v>3081</v>
      </c>
      <c r="J13" s="164">
        <v>2456</v>
      </c>
      <c r="K13" s="164">
        <v>2991</v>
      </c>
      <c r="L13" s="164">
        <v>2426</v>
      </c>
      <c r="M13" s="164">
        <v>3789</v>
      </c>
      <c r="N13" s="164">
        <v>3740</v>
      </c>
      <c r="O13" s="164">
        <v>3945</v>
      </c>
      <c r="P13" s="164">
        <v>4275</v>
      </c>
      <c r="Q13" s="164">
        <v>3452</v>
      </c>
      <c r="S13" s="162"/>
    </row>
    <row r="14" spans="1:19" ht="11.25" customHeight="1">
      <c r="A14" s="162" t="s">
        <v>132</v>
      </c>
      <c r="B14" s="162"/>
      <c r="C14" s="164">
        <v>4387</v>
      </c>
      <c r="D14" s="164">
        <v>6387</v>
      </c>
      <c r="E14" s="164">
        <v>8866</v>
      </c>
      <c r="F14" s="164">
        <v>8503</v>
      </c>
      <c r="G14" s="164">
        <v>11107</v>
      </c>
      <c r="H14" s="164">
        <v>8493</v>
      </c>
      <c r="I14" s="164">
        <v>5444</v>
      </c>
      <c r="J14" s="164">
        <v>5106</v>
      </c>
      <c r="K14" s="164">
        <v>4818</v>
      </c>
      <c r="L14" s="164">
        <v>5427</v>
      </c>
      <c r="M14" s="164">
        <v>8099</v>
      </c>
      <c r="N14" s="164">
        <v>7104</v>
      </c>
      <c r="O14" s="164">
        <v>10089</v>
      </c>
      <c r="P14" s="164">
        <v>8852</v>
      </c>
      <c r="Q14" s="164">
        <v>9696</v>
      </c>
      <c r="S14" s="162"/>
    </row>
    <row r="15" spans="1:19" ht="11.25" customHeight="1">
      <c r="A15" s="162" t="s">
        <v>128</v>
      </c>
      <c r="B15" s="162"/>
      <c r="C15" s="164">
        <v>88253</v>
      </c>
      <c r="D15" s="164">
        <v>86457</v>
      </c>
      <c r="E15" s="164">
        <v>86420</v>
      </c>
      <c r="F15" s="164">
        <v>107285</v>
      </c>
      <c r="G15" s="164">
        <v>119394</v>
      </c>
      <c r="H15" s="164">
        <v>115162</v>
      </c>
      <c r="I15" s="164">
        <v>91118</v>
      </c>
      <c r="J15" s="164">
        <v>73231</v>
      </c>
      <c r="K15" s="164">
        <v>71452</v>
      </c>
      <c r="L15" s="164">
        <v>91143</v>
      </c>
      <c r="M15" s="164">
        <v>95003</v>
      </c>
      <c r="N15" s="164">
        <v>122243</v>
      </c>
      <c r="O15" s="164">
        <v>121429</v>
      </c>
      <c r="P15" s="164">
        <v>105425</v>
      </c>
      <c r="Q15" s="164">
        <v>109530</v>
      </c>
      <c r="S15" s="162"/>
    </row>
    <row r="16" spans="1:19" ht="11.25" customHeight="1">
      <c r="A16" s="162" t="s">
        <v>154</v>
      </c>
      <c r="B16" s="162"/>
      <c r="C16" s="164">
        <v>23419</v>
      </c>
      <c r="D16" s="164">
        <v>25597</v>
      </c>
      <c r="E16" s="164">
        <v>22838</v>
      </c>
      <c r="F16" s="164">
        <v>19217</v>
      </c>
      <c r="G16" s="164">
        <v>26032</v>
      </c>
      <c r="H16" s="164">
        <v>27259</v>
      </c>
      <c r="I16" s="164">
        <v>13805</v>
      </c>
      <c r="J16" s="164">
        <v>5858</v>
      </c>
      <c r="K16" s="164">
        <v>11996</v>
      </c>
      <c r="L16" s="164">
        <v>12591</v>
      </c>
      <c r="M16" s="164">
        <v>11245</v>
      </c>
      <c r="N16" s="164">
        <v>24410</v>
      </c>
      <c r="O16" s="164">
        <v>21320</v>
      </c>
      <c r="P16" s="164">
        <v>13786</v>
      </c>
      <c r="Q16" s="164">
        <v>17609</v>
      </c>
      <c r="S16" s="162"/>
    </row>
    <row r="17" spans="1:19" ht="11.25" customHeight="1">
      <c r="A17" s="162" t="s">
        <v>206</v>
      </c>
      <c r="B17" s="162"/>
      <c r="C17" s="164">
        <v>4667</v>
      </c>
      <c r="D17" s="164">
        <v>5101</v>
      </c>
      <c r="E17" s="164">
        <v>3997</v>
      </c>
      <c r="F17" s="164">
        <v>3582</v>
      </c>
      <c r="G17" s="164">
        <v>4224</v>
      </c>
      <c r="H17" s="164">
        <v>3769</v>
      </c>
      <c r="I17" s="164">
        <v>4204</v>
      </c>
      <c r="J17" s="164">
        <v>2578</v>
      </c>
      <c r="K17" s="164">
        <v>5000</v>
      </c>
      <c r="L17" s="164">
        <v>4883</v>
      </c>
      <c r="M17" s="164">
        <v>4799</v>
      </c>
      <c r="N17" s="164">
        <v>6872</v>
      </c>
      <c r="O17" s="164">
        <v>5473</v>
      </c>
      <c r="P17" s="164">
        <v>4500</v>
      </c>
      <c r="Q17" s="164">
        <v>6456</v>
      </c>
      <c r="S17" s="162"/>
    </row>
    <row r="18" spans="1:19" ht="11.25" customHeight="1">
      <c r="A18" s="162" t="s">
        <v>186</v>
      </c>
      <c r="B18" s="162"/>
      <c r="C18" s="164">
        <v>4758</v>
      </c>
      <c r="D18" s="164">
        <v>3162</v>
      </c>
      <c r="E18" s="164">
        <v>3654</v>
      </c>
      <c r="F18" s="164">
        <v>2788</v>
      </c>
      <c r="G18" s="164">
        <v>4125</v>
      </c>
      <c r="H18" s="164">
        <v>3085</v>
      </c>
      <c r="I18" s="164">
        <v>2302</v>
      </c>
      <c r="J18" s="164">
        <v>1891</v>
      </c>
      <c r="K18" s="164">
        <v>2012</v>
      </c>
      <c r="L18" s="164">
        <v>3121</v>
      </c>
      <c r="M18" s="164">
        <v>2688</v>
      </c>
      <c r="N18" s="164">
        <v>3010</v>
      </c>
      <c r="O18" s="164">
        <v>2937</v>
      </c>
      <c r="P18" s="164">
        <v>2316</v>
      </c>
      <c r="Q18" s="164">
        <v>2220</v>
      </c>
      <c r="S18" s="162"/>
    </row>
    <row r="19" spans="1:19" ht="11.25" customHeight="1">
      <c r="A19" s="162" t="s">
        <v>130</v>
      </c>
      <c r="B19" s="162"/>
      <c r="C19" s="164">
        <v>35578</v>
      </c>
      <c r="D19" s="164">
        <v>36098</v>
      </c>
      <c r="E19" s="164">
        <v>30308</v>
      </c>
      <c r="F19" s="164">
        <v>37507</v>
      </c>
      <c r="G19" s="164">
        <v>35893</v>
      </c>
      <c r="H19" s="164">
        <v>38338</v>
      </c>
      <c r="I19" s="164">
        <v>29880</v>
      </c>
      <c r="J19" s="164">
        <v>25594</v>
      </c>
      <c r="K19" s="164">
        <v>20245</v>
      </c>
      <c r="L19" s="164">
        <v>31698</v>
      </c>
      <c r="M19" s="164">
        <v>30977</v>
      </c>
      <c r="N19" s="164">
        <v>32428</v>
      </c>
      <c r="O19" s="164">
        <v>36414</v>
      </c>
      <c r="P19" s="164">
        <v>33221</v>
      </c>
      <c r="Q19" s="164">
        <v>43957</v>
      </c>
      <c r="S19" s="162"/>
    </row>
    <row r="20" spans="1:19" ht="11.25" customHeight="1">
      <c r="A20" s="162" t="s">
        <v>142</v>
      </c>
      <c r="B20" s="162"/>
      <c r="C20" s="164">
        <v>7890</v>
      </c>
      <c r="D20" s="164">
        <v>6737</v>
      </c>
      <c r="E20" s="164">
        <v>7321</v>
      </c>
      <c r="F20" s="164">
        <v>6559</v>
      </c>
      <c r="G20" s="164">
        <v>8749</v>
      </c>
      <c r="H20" s="164">
        <v>6307</v>
      </c>
      <c r="I20" s="164">
        <v>4244</v>
      </c>
      <c r="J20" s="164">
        <v>3737</v>
      </c>
      <c r="K20" s="164">
        <v>3948</v>
      </c>
      <c r="L20" s="164">
        <v>5049</v>
      </c>
      <c r="M20" s="164">
        <v>5332</v>
      </c>
      <c r="N20" s="164">
        <v>5962</v>
      </c>
      <c r="O20" s="164">
        <v>6011</v>
      </c>
      <c r="P20" s="164">
        <v>6672</v>
      </c>
      <c r="Q20" s="164">
        <v>6703</v>
      </c>
      <c r="S20" s="162"/>
    </row>
    <row r="21" spans="1:19" ht="11.25" customHeight="1">
      <c r="A21" s="162"/>
      <c r="B21" s="162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2"/>
      <c r="S21" s="162"/>
    </row>
    <row r="22" spans="1:19" ht="11.25" customHeight="1">
      <c r="A22" s="162" t="s">
        <v>182</v>
      </c>
      <c r="B22" s="162"/>
      <c r="C22" s="163" t="s">
        <v>300</v>
      </c>
      <c r="D22" s="163" t="s">
        <v>300</v>
      </c>
      <c r="E22" s="163" t="s">
        <v>300</v>
      </c>
      <c r="F22" s="163" t="s">
        <v>300</v>
      </c>
      <c r="G22" s="163" t="s">
        <v>300</v>
      </c>
      <c r="H22" s="163" t="s">
        <v>300</v>
      </c>
      <c r="I22" s="163" t="s">
        <v>300</v>
      </c>
      <c r="J22" s="163" t="s">
        <v>300</v>
      </c>
      <c r="K22" s="163" t="s">
        <v>300</v>
      </c>
      <c r="L22" s="163" t="s">
        <v>300</v>
      </c>
      <c r="M22" s="163" t="s">
        <v>300</v>
      </c>
      <c r="N22" s="163" t="s">
        <v>300</v>
      </c>
      <c r="O22" s="163" t="s">
        <v>300</v>
      </c>
      <c r="P22" s="163" t="s">
        <v>300</v>
      </c>
      <c r="Q22" s="163" t="s">
        <v>300</v>
      </c>
      <c r="S22" s="162"/>
    </row>
    <row r="23" spans="1:19" ht="11.25" customHeight="1">
      <c r="A23" s="162" t="s">
        <v>210</v>
      </c>
      <c r="B23" s="162"/>
      <c r="C23" s="164">
        <v>7985</v>
      </c>
      <c r="D23" s="164">
        <v>6040</v>
      </c>
      <c r="E23" s="164">
        <v>4916</v>
      </c>
      <c r="F23" s="164">
        <v>6016</v>
      </c>
      <c r="G23" s="164">
        <v>7097</v>
      </c>
      <c r="H23" s="164">
        <v>5656</v>
      </c>
      <c r="I23" s="164">
        <v>3683</v>
      </c>
      <c r="J23" s="164">
        <v>2303</v>
      </c>
      <c r="K23" s="164">
        <v>3382</v>
      </c>
      <c r="L23" s="164">
        <v>3414</v>
      </c>
      <c r="M23" s="164">
        <v>4084</v>
      </c>
      <c r="N23" s="164">
        <v>3807</v>
      </c>
      <c r="O23" s="164">
        <v>4089</v>
      </c>
      <c r="P23" s="164">
        <v>3375</v>
      </c>
      <c r="Q23" s="164">
        <v>3244</v>
      </c>
      <c r="S23" s="162"/>
    </row>
    <row r="24" spans="1:19" ht="11.25" customHeight="1">
      <c r="A24" s="162" t="s">
        <v>136</v>
      </c>
      <c r="B24" s="162"/>
      <c r="C24" s="164">
        <v>16549</v>
      </c>
      <c r="D24" s="164">
        <v>21930</v>
      </c>
      <c r="E24" s="164">
        <v>15951</v>
      </c>
      <c r="F24" s="164">
        <v>17055</v>
      </c>
      <c r="G24" s="164">
        <v>19021</v>
      </c>
      <c r="H24" s="164">
        <v>21811</v>
      </c>
      <c r="I24" s="164">
        <v>13949</v>
      </c>
      <c r="J24" s="164">
        <v>7293</v>
      </c>
      <c r="K24" s="164">
        <v>10406</v>
      </c>
      <c r="L24" s="164">
        <v>14767</v>
      </c>
      <c r="M24" s="164">
        <v>11210</v>
      </c>
      <c r="N24" s="164">
        <v>19237</v>
      </c>
      <c r="O24" s="164">
        <v>18259</v>
      </c>
      <c r="P24" s="164">
        <v>11173</v>
      </c>
      <c r="Q24" s="164">
        <v>12810</v>
      </c>
      <c r="S24" s="162"/>
    </row>
    <row r="25" spans="1:19" ht="11.25" customHeight="1">
      <c r="A25" s="162" t="s">
        <v>178</v>
      </c>
      <c r="B25" s="162"/>
      <c r="C25" s="164">
        <v>15046</v>
      </c>
      <c r="D25" s="164">
        <v>9164</v>
      </c>
      <c r="E25" s="164">
        <v>9206</v>
      </c>
      <c r="F25" s="164">
        <v>8562</v>
      </c>
      <c r="G25" s="164">
        <v>10684</v>
      </c>
      <c r="H25" s="164">
        <v>9710</v>
      </c>
      <c r="I25" s="164">
        <v>7669</v>
      </c>
      <c r="J25" s="164">
        <v>4799</v>
      </c>
      <c r="K25" s="164">
        <v>5207</v>
      </c>
      <c r="L25" s="164">
        <v>4445</v>
      </c>
      <c r="M25" s="164">
        <v>6470</v>
      </c>
      <c r="N25" s="164">
        <v>6394</v>
      </c>
      <c r="O25" s="164">
        <v>7758</v>
      </c>
      <c r="P25" s="164">
        <v>6029</v>
      </c>
      <c r="Q25" s="164">
        <v>5611</v>
      </c>
      <c r="S25" s="162"/>
    </row>
    <row r="26" spans="1:19" ht="11.25" customHeight="1">
      <c r="A26" s="162" t="s">
        <v>164</v>
      </c>
      <c r="B26" s="162"/>
      <c r="C26" s="164">
        <v>15447</v>
      </c>
      <c r="D26" s="164">
        <v>12176</v>
      </c>
      <c r="E26" s="164">
        <v>10660</v>
      </c>
      <c r="F26" s="164">
        <v>12008</v>
      </c>
      <c r="G26" s="164">
        <v>11883</v>
      </c>
      <c r="H26" s="164">
        <v>14481</v>
      </c>
      <c r="I26" s="164">
        <v>9853</v>
      </c>
      <c r="J26" s="164">
        <v>7168</v>
      </c>
      <c r="K26" s="164">
        <v>7535</v>
      </c>
      <c r="L26" s="164">
        <v>8676</v>
      </c>
      <c r="M26" s="164">
        <v>8909</v>
      </c>
      <c r="N26" s="164">
        <v>11242</v>
      </c>
      <c r="O26" s="164">
        <v>13053</v>
      </c>
      <c r="P26" s="164">
        <v>9124</v>
      </c>
      <c r="Q26" s="164">
        <v>9241</v>
      </c>
      <c r="S26" s="162"/>
    </row>
    <row r="27" spans="1:19" ht="11.25" customHeight="1">
      <c r="A27" s="162" t="s">
        <v>208</v>
      </c>
      <c r="B27" s="162"/>
      <c r="C27" s="164">
        <v>5791</v>
      </c>
      <c r="D27" s="164">
        <v>4366</v>
      </c>
      <c r="E27" s="164">
        <v>4480</v>
      </c>
      <c r="F27" s="164">
        <v>3060</v>
      </c>
      <c r="G27" s="164">
        <v>5473</v>
      </c>
      <c r="H27" s="164">
        <v>5201</v>
      </c>
      <c r="I27" s="164">
        <v>2992</v>
      </c>
      <c r="J27" s="164">
        <v>2215</v>
      </c>
      <c r="K27" s="164">
        <v>3222</v>
      </c>
      <c r="L27" s="164">
        <v>1578</v>
      </c>
      <c r="M27" s="164">
        <v>1822</v>
      </c>
      <c r="N27" s="164">
        <v>2667</v>
      </c>
      <c r="O27" s="164">
        <v>2137</v>
      </c>
      <c r="P27" s="164">
        <v>2133</v>
      </c>
      <c r="Q27" s="164">
        <v>1882</v>
      </c>
      <c r="S27" s="162"/>
    </row>
    <row r="28" spans="1:19" ht="11.25" customHeight="1">
      <c r="A28" s="162" t="s">
        <v>214</v>
      </c>
      <c r="B28" s="162"/>
      <c r="C28" s="164">
        <v>5187</v>
      </c>
      <c r="D28" s="164">
        <v>4208</v>
      </c>
      <c r="E28" s="164">
        <v>4789</v>
      </c>
      <c r="F28" s="164">
        <v>4509</v>
      </c>
      <c r="G28" s="164">
        <v>4738</v>
      </c>
      <c r="H28" s="164">
        <v>3840</v>
      </c>
      <c r="I28" s="164">
        <v>3593</v>
      </c>
      <c r="J28" s="164">
        <v>3027</v>
      </c>
      <c r="K28" s="164">
        <v>3761</v>
      </c>
      <c r="L28" s="164">
        <v>3289</v>
      </c>
      <c r="M28" s="164">
        <v>3109</v>
      </c>
      <c r="N28" s="164">
        <v>3895</v>
      </c>
      <c r="O28" s="164">
        <v>4329</v>
      </c>
      <c r="P28" s="164">
        <v>3931</v>
      </c>
      <c r="Q28" s="164">
        <v>3814</v>
      </c>
      <c r="S28" s="162"/>
    </row>
    <row r="29" spans="1:19" ht="11.25" customHeight="1">
      <c r="A29" s="162" t="s">
        <v>172</v>
      </c>
      <c r="B29" s="162"/>
      <c r="C29" s="164">
        <v>6591</v>
      </c>
      <c r="D29" s="164">
        <v>8139</v>
      </c>
      <c r="E29" s="164">
        <v>7475</v>
      </c>
      <c r="F29" s="164">
        <v>6888</v>
      </c>
      <c r="G29" s="164">
        <v>7484</v>
      </c>
      <c r="H29" s="164">
        <v>6092</v>
      </c>
      <c r="I29" s="164">
        <v>5271</v>
      </c>
      <c r="J29" s="164">
        <v>4406</v>
      </c>
      <c r="K29" s="164">
        <v>4601</v>
      </c>
      <c r="L29" s="164">
        <v>5579</v>
      </c>
      <c r="M29" s="164">
        <v>6428</v>
      </c>
      <c r="N29" s="164">
        <v>8705</v>
      </c>
      <c r="O29" s="164">
        <v>8053</v>
      </c>
      <c r="P29" s="164">
        <v>6801</v>
      </c>
      <c r="Q29" s="164">
        <v>7365</v>
      </c>
      <c r="S29" s="162"/>
    </row>
    <row r="30" spans="1:19" ht="11.25" customHeight="1">
      <c r="A30" s="162" t="s">
        <v>184</v>
      </c>
      <c r="B30" s="162"/>
      <c r="C30" s="164">
        <v>11073</v>
      </c>
      <c r="D30" s="164">
        <v>10701</v>
      </c>
      <c r="E30" s="164">
        <v>9440</v>
      </c>
      <c r="F30" s="164">
        <v>9204</v>
      </c>
      <c r="G30" s="164">
        <v>8749</v>
      </c>
      <c r="H30" s="164">
        <v>7481</v>
      </c>
      <c r="I30" s="164">
        <v>8519</v>
      </c>
      <c r="J30" s="164">
        <v>4629</v>
      </c>
      <c r="K30" s="164">
        <v>9052</v>
      </c>
      <c r="L30" s="164">
        <v>8167</v>
      </c>
      <c r="M30" s="164">
        <v>8500</v>
      </c>
      <c r="N30" s="164">
        <v>10769</v>
      </c>
      <c r="O30" s="164">
        <v>9817</v>
      </c>
      <c r="P30" s="164">
        <v>8133</v>
      </c>
      <c r="Q30" s="164">
        <v>10676</v>
      </c>
      <c r="S30" s="162"/>
    </row>
    <row r="31" spans="1:19" ht="11.25" customHeight="1">
      <c r="A31" s="162" t="s">
        <v>174</v>
      </c>
      <c r="B31" s="162"/>
      <c r="C31" s="164">
        <v>16390</v>
      </c>
      <c r="D31" s="164">
        <v>13140</v>
      </c>
      <c r="E31" s="164">
        <v>15685</v>
      </c>
      <c r="F31" s="164">
        <v>10765</v>
      </c>
      <c r="G31" s="164">
        <v>18077</v>
      </c>
      <c r="H31" s="164">
        <v>10511</v>
      </c>
      <c r="I31" s="164">
        <v>8533</v>
      </c>
      <c r="J31" s="164">
        <v>6968</v>
      </c>
      <c r="K31" s="164">
        <v>9171</v>
      </c>
      <c r="L31" s="164">
        <v>10062</v>
      </c>
      <c r="M31" s="164">
        <v>10404</v>
      </c>
      <c r="N31" s="164">
        <v>13246</v>
      </c>
      <c r="O31" s="164">
        <v>11442</v>
      </c>
      <c r="P31" s="164">
        <v>10749</v>
      </c>
      <c r="Q31" s="164">
        <v>9988</v>
      </c>
      <c r="S31" s="162"/>
    </row>
    <row r="32" spans="1:19" ht="11.25" customHeight="1">
      <c r="A32" s="162"/>
      <c r="B32" s="162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2"/>
      <c r="S32" s="162"/>
    </row>
    <row r="33" spans="1:19" ht="11.25" customHeight="1">
      <c r="A33" s="162" t="s">
        <v>166</v>
      </c>
      <c r="B33" s="162"/>
      <c r="C33" s="164">
        <v>30221</v>
      </c>
      <c r="D33" s="164">
        <v>51348</v>
      </c>
      <c r="E33" s="164">
        <v>34324</v>
      </c>
      <c r="F33" s="164">
        <v>25074</v>
      </c>
      <c r="G33" s="164">
        <v>35729</v>
      </c>
      <c r="H33" s="164">
        <v>43082</v>
      </c>
      <c r="I33" s="164">
        <v>20754</v>
      </c>
      <c r="J33" s="164">
        <v>10450</v>
      </c>
      <c r="K33" s="164">
        <v>16782</v>
      </c>
      <c r="L33" s="164">
        <v>20733</v>
      </c>
      <c r="M33" s="164">
        <v>13186</v>
      </c>
      <c r="N33" s="164">
        <v>29703</v>
      </c>
      <c r="O33" s="164">
        <v>30994</v>
      </c>
      <c r="P33" s="164">
        <v>18273</v>
      </c>
      <c r="Q33" s="164">
        <v>22482</v>
      </c>
      <c r="S33" s="162"/>
    </row>
    <row r="34" spans="1:19" ht="11.25" customHeight="1">
      <c r="A34" s="162" t="s">
        <v>146</v>
      </c>
      <c r="B34" s="162"/>
      <c r="C34" s="164">
        <v>46740</v>
      </c>
      <c r="D34" s="164">
        <v>50648</v>
      </c>
      <c r="E34" s="164">
        <v>39214</v>
      </c>
      <c r="F34" s="164">
        <v>43845</v>
      </c>
      <c r="G34" s="164">
        <v>42115</v>
      </c>
      <c r="H34" s="164">
        <v>37408</v>
      </c>
      <c r="I34" s="164">
        <v>25445</v>
      </c>
      <c r="J34" s="164">
        <v>16197</v>
      </c>
      <c r="K34" s="164">
        <v>25728</v>
      </c>
      <c r="L34" s="164">
        <v>32757</v>
      </c>
      <c r="M34" s="164">
        <v>27147</v>
      </c>
      <c r="N34" s="164">
        <v>40277</v>
      </c>
      <c r="O34" s="164">
        <v>39927</v>
      </c>
      <c r="P34" s="164">
        <v>33578</v>
      </c>
      <c r="Q34" s="164">
        <v>34503</v>
      </c>
      <c r="S34" s="162"/>
    </row>
    <row r="35" spans="1:19" ht="11.25" customHeight="1">
      <c r="A35" s="162" t="s">
        <v>156</v>
      </c>
      <c r="B35" s="162"/>
      <c r="C35" s="164">
        <v>18159</v>
      </c>
      <c r="D35" s="164">
        <v>25740</v>
      </c>
      <c r="E35" s="164">
        <v>21530</v>
      </c>
      <c r="F35" s="164">
        <v>15154</v>
      </c>
      <c r="G35" s="164">
        <v>17379</v>
      </c>
      <c r="H35" s="164">
        <v>16930</v>
      </c>
      <c r="I35" s="164">
        <v>8917</v>
      </c>
      <c r="J35" s="164">
        <v>6836</v>
      </c>
      <c r="K35" s="164">
        <v>10705</v>
      </c>
      <c r="L35" s="164">
        <v>8262</v>
      </c>
      <c r="M35" s="164">
        <v>10730</v>
      </c>
      <c r="N35" s="164">
        <v>11276</v>
      </c>
      <c r="O35" s="164">
        <v>15317</v>
      </c>
      <c r="P35" s="164">
        <v>10423</v>
      </c>
      <c r="Q35" s="164">
        <v>11558</v>
      </c>
      <c r="S35" s="162"/>
    </row>
    <row r="36" spans="1:19" ht="11.25" customHeight="1">
      <c r="A36" s="162" t="s">
        <v>200</v>
      </c>
      <c r="B36" s="162"/>
      <c r="C36" s="164">
        <v>7787</v>
      </c>
      <c r="D36" s="164">
        <v>5857</v>
      </c>
      <c r="E36" s="164">
        <v>4964</v>
      </c>
      <c r="F36" s="164">
        <v>4098</v>
      </c>
      <c r="G36" s="164">
        <v>6155</v>
      </c>
      <c r="H36" s="164">
        <v>5474</v>
      </c>
      <c r="I36" s="164">
        <v>4075</v>
      </c>
      <c r="J36" s="164">
        <v>3685</v>
      </c>
      <c r="K36" s="164">
        <v>3910</v>
      </c>
      <c r="L36" s="164">
        <v>2199</v>
      </c>
      <c r="M36" s="164">
        <v>3979</v>
      </c>
      <c r="N36" s="164">
        <v>3553</v>
      </c>
      <c r="O36" s="164">
        <v>4422</v>
      </c>
      <c r="P36" s="164">
        <v>4511</v>
      </c>
      <c r="Q36" s="164">
        <v>3301</v>
      </c>
      <c r="S36" s="162"/>
    </row>
    <row r="37" spans="1:19" ht="11.25" customHeight="1">
      <c r="A37" s="162" t="s">
        <v>192</v>
      </c>
      <c r="B37" s="162"/>
      <c r="C37" s="164">
        <v>9472</v>
      </c>
      <c r="D37" s="164">
        <v>9742</v>
      </c>
      <c r="E37" s="164">
        <v>10040</v>
      </c>
      <c r="F37" s="164">
        <v>6813</v>
      </c>
      <c r="G37" s="164">
        <v>7826</v>
      </c>
      <c r="H37" s="164">
        <v>5600</v>
      </c>
      <c r="I37" s="164">
        <v>4025</v>
      </c>
      <c r="J37" s="164">
        <v>5603</v>
      </c>
      <c r="K37" s="164">
        <v>4564</v>
      </c>
      <c r="L37" s="164">
        <v>4266</v>
      </c>
      <c r="M37" s="164">
        <v>5894</v>
      </c>
      <c r="N37" s="164">
        <v>5914</v>
      </c>
      <c r="O37" s="164">
        <v>6570</v>
      </c>
      <c r="P37" s="164">
        <v>4944</v>
      </c>
      <c r="Q37" s="164">
        <v>4326</v>
      </c>
      <c r="S37" s="162"/>
    </row>
    <row r="38" spans="1:19" ht="11.25" customHeight="1">
      <c r="A38" s="162" t="s">
        <v>194</v>
      </c>
      <c r="B38" s="162"/>
      <c r="C38" s="164">
        <v>3279</v>
      </c>
      <c r="D38" s="164">
        <v>3734</v>
      </c>
      <c r="E38" s="164">
        <v>3173</v>
      </c>
      <c r="F38" s="164">
        <v>4131</v>
      </c>
      <c r="G38" s="164">
        <v>4429</v>
      </c>
      <c r="H38" s="164">
        <v>4012</v>
      </c>
      <c r="I38" s="164">
        <v>1763</v>
      </c>
      <c r="J38" s="164">
        <v>909</v>
      </c>
      <c r="K38" s="164">
        <v>1618</v>
      </c>
      <c r="L38" s="164">
        <v>1727</v>
      </c>
      <c r="M38" s="164">
        <v>1867</v>
      </c>
      <c r="N38" s="164">
        <v>2416</v>
      </c>
      <c r="O38" s="164">
        <v>2083</v>
      </c>
      <c r="P38" s="164">
        <v>1605</v>
      </c>
      <c r="Q38" s="164">
        <v>1809</v>
      </c>
      <c r="S38" s="162"/>
    </row>
    <row r="39" spans="1:19" ht="11.25" customHeight="1">
      <c r="A39" s="162" t="s">
        <v>150</v>
      </c>
      <c r="B39" s="162"/>
      <c r="C39" s="164">
        <v>9875</v>
      </c>
      <c r="D39" s="164">
        <v>11896</v>
      </c>
      <c r="E39" s="164">
        <v>14310</v>
      </c>
      <c r="F39" s="164">
        <v>9475</v>
      </c>
      <c r="G39" s="164">
        <v>9956</v>
      </c>
      <c r="H39" s="164">
        <v>10205</v>
      </c>
      <c r="I39" s="164">
        <v>7262</v>
      </c>
      <c r="J39" s="164">
        <v>6364</v>
      </c>
      <c r="K39" s="164">
        <v>7501</v>
      </c>
      <c r="L39" s="164">
        <v>8698</v>
      </c>
      <c r="M39" s="164">
        <v>9909</v>
      </c>
      <c r="N39" s="164">
        <v>12619</v>
      </c>
      <c r="O39" s="164">
        <v>9994</v>
      </c>
      <c r="P39" s="164">
        <v>9601</v>
      </c>
      <c r="Q39" s="164">
        <v>10130</v>
      </c>
      <c r="S39" s="162"/>
    </row>
    <row r="40" spans="1:19" ht="11.25" customHeight="1">
      <c r="A40" s="162" t="s">
        <v>152</v>
      </c>
      <c r="B40" s="162"/>
      <c r="C40" s="164">
        <v>3745</v>
      </c>
      <c r="D40" s="164">
        <v>4839</v>
      </c>
      <c r="E40" s="164">
        <v>3910</v>
      </c>
      <c r="F40" s="164">
        <v>2641</v>
      </c>
      <c r="G40" s="164">
        <v>4296</v>
      </c>
      <c r="H40" s="164">
        <v>4090</v>
      </c>
      <c r="I40" s="164">
        <v>2028</v>
      </c>
      <c r="J40" s="164">
        <v>1121</v>
      </c>
      <c r="K40" s="164">
        <v>2909</v>
      </c>
      <c r="L40" s="164">
        <v>2817</v>
      </c>
      <c r="M40" s="164">
        <v>2219</v>
      </c>
      <c r="N40" s="164">
        <v>3614</v>
      </c>
      <c r="O40" s="164">
        <v>4923</v>
      </c>
      <c r="P40" s="164">
        <v>3141</v>
      </c>
      <c r="Q40" s="164">
        <v>4398</v>
      </c>
      <c r="S40" s="162"/>
    </row>
    <row r="41" spans="1:19" ht="11.25" customHeight="1">
      <c r="A41" s="162" t="s">
        <v>168</v>
      </c>
      <c r="B41" s="162"/>
      <c r="C41" s="164">
        <v>6207</v>
      </c>
      <c r="D41" s="164">
        <v>6191</v>
      </c>
      <c r="E41" s="164">
        <v>5265</v>
      </c>
      <c r="F41" s="164">
        <v>3675</v>
      </c>
      <c r="G41" s="164">
        <v>6401</v>
      </c>
      <c r="H41" s="164">
        <v>7385</v>
      </c>
      <c r="I41" s="164">
        <v>4612</v>
      </c>
      <c r="J41" s="164">
        <v>2704</v>
      </c>
      <c r="K41" s="164">
        <v>3889</v>
      </c>
      <c r="L41" s="164">
        <v>4337</v>
      </c>
      <c r="M41" s="164">
        <v>3690</v>
      </c>
      <c r="N41" s="164">
        <v>4650</v>
      </c>
      <c r="O41" s="164">
        <v>4891</v>
      </c>
      <c r="P41" s="164">
        <v>3049</v>
      </c>
      <c r="Q41" s="164">
        <v>4499</v>
      </c>
      <c r="S41" s="162"/>
    </row>
    <row r="42" spans="1:19" ht="11.25" customHeight="1">
      <c r="A42" s="162" t="s">
        <v>212</v>
      </c>
      <c r="B42" s="162"/>
      <c r="C42" s="164">
        <v>1616</v>
      </c>
      <c r="D42" s="164">
        <v>2139</v>
      </c>
      <c r="E42" s="164">
        <v>1633</v>
      </c>
      <c r="F42" s="164">
        <v>1403</v>
      </c>
      <c r="G42" s="164">
        <v>1346</v>
      </c>
      <c r="H42" s="164">
        <v>1609</v>
      </c>
      <c r="I42" s="164">
        <v>1465</v>
      </c>
      <c r="J42" s="164">
        <v>838</v>
      </c>
      <c r="K42" s="164">
        <v>1448</v>
      </c>
      <c r="L42" s="164">
        <v>1660</v>
      </c>
      <c r="M42" s="164">
        <v>1276</v>
      </c>
      <c r="N42" s="164">
        <v>2046</v>
      </c>
      <c r="O42" s="164">
        <v>1682</v>
      </c>
      <c r="P42" s="164">
        <v>1398</v>
      </c>
      <c r="Q42" s="164">
        <v>1740</v>
      </c>
      <c r="S42" s="162"/>
    </row>
    <row r="43" spans="1:19" ht="11.25" customHeight="1">
      <c r="A43" s="162"/>
      <c r="B43" s="162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2"/>
      <c r="S43" s="162"/>
    </row>
    <row r="44" spans="1:19" ht="11.25" customHeight="1">
      <c r="A44" s="162" t="s">
        <v>160</v>
      </c>
      <c r="B44" s="162"/>
      <c r="C44" s="164">
        <v>30091</v>
      </c>
      <c r="D44" s="164">
        <v>28877</v>
      </c>
      <c r="E44" s="164">
        <v>28703</v>
      </c>
      <c r="F44" s="164">
        <v>25162</v>
      </c>
      <c r="G44" s="164">
        <v>29914</v>
      </c>
      <c r="H44" s="164">
        <v>28108</v>
      </c>
      <c r="I44" s="164">
        <v>19426</v>
      </c>
      <c r="J44" s="164">
        <v>17456</v>
      </c>
      <c r="K44" s="164">
        <v>21526</v>
      </c>
      <c r="L44" s="164">
        <v>21167</v>
      </c>
      <c r="M44" s="164">
        <v>20659</v>
      </c>
      <c r="N44" s="164">
        <v>28658</v>
      </c>
      <c r="O44" s="164">
        <v>24175</v>
      </c>
      <c r="P44" s="164">
        <v>22457</v>
      </c>
      <c r="Q44" s="164">
        <v>24964</v>
      </c>
      <c r="S44" s="162"/>
    </row>
    <row r="45" spans="1:19" ht="11.25" customHeight="1">
      <c r="A45" s="162" t="s">
        <v>162</v>
      </c>
      <c r="B45" s="162"/>
      <c r="C45" s="164">
        <v>3384</v>
      </c>
      <c r="D45" s="164">
        <v>3357</v>
      </c>
      <c r="E45" s="164">
        <v>3552</v>
      </c>
      <c r="F45" s="164">
        <v>3164</v>
      </c>
      <c r="G45" s="164">
        <v>4902</v>
      </c>
      <c r="H45" s="164">
        <v>4343</v>
      </c>
      <c r="I45" s="164">
        <v>2080</v>
      </c>
      <c r="J45" s="164">
        <v>1577</v>
      </c>
      <c r="K45" s="164">
        <v>2143</v>
      </c>
      <c r="L45" s="164">
        <v>2037</v>
      </c>
      <c r="M45" s="164">
        <v>2569</v>
      </c>
      <c r="N45" s="164">
        <v>3282</v>
      </c>
      <c r="O45" s="164">
        <v>3944</v>
      </c>
      <c r="P45" s="164">
        <v>3423</v>
      </c>
      <c r="Q45" s="164">
        <v>3630</v>
      </c>
      <c r="S45" s="162"/>
    </row>
    <row r="46" spans="1:19" ht="11.25" customHeight="1">
      <c r="A46" s="162" t="s">
        <v>198</v>
      </c>
      <c r="B46" s="162"/>
      <c r="C46" s="164">
        <v>1163</v>
      </c>
      <c r="D46" s="164">
        <v>932</v>
      </c>
      <c r="E46" s="164">
        <v>689</v>
      </c>
      <c r="F46" s="164">
        <v>769</v>
      </c>
      <c r="G46" s="164">
        <v>763</v>
      </c>
      <c r="H46" s="164">
        <v>676</v>
      </c>
      <c r="I46" s="164">
        <v>497</v>
      </c>
      <c r="J46" s="164">
        <v>217</v>
      </c>
      <c r="K46" s="164">
        <v>204</v>
      </c>
      <c r="L46" s="164">
        <v>290</v>
      </c>
      <c r="M46" s="164">
        <v>368</v>
      </c>
      <c r="N46" s="164">
        <v>438</v>
      </c>
      <c r="O46" s="164">
        <v>381</v>
      </c>
      <c r="P46" s="164">
        <v>263</v>
      </c>
      <c r="Q46" s="162">
        <v>373</v>
      </c>
      <c r="S46" s="162"/>
    </row>
    <row r="47" spans="1:19" ht="11.25" customHeight="1">
      <c r="A47" s="162" t="s">
        <v>140</v>
      </c>
      <c r="B47" s="162"/>
      <c r="C47" s="164">
        <v>54900</v>
      </c>
      <c r="D47" s="164">
        <v>60914</v>
      </c>
      <c r="E47" s="164">
        <v>50837</v>
      </c>
      <c r="F47" s="164">
        <v>50144</v>
      </c>
      <c r="G47" s="164">
        <v>48209</v>
      </c>
      <c r="H47" s="164">
        <v>47021</v>
      </c>
      <c r="I47" s="164">
        <v>41837</v>
      </c>
      <c r="J47" s="164">
        <v>22752</v>
      </c>
      <c r="K47" s="164">
        <v>41918</v>
      </c>
      <c r="L47" s="164">
        <v>39335</v>
      </c>
      <c r="M47" s="164">
        <v>41203</v>
      </c>
      <c r="N47" s="164">
        <v>52513</v>
      </c>
      <c r="O47" s="164">
        <v>50447</v>
      </c>
      <c r="P47" s="164">
        <v>41472</v>
      </c>
      <c r="Q47" s="164">
        <v>51148</v>
      </c>
      <c r="S47" s="162"/>
    </row>
    <row r="48" spans="1:19" ht="11.25" customHeight="1">
      <c r="A48" s="162" t="s">
        <v>158</v>
      </c>
      <c r="B48" s="162"/>
      <c r="C48" s="164">
        <v>19081</v>
      </c>
      <c r="D48" s="164">
        <v>16476</v>
      </c>
      <c r="E48" s="164">
        <v>18017</v>
      </c>
      <c r="F48" s="164">
        <v>16393</v>
      </c>
      <c r="G48" s="164">
        <v>18244</v>
      </c>
      <c r="H48" s="164">
        <v>14432</v>
      </c>
      <c r="I48" s="164">
        <v>17834</v>
      </c>
      <c r="J48" s="164">
        <v>11095</v>
      </c>
      <c r="K48" s="164">
        <v>19980</v>
      </c>
      <c r="L48" s="164">
        <v>20822</v>
      </c>
      <c r="M48" s="164">
        <v>18731</v>
      </c>
      <c r="N48" s="164">
        <v>26255</v>
      </c>
      <c r="O48" s="164">
        <v>19724</v>
      </c>
      <c r="P48" s="164">
        <v>19525</v>
      </c>
      <c r="Q48" s="164">
        <v>24022</v>
      </c>
      <c r="S48" s="162"/>
    </row>
    <row r="49" spans="1:19" ht="11.25" customHeight="1">
      <c r="A49" s="162" t="s">
        <v>202</v>
      </c>
      <c r="B49" s="162"/>
      <c r="C49" s="164">
        <v>4162</v>
      </c>
      <c r="D49" s="164">
        <v>4160</v>
      </c>
      <c r="E49" s="164">
        <v>4535</v>
      </c>
      <c r="F49" s="164">
        <v>2758</v>
      </c>
      <c r="G49" s="164">
        <v>3438</v>
      </c>
      <c r="H49" s="164">
        <v>3294</v>
      </c>
      <c r="I49" s="164">
        <v>1586</v>
      </c>
      <c r="J49" s="164">
        <v>1395</v>
      </c>
      <c r="K49" s="164">
        <v>1804</v>
      </c>
      <c r="L49" s="164">
        <v>1585</v>
      </c>
      <c r="M49" s="164">
        <v>2066</v>
      </c>
      <c r="N49" s="164">
        <v>2353</v>
      </c>
      <c r="O49" s="164">
        <v>2318</v>
      </c>
      <c r="P49" s="164">
        <v>2411</v>
      </c>
      <c r="Q49" s="164">
        <v>2425</v>
      </c>
      <c r="S49" s="162"/>
    </row>
    <row r="50" spans="1:19" ht="11.25" customHeight="1">
      <c r="A50" s="162" t="s">
        <v>148</v>
      </c>
      <c r="B50" s="162"/>
      <c r="C50" s="164">
        <v>6173</v>
      </c>
      <c r="D50" s="164">
        <v>7700</v>
      </c>
      <c r="E50" s="164">
        <v>6584</v>
      </c>
      <c r="F50" s="164">
        <v>7059</v>
      </c>
      <c r="G50" s="164">
        <v>5800</v>
      </c>
      <c r="H50" s="164">
        <v>6346</v>
      </c>
      <c r="I50" s="164">
        <v>6487</v>
      </c>
      <c r="J50" s="164">
        <v>4158</v>
      </c>
      <c r="K50" s="164">
        <v>5575</v>
      </c>
      <c r="L50" s="164">
        <v>7388</v>
      </c>
      <c r="M50" s="164">
        <v>7793</v>
      </c>
      <c r="N50" s="164">
        <v>9327</v>
      </c>
      <c r="O50" s="164">
        <v>11447</v>
      </c>
      <c r="P50" s="164">
        <v>8091</v>
      </c>
      <c r="Q50" s="164">
        <v>8688</v>
      </c>
      <c r="S50" s="162"/>
    </row>
    <row r="51" spans="1:19" ht="11.25" customHeight="1">
      <c r="A51" s="162" t="s">
        <v>170</v>
      </c>
      <c r="B51" s="162"/>
      <c r="C51" s="164">
        <v>27993</v>
      </c>
      <c r="D51" s="164">
        <v>34722</v>
      </c>
      <c r="E51" s="164">
        <v>27895</v>
      </c>
      <c r="F51" s="164">
        <v>25527</v>
      </c>
      <c r="G51" s="164">
        <v>27915</v>
      </c>
      <c r="H51" s="164">
        <v>26289</v>
      </c>
      <c r="I51" s="164">
        <v>19882</v>
      </c>
      <c r="J51" s="164">
        <v>15531</v>
      </c>
      <c r="K51" s="164">
        <v>22172</v>
      </c>
      <c r="L51" s="164">
        <v>21646</v>
      </c>
      <c r="M51" s="164">
        <v>20842</v>
      </c>
      <c r="N51" s="164">
        <v>32261</v>
      </c>
      <c r="O51" s="164">
        <v>26605</v>
      </c>
      <c r="P51" s="164">
        <v>22414</v>
      </c>
      <c r="Q51" s="164">
        <v>26052</v>
      </c>
      <c r="S51" s="162"/>
    </row>
    <row r="52" spans="1:19" ht="11.25" customHeight="1">
      <c r="A52" s="162" t="s">
        <v>222</v>
      </c>
      <c r="B52" s="162"/>
      <c r="C52" s="164">
        <v>1046</v>
      </c>
      <c r="D52" s="164">
        <v>1127</v>
      </c>
      <c r="E52" s="164">
        <v>934</v>
      </c>
      <c r="F52" s="164">
        <v>851</v>
      </c>
      <c r="G52" s="164">
        <v>929</v>
      </c>
      <c r="H52" s="164">
        <v>982</v>
      </c>
      <c r="I52" s="164">
        <v>1071</v>
      </c>
      <c r="J52" s="164">
        <v>660</v>
      </c>
      <c r="K52" s="164">
        <v>1415</v>
      </c>
      <c r="L52" s="164">
        <v>1287</v>
      </c>
      <c r="M52" s="164">
        <v>1332</v>
      </c>
      <c r="N52" s="164">
        <v>1815</v>
      </c>
      <c r="O52" s="164">
        <v>1634</v>
      </c>
      <c r="P52" s="164">
        <v>1274</v>
      </c>
      <c r="Q52" s="164">
        <v>1718</v>
      </c>
      <c r="S52" s="162"/>
    </row>
    <row r="53" spans="1:19" ht="11.25" customHeight="1">
      <c r="A53" s="162" t="s">
        <v>180</v>
      </c>
      <c r="B53" s="162"/>
      <c r="C53" s="164">
        <v>9567</v>
      </c>
      <c r="D53" s="164">
        <v>11218</v>
      </c>
      <c r="E53" s="164">
        <v>9890</v>
      </c>
      <c r="F53" s="164">
        <v>8054</v>
      </c>
      <c r="G53" s="164">
        <v>9128</v>
      </c>
      <c r="H53" s="164">
        <v>9342</v>
      </c>
      <c r="I53" s="164">
        <v>6768</v>
      </c>
      <c r="J53" s="164">
        <v>3689</v>
      </c>
      <c r="K53" s="164">
        <v>4803</v>
      </c>
      <c r="L53" s="164">
        <v>5135</v>
      </c>
      <c r="M53" s="164">
        <v>6863</v>
      </c>
      <c r="N53" s="164">
        <v>7655</v>
      </c>
      <c r="O53" s="164">
        <v>7193</v>
      </c>
      <c r="P53" s="164">
        <v>6277</v>
      </c>
      <c r="Q53" s="164">
        <v>7857</v>
      </c>
      <c r="S53" s="162"/>
    </row>
    <row r="54" spans="1:19" ht="7.5" customHeight="1">
      <c r="A54" s="162"/>
      <c r="B54" s="162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2"/>
      <c r="S54" s="162"/>
    </row>
    <row r="55" spans="1:19" ht="11.25" customHeight="1">
      <c r="A55" s="162" t="s">
        <v>220</v>
      </c>
      <c r="B55" s="162"/>
      <c r="C55" s="164">
        <v>1974</v>
      </c>
      <c r="D55" s="164">
        <v>2398</v>
      </c>
      <c r="E55" s="164">
        <v>2680</v>
      </c>
      <c r="F55" s="164">
        <v>2144</v>
      </c>
      <c r="G55" s="164">
        <v>2528</v>
      </c>
      <c r="H55" s="164">
        <v>2122</v>
      </c>
      <c r="I55" s="164">
        <v>636</v>
      </c>
      <c r="J55" s="164">
        <v>397</v>
      </c>
      <c r="K55" s="164">
        <v>919</v>
      </c>
      <c r="L55" s="164">
        <v>464</v>
      </c>
      <c r="M55" s="164">
        <v>855</v>
      </c>
      <c r="N55" s="164">
        <v>821</v>
      </c>
      <c r="O55" s="164">
        <v>810</v>
      </c>
      <c r="P55" s="164">
        <v>651</v>
      </c>
      <c r="Q55" s="162">
        <v>924</v>
      </c>
      <c r="S55" s="162"/>
    </row>
    <row r="56" spans="1:19" ht="11.25" customHeight="1">
      <c r="A56" s="162" t="s">
        <v>188</v>
      </c>
      <c r="B56" s="162"/>
      <c r="C56" s="164">
        <v>10227</v>
      </c>
      <c r="D56" s="164">
        <v>10655</v>
      </c>
      <c r="E56" s="164">
        <v>12384</v>
      </c>
      <c r="F56" s="164">
        <v>8123</v>
      </c>
      <c r="G56" s="164">
        <v>8800</v>
      </c>
      <c r="H56" s="164">
        <v>8574</v>
      </c>
      <c r="I56" s="164">
        <v>4857</v>
      </c>
      <c r="J56" s="164">
        <v>3785</v>
      </c>
      <c r="K56" s="164">
        <v>4950</v>
      </c>
      <c r="L56" s="164">
        <v>5959</v>
      </c>
      <c r="M56" s="164">
        <v>5448</v>
      </c>
      <c r="N56" s="164">
        <v>4741</v>
      </c>
      <c r="O56" s="164">
        <v>5538</v>
      </c>
      <c r="P56" s="164">
        <v>5749</v>
      </c>
      <c r="Q56" s="164">
        <v>4474</v>
      </c>
      <c r="S56" s="162"/>
    </row>
    <row r="57" spans="1:19" ht="11.25" customHeight="1">
      <c r="A57" s="162" t="s">
        <v>138</v>
      </c>
      <c r="B57" s="162"/>
      <c r="C57" s="164">
        <v>19253</v>
      </c>
      <c r="D57" s="164">
        <v>26541</v>
      </c>
      <c r="E57" s="164">
        <v>22402</v>
      </c>
      <c r="F57" s="164">
        <v>25535</v>
      </c>
      <c r="G57" s="164">
        <v>25476</v>
      </c>
      <c r="H57" s="164">
        <v>32577</v>
      </c>
      <c r="I57" s="164">
        <v>21343</v>
      </c>
      <c r="J57" s="164">
        <v>26691</v>
      </c>
      <c r="K57" s="164">
        <v>17548</v>
      </c>
      <c r="L57" s="164">
        <v>20797</v>
      </c>
      <c r="M57" s="164">
        <v>25843</v>
      </c>
      <c r="N57" s="164">
        <v>22831</v>
      </c>
      <c r="O57" s="164">
        <v>29429</v>
      </c>
      <c r="P57" s="164">
        <v>21402</v>
      </c>
      <c r="Q57" s="164">
        <v>23795</v>
      </c>
      <c r="S57" s="162"/>
    </row>
    <row r="58" spans="1:19" ht="11.25" customHeight="1">
      <c r="A58" s="162" t="s">
        <v>204</v>
      </c>
      <c r="B58" s="162"/>
      <c r="C58" s="164">
        <v>5537</v>
      </c>
      <c r="D58" s="164">
        <v>3339</v>
      </c>
      <c r="E58" s="164">
        <v>3763</v>
      </c>
      <c r="F58" s="164">
        <v>4677</v>
      </c>
      <c r="G58" s="164">
        <v>4575</v>
      </c>
      <c r="H58" s="164">
        <v>4111</v>
      </c>
      <c r="I58" s="164">
        <v>2807</v>
      </c>
      <c r="J58" s="164">
        <v>1591</v>
      </c>
      <c r="K58" s="164">
        <v>2465</v>
      </c>
      <c r="L58" s="164">
        <v>2624</v>
      </c>
      <c r="M58" s="164">
        <v>2951</v>
      </c>
      <c r="N58" s="164">
        <v>3769</v>
      </c>
      <c r="O58" s="164">
        <v>3949</v>
      </c>
      <c r="P58" s="164">
        <v>3556</v>
      </c>
      <c r="Q58" s="164">
        <v>3182</v>
      </c>
      <c r="S58" s="162"/>
    </row>
    <row r="59" spans="1:19" ht="11.25" customHeight="1">
      <c r="A59" s="162" t="s">
        <v>176</v>
      </c>
      <c r="B59" s="162"/>
      <c r="C59" s="164">
        <v>29556</v>
      </c>
      <c r="D59" s="164">
        <v>23901</v>
      </c>
      <c r="E59" s="164">
        <v>30869</v>
      </c>
      <c r="F59" s="164">
        <v>18976</v>
      </c>
      <c r="G59" s="164">
        <v>29683</v>
      </c>
      <c r="H59" s="164">
        <v>21987</v>
      </c>
      <c r="I59" s="164">
        <v>13090</v>
      </c>
      <c r="J59" s="164">
        <v>10289</v>
      </c>
      <c r="K59" s="164">
        <v>14898</v>
      </c>
      <c r="L59" s="164">
        <v>12082</v>
      </c>
      <c r="M59" s="164">
        <v>11617</v>
      </c>
      <c r="N59" s="164">
        <v>15028</v>
      </c>
      <c r="O59" s="164">
        <v>12917</v>
      </c>
      <c r="P59" s="164">
        <v>11910</v>
      </c>
      <c r="Q59" s="164">
        <v>11430</v>
      </c>
      <c r="S59" s="162"/>
    </row>
    <row r="60" spans="1:19" ht="11.25" customHeight="1">
      <c r="A60" s="162" t="s">
        <v>216</v>
      </c>
      <c r="B60" s="162"/>
      <c r="C60" s="164">
        <v>1785</v>
      </c>
      <c r="D60" s="164">
        <v>2409</v>
      </c>
      <c r="E60" s="164">
        <v>2201</v>
      </c>
      <c r="F60" s="164">
        <v>1874</v>
      </c>
      <c r="G60" s="164">
        <v>1616</v>
      </c>
      <c r="H60" s="164">
        <v>1866</v>
      </c>
      <c r="I60" s="164">
        <v>1418</v>
      </c>
      <c r="J60" s="164">
        <v>849</v>
      </c>
      <c r="K60" s="164">
        <v>1270</v>
      </c>
      <c r="L60" s="164">
        <v>1491</v>
      </c>
      <c r="M60" s="164">
        <v>1322</v>
      </c>
      <c r="N60" s="164">
        <v>2221</v>
      </c>
      <c r="O60" s="164">
        <v>1601</v>
      </c>
      <c r="P60" s="164">
        <v>1277</v>
      </c>
      <c r="Q60" s="164">
        <v>1776</v>
      </c>
      <c r="S60" s="162"/>
    </row>
    <row r="61" spans="1:19" ht="11.25" customHeight="1">
      <c r="A61" s="162" t="s">
        <v>134</v>
      </c>
      <c r="B61" s="162"/>
      <c r="C61" s="164">
        <v>11997</v>
      </c>
      <c r="D61" s="164">
        <v>13434</v>
      </c>
      <c r="E61" s="164">
        <v>12581</v>
      </c>
      <c r="F61" s="164">
        <v>9729</v>
      </c>
      <c r="G61" s="164">
        <v>10970</v>
      </c>
      <c r="H61" s="164">
        <v>12418</v>
      </c>
      <c r="I61" s="164">
        <v>8959</v>
      </c>
      <c r="J61" s="164">
        <v>6288</v>
      </c>
      <c r="K61" s="164">
        <v>7708</v>
      </c>
      <c r="L61" s="164">
        <v>9517</v>
      </c>
      <c r="M61" s="164">
        <v>9021</v>
      </c>
      <c r="N61" s="164">
        <v>13683</v>
      </c>
      <c r="O61" s="164">
        <v>12111</v>
      </c>
      <c r="P61" s="164">
        <v>9141</v>
      </c>
      <c r="Q61" s="164">
        <v>9147</v>
      </c>
      <c r="S61" s="162"/>
    </row>
    <row r="62" spans="1:19" ht="11.25" customHeight="1">
      <c r="A62" s="162" t="s">
        <v>144</v>
      </c>
      <c r="B62" s="162"/>
      <c r="C62" s="164">
        <v>26454</v>
      </c>
      <c r="D62" s="164">
        <v>31201</v>
      </c>
      <c r="E62" s="164">
        <v>22843</v>
      </c>
      <c r="F62" s="164">
        <v>22143</v>
      </c>
      <c r="G62" s="164">
        <v>22143</v>
      </c>
      <c r="H62" s="164">
        <v>22759</v>
      </c>
      <c r="I62" s="164">
        <v>12426</v>
      </c>
      <c r="J62" s="164">
        <v>6246</v>
      </c>
      <c r="K62" s="164">
        <v>9857</v>
      </c>
      <c r="L62" s="164">
        <v>12939</v>
      </c>
      <c r="M62" s="164">
        <v>11968</v>
      </c>
      <c r="N62" s="164">
        <v>16605</v>
      </c>
      <c r="O62" s="164">
        <v>16014</v>
      </c>
      <c r="P62" s="164">
        <v>12892</v>
      </c>
      <c r="Q62" s="164">
        <v>10981</v>
      </c>
      <c r="S62" s="162"/>
    </row>
    <row r="63" spans="1:19" ht="11.25" customHeight="1">
      <c r="A63" s="162" t="s">
        <v>298</v>
      </c>
      <c r="B63" s="162"/>
      <c r="C63" s="164">
        <v>2091</v>
      </c>
      <c r="D63" s="164">
        <v>2833</v>
      </c>
      <c r="E63" s="164">
        <v>3179</v>
      </c>
      <c r="F63" s="164">
        <v>2968</v>
      </c>
      <c r="G63" s="164">
        <v>3060</v>
      </c>
      <c r="H63" s="164">
        <v>2118</v>
      </c>
      <c r="I63" s="164">
        <v>2005</v>
      </c>
      <c r="J63" s="164">
        <v>1441</v>
      </c>
      <c r="K63" s="164">
        <v>2370</v>
      </c>
      <c r="L63" s="164">
        <v>2490</v>
      </c>
      <c r="M63" s="164">
        <v>2213</v>
      </c>
      <c r="N63" s="164">
        <v>2430</v>
      </c>
      <c r="O63" s="164">
        <v>2461</v>
      </c>
      <c r="P63" s="164">
        <v>2200</v>
      </c>
      <c r="Q63" s="164">
        <v>2775</v>
      </c>
      <c r="S63" s="162"/>
    </row>
    <row r="64" spans="1:19" ht="11.25" customHeight="1">
      <c r="A64" s="162" t="s">
        <v>218</v>
      </c>
      <c r="B64" s="162"/>
      <c r="C64" s="164">
        <v>1592</v>
      </c>
      <c r="D64" s="164">
        <v>1992</v>
      </c>
      <c r="E64" s="164">
        <v>2413</v>
      </c>
      <c r="F64" s="164">
        <v>2105</v>
      </c>
      <c r="G64" s="164">
        <v>3311</v>
      </c>
      <c r="H64" s="164">
        <v>3504</v>
      </c>
      <c r="I64" s="164">
        <v>1946</v>
      </c>
      <c r="J64" s="164">
        <v>807</v>
      </c>
      <c r="K64" s="164">
        <v>1808</v>
      </c>
      <c r="L64" s="164">
        <v>2144</v>
      </c>
      <c r="M64" s="164">
        <v>1617</v>
      </c>
      <c r="N64" s="164">
        <v>2823</v>
      </c>
      <c r="O64" s="164">
        <v>3242</v>
      </c>
      <c r="P64" s="164">
        <v>1804</v>
      </c>
      <c r="Q64" s="164">
        <v>1764</v>
      </c>
      <c r="S64" s="162"/>
    </row>
    <row r="65" spans="1:19" ht="8.25" customHeight="1">
      <c r="A65" s="162"/>
      <c r="B65" s="162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2"/>
      <c r="S65" s="162"/>
    </row>
    <row r="66" spans="1:19" ht="12.75">
      <c r="A66" s="162" t="s">
        <v>226</v>
      </c>
      <c r="B66" s="162"/>
      <c r="C66" s="164">
        <v>684330</v>
      </c>
      <c r="D66" s="164">
        <v>730794</v>
      </c>
      <c r="E66" s="164">
        <v>664098</v>
      </c>
      <c r="F66" s="164">
        <v>628603</v>
      </c>
      <c r="G66" s="164">
        <v>710173</v>
      </c>
      <c r="H66" s="164">
        <v>684646</v>
      </c>
      <c r="I66" s="164">
        <v>489557</v>
      </c>
      <c r="J66" s="164">
        <v>358059</v>
      </c>
      <c r="K66" s="164">
        <v>445677</v>
      </c>
      <c r="L66" s="164">
        <v>498148</v>
      </c>
      <c r="M66" s="164">
        <v>401823</v>
      </c>
      <c r="N66" s="164">
        <v>650506</v>
      </c>
      <c r="O66" s="164">
        <v>647470</v>
      </c>
      <c r="P66" s="164">
        <v>533408</v>
      </c>
      <c r="Q66" s="164">
        <v>589911</v>
      </c>
      <c r="S66" s="162"/>
    </row>
    <row r="67" spans="1:19" ht="6.75" customHeight="1">
      <c r="A67" s="165"/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S67" s="162"/>
    </row>
    <row r="68" spans="1:17" ht="9.75" customHeight="1">
      <c r="A68" s="162"/>
      <c r="B68" s="162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71"/>
      <c r="Q68" s="171" t="s">
        <v>315</v>
      </c>
    </row>
    <row r="69" spans="1:17" ht="12.75">
      <c r="A69" s="168" t="s">
        <v>310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3:17" ht="12.75"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3:17" ht="12.75"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9" ht="12.75">
      <c r="A72" s="170" t="s">
        <v>317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7"/>
      <c r="M72" s="158"/>
      <c r="N72" s="158"/>
      <c r="O72" s="158"/>
      <c r="P72" s="158"/>
      <c r="Q72" s="158"/>
      <c r="R72" s="158"/>
      <c r="S72" s="158"/>
    </row>
    <row r="73" spans="1:19" ht="7.5" customHeight="1">
      <c r="A73" s="157"/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</row>
    <row r="74" spans="1:19" ht="7.5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8"/>
      <c r="S74" s="158"/>
    </row>
    <row r="75" spans="1:19" ht="12.75">
      <c r="A75" s="158" t="s">
        <v>303</v>
      </c>
      <c r="B75" s="158"/>
      <c r="C75" s="158">
        <v>1940</v>
      </c>
      <c r="D75" s="158">
        <v>1941</v>
      </c>
      <c r="E75" s="158">
        <v>1942</v>
      </c>
      <c r="F75" s="158">
        <v>1943</v>
      </c>
      <c r="G75" s="158">
        <v>1944</v>
      </c>
      <c r="H75" s="158">
        <v>1945</v>
      </c>
      <c r="I75" s="158">
        <v>1946</v>
      </c>
      <c r="J75" s="158">
        <v>1947</v>
      </c>
      <c r="K75" s="158">
        <v>1948</v>
      </c>
      <c r="L75" s="158">
        <v>1949</v>
      </c>
      <c r="M75" s="158">
        <v>1950</v>
      </c>
      <c r="N75" s="158">
        <v>1951</v>
      </c>
      <c r="O75" s="158">
        <v>1952</v>
      </c>
      <c r="P75" s="158">
        <v>1953</v>
      </c>
      <c r="Q75" s="158">
        <v>1954</v>
      </c>
      <c r="R75" s="158"/>
      <c r="S75" s="158"/>
    </row>
    <row r="76" spans="1:19" ht="7.5" customHeight="1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58"/>
      <c r="S76" s="158"/>
    </row>
    <row r="77" spans="1:19" ht="1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61" t="s">
        <v>309</v>
      </c>
      <c r="K77" s="162"/>
      <c r="L77" s="162"/>
      <c r="M77" s="162"/>
      <c r="N77" s="162"/>
      <c r="O77" s="162"/>
      <c r="P77" s="162"/>
      <c r="Q77" s="162"/>
      <c r="R77" s="162"/>
      <c r="S77" s="162"/>
    </row>
    <row r="78" spans="1:19" ht="10.5" customHeight="1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</row>
    <row r="79" spans="1:19" ht="11.25" customHeight="1">
      <c r="A79" s="162" t="s">
        <v>224</v>
      </c>
      <c r="B79" s="162"/>
      <c r="C79" s="163" t="s">
        <v>300</v>
      </c>
      <c r="D79" s="163" t="s">
        <v>300</v>
      </c>
      <c r="E79" s="163" t="s">
        <v>300</v>
      </c>
      <c r="F79" s="163" t="s">
        <v>300</v>
      </c>
      <c r="G79" s="163" t="s">
        <v>300</v>
      </c>
      <c r="H79" s="163" t="s">
        <v>300</v>
      </c>
      <c r="I79" s="163" t="s">
        <v>300</v>
      </c>
      <c r="J79" s="163" t="s">
        <v>300</v>
      </c>
      <c r="K79" s="163" t="s">
        <v>300</v>
      </c>
      <c r="L79" s="163" t="s">
        <v>300</v>
      </c>
      <c r="M79" s="163" t="s">
        <v>300</v>
      </c>
      <c r="N79" s="163" t="s">
        <v>300</v>
      </c>
      <c r="O79" s="163" t="s">
        <v>300</v>
      </c>
      <c r="P79" s="163" t="s">
        <v>300</v>
      </c>
      <c r="Q79" s="163" t="s">
        <v>300</v>
      </c>
      <c r="R79" s="162"/>
      <c r="S79" s="162"/>
    </row>
    <row r="80" spans="1:19" ht="11.25" customHeight="1">
      <c r="A80" s="162" t="s">
        <v>190</v>
      </c>
      <c r="B80" s="162"/>
      <c r="C80" s="164">
        <v>3888</v>
      </c>
      <c r="D80" s="164">
        <v>5290</v>
      </c>
      <c r="E80" s="164">
        <v>5190</v>
      </c>
      <c r="F80" s="164">
        <v>12527</v>
      </c>
      <c r="G80" s="164">
        <v>9789</v>
      </c>
      <c r="H80" s="164">
        <v>14838</v>
      </c>
      <c r="I80" s="164">
        <v>13890</v>
      </c>
      <c r="J80" s="164">
        <v>13238</v>
      </c>
      <c r="K80" s="164">
        <v>15220</v>
      </c>
      <c r="L80" s="164">
        <v>14421</v>
      </c>
      <c r="M80" s="164">
        <v>12494</v>
      </c>
      <c r="N80" s="164">
        <v>13414</v>
      </c>
      <c r="O80" s="164">
        <v>20143</v>
      </c>
      <c r="P80" s="164">
        <v>16534</v>
      </c>
      <c r="Q80" s="164">
        <v>14666</v>
      </c>
      <c r="R80" s="162"/>
      <c r="S80" s="162"/>
    </row>
    <row r="81" spans="1:19" ht="11.25" customHeight="1">
      <c r="A81" s="162" t="s">
        <v>196</v>
      </c>
      <c r="B81" s="162"/>
      <c r="C81" s="164">
        <v>3700</v>
      </c>
      <c r="D81" s="164">
        <v>3996</v>
      </c>
      <c r="E81" s="164">
        <v>8193</v>
      </c>
      <c r="F81" s="164">
        <v>10532</v>
      </c>
      <c r="G81" s="164">
        <v>11258</v>
      </c>
      <c r="H81" s="164">
        <v>13051</v>
      </c>
      <c r="I81" s="164">
        <v>12772</v>
      </c>
      <c r="J81" s="164">
        <v>7979</v>
      </c>
      <c r="K81" s="164">
        <v>9861</v>
      </c>
      <c r="L81" s="164">
        <v>8709</v>
      </c>
      <c r="M81" s="164">
        <v>7850</v>
      </c>
      <c r="N81" s="164">
        <v>8505</v>
      </c>
      <c r="O81" s="164">
        <v>9004</v>
      </c>
      <c r="P81" s="164">
        <v>5870</v>
      </c>
      <c r="Q81" s="164">
        <v>6309</v>
      </c>
      <c r="R81" s="162"/>
      <c r="S81" s="162"/>
    </row>
    <row r="82" spans="1:19" ht="11.25" customHeight="1">
      <c r="A82" s="162" t="s">
        <v>132</v>
      </c>
      <c r="B82" s="162"/>
      <c r="C82" s="164">
        <v>10191</v>
      </c>
      <c r="D82" s="164">
        <v>12928</v>
      </c>
      <c r="E82" s="164">
        <v>20174</v>
      </c>
      <c r="F82" s="164">
        <v>37277</v>
      </c>
      <c r="G82" s="164">
        <v>32276</v>
      </c>
      <c r="H82" s="164">
        <v>40290</v>
      </c>
      <c r="I82" s="164">
        <v>46174</v>
      </c>
      <c r="J82" s="164">
        <v>49803</v>
      </c>
      <c r="K82" s="164">
        <v>50274</v>
      </c>
      <c r="L82" s="164">
        <v>48994</v>
      </c>
      <c r="M82" s="164">
        <v>46335</v>
      </c>
      <c r="N82" s="164">
        <v>64818</v>
      </c>
      <c r="O82" s="164">
        <v>53520</v>
      </c>
      <c r="P82" s="164">
        <v>43201</v>
      </c>
      <c r="Q82" s="164">
        <v>46683</v>
      </c>
      <c r="R82" s="162"/>
      <c r="S82" s="162"/>
    </row>
    <row r="83" spans="1:19" ht="11.25" customHeight="1">
      <c r="A83" s="162" t="s">
        <v>128</v>
      </c>
      <c r="B83" s="162"/>
      <c r="C83" s="164">
        <v>123498</v>
      </c>
      <c r="D83" s="164">
        <v>147599</v>
      </c>
      <c r="E83" s="164">
        <v>217757</v>
      </c>
      <c r="F83" s="164">
        <v>302340</v>
      </c>
      <c r="G83" s="164">
        <v>311563</v>
      </c>
      <c r="H83" s="164">
        <v>341975</v>
      </c>
      <c r="I83" s="164">
        <v>375355</v>
      </c>
      <c r="J83" s="164">
        <v>438437</v>
      </c>
      <c r="K83" s="164">
        <v>390996</v>
      </c>
      <c r="L83" s="164">
        <v>405748</v>
      </c>
      <c r="M83" s="164">
        <v>374219</v>
      </c>
      <c r="N83" s="164">
        <v>456606</v>
      </c>
      <c r="O83" s="164">
        <v>473293</v>
      </c>
      <c r="P83" s="164">
        <v>446582.9259</v>
      </c>
      <c r="Q83" s="164">
        <v>444438.0413</v>
      </c>
      <c r="R83" s="162"/>
      <c r="S83" s="162"/>
    </row>
    <row r="84" spans="1:19" ht="11.25" customHeight="1">
      <c r="A84" s="162" t="s">
        <v>154</v>
      </c>
      <c r="B84" s="162"/>
      <c r="C84" s="164">
        <v>17570</v>
      </c>
      <c r="D84" s="164">
        <v>19551</v>
      </c>
      <c r="E84" s="164">
        <v>34447</v>
      </c>
      <c r="F84" s="164">
        <v>56179</v>
      </c>
      <c r="G84" s="164">
        <v>57347</v>
      </c>
      <c r="H84" s="164">
        <v>50174</v>
      </c>
      <c r="I84" s="164">
        <v>44776</v>
      </c>
      <c r="J84" s="164">
        <v>67248</v>
      </c>
      <c r="K84" s="164">
        <v>69253</v>
      </c>
      <c r="L84" s="164">
        <v>55426</v>
      </c>
      <c r="M84" s="164">
        <v>39933</v>
      </c>
      <c r="N84" s="164">
        <v>41770</v>
      </c>
      <c r="O84" s="164">
        <v>57199</v>
      </c>
      <c r="P84" s="164">
        <v>43598</v>
      </c>
      <c r="Q84" s="164">
        <v>38046</v>
      </c>
      <c r="R84" s="162"/>
      <c r="S84" s="162"/>
    </row>
    <row r="85" spans="1:19" ht="11.25" customHeight="1">
      <c r="A85" s="162" t="s">
        <v>206</v>
      </c>
      <c r="B85" s="162"/>
      <c r="C85" s="164">
        <v>4604</v>
      </c>
      <c r="D85" s="164">
        <v>5560</v>
      </c>
      <c r="E85" s="164">
        <v>7494</v>
      </c>
      <c r="F85" s="164">
        <v>8773</v>
      </c>
      <c r="G85" s="164">
        <v>11863</v>
      </c>
      <c r="H85" s="164">
        <v>11058</v>
      </c>
      <c r="I85" s="164">
        <v>10709</v>
      </c>
      <c r="J85" s="164">
        <v>9799</v>
      </c>
      <c r="K85" s="164">
        <v>11802</v>
      </c>
      <c r="L85" s="164">
        <v>8320</v>
      </c>
      <c r="M85" s="164">
        <v>6676</v>
      </c>
      <c r="N85" s="164">
        <v>10970</v>
      </c>
      <c r="O85" s="164">
        <v>13464</v>
      </c>
      <c r="P85" s="164">
        <v>10939</v>
      </c>
      <c r="Q85" s="164">
        <v>9771</v>
      </c>
      <c r="R85" s="162"/>
      <c r="S85" s="162"/>
    </row>
    <row r="86" spans="1:19" ht="11.25" customHeight="1">
      <c r="A86" s="162" t="s">
        <v>186</v>
      </c>
      <c r="B86" s="162"/>
      <c r="C86" s="164">
        <v>2599</v>
      </c>
      <c r="D86" s="164">
        <v>3069</v>
      </c>
      <c r="E86" s="164">
        <v>4707</v>
      </c>
      <c r="F86" s="164">
        <v>6397</v>
      </c>
      <c r="G86" s="164">
        <v>6334</v>
      </c>
      <c r="H86" s="164">
        <v>6669</v>
      </c>
      <c r="I86" s="164">
        <v>6851</v>
      </c>
      <c r="J86" s="164">
        <v>5339</v>
      </c>
      <c r="K86" s="164">
        <v>6086</v>
      </c>
      <c r="L86" s="164">
        <v>6421</v>
      </c>
      <c r="M86" s="164">
        <v>6861</v>
      </c>
      <c r="N86" s="164">
        <v>9039</v>
      </c>
      <c r="O86" s="164">
        <v>10274</v>
      </c>
      <c r="P86" s="164">
        <v>9717</v>
      </c>
      <c r="Q86" s="164">
        <v>12210</v>
      </c>
      <c r="R86" s="162"/>
      <c r="S86" s="162"/>
    </row>
    <row r="87" spans="1:19" ht="11.25" customHeight="1">
      <c r="A87" s="162" t="s">
        <v>130</v>
      </c>
      <c r="B87" s="162"/>
      <c r="C87" s="164">
        <v>40938</v>
      </c>
      <c r="D87" s="164">
        <v>48490</v>
      </c>
      <c r="E87" s="164">
        <v>61503</v>
      </c>
      <c r="F87" s="164">
        <v>93418</v>
      </c>
      <c r="G87" s="164">
        <v>88064</v>
      </c>
      <c r="H87" s="164">
        <v>110627</v>
      </c>
      <c r="I87" s="164">
        <v>104556</v>
      </c>
      <c r="J87" s="164">
        <v>81271</v>
      </c>
      <c r="K87" s="164">
        <v>93844</v>
      </c>
      <c r="L87" s="164">
        <v>123415</v>
      </c>
      <c r="M87" s="164">
        <v>107248</v>
      </c>
      <c r="N87" s="164">
        <v>144999</v>
      </c>
      <c r="O87" s="164">
        <v>165954</v>
      </c>
      <c r="P87" s="164">
        <v>140680</v>
      </c>
      <c r="Q87" s="164">
        <v>142578</v>
      </c>
      <c r="R87" s="162"/>
      <c r="S87" s="162"/>
    </row>
    <row r="88" spans="1:19" ht="11.25" customHeight="1">
      <c r="A88" s="162" t="s">
        <v>142</v>
      </c>
      <c r="B88" s="162"/>
      <c r="C88" s="164">
        <v>5615</v>
      </c>
      <c r="D88" s="164">
        <v>7277</v>
      </c>
      <c r="E88" s="164">
        <v>9962</v>
      </c>
      <c r="F88" s="164">
        <v>19007</v>
      </c>
      <c r="G88" s="164">
        <v>17918</v>
      </c>
      <c r="H88" s="164">
        <v>21786</v>
      </c>
      <c r="I88" s="164">
        <v>24600</v>
      </c>
      <c r="J88" s="164">
        <v>18824</v>
      </c>
      <c r="K88" s="164">
        <v>20696</v>
      </c>
      <c r="L88" s="164">
        <v>19681</v>
      </c>
      <c r="M88" s="164">
        <v>19799</v>
      </c>
      <c r="N88" s="164">
        <v>18004</v>
      </c>
      <c r="O88" s="164">
        <v>28270</v>
      </c>
      <c r="P88" s="164">
        <v>29224</v>
      </c>
      <c r="Q88" s="164">
        <v>18808</v>
      </c>
      <c r="R88" s="162"/>
      <c r="S88" s="162"/>
    </row>
    <row r="89" spans="1:19" ht="11.25" customHeight="1">
      <c r="A89" s="162"/>
      <c r="B89" s="162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2"/>
      <c r="S89" s="162"/>
    </row>
    <row r="90" spans="1:19" ht="11.25" customHeight="1">
      <c r="A90" s="162" t="s">
        <v>182</v>
      </c>
      <c r="B90" s="162"/>
      <c r="C90" s="163" t="s">
        <v>300</v>
      </c>
      <c r="D90" s="163" t="s">
        <v>300</v>
      </c>
      <c r="E90" s="163" t="s">
        <v>300</v>
      </c>
      <c r="F90" s="163" t="s">
        <v>300</v>
      </c>
      <c r="G90" s="163" t="s">
        <v>300</v>
      </c>
      <c r="H90" s="163" t="s">
        <v>300</v>
      </c>
      <c r="I90" s="163" t="s">
        <v>300</v>
      </c>
      <c r="J90" s="163" t="s">
        <v>300</v>
      </c>
      <c r="K90" s="163" t="s">
        <v>300</v>
      </c>
      <c r="L90" s="163" t="s">
        <v>300</v>
      </c>
      <c r="M90" s="163" t="s">
        <v>300</v>
      </c>
      <c r="N90" s="163" t="s">
        <v>300</v>
      </c>
      <c r="O90" s="163" t="s">
        <v>300</v>
      </c>
      <c r="P90" s="163" t="s">
        <v>300</v>
      </c>
      <c r="Q90" s="163" t="s">
        <v>300</v>
      </c>
      <c r="R90" s="162"/>
      <c r="S90" s="162"/>
    </row>
    <row r="91" spans="1:19" ht="11.25" customHeight="1">
      <c r="A91" s="162" t="s">
        <v>210</v>
      </c>
      <c r="B91" s="162"/>
      <c r="C91" s="164">
        <v>3738</v>
      </c>
      <c r="D91" s="164">
        <v>4504</v>
      </c>
      <c r="E91" s="164">
        <v>7150</v>
      </c>
      <c r="F91" s="164">
        <v>9065</v>
      </c>
      <c r="G91" s="164">
        <v>6620</v>
      </c>
      <c r="H91" s="164">
        <v>6722</v>
      </c>
      <c r="I91" s="164">
        <v>7375</v>
      </c>
      <c r="J91" s="164">
        <v>4517</v>
      </c>
      <c r="K91" s="164">
        <v>6058</v>
      </c>
      <c r="L91" s="164">
        <v>5337</v>
      </c>
      <c r="M91" s="164">
        <v>4492</v>
      </c>
      <c r="N91" s="164">
        <v>4704</v>
      </c>
      <c r="O91" s="164">
        <v>7415</v>
      </c>
      <c r="P91" s="164">
        <v>5299</v>
      </c>
      <c r="Q91" s="164">
        <v>5073</v>
      </c>
      <c r="R91" s="162"/>
      <c r="S91" s="162"/>
    </row>
    <row r="92" spans="1:19" ht="11.25" customHeight="1">
      <c r="A92" s="162" t="s">
        <v>136</v>
      </c>
      <c r="B92" s="162"/>
      <c r="C92" s="164">
        <v>12914</v>
      </c>
      <c r="D92" s="164">
        <v>18564</v>
      </c>
      <c r="E92" s="164">
        <v>39496</v>
      </c>
      <c r="F92" s="164">
        <v>64433</v>
      </c>
      <c r="G92" s="164">
        <v>63790</v>
      </c>
      <c r="H92" s="164">
        <v>57091</v>
      </c>
      <c r="I92" s="164">
        <v>67520</v>
      </c>
      <c r="J92" s="164">
        <v>65265</v>
      </c>
      <c r="K92" s="164">
        <v>74674</v>
      </c>
      <c r="L92" s="164">
        <v>56009</v>
      </c>
      <c r="M92" s="164">
        <v>45083</v>
      </c>
      <c r="N92" s="164">
        <v>58541</v>
      </c>
      <c r="O92" s="164">
        <v>81043</v>
      </c>
      <c r="P92" s="164">
        <v>66126</v>
      </c>
      <c r="Q92" s="164">
        <v>51825</v>
      </c>
      <c r="R92" s="162"/>
      <c r="S92" s="162"/>
    </row>
    <row r="93" spans="1:19" ht="11.25" customHeight="1">
      <c r="A93" s="162" t="s">
        <v>178</v>
      </c>
      <c r="B93" s="162"/>
      <c r="C93" s="164">
        <v>7864</v>
      </c>
      <c r="D93" s="164">
        <v>11792</v>
      </c>
      <c r="E93" s="164">
        <v>15707</v>
      </c>
      <c r="F93" s="164">
        <v>20551</v>
      </c>
      <c r="G93" s="164">
        <v>18360</v>
      </c>
      <c r="H93" s="164">
        <v>22409</v>
      </c>
      <c r="I93" s="164">
        <v>19648</v>
      </c>
      <c r="J93" s="164">
        <v>20407</v>
      </c>
      <c r="K93" s="164">
        <v>22484</v>
      </c>
      <c r="L93" s="164">
        <v>19054</v>
      </c>
      <c r="M93" s="164">
        <v>18591</v>
      </c>
      <c r="N93" s="164">
        <v>24221</v>
      </c>
      <c r="O93" s="164">
        <v>30139</v>
      </c>
      <c r="P93" s="164">
        <v>24123</v>
      </c>
      <c r="Q93" s="164">
        <v>23909</v>
      </c>
      <c r="R93" s="162"/>
      <c r="S93" s="162"/>
    </row>
    <row r="94" spans="1:19" ht="11.25" customHeight="1">
      <c r="A94" s="162" t="s">
        <v>164</v>
      </c>
      <c r="B94" s="162"/>
      <c r="C94" s="164">
        <v>10780</v>
      </c>
      <c r="D94" s="164">
        <v>16601</v>
      </c>
      <c r="E94" s="164">
        <v>24045</v>
      </c>
      <c r="F94" s="164">
        <v>24819</v>
      </c>
      <c r="G94" s="164">
        <v>28268</v>
      </c>
      <c r="H94" s="164">
        <v>28732</v>
      </c>
      <c r="I94" s="164">
        <v>26282</v>
      </c>
      <c r="J94" s="164">
        <v>24157</v>
      </c>
      <c r="K94" s="164">
        <v>27217</v>
      </c>
      <c r="L94" s="164">
        <v>17731</v>
      </c>
      <c r="M94" s="164">
        <v>20325</v>
      </c>
      <c r="N94" s="164">
        <v>25951</v>
      </c>
      <c r="O94" s="164">
        <v>26987</v>
      </c>
      <c r="P94" s="164">
        <v>24858</v>
      </c>
      <c r="Q94" s="164">
        <v>20615</v>
      </c>
      <c r="R94" s="162"/>
      <c r="S94" s="162"/>
    </row>
    <row r="95" spans="1:19" ht="11.25" customHeight="1">
      <c r="A95" s="162" t="s">
        <v>208</v>
      </c>
      <c r="B95" s="162"/>
      <c r="C95" s="164">
        <v>1828</v>
      </c>
      <c r="D95" s="164">
        <v>2396</v>
      </c>
      <c r="E95" s="164">
        <v>3706</v>
      </c>
      <c r="F95" s="164">
        <v>5511</v>
      </c>
      <c r="G95" s="164">
        <v>3421</v>
      </c>
      <c r="H95" s="164">
        <v>4346</v>
      </c>
      <c r="I95" s="164">
        <v>5374</v>
      </c>
      <c r="J95" s="164">
        <v>4203</v>
      </c>
      <c r="K95" s="164">
        <v>4567</v>
      </c>
      <c r="L95" s="164">
        <v>5254</v>
      </c>
      <c r="M95" s="164">
        <v>3211</v>
      </c>
      <c r="N95" s="164">
        <v>3604</v>
      </c>
      <c r="O95" s="164">
        <v>3822</v>
      </c>
      <c r="P95" s="164">
        <v>3191</v>
      </c>
      <c r="Q95" s="164">
        <v>3963</v>
      </c>
      <c r="R95" s="162"/>
      <c r="S95" s="162"/>
    </row>
    <row r="96" spans="1:19" ht="11.25" customHeight="1">
      <c r="A96" s="162" t="s">
        <v>214</v>
      </c>
      <c r="B96" s="162"/>
      <c r="C96" s="164">
        <v>3427</v>
      </c>
      <c r="D96" s="164">
        <v>4318</v>
      </c>
      <c r="E96" s="164">
        <v>6820</v>
      </c>
      <c r="F96" s="164">
        <v>8762</v>
      </c>
      <c r="G96" s="164">
        <v>8042</v>
      </c>
      <c r="H96" s="164">
        <v>8355</v>
      </c>
      <c r="I96" s="164">
        <v>5432</v>
      </c>
      <c r="J96" s="164">
        <v>4292</v>
      </c>
      <c r="K96" s="164">
        <v>4283</v>
      </c>
      <c r="L96" s="164">
        <v>3820</v>
      </c>
      <c r="M96" s="164">
        <v>2867</v>
      </c>
      <c r="N96" s="164">
        <v>9007</v>
      </c>
      <c r="O96" s="164">
        <v>4688</v>
      </c>
      <c r="P96" s="164">
        <v>4111</v>
      </c>
      <c r="Q96" s="164">
        <v>3192</v>
      </c>
      <c r="R96" s="162"/>
      <c r="S96" s="162"/>
    </row>
    <row r="97" spans="1:19" ht="11.25" customHeight="1">
      <c r="A97" s="162" t="s">
        <v>172</v>
      </c>
      <c r="B97" s="162"/>
      <c r="C97" s="164">
        <v>5502</v>
      </c>
      <c r="D97" s="164">
        <v>6126</v>
      </c>
      <c r="E97" s="164">
        <v>9461</v>
      </c>
      <c r="F97" s="164">
        <v>19767</v>
      </c>
      <c r="G97" s="164">
        <v>15191</v>
      </c>
      <c r="H97" s="164">
        <v>23859</v>
      </c>
      <c r="I97" s="164">
        <v>22343</v>
      </c>
      <c r="J97" s="164">
        <v>17097</v>
      </c>
      <c r="K97" s="164">
        <v>16552</v>
      </c>
      <c r="L97" s="164">
        <v>17338</v>
      </c>
      <c r="M97" s="164">
        <v>13259</v>
      </c>
      <c r="N97" s="164">
        <v>20169</v>
      </c>
      <c r="O97" s="164">
        <v>27913</v>
      </c>
      <c r="P97" s="164">
        <v>20809</v>
      </c>
      <c r="Q97" s="164">
        <v>18533</v>
      </c>
      <c r="R97" s="162"/>
      <c r="S97" s="162"/>
    </row>
    <row r="98" spans="1:19" ht="11.25" customHeight="1">
      <c r="A98" s="162" t="s">
        <v>184</v>
      </c>
      <c r="B98" s="162"/>
      <c r="C98" s="164">
        <v>9498</v>
      </c>
      <c r="D98" s="164">
        <v>12972</v>
      </c>
      <c r="E98" s="164">
        <v>16224</v>
      </c>
      <c r="F98" s="164">
        <v>22572</v>
      </c>
      <c r="G98" s="164">
        <v>22585</v>
      </c>
      <c r="H98" s="164">
        <v>23712</v>
      </c>
      <c r="I98" s="164">
        <v>16274</v>
      </c>
      <c r="J98" s="164">
        <v>16215</v>
      </c>
      <c r="K98" s="164">
        <v>20225</v>
      </c>
      <c r="L98" s="164">
        <v>14485</v>
      </c>
      <c r="M98" s="164">
        <v>9738</v>
      </c>
      <c r="N98" s="164">
        <v>15925</v>
      </c>
      <c r="O98" s="164">
        <v>18558</v>
      </c>
      <c r="P98" s="164">
        <v>14236</v>
      </c>
      <c r="Q98" s="164">
        <v>14142</v>
      </c>
      <c r="R98" s="162"/>
      <c r="S98" s="162"/>
    </row>
    <row r="99" spans="1:19" ht="11.25" customHeight="1">
      <c r="A99" s="162" t="s">
        <v>174</v>
      </c>
      <c r="B99" s="162"/>
      <c r="C99" s="164">
        <v>10879</v>
      </c>
      <c r="D99" s="164">
        <v>14035</v>
      </c>
      <c r="E99" s="164">
        <v>21590</v>
      </c>
      <c r="F99" s="164">
        <v>27468</v>
      </c>
      <c r="G99" s="164">
        <v>28647</v>
      </c>
      <c r="H99" s="164">
        <v>24713</v>
      </c>
      <c r="I99" s="164">
        <v>27819</v>
      </c>
      <c r="J99" s="164">
        <v>22849</v>
      </c>
      <c r="K99" s="164">
        <v>24358</v>
      </c>
      <c r="L99" s="164">
        <v>20414</v>
      </c>
      <c r="M99" s="164">
        <v>20791</v>
      </c>
      <c r="N99" s="164">
        <v>20862</v>
      </c>
      <c r="O99" s="164">
        <v>22043</v>
      </c>
      <c r="P99" s="164">
        <v>23159</v>
      </c>
      <c r="Q99" s="164">
        <v>19809</v>
      </c>
      <c r="R99" s="162"/>
      <c r="S99" s="162"/>
    </row>
    <row r="100" spans="1:19" ht="11.25" customHeight="1">
      <c r="A100" s="162"/>
      <c r="B100" s="162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2"/>
      <c r="S100" s="162"/>
    </row>
    <row r="101" spans="1:19" ht="11.25" customHeight="1">
      <c r="A101" s="162" t="s">
        <v>166</v>
      </c>
      <c r="B101" s="162"/>
      <c r="C101" s="164">
        <v>21825</v>
      </c>
      <c r="D101" s="164">
        <v>19336</v>
      </c>
      <c r="E101" s="164">
        <v>37138</v>
      </c>
      <c r="F101" s="164">
        <v>62108</v>
      </c>
      <c r="G101" s="164">
        <v>66211</v>
      </c>
      <c r="H101" s="164">
        <v>63599</v>
      </c>
      <c r="I101" s="164">
        <v>71852</v>
      </c>
      <c r="J101" s="164">
        <v>81605</v>
      </c>
      <c r="K101" s="164">
        <v>110547</v>
      </c>
      <c r="L101" s="164">
        <v>87525</v>
      </c>
      <c r="M101" s="164">
        <v>59032</v>
      </c>
      <c r="N101" s="164">
        <v>58015</v>
      </c>
      <c r="O101" s="164">
        <v>87521</v>
      </c>
      <c r="P101" s="164">
        <v>41298</v>
      </c>
      <c r="Q101" s="164">
        <v>28962</v>
      </c>
      <c r="R101" s="162"/>
      <c r="S101" s="162"/>
    </row>
    <row r="102" spans="1:19" ht="11.25" customHeight="1">
      <c r="A102" s="162" t="s">
        <v>146</v>
      </c>
      <c r="B102" s="162"/>
      <c r="C102" s="164">
        <v>33490</v>
      </c>
      <c r="D102" s="164">
        <v>49451</v>
      </c>
      <c r="E102" s="164">
        <v>71374</v>
      </c>
      <c r="F102" s="164">
        <v>77318</v>
      </c>
      <c r="G102" s="164">
        <v>84406</v>
      </c>
      <c r="H102" s="164">
        <v>75256</v>
      </c>
      <c r="I102" s="164">
        <v>78817</v>
      </c>
      <c r="J102" s="164">
        <v>73645</v>
      </c>
      <c r="K102" s="164">
        <v>75465</v>
      </c>
      <c r="L102" s="164">
        <v>81054</v>
      </c>
      <c r="M102" s="164">
        <v>64597</v>
      </c>
      <c r="N102" s="164">
        <v>77478</v>
      </c>
      <c r="O102" s="164">
        <v>91537</v>
      </c>
      <c r="P102" s="164">
        <v>71388</v>
      </c>
      <c r="Q102" s="164">
        <v>71477</v>
      </c>
      <c r="R102" s="162"/>
      <c r="S102" s="162"/>
    </row>
    <row r="103" spans="1:19" ht="11.25" customHeight="1">
      <c r="A103" s="162" t="s">
        <v>156</v>
      </c>
      <c r="B103" s="162"/>
      <c r="C103" s="164">
        <v>10774</v>
      </c>
      <c r="D103" s="164">
        <v>13020</v>
      </c>
      <c r="E103" s="164">
        <v>20941</v>
      </c>
      <c r="F103" s="164">
        <v>24334</v>
      </c>
      <c r="G103" s="164">
        <v>24101</v>
      </c>
      <c r="H103" s="164">
        <v>23542</v>
      </c>
      <c r="I103" s="164">
        <v>29164</v>
      </c>
      <c r="J103" s="164">
        <v>27846</v>
      </c>
      <c r="K103" s="164">
        <v>35128</v>
      </c>
      <c r="L103" s="164">
        <v>31369</v>
      </c>
      <c r="M103" s="164">
        <v>27355</v>
      </c>
      <c r="N103" s="164">
        <v>30729</v>
      </c>
      <c r="O103" s="164">
        <v>39351</v>
      </c>
      <c r="P103" s="164">
        <v>29838</v>
      </c>
      <c r="Q103" s="164">
        <v>26676</v>
      </c>
      <c r="R103" s="162"/>
      <c r="S103" s="162"/>
    </row>
    <row r="104" spans="1:19" ht="11.25" customHeight="1">
      <c r="A104" s="162" t="s">
        <v>200</v>
      </c>
      <c r="B104" s="162"/>
      <c r="C104" s="164">
        <v>3579</v>
      </c>
      <c r="D104" s="164">
        <v>4975</v>
      </c>
      <c r="E104" s="164">
        <v>7432</v>
      </c>
      <c r="F104" s="164">
        <v>9937</v>
      </c>
      <c r="G104" s="164">
        <v>7192</v>
      </c>
      <c r="H104" s="164">
        <v>8105</v>
      </c>
      <c r="I104" s="164">
        <v>8269</v>
      </c>
      <c r="J104" s="164">
        <v>5919</v>
      </c>
      <c r="K104" s="164">
        <v>7192</v>
      </c>
      <c r="L104" s="164">
        <v>6703</v>
      </c>
      <c r="M104" s="164">
        <v>6119</v>
      </c>
      <c r="N104" s="164">
        <v>7275</v>
      </c>
      <c r="O104" s="164">
        <v>8891</v>
      </c>
      <c r="P104" s="164">
        <v>6293</v>
      </c>
      <c r="Q104" s="164">
        <v>5805</v>
      </c>
      <c r="R104" s="162"/>
      <c r="S104" s="162"/>
    </row>
    <row r="105" spans="1:19" ht="11.25" customHeight="1">
      <c r="A105" s="162" t="s">
        <v>192</v>
      </c>
      <c r="B105" s="162"/>
      <c r="C105" s="164">
        <v>2964</v>
      </c>
      <c r="D105" s="164">
        <v>4020</v>
      </c>
      <c r="E105" s="164">
        <v>6138</v>
      </c>
      <c r="F105" s="164">
        <v>10023</v>
      </c>
      <c r="G105" s="164">
        <v>9402</v>
      </c>
      <c r="H105" s="164">
        <v>9024</v>
      </c>
      <c r="I105" s="164">
        <v>9114</v>
      </c>
      <c r="J105" s="164">
        <v>9636</v>
      </c>
      <c r="K105" s="164">
        <v>8567</v>
      </c>
      <c r="L105" s="164">
        <v>6860</v>
      </c>
      <c r="M105" s="164">
        <v>5606</v>
      </c>
      <c r="N105" s="164">
        <v>5154</v>
      </c>
      <c r="O105" s="164">
        <v>8458</v>
      </c>
      <c r="P105" s="164">
        <v>6772</v>
      </c>
      <c r="Q105" s="164">
        <v>8093</v>
      </c>
      <c r="R105" s="162"/>
      <c r="S105" s="162"/>
    </row>
    <row r="106" spans="1:19" ht="11.25" customHeight="1">
      <c r="A106" s="162" t="s">
        <v>194</v>
      </c>
      <c r="B106" s="162"/>
      <c r="C106" s="164">
        <v>1660</v>
      </c>
      <c r="D106" s="164">
        <v>3225</v>
      </c>
      <c r="E106" s="164">
        <v>5040</v>
      </c>
      <c r="F106" s="164">
        <v>8804</v>
      </c>
      <c r="G106" s="164">
        <v>7541</v>
      </c>
      <c r="H106" s="164">
        <v>6586</v>
      </c>
      <c r="I106" s="164">
        <v>6452</v>
      </c>
      <c r="J106" s="164">
        <v>6924</v>
      </c>
      <c r="K106" s="164">
        <v>6079</v>
      </c>
      <c r="L106" s="164">
        <v>5169</v>
      </c>
      <c r="M106" s="164">
        <v>4235</v>
      </c>
      <c r="N106" s="164">
        <v>4524</v>
      </c>
      <c r="O106" s="164">
        <v>5814</v>
      </c>
      <c r="P106" s="164">
        <v>5475</v>
      </c>
      <c r="Q106" s="164">
        <v>4478</v>
      </c>
      <c r="R106" s="162"/>
      <c r="S106" s="162"/>
    </row>
    <row r="107" spans="1:19" ht="11.25" customHeight="1">
      <c r="A107" s="162" t="s">
        <v>150</v>
      </c>
      <c r="B107" s="162"/>
      <c r="C107" s="164">
        <v>9786</v>
      </c>
      <c r="D107" s="164">
        <v>10093</v>
      </c>
      <c r="E107" s="164">
        <v>16213</v>
      </c>
      <c r="F107" s="164">
        <v>27317</v>
      </c>
      <c r="G107" s="164">
        <v>21641</v>
      </c>
      <c r="H107" s="164">
        <v>27342</v>
      </c>
      <c r="I107" s="164">
        <v>27373</v>
      </c>
      <c r="J107" s="164">
        <v>24363</v>
      </c>
      <c r="K107" s="164">
        <v>31528</v>
      </c>
      <c r="L107" s="164">
        <v>24932</v>
      </c>
      <c r="M107" s="164">
        <v>22191</v>
      </c>
      <c r="N107" s="164">
        <v>22581</v>
      </c>
      <c r="O107" s="164">
        <v>31313</v>
      </c>
      <c r="P107" s="164">
        <v>26392</v>
      </c>
      <c r="Q107" s="164">
        <v>24912</v>
      </c>
      <c r="R107" s="162"/>
      <c r="S107" s="162"/>
    </row>
    <row r="108" spans="1:19" ht="11.25" customHeight="1">
      <c r="A108" s="162" t="s">
        <v>152</v>
      </c>
      <c r="B108" s="162"/>
      <c r="C108" s="164">
        <v>4662</v>
      </c>
      <c r="D108" s="164">
        <v>5137</v>
      </c>
      <c r="E108" s="164">
        <v>8218</v>
      </c>
      <c r="F108" s="164">
        <v>14753</v>
      </c>
      <c r="G108" s="164">
        <v>20110</v>
      </c>
      <c r="H108" s="164">
        <v>18356</v>
      </c>
      <c r="I108" s="164">
        <v>13350</v>
      </c>
      <c r="J108" s="164">
        <v>21173</v>
      </c>
      <c r="K108" s="164">
        <v>26054</v>
      </c>
      <c r="L108" s="164">
        <v>19789</v>
      </c>
      <c r="M108" s="164">
        <v>18242</v>
      </c>
      <c r="N108" s="164">
        <v>17341</v>
      </c>
      <c r="O108" s="164">
        <v>21317</v>
      </c>
      <c r="P108" s="164">
        <v>13037</v>
      </c>
      <c r="Q108" s="164">
        <v>9505</v>
      </c>
      <c r="R108" s="162"/>
      <c r="S108" s="162"/>
    </row>
    <row r="109" spans="1:19" ht="11.25" customHeight="1">
      <c r="A109" s="162" t="s">
        <v>168</v>
      </c>
      <c r="B109" s="162"/>
      <c r="C109" s="164">
        <v>5923</v>
      </c>
      <c r="D109" s="164">
        <v>6580</v>
      </c>
      <c r="E109" s="164">
        <v>9823</v>
      </c>
      <c r="F109" s="164">
        <v>16868</v>
      </c>
      <c r="G109" s="164">
        <v>15924</v>
      </c>
      <c r="H109" s="164">
        <v>15358</v>
      </c>
      <c r="I109" s="164">
        <v>19083</v>
      </c>
      <c r="J109" s="164">
        <v>18016</v>
      </c>
      <c r="K109" s="164">
        <v>23716</v>
      </c>
      <c r="L109" s="164">
        <v>20057</v>
      </c>
      <c r="M109" s="164">
        <v>12233</v>
      </c>
      <c r="N109" s="164">
        <v>11940</v>
      </c>
      <c r="O109" s="164">
        <v>17403</v>
      </c>
      <c r="P109" s="164">
        <v>16733</v>
      </c>
      <c r="Q109" s="164">
        <v>12220</v>
      </c>
      <c r="R109" s="162"/>
      <c r="S109" s="162"/>
    </row>
    <row r="110" spans="1:19" ht="11.25" customHeight="1">
      <c r="A110" s="162" t="s">
        <v>212</v>
      </c>
      <c r="B110" s="162"/>
      <c r="C110" s="164">
        <v>1382</v>
      </c>
      <c r="D110" s="164">
        <v>1647</v>
      </c>
      <c r="E110" s="164">
        <v>2064</v>
      </c>
      <c r="F110" s="164">
        <v>3199</v>
      </c>
      <c r="G110" s="164">
        <v>2883</v>
      </c>
      <c r="H110" s="164">
        <v>2718</v>
      </c>
      <c r="I110" s="164">
        <v>3000</v>
      </c>
      <c r="J110" s="164">
        <v>2938</v>
      </c>
      <c r="K110" s="164">
        <v>3700</v>
      </c>
      <c r="L110" s="164">
        <v>2206</v>
      </c>
      <c r="M110" s="164">
        <v>2020</v>
      </c>
      <c r="N110" s="164">
        <v>3196</v>
      </c>
      <c r="O110" s="164">
        <v>4216</v>
      </c>
      <c r="P110" s="164">
        <v>3666</v>
      </c>
      <c r="Q110" s="164">
        <v>3349</v>
      </c>
      <c r="R110" s="162"/>
      <c r="S110" s="162"/>
    </row>
    <row r="111" spans="1:19" ht="11.25" customHeight="1">
      <c r="A111" s="162"/>
      <c r="B111" s="162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2"/>
      <c r="S111" s="162"/>
    </row>
    <row r="112" spans="1:19" ht="11.25" customHeight="1">
      <c r="A112" s="162" t="s">
        <v>160</v>
      </c>
      <c r="B112" s="162"/>
      <c r="C112" s="164">
        <v>26162</v>
      </c>
      <c r="D112" s="164">
        <v>31534</v>
      </c>
      <c r="E112" s="164">
        <v>42313</v>
      </c>
      <c r="F112" s="164">
        <v>60315</v>
      </c>
      <c r="G112" s="164">
        <v>57131</v>
      </c>
      <c r="H112" s="164">
        <v>65890</v>
      </c>
      <c r="I112" s="164">
        <v>68384</v>
      </c>
      <c r="J112" s="164">
        <v>65162</v>
      </c>
      <c r="K112" s="164">
        <v>66214</v>
      </c>
      <c r="L112" s="164">
        <v>52353</v>
      </c>
      <c r="M112" s="164">
        <v>59965</v>
      </c>
      <c r="N112" s="164">
        <v>63998</v>
      </c>
      <c r="O112" s="164">
        <v>69156</v>
      </c>
      <c r="P112" s="164">
        <v>63964</v>
      </c>
      <c r="Q112" s="164">
        <v>61213</v>
      </c>
      <c r="R112" s="162"/>
      <c r="S112" s="162"/>
    </row>
    <row r="113" spans="1:19" ht="11.25" customHeight="1">
      <c r="A113" s="162" t="s">
        <v>162</v>
      </c>
      <c r="B113" s="162"/>
      <c r="C113" s="164">
        <v>3733</v>
      </c>
      <c r="D113" s="164">
        <v>5199</v>
      </c>
      <c r="E113" s="164">
        <v>8563</v>
      </c>
      <c r="F113" s="164">
        <v>12030</v>
      </c>
      <c r="G113" s="164">
        <v>9870</v>
      </c>
      <c r="H113" s="164">
        <v>9134</v>
      </c>
      <c r="I113" s="164">
        <v>6624</v>
      </c>
      <c r="J113" s="164">
        <v>6017</v>
      </c>
      <c r="K113" s="164">
        <v>8352</v>
      </c>
      <c r="L113" s="164">
        <v>9865</v>
      </c>
      <c r="M113" s="164">
        <v>5547</v>
      </c>
      <c r="N113" s="164">
        <v>4364</v>
      </c>
      <c r="O113" s="164">
        <v>4350</v>
      </c>
      <c r="P113" s="164">
        <v>4312</v>
      </c>
      <c r="Q113" s="164">
        <v>4127</v>
      </c>
      <c r="R113" s="162"/>
      <c r="S113" s="162"/>
    </row>
    <row r="114" spans="1:19" ht="11.25" customHeight="1">
      <c r="A114" s="162" t="s">
        <v>198</v>
      </c>
      <c r="B114" s="162"/>
      <c r="C114" s="164">
        <v>151</v>
      </c>
      <c r="D114" s="164">
        <v>218</v>
      </c>
      <c r="E114" s="164">
        <v>372</v>
      </c>
      <c r="F114" s="164">
        <v>638</v>
      </c>
      <c r="G114" s="164">
        <v>1412</v>
      </c>
      <c r="H114" s="164">
        <v>1315</v>
      </c>
      <c r="I114" s="164">
        <v>1424</v>
      </c>
      <c r="J114" s="164">
        <v>1616</v>
      </c>
      <c r="K114" s="164">
        <v>1107</v>
      </c>
      <c r="L114" s="164">
        <v>951</v>
      </c>
      <c r="M114" s="164">
        <v>970</v>
      </c>
      <c r="N114" s="164">
        <v>1045</v>
      </c>
      <c r="O114" s="164">
        <v>1516</v>
      </c>
      <c r="P114" s="164">
        <v>1106</v>
      </c>
      <c r="Q114" s="164">
        <v>833</v>
      </c>
      <c r="R114" s="162"/>
      <c r="S114" s="162"/>
    </row>
    <row r="115" spans="1:19" ht="11.25" customHeight="1">
      <c r="A115" s="162" t="s">
        <v>140</v>
      </c>
      <c r="B115" s="162"/>
      <c r="C115" s="164">
        <v>45848</v>
      </c>
      <c r="D115" s="164">
        <v>61281</v>
      </c>
      <c r="E115" s="164">
        <v>83337</v>
      </c>
      <c r="F115" s="164">
        <v>111033</v>
      </c>
      <c r="G115" s="164">
        <v>101672</v>
      </c>
      <c r="H115" s="164">
        <v>122187</v>
      </c>
      <c r="I115" s="164">
        <v>119852</v>
      </c>
      <c r="J115" s="164">
        <v>116894</v>
      </c>
      <c r="K115" s="164">
        <v>131747</v>
      </c>
      <c r="L115" s="164">
        <v>99998</v>
      </c>
      <c r="M115" s="164">
        <v>92607</v>
      </c>
      <c r="N115" s="164">
        <v>111866</v>
      </c>
      <c r="O115" s="164">
        <v>151403</v>
      </c>
      <c r="P115" s="164">
        <v>103601</v>
      </c>
      <c r="Q115" s="164">
        <v>92524</v>
      </c>
      <c r="R115" s="162"/>
      <c r="S115" s="162"/>
    </row>
    <row r="116" spans="1:19" ht="11.25" customHeight="1">
      <c r="A116" s="162" t="s">
        <v>158</v>
      </c>
      <c r="B116" s="162"/>
      <c r="C116" s="164">
        <v>18122</v>
      </c>
      <c r="D116" s="164">
        <v>22918</v>
      </c>
      <c r="E116" s="164">
        <v>32081</v>
      </c>
      <c r="F116" s="164">
        <v>38414</v>
      </c>
      <c r="G116" s="164">
        <v>31781</v>
      </c>
      <c r="H116" s="164">
        <v>37336</v>
      </c>
      <c r="I116" s="164">
        <v>36390</v>
      </c>
      <c r="J116" s="164">
        <v>27541</v>
      </c>
      <c r="K116" s="164">
        <v>35603</v>
      </c>
      <c r="L116" s="164">
        <v>24594</v>
      </c>
      <c r="M116" s="164">
        <v>22862</v>
      </c>
      <c r="N116" s="164">
        <v>32953</v>
      </c>
      <c r="O116" s="164">
        <v>40262</v>
      </c>
      <c r="P116" s="164">
        <v>32971</v>
      </c>
      <c r="Q116" s="164">
        <v>29387</v>
      </c>
      <c r="R116" s="162"/>
      <c r="S116" s="162"/>
    </row>
    <row r="117" spans="1:19" ht="11.25" customHeight="1">
      <c r="A117" s="162" t="s">
        <v>202</v>
      </c>
      <c r="B117" s="162"/>
      <c r="C117" s="164">
        <v>2216</v>
      </c>
      <c r="D117" s="164">
        <v>2355</v>
      </c>
      <c r="E117" s="164">
        <v>5829</v>
      </c>
      <c r="F117" s="164">
        <v>8105</v>
      </c>
      <c r="G117" s="164">
        <v>9133</v>
      </c>
      <c r="H117" s="164">
        <v>8854</v>
      </c>
      <c r="I117" s="164">
        <v>9134</v>
      </c>
      <c r="J117" s="164">
        <v>6200</v>
      </c>
      <c r="K117" s="164">
        <v>7858</v>
      </c>
      <c r="L117" s="164">
        <v>6703</v>
      </c>
      <c r="M117" s="164">
        <v>4627</v>
      </c>
      <c r="N117" s="164">
        <v>12217</v>
      </c>
      <c r="O117" s="164">
        <v>7266</v>
      </c>
      <c r="P117" s="164">
        <v>6325</v>
      </c>
      <c r="Q117" s="164">
        <v>6904</v>
      </c>
      <c r="R117" s="162"/>
      <c r="S117" s="162"/>
    </row>
    <row r="118" spans="1:19" ht="11.25" customHeight="1">
      <c r="A118" s="162" t="s">
        <v>148</v>
      </c>
      <c r="B118" s="162"/>
      <c r="C118" s="164">
        <v>8203</v>
      </c>
      <c r="D118" s="164">
        <v>12974</v>
      </c>
      <c r="E118" s="164">
        <v>19571</v>
      </c>
      <c r="F118" s="164">
        <v>30790</v>
      </c>
      <c r="G118" s="164">
        <v>35718</v>
      </c>
      <c r="H118" s="164">
        <v>38829</v>
      </c>
      <c r="I118" s="164">
        <v>32320</v>
      </c>
      <c r="J118" s="164">
        <v>34113</v>
      </c>
      <c r="K118" s="164">
        <v>35531</v>
      </c>
      <c r="L118" s="164">
        <v>36013</v>
      </c>
      <c r="M118" s="164">
        <v>29325</v>
      </c>
      <c r="N118" s="164">
        <v>42061</v>
      </c>
      <c r="O118" s="164">
        <v>43440</v>
      </c>
      <c r="P118" s="164">
        <v>36280</v>
      </c>
      <c r="Q118" s="164">
        <v>32783</v>
      </c>
      <c r="R118" s="162"/>
      <c r="S118" s="162"/>
    </row>
    <row r="119" spans="1:19" ht="11.25" customHeight="1">
      <c r="A119" s="162" t="s">
        <v>170</v>
      </c>
      <c r="B119" s="162"/>
      <c r="C119" s="164">
        <v>25346</v>
      </c>
      <c r="D119" s="164">
        <v>28396</v>
      </c>
      <c r="E119" s="164">
        <v>40017</v>
      </c>
      <c r="F119" s="164">
        <v>53851</v>
      </c>
      <c r="G119" s="164">
        <v>54055</v>
      </c>
      <c r="H119" s="164">
        <v>63001</v>
      </c>
      <c r="I119" s="164">
        <v>45375</v>
      </c>
      <c r="J119" s="164">
        <v>52113</v>
      </c>
      <c r="K119" s="164">
        <v>52834</v>
      </c>
      <c r="L119" s="164">
        <v>43288</v>
      </c>
      <c r="M119" s="164">
        <v>37473</v>
      </c>
      <c r="N119" s="164">
        <v>46709</v>
      </c>
      <c r="O119" s="164">
        <v>55860</v>
      </c>
      <c r="P119" s="164">
        <v>43803</v>
      </c>
      <c r="Q119" s="164">
        <v>36669</v>
      </c>
      <c r="R119" s="162"/>
      <c r="S119" s="162"/>
    </row>
    <row r="120" spans="1:19" ht="11.25" customHeight="1">
      <c r="A120" s="162" t="s">
        <v>222</v>
      </c>
      <c r="B120" s="162"/>
      <c r="C120" s="164">
        <v>1228</v>
      </c>
      <c r="D120" s="164">
        <v>1553</v>
      </c>
      <c r="E120" s="164">
        <v>2086</v>
      </c>
      <c r="F120" s="164">
        <v>2968</v>
      </c>
      <c r="G120" s="164">
        <v>3378</v>
      </c>
      <c r="H120" s="164">
        <v>3491</v>
      </c>
      <c r="I120" s="164">
        <v>4003</v>
      </c>
      <c r="J120" s="164">
        <v>3327</v>
      </c>
      <c r="K120" s="164">
        <v>4293</v>
      </c>
      <c r="L120" s="164">
        <v>3182</v>
      </c>
      <c r="M120" s="164">
        <v>2264</v>
      </c>
      <c r="N120" s="164">
        <v>2877</v>
      </c>
      <c r="O120" s="164">
        <v>4399</v>
      </c>
      <c r="P120" s="164">
        <v>2929</v>
      </c>
      <c r="Q120" s="164">
        <v>2619</v>
      </c>
      <c r="R120" s="162"/>
      <c r="S120" s="162"/>
    </row>
    <row r="121" spans="1:19" ht="11.25" customHeight="1">
      <c r="A121" s="162" t="s">
        <v>180</v>
      </c>
      <c r="B121" s="162"/>
      <c r="C121" s="164">
        <v>6715</v>
      </c>
      <c r="D121" s="164">
        <v>7008</v>
      </c>
      <c r="E121" s="164">
        <v>10621</v>
      </c>
      <c r="F121" s="164">
        <v>17653</v>
      </c>
      <c r="G121" s="164">
        <v>17689</v>
      </c>
      <c r="H121" s="164">
        <v>18588</v>
      </c>
      <c r="I121" s="164">
        <v>21748</v>
      </c>
      <c r="J121" s="164">
        <v>16763</v>
      </c>
      <c r="K121" s="164">
        <v>18103</v>
      </c>
      <c r="L121" s="164">
        <v>15429</v>
      </c>
      <c r="M121" s="164">
        <v>13975</v>
      </c>
      <c r="N121" s="164">
        <v>18986</v>
      </c>
      <c r="O121" s="164">
        <v>22731</v>
      </c>
      <c r="P121" s="164">
        <v>19537</v>
      </c>
      <c r="Q121" s="164">
        <v>15470</v>
      </c>
      <c r="R121" s="162"/>
      <c r="S121" s="162"/>
    </row>
    <row r="122" spans="1:19" ht="11.25" customHeight="1">
      <c r="A122" s="162"/>
      <c r="B122" s="162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2"/>
      <c r="S122" s="162"/>
    </row>
    <row r="123" spans="1:19" ht="11.25" customHeight="1">
      <c r="A123" s="162" t="s">
        <v>220</v>
      </c>
      <c r="B123" s="162"/>
      <c r="C123" s="164">
        <v>722</v>
      </c>
      <c r="D123" s="164">
        <v>929</v>
      </c>
      <c r="E123" s="164">
        <v>1562</v>
      </c>
      <c r="F123" s="164">
        <v>2463</v>
      </c>
      <c r="G123" s="164">
        <v>2883</v>
      </c>
      <c r="H123" s="164">
        <v>2304</v>
      </c>
      <c r="I123" s="164">
        <v>3311</v>
      </c>
      <c r="J123" s="164">
        <v>2893</v>
      </c>
      <c r="K123" s="164">
        <v>4314</v>
      </c>
      <c r="L123" s="164">
        <v>2886</v>
      </c>
      <c r="M123" s="164">
        <v>2368</v>
      </c>
      <c r="N123" s="164">
        <v>2441</v>
      </c>
      <c r="O123" s="164">
        <v>2893</v>
      </c>
      <c r="P123" s="164">
        <v>2039</v>
      </c>
      <c r="Q123" s="164">
        <v>1717</v>
      </c>
      <c r="R123" s="162"/>
      <c r="S123" s="162"/>
    </row>
    <row r="124" spans="1:19" ht="11.25" customHeight="1">
      <c r="A124" s="162" t="s">
        <v>188</v>
      </c>
      <c r="B124" s="162"/>
      <c r="C124" s="164">
        <v>4800</v>
      </c>
      <c r="D124" s="164">
        <v>6268</v>
      </c>
      <c r="E124" s="164">
        <v>7990</v>
      </c>
      <c r="F124" s="164">
        <v>17681</v>
      </c>
      <c r="G124" s="164">
        <v>13165</v>
      </c>
      <c r="H124" s="164">
        <v>17384</v>
      </c>
      <c r="I124" s="164">
        <v>10490</v>
      </c>
      <c r="J124" s="164">
        <v>9456</v>
      </c>
      <c r="K124" s="164">
        <v>9305</v>
      </c>
      <c r="L124" s="164">
        <v>8715</v>
      </c>
      <c r="M124" s="164">
        <v>8768</v>
      </c>
      <c r="N124" s="164">
        <v>5998</v>
      </c>
      <c r="O124" s="164">
        <v>8580</v>
      </c>
      <c r="P124" s="164">
        <v>9004</v>
      </c>
      <c r="Q124" s="164">
        <v>7298</v>
      </c>
      <c r="R124" s="162"/>
      <c r="S124" s="162"/>
    </row>
    <row r="125" spans="1:19" ht="11.25" customHeight="1">
      <c r="A125" s="162" t="s">
        <v>138</v>
      </c>
      <c r="B125" s="162"/>
      <c r="C125" s="164">
        <v>29449</v>
      </c>
      <c r="D125" s="164">
        <v>32076</v>
      </c>
      <c r="E125" s="164">
        <v>44033</v>
      </c>
      <c r="F125" s="164">
        <v>77689</v>
      </c>
      <c r="G125" s="164">
        <v>82372</v>
      </c>
      <c r="H125" s="164">
        <v>85514</v>
      </c>
      <c r="I125" s="164">
        <v>82693</v>
      </c>
      <c r="J125" s="164">
        <v>75461</v>
      </c>
      <c r="K125" s="164">
        <v>79216</v>
      </c>
      <c r="L125" s="164">
        <v>57183</v>
      </c>
      <c r="M125" s="164">
        <v>57869</v>
      </c>
      <c r="N125" s="164">
        <v>55299</v>
      </c>
      <c r="O125" s="164">
        <v>82127</v>
      </c>
      <c r="P125" s="164">
        <v>73588</v>
      </c>
      <c r="Q125" s="164">
        <v>72570</v>
      </c>
      <c r="R125" s="162"/>
      <c r="S125" s="162"/>
    </row>
    <row r="126" spans="1:19" ht="11.25" customHeight="1">
      <c r="A126" s="162" t="s">
        <v>204</v>
      </c>
      <c r="B126" s="162"/>
      <c r="C126" s="164">
        <v>3475</v>
      </c>
      <c r="D126" s="164">
        <v>3929</v>
      </c>
      <c r="E126" s="164">
        <v>6612</v>
      </c>
      <c r="F126" s="164">
        <v>9913</v>
      </c>
      <c r="G126" s="164">
        <v>11150</v>
      </c>
      <c r="H126" s="164">
        <v>12206</v>
      </c>
      <c r="I126" s="164">
        <v>10956</v>
      </c>
      <c r="J126" s="164">
        <v>13819</v>
      </c>
      <c r="K126" s="164">
        <v>10671</v>
      </c>
      <c r="L126" s="164">
        <v>12811</v>
      </c>
      <c r="M126" s="164">
        <v>9359</v>
      </c>
      <c r="N126" s="164">
        <v>11542</v>
      </c>
      <c r="O126" s="164">
        <v>9973</v>
      </c>
      <c r="P126" s="164">
        <v>9626</v>
      </c>
      <c r="Q126" s="164">
        <v>6325</v>
      </c>
      <c r="R126" s="162"/>
      <c r="S126" s="162"/>
    </row>
    <row r="127" spans="1:19" ht="11.25" customHeight="1">
      <c r="A127" s="162" t="s">
        <v>176</v>
      </c>
      <c r="B127" s="162"/>
      <c r="C127" s="164">
        <v>12726</v>
      </c>
      <c r="D127" s="164">
        <v>11074</v>
      </c>
      <c r="E127" s="164">
        <v>15085</v>
      </c>
      <c r="F127" s="164">
        <v>26013</v>
      </c>
      <c r="G127" s="164">
        <v>21575</v>
      </c>
      <c r="H127" s="164">
        <v>25192</v>
      </c>
      <c r="I127" s="164">
        <v>27551</v>
      </c>
      <c r="J127" s="164">
        <v>31556</v>
      </c>
      <c r="K127" s="164">
        <v>33512</v>
      </c>
      <c r="L127" s="164">
        <v>22196</v>
      </c>
      <c r="M127" s="164">
        <v>23765</v>
      </c>
      <c r="N127" s="164">
        <v>27168</v>
      </c>
      <c r="O127" s="164">
        <v>33469</v>
      </c>
      <c r="P127" s="164">
        <v>28026</v>
      </c>
      <c r="Q127" s="164">
        <v>21613</v>
      </c>
      <c r="R127" s="162"/>
      <c r="S127" s="162"/>
    </row>
    <row r="128" spans="1:19" ht="11.25" customHeight="1">
      <c r="A128" s="162" t="s">
        <v>216</v>
      </c>
      <c r="B128" s="162"/>
      <c r="C128" s="164">
        <v>1287</v>
      </c>
      <c r="D128" s="164">
        <v>1345</v>
      </c>
      <c r="E128" s="164">
        <v>1778</v>
      </c>
      <c r="F128" s="164">
        <v>2541</v>
      </c>
      <c r="G128" s="164">
        <v>2489</v>
      </c>
      <c r="H128" s="164">
        <v>2122</v>
      </c>
      <c r="I128" s="164">
        <v>1841</v>
      </c>
      <c r="J128" s="164">
        <v>1789</v>
      </c>
      <c r="K128" s="164">
        <v>2329</v>
      </c>
      <c r="L128" s="164">
        <v>1499</v>
      </c>
      <c r="M128" s="164">
        <v>1519</v>
      </c>
      <c r="N128" s="164">
        <v>1536</v>
      </c>
      <c r="O128" s="164">
        <v>1848</v>
      </c>
      <c r="P128" s="164">
        <v>1468</v>
      </c>
      <c r="Q128" s="164">
        <v>1309</v>
      </c>
      <c r="R128" s="162"/>
      <c r="S128" s="162"/>
    </row>
    <row r="129" spans="1:19" ht="11.25" customHeight="1">
      <c r="A129" s="162" t="s">
        <v>134</v>
      </c>
      <c r="B129" s="162"/>
      <c r="C129" s="164">
        <v>10232</v>
      </c>
      <c r="D129" s="164">
        <v>16487</v>
      </c>
      <c r="E129" s="164">
        <v>37247</v>
      </c>
      <c r="F129" s="164">
        <v>54879</v>
      </c>
      <c r="G129" s="164">
        <v>54050</v>
      </c>
      <c r="H129" s="164">
        <v>45244</v>
      </c>
      <c r="I129" s="164">
        <v>47910</v>
      </c>
      <c r="J129" s="164">
        <v>51085</v>
      </c>
      <c r="K129" s="164">
        <v>43916</v>
      </c>
      <c r="L129" s="164">
        <v>37762</v>
      </c>
      <c r="M129" s="164">
        <v>35301</v>
      </c>
      <c r="N129" s="164">
        <v>42992</v>
      </c>
      <c r="O129" s="164">
        <v>44629</v>
      </c>
      <c r="P129" s="164">
        <v>39279</v>
      </c>
      <c r="Q129" s="164">
        <v>40680</v>
      </c>
      <c r="R129" s="162"/>
      <c r="S129" s="162"/>
    </row>
    <row r="130" spans="1:19" ht="11.25" customHeight="1">
      <c r="A130" s="162" t="s">
        <v>144</v>
      </c>
      <c r="B130" s="162"/>
      <c r="C130" s="164">
        <v>11683</v>
      </c>
      <c r="D130" s="164">
        <v>15706</v>
      </c>
      <c r="E130" s="164">
        <v>21425</v>
      </c>
      <c r="F130" s="164">
        <v>33586</v>
      </c>
      <c r="G130" s="164">
        <v>36076</v>
      </c>
      <c r="H130" s="164">
        <v>37693</v>
      </c>
      <c r="I130" s="164">
        <v>39307</v>
      </c>
      <c r="J130" s="164">
        <v>42636</v>
      </c>
      <c r="K130" s="164">
        <v>41001</v>
      </c>
      <c r="L130" s="164">
        <v>42768</v>
      </c>
      <c r="M130" s="164">
        <v>37295</v>
      </c>
      <c r="N130" s="164">
        <v>44877</v>
      </c>
      <c r="O130" s="164">
        <v>57405</v>
      </c>
      <c r="P130" s="164">
        <v>49839</v>
      </c>
      <c r="Q130" s="164">
        <v>44341</v>
      </c>
      <c r="R130" s="162"/>
      <c r="S130" s="162"/>
    </row>
    <row r="131" spans="1:19" ht="11.25" customHeight="1">
      <c r="A131" s="162" t="s">
        <v>298</v>
      </c>
      <c r="B131" s="162"/>
      <c r="C131" s="164">
        <v>1653</v>
      </c>
      <c r="D131" s="164">
        <v>2081</v>
      </c>
      <c r="E131" s="164">
        <v>3029</v>
      </c>
      <c r="F131" s="164">
        <v>3178</v>
      </c>
      <c r="G131" s="164">
        <v>2184</v>
      </c>
      <c r="H131" s="164">
        <v>2568</v>
      </c>
      <c r="I131" s="164">
        <v>2987</v>
      </c>
      <c r="J131" s="164">
        <v>3018</v>
      </c>
      <c r="K131" s="164">
        <v>3111</v>
      </c>
      <c r="L131" s="164">
        <v>1745</v>
      </c>
      <c r="M131" s="164">
        <v>1741</v>
      </c>
      <c r="N131" s="164">
        <v>3714</v>
      </c>
      <c r="O131" s="164">
        <v>3495</v>
      </c>
      <c r="P131" s="164">
        <v>2961</v>
      </c>
      <c r="Q131" s="164">
        <v>2035</v>
      </c>
      <c r="R131" s="162"/>
      <c r="S131" s="162"/>
    </row>
    <row r="132" spans="1:19" ht="11.25" customHeight="1">
      <c r="A132" s="162" t="s">
        <v>218</v>
      </c>
      <c r="B132" s="162"/>
      <c r="C132" s="164">
        <v>2275</v>
      </c>
      <c r="D132" s="164">
        <v>3478</v>
      </c>
      <c r="E132" s="164">
        <v>6785</v>
      </c>
      <c r="F132" s="164">
        <v>9657</v>
      </c>
      <c r="G132" s="164">
        <v>9762</v>
      </c>
      <c r="H132" s="164">
        <v>8433</v>
      </c>
      <c r="I132" s="164">
        <v>12818</v>
      </c>
      <c r="J132" s="164">
        <v>11838</v>
      </c>
      <c r="K132" s="164">
        <v>13962</v>
      </c>
      <c r="L132" s="164">
        <v>10022</v>
      </c>
      <c r="M132" s="164">
        <v>7003</v>
      </c>
      <c r="N132" s="164">
        <v>5998</v>
      </c>
      <c r="O132" s="164">
        <v>8644</v>
      </c>
      <c r="P132" s="164">
        <v>9264</v>
      </c>
      <c r="Q132" s="164">
        <v>6294</v>
      </c>
      <c r="R132" s="162"/>
      <c r="S132" s="162"/>
    </row>
    <row r="133" spans="1:19" ht="11.25" customHeight="1">
      <c r="A133" s="162"/>
      <c r="B133" s="162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2"/>
      <c r="S133" s="162"/>
    </row>
    <row r="134" spans="1:19" ht="11.25" customHeight="1">
      <c r="A134" s="162" t="s">
        <v>226</v>
      </c>
      <c r="B134" s="162"/>
      <c r="C134" s="164">
        <v>591243</v>
      </c>
      <c r="D134" s="164">
        <v>629628</v>
      </c>
      <c r="E134" s="164">
        <v>1087195</v>
      </c>
      <c r="F134" s="164">
        <v>1592341</v>
      </c>
      <c r="G134" s="164">
        <v>1469493</v>
      </c>
      <c r="H134" s="164">
        <v>1611000</v>
      </c>
      <c r="I134" s="164">
        <v>1591000</v>
      </c>
      <c r="J134" s="164">
        <v>1632000</v>
      </c>
      <c r="K134" s="164">
        <v>1712000</v>
      </c>
      <c r="L134" s="164">
        <v>1626204</v>
      </c>
      <c r="M134" s="164">
        <v>1436005</v>
      </c>
      <c r="N134" s="164">
        <v>1727984</v>
      </c>
      <c r="O134" s="164">
        <v>2022996</v>
      </c>
      <c r="P134" s="164">
        <v>1693072</v>
      </c>
      <c r="Q134" s="164">
        <v>1576758</v>
      </c>
      <c r="R134" s="162"/>
      <c r="S134" s="162"/>
    </row>
    <row r="135" spans="1:19" ht="12.75">
      <c r="A135" s="165"/>
      <c r="B135" s="165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2"/>
      <c r="S135" s="162"/>
    </row>
    <row r="136" spans="1:17" ht="10.5" customHeight="1">
      <c r="A136" s="162"/>
      <c r="B136" s="162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71" t="s">
        <v>315</v>
      </c>
    </row>
    <row r="137" spans="1:17" ht="12.75">
      <c r="A137" s="168" t="s">
        <v>310</v>
      </c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</row>
    <row r="138" spans="3:17" ht="12.75"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</row>
    <row r="139" spans="3:17" ht="12.75"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</row>
    <row r="140" spans="1:19" ht="12.75">
      <c r="A140" s="170" t="s">
        <v>317</v>
      </c>
      <c r="B140" s="158"/>
      <c r="C140" s="158"/>
      <c r="D140" s="158"/>
      <c r="E140" s="158"/>
      <c r="F140" s="158"/>
      <c r="G140" s="158"/>
      <c r="H140" s="157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</row>
    <row r="141" spans="1:19" ht="6.75" customHeight="1">
      <c r="A141" s="157"/>
      <c r="B141" s="157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</row>
    <row r="142" spans="1:19" ht="7.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8"/>
      <c r="S142" s="158"/>
    </row>
    <row r="143" spans="1:19" ht="12.75">
      <c r="A143" s="158" t="s">
        <v>303</v>
      </c>
      <c r="B143" s="158"/>
      <c r="C143" s="158">
        <v>1955</v>
      </c>
      <c r="D143" s="158">
        <v>1956</v>
      </c>
      <c r="E143" s="158">
        <v>1957</v>
      </c>
      <c r="F143" s="158">
        <v>1958</v>
      </c>
      <c r="G143" s="158">
        <v>1959</v>
      </c>
      <c r="H143" s="158">
        <v>1960</v>
      </c>
      <c r="I143" s="158">
        <v>1961</v>
      </c>
      <c r="J143" s="158">
        <v>1962</v>
      </c>
      <c r="K143" s="158">
        <v>1963</v>
      </c>
      <c r="L143" s="158">
        <v>1964</v>
      </c>
      <c r="M143" s="158">
        <v>1965</v>
      </c>
      <c r="N143" s="158">
        <v>1966</v>
      </c>
      <c r="O143" s="158">
        <v>1967</v>
      </c>
      <c r="P143" s="158">
        <v>1968</v>
      </c>
      <c r="Q143" s="158">
        <v>1969</v>
      </c>
      <c r="R143" s="158"/>
      <c r="S143" s="158"/>
    </row>
    <row r="144" spans="1:19" ht="6.75" customHeight="1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58"/>
      <c r="S144" s="158"/>
    </row>
    <row r="145" spans="1:19" ht="16.5" customHeight="1">
      <c r="A145" s="158"/>
      <c r="B145" s="158"/>
      <c r="C145" s="158"/>
      <c r="D145" s="158"/>
      <c r="E145" s="158"/>
      <c r="F145" s="158"/>
      <c r="G145" s="158"/>
      <c r="H145" s="158"/>
      <c r="I145" s="158"/>
      <c r="J145" s="161" t="s">
        <v>309</v>
      </c>
      <c r="K145" s="162"/>
      <c r="L145" s="162"/>
      <c r="M145" s="162"/>
      <c r="N145" s="162"/>
      <c r="O145" s="162"/>
      <c r="P145" s="162"/>
      <c r="Q145" s="162"/>
      <c r="R145" s="162"/>
      <c r="S145" s="162"/>
    </row>
    <row r="146" spans="1:19" ht="8.25" customHeight="1">
      <c r="A146" s="16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</row>
    <row r="147" spans="1:19" ht="11.25" customHeight="1">
      <c r="A147" s="162" t="s">
        <v>224</v>
      </c>
      <c r="B147" s="162"/>
      <c r="C147" s="163" t="s">
        <v>300</v>
      </c>
      <c r="D147" s="163" t="s">
        <v>300</v>
      </c>
      <c r="E147" s="163" t="s">
        <v>300</v>
      </c>
      <c r="F147" s="163" t="s">
        <v>300</v>
      </c>
      <c r="G147" s="163" t="s">
        <v>300</v>
      </c>
      <c r="H147" s="164">
        <v>811</v>
      </c>
      <c r="I147" s="164">
        <v>851</v>
      </c>
      <c r="J147" s="164">
        <v>809</v>
      </c>
      <c r="K147" s="164">
        <v>665</v>
      </c>
      <c r="L147" s="164">
        <v>1096</v>
      </c>
      <c r="M147" s="164">
        <v>777</v>
      </c>
      <c r="N147" s="164">
        <v>735</v>
      </c>
      <c r="O147" s="164">
        <v>728</v>
      </c>
      <c r="P147" s="164">
        <v>831</v>
      </c>
      <c r="Q147" s="164">
        <v>547</v>
      </c>
      <c r="R147" s="162"/>
      <c r="S147" s="162"/>
    </row>
    <row r="148" spans="1:19" ht="11.25" customHeight="1">
      <c r="A148" s="162" t="s">
        <v>190</v>
      </c>
      <c r="B148" s="162"/>
      <c r="C148" s="164">
        <v>12408</v>
      </c>
      <c r="D148" s="164">
        <v>14632</v>
      </c>
      <c r="E148" s="164">
        <v>11817</v>
      </c>
      <c r="F148" s="164">
        <v>12846</v>
      </c>
      <c r="G148" s="164">
        <v>14024</v>
      </c>
      <c r="H148" s="164">
        <v>15562</v>
      </c>
      <c r="I148" s="164">
        <v>14289</v>
      </c>
      <c r="J148" s="164">
        <v>16505</v>
      </c>
      <c r="K148" s="164">
        <v>14823</v>
      </c>
      <c r="L148" s="164">
        <v>21486</v>
      </c>
      <c r="M148" s="164">
        <v>23059</v>
      </c>
      <c r="N148" s="164">
        <v>17700</v>
      </c>
      <c r="O148" s="164">
        <v>22459</v>
      </c>
      <c r="P148" s="164">
        <v>23258</v>
      </c>
      <c r="Q148" s="164">
        <v>20099</v>
      </c>
      <c r="R148" s="162"/>
      <c r="S148" s="162"/>
    </row>
    <row r="149" spans="1:19" ht="11.25" customHeight="1">
      <c r="A149" s="162" t="s">
        <v>196</v>
      </c>
      <c r="B149" s="162"/>
      <c r="C149" s="164">
        <v>7033</v>
      </c>
      <c r="D149" s="164">
        <v>5829</v>
      </c>
      <c r="E149" s="164">
        <v>6938</v>
      </c>
      <c r="F149" s="164">
        <v>6310</v>
      </c>
      <c r="G149" s="164">
        <v>7558</v>
      </c>
      <c r="H149" s="164">
        <v>8244</v>
      </c>
      <c r="I149" s="164">
        <v>9419</v>
      </c>
      <c r="J149" s="164">
        <v>8273</v>
      </c>
      <c r="K149" s="164">
        <v>9231</v>
      </c>
      <c r="L149" s="164">
        <v>9922</v>
      </c>
      <c r="M149" s="164">
        <v>9272</v>
      </c>
      <c r="N149" s="164">
        <v>9714</v>
      </c>
      <c r="O149" s="164">
        <v>13945</v>
      </c>
      <c r="P149" s="164">
        <v>11739</v>
      </c>
      <c r="Q149" s="164">
        <v>10023</v>
      </c>
      <c r="R149" s="162"/>
      <c r="S149" s="162"/>
    </row>
    <row r="150" spans="1:19" ht="11.25" customHeight="1">
      <c r="A150" s="162" t="s">
        <v>132</v>
      </c>
      <c r="B150" s="162"/>
      <c r="C150" s="164">
        <v>55782</v>
      </c>
      <c r="D150" s="164">
        <v>52305</v>
      </c>
      <c r="E150" s="164">
        <v>46320</v>
      </c>
      <c r="F150" s="164">
        <v>61595</v>
      </c>
      <c r="G150" s="164">
        <v>59745</v>
      </c>
      <c r="H150" s="164">
        <v>71377</v>
      </c>
      <c r="I150" s="164">
        <v>69954</v>
      </c>
      <c r="J150" s="164">
        <v>82800</v>
      </c>
      <c r="K150" s="164">
        <v>89380</v>
      </c>
      <c r="L150" s="164">
        <v>81916</v>
      </c>
      <c r="M150" s="164">
        <v>94978</v>
      </c>
      <c r="N150" s="164">
        <v>78040</v>
      </c>
      <c r="O150" s="164">
        <v>90679</v>
      </c>
      <c r="P150" s="164">
        <v>83322</v>
      </c>
      <c r="Q150" s="164">
        <v>106766</v>
      </c>
      <c r="R150" s="162"/>
      <c r="S150" s="162"/>
    </row>
    <row r="151" spans="1:19" ht="11.25" customHeight="1">
      <c r="A151" s="162" t="s">
        <v>128</v>
      </c>
      <c r="B151" s="162"/>
      <c r="C151" s="164">
        <v>518979.9796</v>
      </c>
      <c r="D151" s="164">
        <v>528699</v>
      </c>
      <c r="E151" s="164">
        <v>478617</v>
      </c>
      <c r="F151" s="164">
        <v>477725</v>
      </c>
      <c r="G151" s="164">
        <v>545656</v>
      </c>
      <c r="H151" s="164">
        <v>532971</v>
      </c>
      <c r="I151" s="164">
        <v>526330</v>
      </c>
      <c r="J151" s="164">
        <v>566088</v>
      </c>
      <c r="K151" s="164">
        <v>546989</v>
      </c>
      <c r="L151" s="164">
        <v>637401</v>
      </c>
      <c r="M151" s="164">
        <v>728336</v>
      </c>
      <c r="N151" s="164">
        <v>772181</v>
      </c>
      <c r="O151" s="164">
        <v>793243</v>
      </c>
      <c r="P151" s="164">
        <v>931064</v>
      </c>
      <c r="Q151" s="164">
        <v>843297</v>
      </c>
      <c r="R151" s="162"/>
      <c r="S151" s="162"/>
    </row>
    <row r="152" spans="1:19" ht="11.25" customHeight="1">
      <c r="A152" s="162" t="s">
        <v>154</v>
      </c>
      <c r="B152" s="162"/>
      <c r="C152" s="164">
        <v>41264</v>
      </c>
      <c r="D152" s="164">
        <v>42128</v>
      </c>
      <c r="E152" s="164">
        <v>40731</v>
      </c>
      <c r="F152" s="164">
        <v>46506</v>
      </c>
      <c r="G152" s="164">
        <v>47081</v>
      </c>
      <c r="H152" s="164">
        <v>48182</v>
      </c>
      <c r="I152" s="164">
        <v>43131</v>
      </c>
      <c r="J152" s="164">
        <v>43190</v>
      </c>
      <c r="K152" s="164">
        <v>45269</v>
      </c>
      <c r="L152" s="164">
        <v>52383</v>
      </c>
      <c r="M152" s="164">
        <v>52085</v>
      </c>
      <c r="N152" s="164">
        <v>51449</v>
      </c>
      <c r="O152" s="164">
        <v>48530</v>
      </c>
      <c r="P152" s="164">
        <v>55116</v>
      </c>
      <c r="Q152" s="164">
        <v>46826</v>
      </c>
      <c r="R152" s="162"/>
      <c r="S152" s="162"/>
    </row>
    <row r="153" spans="1:19" ht="11.25" customHeight="1">
      <c r="A153" s="162" t="s">
        <v>206</v>
      </c>
      <c r="B153" s="162"/>
      <c r="C153" s="164">
        <v>9543</v>
      </c>
      <c r="D153" s="164">
        <v>9903</v>
      </c>
      <c r="E153" s="164">
        <v>11293</v>
      </c>
      <c r="F153" s="164">
        <v>10194</v>
      </c>
      <c r="G153" s="164">
        <v>10238</v>
      </c>
      <c r="H153" s="164">
        <v>11508</v>
      </c>
      <c r="I153" s="164">
        <v>10927</v>
      </c>
      <c r="J153" s="164">
        <v>10132</v>
      </c>
      <c r="K153" s="164">
        <v>10669</v>
      </c>
      <c r="L153" s="164">
        <v>12595</v>
      </c>
      <c r="M153" s="164">
        <v>12425</v>
      </c>
      <c r="N153" s="164">
        <v>12449</v>
      </c>
      <c r="O153" s="164">
        <v>9743</v>
      </c>
      <c r="P153" s="164">
        <v>10890</v>
      </c>
      <c r="Q153" s="164">
        <v>10491</v>
      </c>
      <c r="R153" s="162"/>
      <c r="S153" s="162"/>
    </row>
    <row r="154" spans="1:19" ht="11.25" customHeight="1">
      <c r="A154" s="162" t="s">
        <v>186</v>
      </c>
      <c r="B154" s="162"/>
      <c r="C154" s="164">
        <v>8600</v>
      </c>
      <c r="D154" s="164">
        <v>14485</v>
      </c>
      <c r="E154" s="164">
        <v>9030</v>
      </c>
      <c r="F154" s="164">
        <v>9938</v>
      </c>
      <c r="G154" s="164">
        <v>12478</v>
      </c>
      <c r="H154" s="164">
        <v>10492</v>
      </c>
      <c r="I154" s="164">
        <v>11107</v>
      </c>
      <c r="J154" s="164">
        <v>11260</v>
      </c>
      <c r="K154" s="164">
        <v>10891</v>
      </c>
      <c r="L154" s="164">
        <v>11258</v>
      </c>
      <c r="M154" s="164">
        <v>13823</v>
      </c>
      <c r="N154" s="164">
        <v>11763</v>
      </c>
      <c r="O154" s="164">
        <v>15052</v>
      </c>
      <c r="P154" s="164">
        <v>13701</v>
      </c>
      <c r="Q154" s="164">
        <v>11989</v>
      </c>
      <c r="R154" s="162"/>
      <c r="S154" s="162"/>
    </row>
    <row r="155" spans="1:19" ht="11.25" customHeight="1">
      <c r="A155" s="162" t="s">
        <v>130</v>
      </c>
      <c r="B155" s="162"/>
      <c r="C155" s="164">
        <v>197985</v>
      </c>
      <c r="D155" s="164">
        <v>191420</v>
      </c>
      <c r="E155" s="164">
        <v>177690</v>
      </c>
      <c r="F155" s="164">
        <v>147069</v>
      </c>
      <c r="G155" s="164">
        <v>157299</v>
      </c>
      <c r="H155" s="164">
        <v>169156</v>
      </c>
      <c r="I155" s="164">
        <v>177569</v>
      </c>
      <c r="J155" s="164">
        <v>208295</v>
      </c>
      <c r="K155" s="164">
        <v>192776</v>
      </c>
      <c r="L155" s="164">
        <v>224495</v>
      </c>
      <c r="M155" s="164">
        <v>243112</v>
      </c>
      <c r="N155" s="164">
        <v>250391</v>
      </c>
      <c r="O155" s="164">
        <v>258913</v>
      </c>
      <c r="P155" s="164">
        <v>284728</v>
      </c>
      <c r="Q155" s="164">
        <v>285853</v>
      </c>
      <c r="R155" s="162"/>
      <c r="S155" s="162"/>
    </row>
    <row r="156" spans="1:19" ht="11.25" customHeight="1">
      <c r="A156" s="162" t="s">
        <v>142</v>
      </c>
      <c r="B156" s="162"/>
      <c r="C156" s="164">
        <v>16804</v>
      </c>
      <c r="D156" s="164">
        <v>12573</v>
      </c>
      <c r="E156" s="164">
        <v>13509</v>
      </c>
      <c r="F156" s="164">
        <v>11717</v>
      </c>
      <c r="G156" s="164">
        <v>12672</v>
      </c>
      <c r="H156" s="164">
        <v>22286</v>
      </c>
      <c r="I156" s="164">
        <v>23737</v>
      </c>
      <c r="J156" s="164">
        <v>23331</v>
      </c>
      <c r="K156" s="164">
        <v>22295</v>
      </c>
      <c r="L156" s="164">
        <v>24820</v>
      </c>
      <c r="M156" s="164">
        <v>28060</v>
      </c>
      <c r="N156" s="164">
        <v>31866</v>
      </c>
      <c r="O156" s="164">
        <v>43265</v>
      </c>
      <c r="P156" s="164">
        <v>40505</v>
      </c>
      <c r="Q156" s="164">
        <v>37384</v>
      </c>
      <c r="R156" s="162"/>
      <c r="S156" s="162"/>
    </row>
    <row r="157" spans="1:19" ht="11.25" customHeight="1">
      <c r="A157" s="162"/>
      <c r="B157" s="162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2"/>
      <c r="S157" s="162"/>
    </row>
    <row r="158" spans="1:19" ht="11.25" customHeight="1">
      <c r="A158" s="162" t="s">
        <v>182</v>
      </c>
      <c r="B158" s="162"/>
      <c r="C158" s="163" t="s">
        <v>300</v>
      </c>
      <c r="D158" s="163" t="s">
        <v>300</v>
      </c>
      <c r="E158" s="163" t="s">
        <v>300</v>
      </c>
      <c r="F158" s="163" t="s">
        <v>300</v>
      </c>
      <c r="G158" s="163" t="s">
        <v>300</v>
      </c>
      <c r="H158" s="164">
        <v>5426</v>
      </c>
      <c r="I158" s="164">
        <v>5642</v>
      </c>
      <c r="J158" s="164">
        <v>5738</v>
      </c>
      <c r="K158" s="164">
        <v>5646</v>
      </c>
      <c r="L158" s="164">
        <v>5686</v>
      </c>
      <c r="M158" s="164">
        <v>6004</v>
      </c>
      <c r="N158" s="164">
        <v>6837</v>
      </c>
      <c r="O158" s="164">
        <v>7126</v>
      </c>
      <c r="P158" s="164">
        <v>7410</v>
      </c>
      <c r="Q158" s="164">
        <v>7210</v>
      </c>
      <c r="R158" s="162"/>
      <c r="S158" s="162"/>
    </row>
    <row r="159" spans="1:19" ht="11.25" customHeight="1">
      <c r="A159" s="162" t="s">
        <v>210</v>
      </c>
      <c r="B159" s="162"/>
      <c r="C159" s="164">
        <v>4667</v>
      </c>
      <c r="D159" s="164">
        <v>5232</v>
      </c>
      <c r="E159" s="164">
        <v>5321</v>
      </c>
      <c r="F159" s="164">
        <v>4080</v>
      </c>
      <c r="G159" s="164">
        <v>4909</v>
      </c>
      <c r="H159" s="164">
        <v>4211</v>
      </c>
      <c r="I159" s="164">
        <v>4400</v>
      </c>
      <c r="J159" s="164">
        <v>4588</v>
      </c>
      <c r="K159" s="164">
        <v>4533</v>
      </c>
      <c r="L159" s="164">
        <v>5989</v>
      </c>
      <c r="M159" s="164">
        <v>4993</v>
      </c>
      <c r="N159" s="164">
        <v>5301</v>
      </c>
      <c r="O159" s="164">
        <v>5612</v>
      </c>
      <c r="P159" s="164">
        <v>6461</v>
      </c>
      <c r="Q159" s="164">
        <v>4198</v>
      </c>
      <c r="R159" s="162"/>
      <c r="S159" s="162"/>
    </row>
    <row r="160" spans="1:19" ht="11.25" customHeight="1">
      <c r="A160" s="162" t="s">
        <v>136</v>
      </c>
      <c r="B160" s="162"/>
      <c r="C160" s="164">
        <v>70430</v>
      </c>
      <c r="D160" s="164">
        <v>79840</v>
      </c>
      <c r="E160" s="164">
        <v>60979</v>
      </c>
      <c r="F160" s="164">
        <v>81229</v>
      </c>
      <c r="G160" s="164">
        <v>86971</v>
      </c>
      <c r="H160" s="164">
        <v>107225</v>
      </c>
      <c r="I160" s="164">
        <v>86334</v>
      </c>
      <c r="J160" s="164">
        <v>85281</v>
      </c>
      <c r="K160" s="164">
        <v>89220</v>
      </c>
      <c r="L160" s="164">
        <v>115111</v>
      </c>
      <c r="M160" s="164">
        <v>137667</v>
      </c>
      <c r="N160" s="164">
        <v>131994</v>
      </c>
      <c r="O160" s="164">
        <v>113389</v>
      </c>
      <c r="P160" s="164">
        <v>128689</v>
      </c>
      <c r="Q160" s="164">
        <v>166362</v>
      </c>
      <c r="R160" s="162"/>
      <c r="S160" s="162"/>
    </row>
    <row r="161" spans="1:19" ht="11.25" customHeight="1">
      <c r="A161" s="162" t="s">
        <v>178</v>
      </c>
      <c r="B161" s="162"/>
      <c r="C161" s="164">
        <v>19921</v>
      </c>
      <c r="D161" s="164">
        <v>24585</v>
      </c>
      <c r="E161" s="164">
        <v>23933</v>
      </c>
      <c r="F161" s="164">
        <v>21959</v>
      </c>
      <c r="G161" s="164">
        <v>23435</v>
      </c>
      <c r="H161" s="164">
        <v>23774</v>
      </c>
      <c r="I161" s="164">
        <v>23910</v>
      </c>
      <c r="J161" s="164">
        <v>26119</v>
      </c>
      <c r="K161" s="164">
        <v>25544</v>
      </c>
      <c r="L161" s="164">
        <v>25743</v>
      </c>
      <c r="M161" s="164">
        <v>27256</v>
      </c>
      <c r="N161" s="164">
        <v>28390</v>
      </c>
      <c r="O161" s="164">
        <v>34943</v>
      </c>
      <c r="P161" s="164">
        <v>35101</v>
      </c>
      <c r="Q161" s="164">
        <v>32575</v>
      </c>
      <c r="R161" s="162"/>
      <c r="S161" s="162"/>
    </row>
    <row r="162" spans="1:19" ht="11.25" customHeight="1">
      <c r="A162" s="162" t="s">
        <v>164</v>
      </c>
      <c r="B162" s="162"/>
      <c r="C162" s="164">
        <v>18819</v>
      </c>
      <c r="D162" s="164">
        <v>21367</v>
      </c>
      <c r="E162" s="164">
        <v>18788</v>
      </c>
      <c r="F162" s="164">
        <v>16761</v>
      </c>
      <c r="G162" s="164">
        <v>19803</v>
      </c>
      <c r="H162" s="164">
        <v>23522</v>
      </c>
      <c r="I162" s="164">
        <v>23311</v>
      </c>
      <c r="J162" s="164">
        <v>25915</v>
      </c>
      <c r="K162" s="164">
        <v>23558</v>
      </c>
      <c r="L162" s="164">
        <v>23677</v>
      </c>
      <c r="M162" s="164">
        <v>25635</v>
      </c>
      <c r="N162" s="164">
        <v>25773</v>
      </c>
      <c r="O162" s="164">
        <v>33684</v>
      </c>
      <c r="P162" s="164">
        <v>34878</v>
      </c>
      <c r="Q162" s="164">
        <v>37773</v>
      </c>
      <c r="R162" s="162"/>
      <c r="S162" s="162"/>
    </row>
    <row r="163" spans="1:19" ht="11.25" customHeight="1">
      <c r="A163" s="162" t="s">
        <v>208</v>
      </c>
      <c r="B163" s="162"/>
      <c r="C163" s="164">
        <v>2019</v>
      </c>
      <c r="D163" s="164">
        <v>1653</v>
      </c>
      <c r="E163" s="164">
        <v>2159</v>
      </c>
      <c r="F163" s="164">
        <v>1942</v>
      </c>
      <c r="G163" s="164">
        <v>1863</v>
      </c>
      <c r="H163" s="164">
        <v>3859</v>
      </c>
      <c r="I163" s="164">
        <v>4460</v>
      </c>
      <c r="J163" s="164">
        <v>3702</v>
      </c>
      <c r="K163" s="164">
        <v>3436</v>
      </c>
      <c r="L163" s="164">
        <v>2868</v>
      </c>
      <c r="M163" s="164">
        <v>3469</v>
      </c>
      <c r="N163" s="164">
        <v>3263</v>
      </c>
      <c r="O163" s="164">
        <v>3676</v>
      </c>
      <c r="P163" s="164">
        <v>4159</v>
      </c>
      <c r="Q163" s="164">
        <v>4071</v>
      </c>
      <c r="R163" s="162"/>
      <c r="S163" s="162"/>
    </row>
    <row r="164" spans="1:19" ht="11.25" customHeight="1">
      <c r="A164" s="162" t="s">
        <v>214</v>
      </c>
      <c r="B164" s="162"/>
      <c r="C164" s="164">
        <v>2122</v>
      </c>
      <c r="D164" s="164">
        <v>2708</v>
      </c>
      <c r="E164" s="164">
        <v>2574</v>
      </c>
      <c r="F164" s="164">
        <v>2565</v>
      </c>
      <c r="G164" s="164">
        <v>2884</v>
      </c>
      <c r="H164" s="164">
        <v>2551</v>
      </c>
      <c r="I164" s="164">
        <v>2245</v>
      </c>
      <c r="J164" s="164">
        <v>2527</v>
      </c>
      <c r="K164" s="164">
        <v>2556</v>
      </c>
      <c r="L164" s="164">
        <v>3154</v>
      </c>
      <c r="M164" s="164">
        <v>3797</v>
      </c>
      <c r="N164" s="164">
        <v>3242</v>
      </c>
      <c r="O164" s="164">
        <v>4250</v>
      </c>
      <c r="P164" s="164">
        <v>3750</v>
      </c>
      <c r="Q164" s="164">
        <v>3643</v>
      </c>
      <c r="R164" s="162"/>
      <c r="S164" s="162"/>
    </row>
    <row r="165" spans="1:19" ht="11.25" customHeight="1">
      <c r="A165" s="162" t="s">
        <v>172</v>
      </c>
      <c r="B165" s="162"/>
      <c r="C165" s="164">
        <v>17338</v>
      </c>
      <c r="D165" s="164">
        <v>16445</v>
      </c>
      <c r="E165" s="164">
        <v>16395</v>
      </c>
      <c r="F165" s="164">
        <v>16320</v>
      </c>
      <c r="G165" s="164">
        <v>13299</v>
      </c>
      <c r="H165" s="164">
        <v>12771</v>
      </c>
      <c r="I165" s="164">
        <v>12651</v>
      </c>
      <c r="J165" s="164">
        <v>11807</v>
      </c>
      <c r="K165" s="164">
        <v>12700</v>
      </c>
      <c r="L165" s="164">
        <v>16007</v>
      </c>
      <c r="M165" s="164">
        <v>17986</v>
      </c>
      <c r="N165" s="164">
        <v>15346</v>
      </c>
      <c r="O165" s="164">
        <v>17583</v>
      </c>
      <c r="P165" s="164">
        <v>23090</v>
      </c>
      <c r="Q165" s="164">
        <v>19411</v>
      </c>
      <c r="R165" s="162"/>
      <c r="S165" s="162"/>
    </row>
    <row r="166" spans="1:19" ht="11.25" customHeight="1">
      <c r="A166" s="162" t="s">
        <v>184</v>
      </c>
      <c r="B166" s="162"/>
      <c r="C166" s="164">
        <v>14438</v>
      </c>
      <c r="D166" s="164">
        <v>16074</v>
      </c>
      <c r="E166" s="164">
        <v>17542</v>
      </c>
      <c r="F166" s="164">
        <v>15865</v>
      </c>
      <c r="G166" s="164">
        <v>16603</v>
      </c>
      <c r="H166" s="164">
        <v>16999</v>
      </c>
      <c r="I166" s="164">
        <v>16880</v>
      </c>
      <c r="J166" s="164">
        <v>16663</v>
      </c>
      <c r="K166" s="164">
        <v>16037</v>
      </c>
      <c r="L166" s="164">
        <v>18463</v>
      </c>
      <c r="M166" s="164">
        <v>17687</v>
      </c>
      <c r="N166" s="164">
        <v>18857</v>
      </c>
      <c r="O166" s="164">
        <v>15528</v>
      </c>
      <c r="P166" s="164">
        <v>17202</v>
      </c>
      <c r="Q166" s="164">
        <v>15683</v>
      </c>
      <c r="R166" s="162"/>
      <c r="S166" s="162"/>
    </row>
    <row r="167" spans="1:19" ht="11.25" customHeight="1">
      <c r="A167" s="162" t="s">
        <v>174</v>
      </c>
      <c r="B167" s="162"/>
      <c r="C167" s="164">
        <v>19809</v>
      </c>
      <c r="D167" s="164">
        <v>19550</v>
      </c>
      <c r="E167" s="164">
        <v>16010</v>
      </c>
      <c r="F167" s="164">
        <v>18700</v>
      </c>
      <c r="G167" s="164">
        <v>17984</v>
      </c>
      <c r="H167" s="164">
        <v>19827</v>
      </c>
      <c r="I167" s="164">
        <v>20210</v>
      </c>
      <c r="J167" s="164">
        <v>19705</v>
      </c>
      <c r="K167" s="164">
        <v>19474</v>
      </c>
      <c r="L167" s="164">
        <v>18955</v>
      </c>
      <c r="M167" s="164">
        <v>21754</v>
      </c>
      <c r="N167" s="164">
        <v>21511</v>
      </c>
      <c r="O167" s="164">
        <v>21785</v>
      </c>
      <c r="P167" s="164">
        <v>24896</v>
      </c>
      <c r="Q167" s="164">
        <v>20768</v>
      </c>
      <c r="R167" s="162"/>
      <c r="S167" s="162"/>
    </row>
    <row r="168" spans="1:19" ht="11.25" customHeight="1">
      <c r="A168" s="162"/>
      <c r="B168" s="162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2"/>
      <c r="S168" s="162"/>
    </row>
    <row r="169" spans="1:19" ht="11.25" customHeight="1">
      <c r="A169" s="162" t="s">
        <v>166</v>
      </c>
      <c r="B169" s="162"/>
      <c r="C169" s="164">
        <v>60369</v>
      </c>
      <c r="D169" s="164">
        <v>68582</v>
      </c>
      <c r="E169" s="164">
        <v>55237</v>
      </c>
      <c r="F169" s="164">
        <v>78513</v>
      </c>
      <c r="G169" s="164">
        <v>48596</v>
      </c>
      <c r="H169" s="164">
        <v>73685</v>
      </c>
      <c r="I169" s="164">
        <v>45035</v>
      </c>
      <c r="J169" s="164">
        <v>45106</v>
      </c>
      <c r="K169" s="164">
        <v>47549</v>
      </c>
      <c r="L169" s="164">
        <v>82045</v>
      </c>
      <c r="M169" s="164">
        <v>124975</v>
      </c>
      <c r="N169" s="164">
        <v>82412</v>
      </c>
      <c r="O169" s="164">
        <v>54914</v>
      </c>
      <c r="P169" s="164">
        <v>54937</v>
      </c>
      <c r="Q169" s="164">
        <v>64622</v>
      </c>
      <c r="R169" s="162"/>
      <c r="S169" s="162"/>
    </row>
    <row r="170" spans="1:19" ht="11.25" customHeight="1">
      <c r="A170" s="162" t="s">
        <v>146</v>
      </c>
      <c r="B170" s="162"/>
      <c r="C170" s="164">
        <v>72967</v>
      </c>
      <c r="D170" s="164">
        <v>78916</v>
      </c>
      <c r="E170" s="164">
        <v>80708</v>
      </c>
      <c r="F170" s="164">
        <v>82601</v>
      </c>
      <c r="G170" s="164">
        <v>91712</v>
      </c>
      <c r="H170" s="164">
        <v>86945</v>
      </c>
      <c r="I170" s="164">
        <v>93462</v>
      </c>
      <c r="J170" s="164">
        <v>104157</v>
      </c>
      <c r="K170" s="164">
        <v>101753</v>
      </c>
      <c r="L170" s="164">
        <v>115495</v>
      </c>
      <c r="M170" s="164">
        <v>112785</v>
      </c>
      <c r="N170" s="164">
        <v>130055</v>
      </c>
      <c r="O170" s="164">
        <v>119724</v>
      </c>
      <c r="P170" s="164">
        <v>122362</v>
      </c>
      <c r="Q170" s="164">
        <v>133198</v>
      </c>
      <c r="R170" s="162"/>
      <c r="S170" s="162"/>
    </row>
    <row r="171" spans="1:19" ht="11.25" customHeight="1">
      <c r="A171" s="162" t="s">
        <v>156</v>
      </c>
      <c r="B171" s="162"/>
      <c r="C171" s="164">
        <v>30104</v>
      </c>
      <c r="D171" s="164">
        <v>35251</v>
      </c>
      <c r="E171" s="164">
        <v>27576</v>
      </c>
      <c r="F171" s="164">
        <v>33027</v>
      </c>
      <c r="G171" s="164">
        <v>29428</v>
      </c>
      <c r="H171" s="164">
        <v>33110</v>
      </c>
      <c r="I171" s="164">
        <v>33651</v>
      </c>
      <c r="J171" s="164">
        <v>32594</v>
      </c>
      <c r="K171" s="164">
        <v>33738</v>
      </c>
      <c r="L171" s="164">
        <v>43837</v>
      </c>
      <c r="M171" s="164">
        <v>53278</v>
      </c>
      <c r="N171" s="164">
        <v>45166</v>
      </c>
      <c r="O171" s="164">
        <v>46419</v>
      </c>
      <c r="P171" s="164">
        <v>47766</v>
      </c>
      <c r="Q171" s="164">
        <v>50746</v>
      </c>
      <c r="R171" s="162"/>
      <c r="S171" s="162"/>
    </row>
    <row r="172" spans="1:19" ht="11.25" customHeight="1">
      <c r="A172" s="162" t="s">
        <v>200</v>
      </c>
      <c r="B172" s="162"/>
      <c r="C172" s="164">
        <v>3896</v>
      </c>
      <c r="D172" s="164">
        <v>3882</v>
      </c>
      <c r="E172" s="164">
        <v>3292</v>
      </c>
      <c r="F172" s="164">
        <v>3633</v>
      </c>
      <c r="G172" s="164">
        <v>3607</v>
      </c>
      <c r="H172" s="164">
        <v>5007</v>
      </c>
      <c r="I172" s="164">
        <v>4592</v>
      </c>
      <c r="J172" s="164">
        <v>4662</v>
      </c>
      <c r="K172" s="164">
        <v>4906</v>
      </c>
      <c r="L172" s="164">
        <v>4942</v>
      </c>
      <c r="M172" s="164">
        <v>5835</v>
      </c>
      <c r="N172" s="164">
        <v>6120</v>
      </c>
      <c r="O172" s="164">
        <v>6158</v>
      </c>
      <c r="P172" s="164">
        <v>7025</v>
      </c>
      <c r="Q172" s="164">
        <v>6547</v>
      </c>
      <c r="R172" s="162"/>
      <c r="S172" s="162"/>
    </row>
    <row r="173" spans="1:19" ht="11.25" customHeight="1">
      <c r="A173" s="162" t="s">
        <v>192</v>
      </c>
      <c r="B173" s="162"/>
      <c r="C173" s="164">
        <v>6012</v>
      </c>
      <c r="D173" s="164">
        <v>5123</v>
      </c>
      <c r="E173" s="164">
        <v>6128</v>
      </c>
      <c r="F173" s="164">
        <v>4960</v>
      </c>
      <c r="G173" s="164">
        <v>5524</v>
      </c>
      <c r="H173" s="164">
        <v>7884</v>
      </c>
      <c r="I173" s="164">
        <v>6484</v>
      </c>
      <c r="J173" s="164">
        <v>7430</v>
      </c>
      <c r="K173" s="164">
        <v>6868</v>
      </c>
      <c r="L173" s="164">
        <v>7179</v>
      </c>
      <c r="M173" s="164">
        <v>10073</v>
      </c>
      <c r="N173" s="164">
        <v>10684</v>
      </c>
      <c r="O173" s="164">
        <v>12381</v>
      </c>
      <c r="P173" s="164">
        <v>12762</v>
      </c>
      <c r="Q173" s="164">
        <v>12367</v>
      </c>
      <c r="R173" s="162"/>
      <c r="S173" s="162"/>
    </row>
    <row r="174" spans="1:19" ht="11.25" customHeight="1">
      <c r="A174" s="162" t="s">
        <v>194</v>
      </c>
      <c r="B174" s="162"/>
      <c r="C174" s="164">
        <v>4565</v>
      </c>
      <c r="D174" s="164">
        <v>5187</v>
      </c>
      <c r="E174" s="164">
        <v>3534</v>
      </c>
      <c r="F174" s="164">
        <v>5667</v>
      </c>
      <c r="G174" s="164">
        <v>4727</v>
      </c>
      <c r="H174" s="164">
        <v>4343</v>
      </c>
      <c r="I174" s="164">
        <v>4351</v>
      </c>
      <c r="J174" s="164">
        <v>3888</v>
      </c>
      <c r="K174" s="164">
        <v>4306</v>
      </c>
      <c r="L174" s="164">
        <v>5103</v>
      </c>
      <c r="M174" s="164">
        <v>8086</v>
      </c>
      <c r="N174" s="164">
        <v>5114</v>
      </c>
      <c r="O174" s="164">
        <v>5271</v>
      </c>
      <c r="P174" s="164">
        <v>4622</v>
      </c>
      <c r="Q174" s="164">
        <v>6393</v>
      </c>
      <c r="R174" s="162"/>
      <c r="S174" s="162"/>
    </row>
    <row r="175" spans="1:19" ht="11.25" customHeight="1">
      <c r="A175" s="162" t="s">
        <v>150</v>
      </c>
      <c r="B175" s="162"/>
      <c r="C175" s="164">
        <v>19070</v>
      </c>
      <c r="D175" s="164">
        <v>6252</v>
      </c>
      <c r="E175" s="164">
        <v>7586</v>
      </c>
      <c r="F175" s="164">
        <v>8035</v>
      </c>
      <c r="G175" s="164">
        <v>8544</v>
      </c>
      <c r="H175" s="164">
        <v>25611</v>
      </c>
      <c r="I175" s="164">
        <v>25073</v>
      </c>
      <c r="J175" s="164">
        <v>26827</v>
      </c>
      <c r="K175" s="164">
        <v>27780</v>
      </c>
      <c r="L175" s="164">
        <v>31571</v>
      </c>
      <c r="M175" s="164">
        <v>37901</v>
      </c>
      <c r="N175" s="164">
        <v>35698</v>
      </c>
      <c r="O175" s="164">
        <v>40266</v>
      </c>
      <c r="P175" s="164">
        <v>43677</v>
      </c>
      <c r="Q175" s="164">
        <v>43675</v>
      </c>
      <c r="R175" s="162"/>
      <c r="S175" s="162"/>
    </row>
    <row r="176" spans="1:19" ht="11.25" customHeight="1">
      <c r="A176" s="162" t="s">
        <v>152</v>
      </c>
      <c r="B176" s="162"/>
      <c r="C176" s="164">
        <v>13089</v>
      </c>
      <c r="D176" s="164">
        <v>14314</v>
      </c>
      <c r="E176" s="164">
        <v>11604</v>
      </c>
      <c r="F176" s="164">
        <v>17691</v>
      </c>
      <c r="G176" s="164">
        <v>28527</v>
      </c>
      <c r="H176" s="164">
        <v>20018</v>
      </c>
      <c r="I176" s="164">
        <v>13823</v>
      </c>
      <c r="J176" s="164">
        <v>12655</v>
      </c>
      <c r="K176" s="164">
        <v>12897</v>
      </c>
      <c r="L176" s="164">
        <v>20226</v>
      </c>
      <c r="M176" s="164">
        <v>33015</v>
      </c>
      <c r="N176" s="164">
        <v>20041</v>
      </c>
      <c r="O176" s="164">
        <v>19707</v>
      </c>
      <c r="P176" s="164">
        <v>17884</v>
      </c>
      <c r="Q176" s="164">
        <v>23968</v>
      </c>
      <c r="R176" s="162"/>
      <c r="S176" s="162"/>
    </row>
    <row r="177" spans="1:19" ht="11.25" customHeight="1">
      <c r="A177" s="162" t="s">
        <v>168</v>
      </c>
      <c r="B177" s="162"/>
      <c r="C177" s="164">
        <v>11952</v>
      </c>
      <c r="D177" s="164">
        <v>11371</v>
      </c>
      <c r="E177" s="164">
        <v>9731</v>
      </c>
      <c r="F177" s="164">
        <v>11733</v>
      </c>
      <c r="G177" s="164">
        <v>11584</v>
      </c>
      <c r="H177" s="164">
        <v>11968</v>
      </c>
      <c r="I177" s="164">
        <v>11581</v>
      </c>
      <c r="J177" s="164">
        <v>9161</v>
      </c>
      <c r="K177" s="164">
        <v>11856</v>
      </c>
      <c r="L177" s="164">
        <v>10497</v>
      </c>
      <c r="M177" s="164">
        <v>13907</v>
      </c>
      <c r="N177" s="164">
        <v>12450</v>
      </c>
      <c r="O177" s="164">
        <v>12275</v>
      </c>
      <c r="P177" s="164">
        <v>14330</v>
      </c>
      <c r="Q177" s="164">
        <v>12957</v>
      </c>
      <c r="R177" s="162"/>
      <c r="S177" s="162"/>
    </row>
    <row r="178" spans="1:19" ht="11.25" customHeight="1">
      <c r="A178" s="162" t="s">
        <v>212</v>
      </c>
      <c r="B178" s="162"/>
      <c r="C178" s="164">
        <v>2036</v>
      </c>
      <c r="D178" s="164">
        <v>2207</v>
      </c>
      <c r="E178" s="164">
        <v>2123</v>
      </c>
      <c r="F178" s="164">
        <v>1894</v>
      </c>
      <c r="G178" s="164">
        <v>2019</v>
      </c>
      <c r="H178" s="164">
        <v>2640</v>
      </c>
      <c r="I178" s="164">
        <v>2511</v>
      </c>
      <c r="J178" s="164">
        <v>2653</v>
      </c>
      <c r="K178" s="164">
        <v>2689</v>
      </c>
      <c r="L178" s="164">
        <v>2925</v>
      </c>
      <c r="M178" s="164">
        <v>3031</v>
      </c>
      <c r="N178" s="164">
        <v>3129</v>
      </c>
      <c r="O178" s="164">
        <v>2780</v>
      </c>
      <c r="P178" s="164">
        <v>3552</v>
      </c>
      <c r="Q178" s="164">
        <v>2957</v>
      </c>
      <c r="R178" s="162"/>
      <c r="S178" s="162"/>
    </row>
    <row r="179" spans="1:19" ht="11.25" customHeight="1">
      <c r="A179" s="162"/>
      <c r="B179" s="162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2"/>
      <c r="S179" s="162"/>
    </row>
    <row r="180" spans="1:19" ht="11.25" customHeight="1">
      <c r="A180" s="162" t="s">
        <v>160</v>
      </c>
      <c r="B180" s="162"/>
      <c r="C180" s="164">
        <v>50379</v>
      </c>
      <c r="D180" s="164">
        <v>73947</v>
      </c>
      <c r="E180" s="164">
        <v>63191</v>
      </c>
      <c r="F180" s="164">
        <v>60943</v>
      </c>
      <c r="G180" s="164">
        <v>62342</v>
      </c>
      <c r="H180" s="164">
        <v>62808</v>
      </c>
      <c r="I180" s="164">
        <v>66706</v>
      </c>
      <c r="J180" s="164">
        <v>66546</v>
      </c>
      <c r="K180" s="164">
        <v>66511</v>
      </c>
      <c r="L180" s="164">
        <v>67547</v>
      </c>
      <c r="M180" s="164">
        <v>78129</v>
      </c>
      <c r="N180" s="164">
        <v>76405</v>
      </c>
      <c r="O180" s="164">
        <v>78681</v>
      </c>
      <c r="P180" s="164">
        <v>76525</v>
      </c>
      <c r="Q180" s="164">
        <v>69093</v>
      </c>
      <c r="R180" s="162"/>
      <c r="S180" s="162"/>
    </row>
    <row r="181" spans="1:19" ht="11.25" customHeight="1">
      <c r="A181" s="162" t="s">
        <v>162</v>
      </c>
      <c r="B181" s="162"/>
      <c r="C181" s="164">
        <v>5065</v>
      </c>
      <c r="D181" s="164">
        <v>5927</v>
      </c>
      <c r="E181" s="164">
        <v>7800</v>
      </c>
      <c r="F181" s="164">
        <v>7868</v>
      </c>
      <c r="G181" s="164">
        <v>7270</v>
      </c>
      <c r="H181" s="164">
        <v>8213</v>
      </c>
      <c r="I181" s="164">
        <v>9112</v>
      </c>
      <c r="J181" s="164">
        <v>9201</v>
      </c>
      <c r="K181" s="164">
        <v>9090</v>
      </c>
      <c r="L181" s="164">
        <v>8063</v>
      </c>
      <c r="M181" s="164">
        <v>12006</v>
      </c>
      <c r="N181" s="164">
        <v>14836</v>
      </c>
      <c r="O181" s="164">
        <v>22520</v>
      </c>
      <c r="P181" s="164">
        <v>19223</v>
      </c>
      <c r="Q181" s="164">
        <v>18204</v>
      </c>
      <c r="R181" s="162"/>
      <c r="S181" s="162"/>
    </row>
    <row r="182" spans="1:19" ht="11.25" customHeight="1">
      <c r="A182" s="162" t="s">
        <v>198</v>
      </c>
      <c r="B182" s="162"/>
      <c r="C182" s="164">
        <v>1056</v>
      </c>
      <c r="D182" s="164">
        <v>590</v>
      </c>
      <c r="E182" s="164">
        <v>48</v>
      </c>
      <c r="F182" s="164">
        <v>35</v>
      </c>
      <c r="G182" s="164">
        <v>36</v>
      </c>
      <c r="H182" s="164">
        <v>1226</v>
      </c>
      <c r="I182" s="164">
        <v>988</v>
      </c>
      <c r="J182" s="164">
        <v>1097</v>
      </c>
      <c r="K182" s="164">
        <v>1621</v>
      </c>
      <c r="L182" s="164">
        <v>1280</v>
      </c>
      <c r="M182" s="164">
        <v>1117</v>
      </c>
      <c r="N182" s="164">
        <v>1223</v>
      </c>
      <c r="O182" s="164">
        <v>1384</v>
      </c>
      <c r="P182" s="164">
        <v>1330</v>
      </c>
      <c r="Q182" s="164">
        <v>1636</v>
      </c>
      <c r="R182" s="162"/>
      <c r="S182" s="162"/>
    </row>
    <row r="183" spans="1:19" ht="11.25" customHeight="1">
      <c r="A183" s="162" t="s">
        <v>140</v>
      </c>
      <c r="B183" s="162"/>
      <c r="C183" s="164">
        <v>90864</v>
      </c>
      <c r="D183" s="164">
        <v>97630</v>
      </c>
      <c r="E183" s="164">
        <v>109286</v>
      </c>
      <c r="F183" s="164">
        <v>99317</v>
      </c>
      <c r="G183" s="164">
        <v>113237</v>
      </c>
      <c r="H183" s="164">
        <v>99999</v>
      </c>
      <c r="I183" s="164">
        <v>93700</v>
      </c>
      <c r="J183" s="164">
        <v>107954</v>
      </c>
      <c r="K183" s="164">
        <v>100238</v>
      </c>
      <c r="L183" s="164">
        <v>120070</v>
      </c>
      <c r="M183" s="164">
        <v>121875</v>
      </c>
      <c r="N183" s="164">
        <v>133381</v>
      </c>
      <c r="O183" s="164">
        <v>119945</v>
      </c>
      <c r="P183" s="164">
        <v>120549</v>
      </c>
      <c r="Q183" s="164">
        <v>122962</v>
      </c>
      <c r="R183" s="162"/>
      <c r="S183" s="162"/>
    </row>
    <row r="184" spans="1:19" ht="11.25" customHeight="1">
      <c r="A184" s="162" t="s">
        <v>158</v>
      </c>
      <c r="B184" s="162"/>
      <c r="C184" s="164">
        <v>27625</v>
      </c>
      <c r="D184" s="164">
        <v>35281</v>
      </c>
      <c r="E184" s="164">
        <v>34620</v>
      </c>
      <c r="F184" s="164">
        <v>33131</v>
      </c>
      <c r="G184" s="164">
        <v>39433</v>
      </c>
      <c r="H184" s="164">
        <v>54316</v>
      </c>
      <c r="I184" s="164">
        <v>47195</v>
      </c>
      <c r="J184" s="164">
        <v>49117</v>
      </c>
      <c r="K184" s="164">
        <v>47697</v>
      </c>
      <c r="L184" s="164">
        <v>53907</v>
      </c>
      <c r="M184" s="164">
        <v>56315</v>
      </c>
      <c r="N184" s="164">
        <v>58567</v>
      </c>
      <c r="O184" s="164">
        <v>63719</v>
      </c>
      <c r="P184" s="164">
        <v>73379</v>
      </c>
      <c r="Q184" s="164">
        <v>56644</v>
      </c>
      <c r="R184" s="162"/>
      <c r="S184" s="162"/>
    </row>
    <row r="185" spans="1:19" ht="11.25" customHeight="1">
      <c r="A185" s="162" t="s">
        <v>202</v>
      </c>
      <c r="B185" s="162"/>
      <c r="C185" s="164">
        <v>4123</v>
      </c>
      <c r="D185" s="164">
        <v>3439</v>
      </c>
      <c r="E185" s="164">
        <v>3075</v>
      </c>
      <c r="F185" s="164">
        <v>3707</v>
      </c>
      <c r="G185" s="164">
        <v>3880</v>
      </c>
      <c r="H185" s="164">
        <v>4641</v>
      </c>
      <c r="I185" s="164">
        <v>4548</v>
      </c>
      <c r="J185" s="164">
        <v>4074</v>
      </c>
      <c r="K185" s="164">
        <v>4176</v>
      </c>
      <c r="L185" s="164">
        <v>4050</v>
      </c>
      <c r="M185" s="164">
        <v>4429</v>
      </c>
      <c r="N185" s="164">
        <v>4700</v>
      </c>
      <c r="O185" s="164">
        <v>5299</v>
      </c>
      <c r="P185" s="164">
        <v>4702</v>
      </c>
      <c r="Q185" s="164">
        <v>5121</v>
      </c>
      <c r="R185" s="162"/>
      <c r="S185" s="162"/>
    </row>
    <row r="186" spans="1:19" ht="11.25" customHeight="1">
      <c r="A186" s="162" t="s">
        <v>148</v>
      </c>
      <c r="B186" s="162"/>
      <c r="C186" s="164">
        <v>38337</v>
      </c>
      <c r="D186" s="164">
        <v>47203</v>
      </c>
      <c r="E186" s="164">
        <v>44512</v>
      </c>
      <c r="F186" s="164">
        <v>47812</v>
      </c>
      <c r="G186" s="164">
        <v>49827</v>
      </c>
      <c r="H186" s="164">
        <v>47756</v>
      </c>
      <c r="I186" s="164">
        <v>47889</v>
      </c>
      <c r="J186" s="164">
        <v>47076</v>
      </c>
      <c r="K186" s="164">
        <v>50482</v>
      </c>
      <c r="L186" s="164">
        <v>54615</v>
      </c>
      <c r="M186" s="164">
        <v>64532</v>
      </c>
      <c r="N186" s="164">
        <v>66102</v>
      </c>
      <c r="O186" s="164">
        <v>75217</v>
      </c>
      <c r="P186" s="164">
        <v>77498</v>
      </c>
      <c r="Q186" s="164">
        <v>77745</v>
      </c>
      <c r="R186" s="162"/>
      <c r="S186" s="162"/>
    </row>
    <row r="187" spans="1:19" ht="11.25" customHeight="1">
      <c r="A187" s="162" t="s">
        <v>170</v>
      </c>
      <c r="B187" s="162"/>
      <c r="C187" s="164">
        <v>34520</v>
      </c>
      <c r="D187" s="164">
        <v>51318</v>
      </c>
      <c r="E187" s="164">
        <v>52007</v>
      </c>
      <c r="F187" s="164">
        <v>53116</v>
      </c>
      <c r="G187" s="164">
        <v>61287</v>
      </c>
      <c r="H187" s="164">
        <v>38364</v>
      </c>
      <c r="I187" s="164">
        <v>33361</v>
      </c>
      <c r="J187" s="164">
        <v>34712</v>
      </c>
      <c r="K187" s="164">
        <v>33164</v>
      </c>
      <c r="L187" s="164">
        <v>36577</v>
      </c>
      <c r="M187" s="164">
        <v>39993</v>
      </c>
      <c r="N187" s="164">
        <v>36927</v>
      </c>
      <c r="O187" s="164">
        <v>38639</v>
      </c>
      <c r="P187" s="164">
        <v>42003</v>
      </c>
      <c r="Q187" s="164">
        <v>38664</v>
      </c>
      <c r="R187" s="162"/>
      <c r="S187" s="162"/>
    </row>
    <row r="188" spans="1:19" ht="11.25" customHeight="1">
      <c r="A188" s="162" t="s">
        <v>222</v>
      </c>
      <c r="B188" s="162"/>
      <c r="C188" s="164">
        <v>2908</v>
      </c>
      <c r="D188" s="164">
        <v>3910</v>
      </c>
      <c r="E188" s="164">
        <v>3210</v>
      </c>
      <c r="F188" s="164">
        <v>3320</v>
      </c>
      <c r="G188" s="164">
        <v>3791</v>
      </c>
      <c r="H188" s="164">
        <v>4026</v>
      </c>
      <c r="I188" s="164">
        <v>3760</v>
      </c>
      <c r="J188" s="164">
        <v>3750</v>
      </c>
      <c r="K188" s="164">
        <v>3914</v>
      </c>
      <c r="L188" s="164">
        <v>4838</v>
      </c>
      <c r="M188" s="164">
        <v>4763</v>
      </c>
      <c r="N188" s="164">
        <v>5128</v>
      </c>
      <c r="O188" s="164">
        <v>3671</v>
      </c>
      <c r="P188" s="164">
        <v>4186</v>
      </c>
      <c r="Q188" s="164">
        <v>3523</v>
      </c>
      <c r="R188" s="162"/>
      <c r="S188" s="162"/>
    </row>
    <row r="189" spans="1:19" ht="11.25" customHeight="1">
      <c r="A189" s="162" t="s">
        <v>180</v>
      </c>
      <c r="B189" s="162"/>
      <c r="C189" s="164">
        <v>13062</v>
      </c>
      <c r="D189" s="164">
        <v>12612</v>
      </c>
      <c r="E189" s="164">
        <v>12024</v>
      </c>
      <c r="F189" s="164">
        <v>11206</v>
      </c>
      <c r="G189" s="164">
        <v>13400</v>
      </c>
      <c r="H189" s="164">
        <v>16139</v>
      </c>
      <c r="I189" s="164">
        <v>17835</v>
      </c>
      <c r="J189" s="164">
        <v>15139</v>
      </c>
      <c r="K189" s="164">
        <v>16451</v>
      </c>
      <c r="L189" s="164">
        <v>18638</v>
      </c>
      <c r="M189" s="164">
        <v>20190</v>
      </c>
      <c r="N189" s="164">
        <v>20487</v>
      </c>
      <c r="O189" s="164">
        <v>27346</v>
      </c>
      <c r="P189" s="164">
        <v>21404</v>
      </c>
      <c r="Q189" s="164">
        <v>21859</v>
      </c>
      <c r="R189" s="162"/>
      <c r="S189" s="162"/>
    </row>
    <row r="190" spans="1:19" ht="11.25" customHeight="1">
      <c r="A190" s="162"/>
      <c r="B190" s="162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2"/>
      <c r="S190" s="162"/>
    </row>
    <row r="191" spans="1:19" ht="11.25" customHeight="1">
      <c r="A191" s="162" t="s">
        <v>220</v>
      </c>
      <c r="B191" s="162"/>
      <c r="C191" s="164">
        <v>1466</v>
      </c>
      <c r="D191" s="164">
        <v>1287</v>
      </c>
      <c r="E191" s="164">
        <v>1179</v>
      </c>
      <c r="F191" s="164">
        <v>1305</v>
      </c>
      <c r="G191" s="164">
        <v>807</v>
      </c>
      <c r="H191" s="164">
        <v>1319</v>
      </c>
      <c r="I191" s="164">
        <v>1004</v>
      </c>
      <c r="J191" s="164">
        <v>1118</v>
      </c>
      <c r="K191" s="164">
        <v>1012</v>
      </c>
      <c r="L191" s="164">
        <v>1441</v>
      </c>
      <c r="M191" s="164">
        <v>1502</v>
      </c>
      <c r="N191" s="164">
        <v>1930</v>
      </c>
      <c r="O191" s="164">
        <v>1834</v>
      </c>
      <c r="P191" s="164">
        <v>1939</v>
      </c>
      <c r="Q191" s="164">
        <v>2113</v>
      </c>
      <c r="R191" s="162"/>
      <c r="S191" s="162"/>
    </row>
    <row r="192" spans="1:19" ht="11.25" customHeight="1">
      <c r="A192" s="162" t="s">
        <v>188</v>
      </c>
      <c r="B192" s="162"/>
      <c r="C192" s="164">
        <v>6424</v>
      </c>
      <c r="D192" s="164">
        <v>7110</v>
      </c>
      <c r="E192" s="164">
        <v>7091</v>
      </c>
      <c r="F192" s="164">
        <v>7032</v>
      </c>
      <c r="G192" s="164">
        <v>8455</v>
      </c>
      <c r="H192" s="164">
        <v>10776</v>
      </c>
      <c r="I192" s="164">
        <v>11512</v>
      </c>
      <c r="J192" s="164">
        <v>10834</v>
      </c>
      <c r="K192" s="164">
        <v>12538</v>
      </c>
      <c r="L192" s="164">
        <v>13249</v>
      </c>
      <c r="M192" s="164">
        <v>13958</v>
      </c>
      <c r="N192" s="164">
        <v>13379</v>
      </c>
      <c r="O192" s="164">
        <v>12781</v>
      </c>
      <c r="P192" s="164">
        <v>12827</v>
      </c>
      <c r="Q192" s="164">
        <v>12918</v>
      </c>
      <c r="R192" s="162"/>
      <c r="S192" s="162"/>
    </row>
    <row r="193" spans="1:19" ht="11.25" customHeight="1">
      <c r="A193" s="162" t="s">
        <v>138</v>
      </c>
      <c r="B193" s="162"/>
      <c r="C193" s="164">
        <v>68457</v>
      </c>
      <c r="D193" s="164">
        <v>71709</v>
      </c>
      <c r="E193" s="164">
        <v>64431</v>
      </c>
      <c r="F193" s="164">
        <v>62770</v>
      </c>
      <c r="G193" s="164">
        <v>67115</v>
      </c>
      <c r="H193" s="164">
        <v>100331</v>
      </c>
      <c r="I193" s="164">
        <v>97539</v>
      </c>
      <c r="J193" s="164">
        <v>98904</v>
      </c>
      <c r="K193" s="164">
        <v>102519</v>
      </c>
      <c r="L193" s="164">
        <v>105357</v>
      </c>
      <c r="M193" s="164">
        <v>114489</v>
      </c>
      <c r="N193" s="164">
        <v>112433</v>
      </c>
      <c r="O193" s="164">
        <v>126194</v>
      </c>
      <c r="P193" s="164">
        <v>127292</v>
      </c>
      <c r="Q193" s="164">
        <v>130671</v>
      </c>
      <c r="R193" s="162"/>
      <c r="S193" s="162"/>
    </row>
    <row r="194" spans="1:19" ht="11.25" customHeight="1">
      <c r="A194" s="162" t="s">
        <v>204</v>
      </c>
      <c r="B194" s="162"/>
      <c r="C194" s="164">
        <v>7802</v>
      </c>
      <c r="D194" s="164">
        <v>7729</v>
      </c>
      <c r="E194" s="164">
        <v>7979</v>
      </c>
      <c r="F194" s="164">
        <v>6118</v>
      </c>
      <c r="G194" s="164">
        <v>6618</v>
      </c>
      <c r="H194" s="164">
        <v>6670</v>
      </c>
      <c r="I194" s="164">
        <v>5799</v>
      </c>
      <c r="J194" s="164">
        <v>5876</v>
      </c>
      <c r="K194" s="164">
        <v>5591</v>
      </c>
      <c r="L194" s="164">
        <v>5824</v>
      </c>
      <c r="M194" s="164">
        <v>6322</v>
      </c>
      <c r="N194" s="164">
        <v>6708</v>
      </c>
      <c r="O194" s="164">
        <v>7046</v>
      </c>
      <c r="P194" s="164">
        <v>7354</v>
      </c>
      <c r="Q194" s="164">
        <v>6668</v>
      </c>
      <c r="R194" s="162"/>
      <c r="S194" s="162"/>
    </row>
    <row r="195" spans="1:19" ht="11.25" customHeight="1">
      <c r="A195" s="162" t="s">
        <v>176</v>
      </c>
      <c r="B195" s="162"/>
      <c r="C195" s="164">
        <v>21167</v>
      </c>
      <c r="D195" s="164">
        <v>32265</v>
      </c>
      <c r="E195" s="164">
        <v>20742</v>
      </c>
      <c r="F195" s="164">
        <v>20592</v>
      </c>
      <c r="G195" s="164">
        <v>24727</v>
      </c>
      <c r="H195" s="164">
        <v>23252</v>
      </c>
      <c r="I195" s="164">
        <v>25387</v>
      </c>
      <c r="J195" s="164">
        <v>28148</v>
      </c>
      <c r="K195" s="164">
        <v>23143</v>
      </c>
      <c r="L195" s="164">
        <v>33570</v>
      </c>
      <c r="M195" s="164">
        <v>36463</v>
      </c>
      <c r="N195" s="164">
        <v>31194</v>
      </c>
      <c r="O195" s="164">
        <v>37181</v>
      </c>
      <c r="P195" s="164">
        <v>34132</v>
      </c>
      <c r="Q195" s="164">
        <v>28582</v>
      </c>
      <c r="R195" s="162"/>
      <c r="S195" s="162"/>
    </row>
    <row r="196" spans="1:19" ht="11.25" customHeight="1">
      <c r="A196" s="162" t="s">
        <v>216</v>
      </c>
      <c r="B196" s="162"/>
      <c r="C196" s="164">
        <v>1217</v>
      </c>
      <c r="D196" s="164">
        <v>1307</v>
      </c>
      <c r="E196" s="164">
        <v>1185</v>
      </c>
      <c r="F196" s="164">
        <v>1164</v>
      </c>
      <c r="G196" s="164">
        <v>997</v>
      </c>
      <c r="H196" s="164">
        <v>1468</v>
      </c>
      <c r="I196" s="164">
        <v>1357</v>
      </c>
      <c r="J196" s="164">
        <v>1612</v>
      </c>
      <c r="K196" s="164">
        <v>1592</v>
      </c>
      <c r="L196" s="164">
        <v>1776</v>
      </c>
      <c r="M196" s="164">
        <v>1958</v>
      </c>
      <c r="N196" s="164">
        <v>1713</v>
      </c>
      <c r="O196" s="164">
        <v>1623</v>
      </c>
      <c r="P196" s="164">
        <v>1771</v>
      </c>
      <c r="Q196" s="164">
        <v>1190</v>
      </c>
      <c r="R196" s="162"/>
      <c r="S196" s="162"/>
    </row>
    <row r="197" spans="1:19" ht="11.25" customHeight="1">
      <c r="A197" s="162" t="s">
        <v>134</v>
      </c>
      <c r="B197" s="162"/>
      <c r="C197" s="164">
        <v>40504</v>
      </c>
      <c r="D197" s="164">
        <v>55667</v>
      </c>
      <c r="E197" s="164">
        <v>52720</v>
      </c>
      <c r="F197" s="164">
        <v>47147</v>
      </c>
      <c r="G197" s="164">
        <v>58541</v>
      </c>
      <c r="H197" s="164">
        <v>59849</v>
      </c>
      <c r="I197" s="164">
        <v>53712</v>
      </c>
      <c r="J197" s="164">
        <v>58043</v>
      </c>
      <c r="K197" s="164">
        <v>59785</v>
      </c>
      <c r="L197" s="164">
        <v>67894</v>
      </c>
      <c r="M197" s="164">
        <v>77547</v>
      </c>
      <c r="N197" s="164">
        <v>90400</v>
      </c>
      <c r="O197" s="164">
        <v>94121</v>
      </c>
      <c r="P197" s="164">
        <v>101496</v>
      </c>
      <c r="Q197" s="164">
        <v>109235</v>
      </c>
      <c r="R197" s="162"/>
      <c r="S197" s="162"/>
    </row>
    <row r="198" spans="1:19" ht="11.25" customHeight="1">
      <c r="A198" s="162" t="s">
        <v>144</v>
      </c>
      <c r="B198" s="162"/>
      <c r="C198" s="164">
        <v>39264</v>
      </c>
      <c r="D198" s="164">
        <v>51057</v>
      </c>
      <c r="E198" s="164">
        <v>49271</v>
      </c>
      <c r="F198" s="164">
        <v>41638</v>
      </c>
      <c r="G198" s="164">
        <v>47440</v>
      </c>
      <c r="H198" s="164">
        <v>47592</v>
      </c>
      <c r="I198" s="164">
        <v>53123</v>
      </c>
      <c r="J198" s="164">
        <v>57768</v>
      </c>
      <c r="K198" s="164">
        <v>56846</v>
      </c>
      <c r="L198" s="164">
        <v>71105</v>
      </c>
      <c r="M198" s="164">
        <v>80238</v>
      </c>
      <c r="N198" s="164">
        <v>81308</v>
      </c>
      <c r="O198" s="164">
        <v>81847</v>
      </c>
      <c r="P198" s="164">
        <v>87950</v>
      </c>
      <c r="Q198" s="164">
        <v>86327</v>
      </c>
      <c r="R198" s="162"/>
      <c r="S198" s="162"/>
    </row>
    <row r="199" spans="1:19" ht="11.25" customHeight="1">
      <c r="A199" s="162" t="s">
        <v>298</v>
      </c>
      <c r="B199" s="162"/>
      <c r="C199" s="164">
        <v>1102</v>
      </c>
      <c r="D199" s="164">
        <v>3073</v>
      </c>
      <c r="E199" s="164">
        <v>2957</v>
      </c>
      <c r="F199" s="164">
        <v>2765</v>
      </c>
      <c r="G199" s="164">
        <v>3003</v>
      </c>
      <c r="H199" s="164">
        <v>1598</v>
      </c>
      <c r="I199" s="164">
        <v>1127</v>
      </c>
      <c r="J199" s="164">
        <v>1138</v>
      </c>
      <c r="K199" s="164">
        <v>1017</v>
      </c>
      <c r="L199" s="164">
        <v>1172</v>
      </c>
      <c r="M199" s="164">
        <v>953</v>
      </c>
      <c r="N199" s="164">
        <v>907</v>
      </c>
      <c r="O199" s="164">
        <v>903</v>
      </c>
      <c r="P199" s="164">
        <v>1227</v>
      </c>
      <c r="Q199" s="164">
        <v>968</v>
      </c>
      <c r="R199" s="162"/>
      <c r="S199" s="162"/>
    </row>
    <row r="200" spans="1:19" ht="11.25" customHeight="1">
      <c r="A200" s="162" t="s">
        <v>218</v>
      </c>
      <c r="B200" s="162"/>
      <c r="C200" s="164">
        <v>5337</v>
      </c>
      <c r="D200" s="164">
        <v>7037</v>
      </c>
      <c r="E200" s="164">
        <v>6878</v>
      </c>
      <c r="F200" s="164">
        <v>8097</v>
      </c>
      <c r="G200" s="164">
        <v>8641</v>
      </c>
      <c r="H200" s="164">
        <v>7929</v>
      </c>
      <c r="I200" s="164">
        <v>6451</v>
      </c>
      <c r="J200" s="164">
        <v>4826</v>
      </c>
      <c r="K200" s="164">
        <v>6422</v>
      </c>
      <c r="L200" s="164">
        <v>5786</v>
      </c>
      <c r="M200" s="164">
        <v>5637</v>
      </c>
      <c r="N200" s="164">
        <v>6544</v>
      </c>
      <c r="O200" s="164">
        <v>5625</v>
      </c>
      <c r="P200" s="164">
        <v>6394</v>
      </c>
      <c r="Q200" s="164">
        <v>5424</v>
      </c>
      <c r="R200" s="162"/>
      <c r="S200" s="162"/>
    </row>
    <row r="201" spans="1:19" ht="11.25" customHeight="1">
      <c r="A201" s="162"/>
      <c r="B201" s="162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2"/>
      <c r="S201" s="162"/>
    </row>
    <row r="202" spans="1:19" ht="11.25" customHeight="1">
      <c r="A202" s="162" t="s">
        <v>226</v>
      </c>
      <c r="B202" s="162"/>
      <c r="C202" s="164">
        <v>1722701</v>
      </c>
      <c r="D202" s="164">
        <v>1860611</v>
      </c>
      <c r="E202" s="164">
        <v>1711371</v>
      </c>
      <c r="F202" s="164">
        <v>1730158</v>
      </c>
      <c r="G202" s="164">
        <v>1869617</v>
      </c>
      <c r="H202" s="164">
        <v>1980237</v>
      </c>
      <c r="I202" s="164">
        <v>1910025</v>
      </c>
      <c r="J202" s="164">
        <v>2028794</v>
      </c>
      <c r="K202" s="164">
        <v>2003843</v>
      </c>
      <c r="L202" s="164">
        <v>2313604</v>
      </c>
      <c r="M202" s="164">
        <v>2617477</v>
      </c>
      <c r="N202" s="164">
        <v>2611943</v>
      </c>
      <c r="O202" s="164">
        <v>2679604</v>
      </c>
      <c r="P202" s="164">
        <v>2892888</v>
      </c>
      <c r="Q202" s="164">
        <v>2841946</v>
      </c>
      <c r="R202" s="162"/>
      <c r="S202" s="162"/>
    </row>
    <row r="203" spans="1:19" ht="7.5" customHeight="1">
      <c r="A203" s="165"/>
      <c r="B203" s="165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2"/>
      <c r="S203" s="162"/>
    </row>
    <row r="204" spans="1:17" ht="9.75" customHeight="1">
      <c r="A204" s="162"/>
      <c r="B204" s="162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71" t="s">
        <v>315</v>
      </c>
    </row>
    <row r="205" ht="12.75">
      <c r="A205" s="168" t="s">
        <v>310</v>
      </c>
    </row>
    <row r="208" spans="1:19" ht="12.75">
      <c r="A208" s="170" t="s">
        <v>317</v>
      </c>
      <c r="B208" s="158"/>
      <c r="C208" s="158"/>
      <c r="D208" s="157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7"/>
      <c r="P208" s="158"/>
      <c r="Q208" s="158"/>
      <c r="R208" s="158"/>
      <c r="S208" s="158"/>
    </row>
    <row r="209" spans="1:19" ht="5.25" customHeight="1">
      <c r="A209" s="157"/>
      <c r="B209" s="158"/>
      <c r="C209" s="158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</row>
    <row r="210" spans="1:19" ht="6.75" customHeight="1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8"/>
      <c r="S210" s="158"/>
    </row>
    <row r="211" spans="1:19" ht="12.75">
      <c r="A211" s="158" t="s">
        <v>303</v>
      </c>
      <c r="B211" s="158"/>
      <c r="C211" s="158">
        <v>1970</v>
      </c>
      <c r="D211" s="158">
        <v>1971</v>
      </c>
      <c r="E211" s="158">
        <v>1972</v>
      </c>
      <c r="F211" s="158">
        <v>1973</v>
      </c>
      <c r="G211" s="158">
        <v>1974</v>
      </c>
      <c r="H211" s="158">
        <v>1975</v>
      </c>
      <c r="I211" s="158">
        <v>1976</v>
      </c>
      <c r="J211" s="158">
        <v>1977</v>
      </c>
      <c r="K211" s="158">
        <v>1978</v>
      </c>
      <c r="L211" s="158">
        <v>1979</v>
      </c>
      <c r="M211" s="158">
        <v>1980</v>
      </c>
      <c r="N211" s="158">
        <v>1981</v>
      </c>
      <c r="O211" s="158">
        <v>1982</v>
      </c>
      <c r="P211" s="158">
        <v>1983</v>
      </c>
      <c r="Q211" s="158">
        <v>1984</v>
      </c>
      <c r="R211" s="158"/>
      <c r="S211" s="158"/>
    </row>
    <row r="212" spans="1:19" ht="6.75" customHeight="1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58"/>
      <c r="S212" s="158"/>
    </row>
    <row r="213" spans="1:19" ht="15" customHeight="1">
      <c r="A213" s="158"/>
      <c r="B213" s="158"/>
      <c r="C213" s="158"/>
      <c r="D213" s="158"/>
      <c r="E213" s="158"/>
      <c r="F213" s="158"/>
      <c r="G213" s="158"/>
      <c r="H213" s="158"/>
      <c r="I213" s="158"/>
      <c r="J213" s="161" t="s">
        <v>309</v>
      </c>
      <c r="K213" s="162"/>
      <c r="L213" s="162"/>
      <c r="M213" s="162"/>
      <c r="N213" s="162"/>
      <c r="O213" s="162"/>
      <c r="P213" s="162"/>
      <c r="Q213" s="162"/>
      <c r="R213" s="162"/>
      <c r="S213" s="162"/>
    </row>
    <row r="214" spans="1:19" ht="8.25" customHeight="1">
      <c r="A214" s="16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</row>
    <row r="215" spans="1:19" ht="11.25" customHeight="1">
      <c r="A215" s="162" t="s">
        <v>224</v>
      </c>
      <c r="B215" s="162"/>
      <c r="C215" s="164">
        <v>693</v>
      </c>
      <c r="D215" s="164">
        <v>805</v>
      </c>
      <c r="E215" s="164">
        <v>902</v>
      </c>
      <c r="F215" s="164">
        <v>1210</v>
      </c>
      <c r="G215" s="164">
        <v>1254</v>
      </c>
      <c r="H215" s="164">
        <v>1566</v>
      </c>
      <c r="I215" s="164">
        <v>1296</v>
      </c>
      <c r="J215" s="164">
        <v>1223</v>
      </c>
      <c r="K215" s="164">
        <v>1247</v>
      </c>
      <c r="L215" s="164">
        <v>1645</v>
      </c>
      <c r="M215" s="164">
        <v>1725</v>
      </c>
      <c r="N215" s="164">
        <v>2148</v>
      </c>
      <c r="O215" s="164">
        <v>2073</v>
      </c>
      <c r="P215" s="164">
        <v>2392</v>
      </c>
      <c r="Q215" s="164">
        <v>2536</v>
      </c>
      <c r="R215" s="162"/>
      <c r="S215" s="162"/>
    </row>
    <row r="216" spans="1:19" ht="11.25" customHeight="1">
      <c r="A216" s="162" t="s">
        <v>190</v>
      </c>
      <c r="B216" s="162"/>
      <c r="C216" s="164">
        <v>23480</v>
      </c>
      <c r="D216" s="164">
        <v>24790</v>
      </c>
      <c r="E216" s="164">
        <v>32601</v>
      </c>
      <c r="F216" s="164">
        <v>52021</v>
      </c>
      <c r="G216" s="164">
        <v>58860</v>
      </c>
      <c r="H216" s="164">
        <v>55930</v>
      </c>
      <c r="I216" s="164">
        <v>57729</v>
      </c>
      <c r="J216" s="164">
        <v>52920</v>
      </c>
      <c r="K216" s="164">
        <v>72213</v>
      </c>
      <c r="L216" s="164">
        <v>77223</v>
      </c>
      <c r="M216" s="164">
        <v>67803</v>
      </c>
      <c r="N216" s="164">
        <v>109377</v>
      </c>
      <c r="O216" s="164">
        <v>86990</v>
      </c>
      <c r="P216" s="164">
        <v>78729</v>
      </c>
      <c r="Q216" s="164">
        <v>94466</v>
      </c>
      <c r="R216" s="162"/>
      <c r="S216" s="162"/>
    </row>
    <row r="217" spans="1:19" ht="11.25" customHeight="1">
      <c r="A217" s="162" t="s">
        <v>196</v>
      </c>
      <c r="B217" s="162"/>
      <c r="C217" s="164">
        <v>12140</v>
      </c>
      <c r="D217" s="164">
        <v>14100</v>
      </c>
      <c r="E217" s="164">
        <v>15686</v>
      </c>
      <c r="F217" s="164">
        <v>15551</v>
      </c>
      <c r="G217" s="164">
        <v>16436</v>
      </c>
      <c r="H217" s="164">
        <v>18354</v>
      </c>
      <c r="I217" s="164">
        <v>16682</v>
      </c>
      <c r="J217" s="164">
        <v>11402</v>
      </c>
      <c r="K217" s="164">
        <v>12752</v>
      </c>
      <c r="L217" s="164">
        <v>17577</v>
      </c>
      <c r="M217" s="164">
        <v>12238</v>
      </c>
      <c r="N217" s="164">
        <v>13887</v>
      </c>
      <c r="O217" s="164">
        <v>17503</v>
      </c>
      <c r="P217" s="164">
        <v>14585</v>
      </c>
      <c r="Q217" s="164">
        <v>16439</v>
      </c>
      <c r="R217" s="162"/>
      <c r="S217" s="162"/>
    </row>
    <row r="218" spans="1:19" ht="11.25" customHeight="1">
      <c r="A218" s="162" t="s">
        <v>132</v>
      </c>
      <c r="B218" s="162"/>
      <c r="C218" s="164">
        <v>74036</v>
      </c>
      <c r="D218" s="164">
        <v>107952</v>
      </c>
      <c r="E218" s="164">
        <v>103557</v>
      </c>
      <c r="F218" s="164">
        <v>107031</v>
      </c>
      <c r="G218" s="164">
        <v>109982</v>
      </c>
      <c r="H218" s="164">
        <v>114890</v>
      </c>
      <c r="I218" s="164">
        <v>112120</v>
      </c>
      <c r="J218" s="164">
        <v>116333</v>
      </c>
      <c r="K218" s="164">
        <v>173955</v>
      </c>
      <c r="L218" s="164">
        <v>175277</v>
      </c>
      <c r="M218" s="164">
        <v>169527</v>
      </c>
      <c r="N218" s="164">
        <v>203055</v>
      </c>
      <c r="O218" s="164">
        <v>223355</v>
      </c>
      <c r="P218" s="164">
        <v>187843</v>
      </c>
      <c r="Q218" s="164">
        <v>211546</v>
      </c>
      <c r="R218" s="162"/>
      <c r="S218" s="162"/>
    </row>
    <row r="219" spans="1:19" ht="11.25" customHeight="1">
      <c r="A219" s="162" t="s">
        <v>128</v>
      </c>
      <c r="B219" s="162"/>
      <c r="C219" s="164">
        <v>815491</v>
      </c>
      <c r="D219" s="164">
        <v>924397</v>
      </c>
      <c r="E219" s="164">
        <v>1070085</v>
      </c>
      <c r="F219" s="164">
        <v>1266586</v>
      </c>
      <c r="G219" s="164">
        <v>1600089</v>
      </c>
      <c r="H219" s="164">
        <v>1685532</v>
      </c>
      <c r="I219" s="164">
        <v>1593455</v>
      </c>
      <c r="J219" s="164">
        <v>1872021</v>
      </c>
      <c r="K219" s="164">
        <v>2124952</v>
      </c>
      <c r="L219" s="164">
        <v>2232014</v>
      </c>
      <c r="M219" s="164">
        <v>2556973</v>
      </c>
      <c r="N219" s="164">
        <v>2845670</v>
      </c>
      <c r="O219" s="164">
        <v>2733949</v>
      </c>
      <c r="P219" s="164">
        <v>2951788</v>
      </c>
      <c r="Q219" s="164">
        <v>3113144</v>
      </c>
      <c r="R219" s="162"/>
      <c r="S219" s="162"/>
    </row>
    <row r="220" spans="1:19" ht="11.25" customHeight="1">
      <c r="A220" s="162" t="s">
        <v>154</v>
      </c>
      <c r="B220" s="162"/>
      <c r="C220" s="164">
        <v>57724</v>
      </c>
      <c r="D220" s="164">
        <v>49966</v>
      </c>
      <c r="E220" s="164">
        <v>54760</v>
      </c>
      <c r="F220" s="164">
        <v>87599</v>
      </c>
      <c r="G220" s="164">
        <v>114876</v>
      </c>
      <c r="H220" s="164">
        <v>106091</v>
      </c>
      <c r="I220" s="164">
        <v>95611</v>
      </c>
      <c r="J220" s="164">
        <v>86621</v>
      </c>
      <c r="K220" s="164">
        <v>92659</v>
      </c>
      <c r="L220" s="164">
        <v>110475</v>
      </c>
      <c r="M220" s="164">
        <v>152866</v>
      </c>
      <c r="N220" s="164">
        <v>205616</v>
      </c>
      <c r="O220" s="164">
        <v>136496</v>
      </c>
      <c r="P220" s="164">
        <v>164981</v>
      </c>
      <c r="Q220" s="164">
        <v>213194</v>
      </c>
      <c r="R220" s="162"/>
      <c r="S220" s="162"/>
    </row>
    <row r="221" spans="1:19" ht="11.25" customHeight="1">
      <c r="A221" s="162" t="s">
        <v>206</v>
      </c>
      <c r="B221" s="162"/>
      <c r="C221" s="164">
        <v>10199</v>
      </c>
      <c r="D221" s="164">
        <v>10170</v>
      </c>
      <c r="E221" s="164">
        <v>10353</v>
      </c>
      <c r="F221" s="164">
        <v>13114</v>
      </c>
      <c r="G221" s="164">
        <v>11783</v>
      </c>
      <c r="H221" s="164">
        <v>13549</v>
      </c>
      <c r="I221" s="164">
        <v>13739</v>
      </c>
      <c r="J221" s="164">
        <v>14587</v>
      </c>
      <c r="K221" s="164">
        <v>13067</v>
      </c>
      <c r="L221" s="164">
        <v>13479</v>
      </c>
      <c r="M221" s="164">
        <v>14163</v>
      </c>
      <c r="N221" s="164">
        <v>14344</v>
      </c>
      <c r="O221" s="164">
        <v>14383</v>
      </c>
      <c r="P221" s="164">
        <v>16177</v>
      </c>
      <c r="Q221" s="164">
        <v>15809</v>
      </c>
      <c r="R221" s="162"/>
      <c r="S221" s="162"/>
    </row>
    <row r="222" spans="1:19" ht="11.25" customHeight="1">
      <c r="A222" s="162" t="s">
        <v>186</v>
      </c>
      <c r="B222" s="162"/>
      <c r="C222" s="164">
        <v>13663</v>
      </c>
      <c r="D222" s="164">
        <v>12849</v>
      </c>
      <c r="E222" s="164">
        <v>15257</v>
      </c>
      <c r="F222" s="164">
        <v>22257</v>
      </c>
      <c r="G222" s="164">
        <v>23970</v>
      </c>
      <c r="H222" s="164">
        <v>23032</v>
      </c>
      <c r="I222" s="164">
        <v>19123</v>
      </c>
      <c r="J222" s="164">
        <v>19052</v>
      </c>
      <c r="K222" s="164">
        <v>22803</v>
      </c>
      <c r="L222" s="164">
        <v>20224</v>
      </c>
      <c r="M222" s="164">
        <v>21971</v>
      </c>
      <c r="N222" s="164">
        <v>24809</v>
      </c>
      <c r="O222" s="164">
        <v>26061</v>
      </c>
      <c r="P222" s="164">
        <v>26868</v>
      </c>
      <c r="Q222" s="164">
        <v>35335</v>
      </c>
      <c r="R222" s="162"/>
      <c r="S222" s="162"/>
    </row>
    <row r="223" spans="1:19" ht="11.25" customHeight="1">
      <c r="A223" s="162" t="s">
        <v>130</v>
      </c>
      <c r="B223" s="162"/>
      <c r="C223" s="164">
        <v>266230</v>
      </c>
      <c r="D223" s="164">
        <v>300713</v>
      </c>
      <c r="E223" s="164">
        <v>341194</v>
      </c>
      <c r="F223" s="164">
        <v>381703</v>
      </c>
      <c r="G223" s="164">
        <v>418930</v>
      </c>
      <c r="H223" s="164">
        <v>490714</v>
      </c>
      <c r="I223" s="164">
        <v>538523</v>
      </c>
      <c r="J223" s="164">
        <v>542324</v>
      </c>
      <c r="K223" s="164">
        <v>625057</v>
      </c>
      <c r="L223" s="164">
        <v>757286</v>
      </c>
      <c r="M223" s="164">
        <v>764452</v>
      </c>
      <c r="N223" s="164">
        <v>835535</v>
      </c>
      <c r="O223" s="164">
        <v>899193</v>
      </c>
      <c r="P223" s="164">
        <v>1052729</v>
      </c>
      <c r="Q223" s="164">
        <v>1020738</v>
      </c>
      <c r="R223" s="162"/>
      <c r="S223" s="162"/>
    </row>
    <row r="224" spans="1:19" ht="11.25" customHeight="1">
      <c r="A224" s="162" t="s">
        <v>142</v>
      </c>
      <c r="B224" s="162"/>
      <c r="C224" s="164">
        <v>38856</v>
      </c>
      <c r="D224" s="164">
        <v>43660</v>
      </c>
      <c r="E224" s="164">
        <v>53933</v>
      </c>
      <c r="F224" s="164">
        <v>62262</v>
      </c>
      <c r="G224" s="164">
        <v>79202</v>
      </c>
      <c r="H224" s="164">
        <v>78733</v>
      </c>
      <c r="I224" s="164">
        <v>87433</v>
      </c>
      <c r="J224" s="164">
        <v>91698</v>
      </c>
      <c r="K224" s="164">
        <v>88570</v>
      </c>
      <c r="L224" s="164">
        <v>98928</v>
      </c>
      <c r="M224" s="164">
        <v>123131</v>
      </c>
      <c r="N224" s="164">
        <v>136623</v>
      </c>
      <c r="O224" s="164">
        <v>135385</v>
      </c>
      <c r="P224" s="164">
        <v>138564</v>
      </c>
      <c r="Q224" s="164">
        <v>134517</v>
      </c>
      <c r="R224" s="162"/>
      <c r="S224" s="162"/>
    </row>
    <row r="225" spans="1:19" ht="11.25" customHeight="1">
      <c r="A225" s="162"/>
      <c r="B225" s="162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2"/>
      <c r="S225" s="162"/>
    </row>
    <row r="226" spans="1:19" ht="11.25" customHeight="1">
      <c r="A226" s="162" t="s">
        <v>182</v>
      </c>
      <c r="B226" s="162"/>
      <c r="C226" s="164">
        <v>7783</v>
      </c>
      <c r="D226" s="164">
        <v>7807</v>
      </c>
      <c r="E226" s="164">
        <v>8393</v>
      </c>
      <c r="F226" s="164">
        <v>9926</v>
      </c>
      <c r="G226" s="164">
        <v>10752</v>
      </c>
      <c r="H226" s="164">
        <v>12370</v>
      </c>
      <c r="I226" s="164">
        <v>12840</v>
      </c>
      <c r="J226" s="164">
        <v>16110</v>
      </c>
      <c r="K226" s="164">
        <v>17251</v>
      </c>
      <c r="L226" s="164">
        <v>16745</v>
      </c>
      <c r="M226" s="164">
        <v>17988</v>
      </c>
      <c r="N226" s="164">
        <v>21645</v>
      </c>
      <c r="O226" s="164">
        <v>24080</v>
      </c>
      <c r="P226" s="164">
        <v>26749</v>
      </c>
      <c r="Q226" s="164">
        <v>27569</v>
      </c>
      <c r="R226" s="162"/>
      <c r="S226" s="162"/>
    </row>
    <row r="227" spans="1:19" ht="11.25" customHeight="1">
      <c r="A227" s="162" t="s">
        <v>210</v>
      </c>
      <c r="B227" s="162"/>
      <c r="C227" s="164">
        <v>4884</v>
      </c>
      <c r="D227" s="164">
        <v>5610</v>
      </c>
      <c r="E227" s="164">
        <v>6667</v>
      </c>
      <c r="F227" s="164">
        <v>7196</v>
      </c>
      <c r="G227" s="164">
        <v>8784</v>
      </c>
      <c r="H227" s="164">
        <v>9165</v>
      </c>
      <c r="I227" s="164">
        <v>7609</v>
      </c>
      <c r="J227" s="164">
        <v>8589</v>
      </c>
      <c r="K227" s="164">
        <v>7104</v>
      </c>
      <c r="L227" s="164">
        <v>7631</v>
      </c>
      <c r="M227" s="164">
        <v>8269</v>
      </c>
      <c r="N227" s="164">
        <v>8088</v>
      </c>
      <c r="O227" s="164">
        <v>7957</v>
      </c>
      <c r="P227" s="164">
        <v>7282</v>
      </c>
      <c r="Q227" s="164">
        <v>7917</v>
      </c>
      <c r="R227" s="162"/>
      <c r="S227" s="162"/>
    </row>
    <row r="228" spans="1:19" ht="11.25" customHeight="1">
      <c r="A228" s="162" t="s">
        <v>136</v>
      </c>
      <c r="B228" s="162"/>
      <c r="C228" s="164">
        <v>159577</v>
      </c>
      <c r="D228" s="164">
        <v>155775</v>
      </c>
      <c r="E228" s="164">
        <v>164761</v>
      </c>
      <c r="F228" s="164">
        <v>268583</v>
      </c>
      <c r="G228" s="164">
        <v>475215</v>
      </c>
      <c r="H228" s="164">
        <v>281462</v>
      </c>
      <c r="I228" s="164">
        <v>364262</v>
      </c>
      <c r="J228" s="164">
        <v>304994</v>
      </c>
      <c r="K228" s="164">
        <v>323068</v>
      </c>
      <c r="L228" s="164">
        <v>321239</v>
      </c>
      <c r="M228" s="164">
        <v>392887</v>
      </c>
      <c r="N228" s="164">
        <v>583912</v>
      </c>
      <c r="O228" s="164">
        <v>476104</v>
      </c>
      <c r="P228" s="164">
        <v>539416</v>
      </c>
      <c r="Q228" s="164">
        <v>532080</v>
      </c>
      <c r="R228" s="162"/>
      <c r="S228" s="162"/>
    </row>
    <row r="229" spans="1:19" ht="11.25" customHeight="1">
      <c r="A229" s="162" t="s">
        <v>178</v>
      </c>
      <c r="B229" s="162"/>
      <c r="C229" s="164">
        <v>30051</v>
      </c>
      <c r="D229" s="164">
        <v>33924</v>
      </c>
      <c r="E229" s="164">
        <v>33466</v>
      </c>
      <c r="F229" s="164">
        <v>38993</v>
      </c>
      <c r="G229" s="164">
        <v>45554</v>
      </c>
      <c r="H229" s="164">
        <v>61819</v>
      </c>
      <c r="I229" s="164">
        <v>58312</v>
      </c>
      <c r="J229" s="164">
        <v>54707</v>
      </c>
      <c r="K229" s="164">
        <v>57395</v>
      </c>
      <c r="L229" s="164">
        <v>60209</v>
      </c>
      <c r="M229" s="164">
        <v>56460</v>
      </c>
      <c r="N229" s="164">
        <v>59623</v>
      </c>
      <c r="O229" s="164">
        <v>56002</v>
      </c>
      <c r="P229" s="164">
        <v>34361</v>
      </c>
      <c r="Q229" s="164">
        <v>42809</v>
      </c>
      <c r="R229" s="162"/>
      <c r="S229" s="162"/>
    </row>
    <row r="230" spans="1:19" ht="11.25" customHeight="1">
      <c r="A230" s="162" t="s">
        <v>164</v>
      </c>
      <c r="B230" s="162"/>
      <c r="C230" s="164">
        <v>38837</v>
      </c>
      <c r="D230" s="164">
        <v>39564</v>
      </c>
      <c r="E230" s="164">
        <v>38698</v>
      </c>
      <c r="F230" s="164">
        <v>46053</v>
      </c>
      <c r="G230" s="164">
        <v>48182</v>
      </c>
      <c r="H230" s="164">
        <v>52750</v>
      </c>
      <c r="I230" s="164">
        <v>51435</v>
      </c>
      <c r="J230" s="164">
        <v>47322</v>
      </c>
      <c r="K230" s="164">
        <v>54628</v>
      </c>
      <c r="L230" s="164">
        <v>50432</v>
      </c>
      <c r="M230" s="164">
        <v>47093</v>
      </c>
      <c r="N230" s="164">
        <v>34861</v>
      </c>
      <c r="O230" s="164">
        <v>54091</v>
      </c>
      <c r="P230" s="164">
        <v>61934</v>
      </c>
      <c r="Q230" s="164">
        <v>70171</v>
      </c>
      <c r="R230" s="162"/>
      <c r="S230" s="162"/>
    </row>
    <row r="231" spans="1:19" ht="11.25" customHeight="1">
      <c r="A231" s="162" t="s">
        <v>208</v>
      </c>
      <c r="B231" s="162"/>
      <c r="C231" s="164">
        <v>4572</v>
      </c>
      <c r="D231" s="164">
        <v>4376</v>
      </c>
      <c r="E231" s="164">
        <v>4655</v>
      </c>
      <c r="F231" s="164">
        <v>5570</v>
      </c>
      <c r="G231" s="164">
        <v>7537</v>
      </c>
      <c r="H231" s="164">
        <v>9283</v>
      </c>
      <c r="I231" s="164">
        <v>8644</v>
      </c>
      <c r="J231" s="164">
        <v>7628</v>
      </c>
      <c r="K231" s="164">
        <v>10117</v>
      </c>
      <c r="L231" s="164">
        <v>11753</v>
      </c>
      <c r="M231" s="164">
        <v>18665</v>
      </c>
      <c r="N231" s="164">
        <v>23381</v>
      </c>
      <c r="O231" s="164">
        <v>25230</v>
      </c>
      <c r="P231" s="164">
        <v>17355</v>
      </c>
      <c r="Q231" s="164">
        <v>15885</v>
      </c>
      <c r="R231" s="162"/>
      <c r="S231" s="162"/>
    </row>
    <row r="232" spans="1:19" ht="11.25" customHeight="1">
      <c r="A232" s="162" t="s">
        <v>214</v>
      </c>
      <c r="B232" s="162"/>
      <c r="C232" s="164">
        <v>5985</v>
      </c>
      <c r="D232" s="164">
        <v>5945</v>
      </c>
      <c r="E232" s="164">
        <v>5360</v>
      </c>
      <c r="F232" s="164">
        <v>5131</v>
      </c>
      <c r="G232" s="164">
        <v>5680</v>
      </c>
      <c r="H232" s="164">
        <v>7392</v>
      </c>
      <c r="I232" s="164">
        <v>6179</v>
      </c>
      <c r="J232" s="164">
        <v>7150</v>
      </c>
      <c r="K232" s="164">
        <v>5333</v>
      </c>
      <c r="L232" s="164">
        <v>5658</v>
      </c>
      <c r="M232" s="164">
        <v>6000</v>
      </c>
      <c r="N232" s="164">
        <v>14060</v>
      </c>
      <c r="O232" s="164">
        <v>15554</v>
      </c>
      <c r="P232" s="164">
        <v>16230</v>
      </c>
      <c r="Q232" s="164">
        <v>17094</v>
      </c>
      <c r="R232" s="162"/>
      <c r="S232" s="162"/>
    </row>
    <row r="233" spans="1:19" ht="11.25" customHeight="1">
      <c r="A233" s="162" t="s">
        <v>172</v>
      </c>
      <c r="B233" s="162"/>
      <c r="C233" s="164">
        <v>16599</v>
      </c>
      <c r="D233" s="164">
        <v>19535</v>
      </c>
      <c r="E233" s="164">
        <v>20981</v>
      </c>
      <c r="F233" s="164">
        <v>22218</v>
      </c>
      <c r="G233" s="164">
        <v>27989</v>
      </c>
      <c r="H233" s="164">
        <v>23021</v>
      </c>
      <c r="I233" s="164">
        <v>21831</v>
      </c>
      <c r="J233" s="164">
        <v>29434</v>
      </c>
      <c r="K233" s="164">
        <v>30187</v>
      </c>
      <c r="L233" s="164">
        <v>25126</v>
      </c>
      <c r="M233" s="164">
        <v>26469</v>
      </c>
      <c r="N233" s="164">
        <v>33098</v>
      </c>
      <c r="O233" s="164">
        <v>37762</v>
      </c>
      <c r="P233" s="164">
        <v>43174</v>
      </c>
      <c r="Q233" s="164">
        <v>43804</v>
      </c>
      <c r="R233" s="162"/>
      <c r="S233" s="162"/>
    </row>
    <row r="234" spans="1:19" ht="11.25" customHeight="1">
      <c r="A234" s="162" t="s">
        <v>184</v>
      </c>
      <c r="B234" s="162"/>
      <c r="C234" s="164">
        <v>17293</v>
      </c>
      <c r="D234" s="164">
        <v>17960</v>
      </c>
      <c r="E234" s="164">
        <v>17270</v>
      </c>
      <c r="F234" s="164">
        <v>20950</v>
      </c>
      <c r="G234" s="164">
        <v>20148</v>
      </c>
      <c r="H234" s="164">
        <v>24946</v>
      </c>
      <c r="I234" s="164">
        <v>23095</v>
      </c>
      <c r="J234" s="164">
        <v>26380</v>
      </c>
      <c r="K234" s="164">
        <v>27693</v>
      </c>
      <c r="L234" s="164">
        <v>16532</v>
      </c>
      <c r="M234" s="164">
        <v>17465</v>
      </c>
      <c r="N234" s="164">
        <v>39334</v>
      </c>
      <c r="O234" s="164">
        <v>27401</v>
      </c>
      <c r="P234" s="164">
        <v>26990</v>
      </c>
      <c r="Q234" s="164">
        <v>29996</v>
      </c>
      <c r="R234" s="162"/>
      <c r="S234" s="162"/>
    </row>
    <row r="235" spans="1:19" ht="11.25" customHeight="1">
      <c r="A235" s="162" t="s">
        <v>174</v>
      </c>
      <c r="B235" s="162"/>
      <c r="C235" s="164">
        <v>20385</v>
      </c>
      <c r="D235" s="164">
        <v>19313</v>
      </c>
      <c r="E235" s="164">
        <v>20350</v>
      </c>
      <c r="F235" s="164">
        <v>24261</v>
      </c>
      <c r="G235" s="164">
        <v>27554</v>
      </c>
      <c r="H235" s="164">
        <v>33186</v>
      </c>
      <c r="I235" s="164">
        <v>27334</v>
      </c>
      <c r="J235" s="164">
        <v>28795</v>
      </c>
      <c r="K235" s="164">
        <v>29141</v>
      </c>
      <c r="L235" s="164">
        <v>31537</v>
      </c>
      <c r="M235" s="164">
        <v>32008</v>
      </c>
      <c r="N235" s="164">
        <v>37353</v>
      </c>
      <c r="O235" s="164">
        <v>24347</v>
      </c>
      <c r="P235" s="164">
        <v>35118</v>
      </c>
      <c r="Q235" s="164">
        <v>53282</v>
      </c>
      <c r="R235" s="162"/>
      <c r="S235" s="162"/>
    </row>
    <row r="236" spans="1:19" ht="11.25" customHeight="1">
      <c r="A236" s="162"/>
      <c r="B236" s="162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2"/>
      <c r="S236" s="162"/>
    </row>
    <row r="237" spans="1:19" ht="11.25" customHeight="1">
      <c r="A237" s="162" t="s">
        <v>166</v>
      </c>
      <c r="B237" s="162"/>
      <c r="C237" s="164">
        <v>71840</v>
      </c>
      <c r="D237" s="164">
        <v>62255</v>
      </c>
      <c r="E237" s="164">
        <v>62869</v>
      </c>
      <c r="F237" s="164">
        <v>146872</v>
      </c>
      <c r="G237" s="164">
        <v>167366</v>
      </c>
      <c r="H237" s="164">
        <v>94847</v>
      </c>
      <c r="I237" s="164">
        <v>147353</v>
      </c>
      <c r="J237" s="164">
        <v>121578</v>
      </c>
      <c r="K237" s="164">
        <v>83918</v>
      </c>
      <c r="L237" s="164">
        <v>104498</v>
      </c>
      <c r="M237" s="164">
        <v>101960</v>
      </c>
      <c r="N237" s="164">
        <v>144276</v>
      </c>
      <c r="O237" s="164">
        <v>106283</v>
      </c>
      <c r="P237" s="164">
        <v>101244</v>
      </c>
      <c r="Q237" s="164">
        <v>127222</v>
      </c>
      <c r="R237" s="162"/>
      <c r="S237" s="162"/>
    </row>
    <row r="238" spans="1:19" ht="11.25" customHeight="1">
      <c r="A238" s="162" t="s">
        <v>146</v>
      </c>
      <c r="B238" s="162"/>
      <c r="C238" s="164">
        <v>131120</v>
      </c>
      <c r="D238" s="164">
        <v>149752</v>
      </c>
      <c r="E238" s="164">
        <v>151883</v>
      </c>
      <c r="F238" s="164">
        <v>265416</v>
      </c>
      <c r="G238" s="164">
        <v>241726</v>
      </c>
      <c r="H238" s="164">
        <v>251216</v>
      </c>
      <c r="I238" s="164">
        <v>213310</v>
      </c>
      <c r="J238" s="164">
        <v>263540</v>
      </c>
      <c r="K238" s="164">
        <v>260026</v>
      </c>
      <c r="L238" s="164">
        <v>270688</v>
      </c>
      <c r="M238" s="164">
        <v>339857</v>
      </c>
      <c r="N238" s="164">
        <v>433588</v>
      </c>
      <c r="O238" s="164">
        <v>323372</v>
      </c>
      <c r="P238" s="164">
        <v>355150</v>
      </c>
      <c r="Q238" s="164">
        <v>348310</v>
      </c>
      <c r="R238" s="162"/>
      <c r="S238" s="162"/>
    </row>
    <row r="239" spans="1:19" ht="11.25" customHeight="1">
      <c r="A239" s="162" t="s">
        <v>156</v>
      </c>
      <c r="B239" s="162"/>
      <c r="C239" s="164">
        <v>51119</v>
      </c>
      <c r="D239" s="164">
        <v>46315</v>
      </c>
      <c r="E239" s="164">
        <v>59483</v>
      </c>
      <c r="F239" s="164">
        <v>92862</v>
      </c>
      <c r="G239" s="164">
        <v>118421</v>
      </c>
      <c r="H239" s="164">
        <v>102415</v>
      </c>
      <c r="I239" s="164">
        <v>95780</v>
      </c>
      <c r="J239" s="164">
        <v>112384</v>
      </c>
      <c r="K239" s="164">
        <v>111576</v>
      </c>
      <c r="L239" s="164">
        <v>117292</v>
      </c>
      <c r="M239" s="164">
        <v>155394</v>
      </c>
      <c r="N239" s="164">
        <v>189784</v>
      </c>
      <c r="O239" s="164">
        <v>153738</v>
      </c>
      <c r="P239" s="164">
        <v>129246</v>
      </c>
      <c r="Q239" s="164">
        <v>178936</v>
      </c>
      <c r="R239" s="162"/>
      <c r="S239" s="162"/>
    </row>
    <row r="240" spans="1:19" ht="11.25" customHeight="1">
      <c r="A240" s="162" t="s">
        <v>200</v>
      </c>
      <c r="B240" s="162"/>
      <c r="C240" s="164">
        <v>6222</v>
      </c>
      <c r="D240" s="164">
        <v>7795</v>
      </c>
      <c r="E240" s="164">
        <v>7775</v>
      </c>
      <c r="F240" s="164">
        <v>7469</v>
      </c>
      <c r="G240" s="164">
        <v>7562</v>
      </c>
      <c r="H240" s="164">
        <v>7061</v>
      </c>
      <c r="I240" s="164">
        <v>6624</v>
      </c>
      <c r="J240" s="164">
        <v>7521</v>
      </c>
      <c r="K240" s="164">
        <v>8964</v>
      </c>
      <c r="L240" s="164">
        <v>9305</v>
      </c>
      <c r="M240" s="164">
        <v>9309</v>
      </c>
      <c r="N240" s="164">
        <v>10147</v>
      </c>
      <c r="O240" s="164">
        <v>9575</v>
      </c>
      <c r="P240" s="164">
        <v>9980</v>
      </c>
      <c r="Q240" s="164">
        <v>7476</v>
      </c>
      <c r="R240" s="162"/>
      <c r="S240" s="162"/>
    </row>
    <row r="241" spans="1:19" ht="11.25" customHeight="1">
      <c r="A241" s="162" t="s">
        <v>192</v>
      </c>
      <c r="B241" s="162"/>
      <c r="C241" s="164">
        <v>13298</v>
      </c>
      <c r="D241" s="164">
        <v>11701</v>
      </c>
      <c r="E241" s="164">
        <v>11709</v>
      </c>
      <c r="F241" s="164">
        <v>15618</v>
      </c>
      <c r="G241" s="164">
        <v>14614</v>
      </c>
      <c r="H241" s="164">
        <v>18831</v>
      </c>
      <c r="I241" s="164">
        <v>15571</v>
      </c>
      <c r="J241" s="164">
        <v>18723</v>
      </c>
      <c r="K241" s="164">
        <v>19055</v>
      </c>
      <c r="L241" s="164">
        <v>19789</v>
      </c>
      <c r="M241" s="164">
        <v>19361</v>
      </c>
      <c r="N241" s="164">
        <v>31447</v>
      </c>
      <c r="O241" s="164">
        <v>28625</v>
      </c>
      <c r="P241" s="164">
        <v>25086</v>
      </c>
      <c r="Q241" s="164">
        <v>23842</v>
      </c>
      <c r="R241" s="162"/>
      <c r="S241" s="162"/>
    </row>
    <row r="242" spans="1:19" ht="11.25" customHeight="1">
      <c r="A242" s="162" t="s">
        <v>194</v>
      </c>
      <c r="B242" s="162"/>
      <c r="C242" s="164">
        <v>5638</v>
      </c>
      <c r="D242" s="164">
        <v>5491</v>
      </c>
      <c r="E242" s="164">
        <v>5015</v>
      </c>
      <c r="F242" s="164">
        <v>11208</v>
      </c>
      <c r="G242" s="164">
        <v>17316</v>
      </c>
      <c r="H242" s="164">
        <v>9581</v>
      </c>
      <c r="I242" s="164">
        <v>12687</v>
      </c>
      <c r="J242" s="164">
        <v>8447</v>
      </c>
      <c r="K242" s="164">
        <v>10070</v>
      </c>
      <c r="L242" s="164">
        <v>10151</v>
      </c>
      <c r="M242" s="164">
        <v>10304</v>
      </c>
      <c r="N242" s="164">
        <v>16602</v>
      </c>
      <c r="O242" s="164">
        <v>14654</v>
      </c>
      <c r="P242" s="164">
        <v>13744</v>
      </c>
      <c r="Q242" s="164">
        <v>15884</v>
      </c>
      <c r="R242" s="162"/>
      <c r="S242" s="162"/>
    </row>
    <row r="243" spans="1:19" ht="11.25" customHeight="1">
      <c r="A243" s="162" t="s">
        <v>150</v>
      </c>
      <c r="B243" s="162"/>
      <c r="C243" s="164">
        <v>47609</v>
      </c>
      <c r="D243" s="164">
        <v>51507</v>
      </c>
      <c r="E243" s="164">
        <v>60141</v>
      </c>
      <c r="F243" s="164">
        <v>78448</v>
      </c>
      <c r="G243" s="164">
        <v>81312</v>
      </c>
      <c r="H243" s="164">
        <v>79901</v>
      </c>
      <c r="I243" s="164">
        <v>86782</v>
      </c>
      <c r="J243" s="164">
        <v>91606</v>
      </c>
      <c r="K243" s="164">
        <v>115925</v>
      </c>
      <c r="L243" s="164">
        <v>110312</v>
      </c>
      <c r="M243" s="164">
        <v>123031</v>
      </c>
      <c r="N243" s="164">
        <v>139281</v>
      </c>
      <c r="O243" s="164">
        <v>141180</v>
      </c>
      <c r="P243" s="164">
        <v>162926</v>
      </c>
      <c r="Q243" s="164">
        <v>180277</v>
      </c>
      <c r="R243" s="162"/>
      <c r="S243" s="162"/>
    </row>
    <row r="244" spans="1:19" ht="11.25" customHeight="1">
      <c r="A244" s="162" t="s">
        <v>152</v>
      </c>
      <c r="B244" s="162"/>
      <c r="C244" s="164">
        <v>26230</v>
      </c>
      <c r="D244" s="164">
        <v>25799</v>
      </c>
      <c r="E244" s="164">
        <v>29679</v>
      </c>
      <c r="F244" s="164">
        <v>68967</v>
      </c>
      <c r="G244" s="164">
        <v>108248</v>
      </c>
      <c r="H244" s="164">
        <v>67126</v>
      </c>
      <c r="I244" s="164">
        <v>72678</v>
      </c>
      <c r="J244" s="164">
        <v>69066</v>
      </c>
      <c r="K244" s="164">
        <v>66548</v>
      </c>
      <c r="L244" s="164">
        <v>73490</v>
      </c>
      <c r="M244" s="164">
        <v>138748</v>
      </c>
      <c r="N244" s="164">
        <v>196336</v>
      </c>
      <c r="O244" s="164">
        <v>91842</v>
      </c>
      <c r="P244" s="164">
        <v>108779</v>
      </c>
      <c r="Q244" s="164">
        <v>85004</v>
      </c>
      <c r="R244" s="162"/>
      <c r="S244" s="162"/>
    </row>
    <row r="245" spans="1:19" ht="11.25" customHeight="1">
      <c r="A245" s="162" t="s">
        <v>168</v>
      </c>
      <c r="B245" s="162"/>
      <c r="C245" s="164">
        <v>14748</v>
      </c>
      <c r="D245" s="164">
        <v>16186</v>
      </c>
      <c r="E245" s="164">
        <v>19285</v>
      </c>
      <c r="F245" s="164">
        <v>27503</v>
      </c>
      <c r="G245" s="164">
        <v>52013</v>
      </c>
      <c r="H245" s="164">
        <v>52417</v>
      </c>
      <c r="I245" s="164">
        <v>35382</v>
      </c>
      <c r="J245" s="164">
        <v>40555</v>
      </c>
      <c r="K245" s="164">
        <v>40399</v>
      </c>
      <c r="L245" s="164">
        <v>46463</v>
      </c>
      <c r="M245" s="164">
        <v>80806</v>
      </c>
      <c r="N245" s="164">
        <v>106164</v>
      </c>
      <c r="O245" s="164">
        <v>62714</v>
      </c>
      <c r="P245" s="164">
        <v>63164</v>
      </c>
      <c r="Q245" s="164">
        <v>61809</v>
      </c>
      <c r="R245" s="162"/>
      <c r="S245" s="162"/>
    </row>
    <row r="246" spans="1:19" ht="11.25" customHeight="1">
      <c r="A246" s="162" t="s">
        <v>212</v>
      </c>
      <c r="B246" s="162"/>
      <c r="C246" s="164">
        <v>3183</v>
      </c>
      <c r="D246" s="164">
        <v>3380</v>
      </c>
      <c r="E246" s="164">
        <v>3415</v>
      </c>
      <c r="F246" s="164">
        <v>3879</v>
      </c>
      <c r="G246" s="164">
        <v>4175</v>
      </c>
      <c r="H246" s="164">
        <v>4769</v>
      </c>
      <c r="I246" s="164">
        <v>4492</v>
      </c>
      <c r="J246" s="164">
        <v>5096</v>
      </c>
      <c r="K246" s="164">
        <v>3001</v>
      </c>
      <c r="L246" s="164">
        <v>3175</v>
      </c>
      <c r="M246" s="164">
        <v>3557</v>
      </c>
      <c r="N246" s="164">
        <v>4309</v>
      </c>
      <c r="O246" s="164">
        <v>4606</v>
      </c>
      <c r="P246" s="164">
        <v>4700</v>
      </c>
      <c r="Q246" s="164">
        <v>4560</v>
      </c>
      <c r="R246" s="162"/>
      <c r="S246" s="162"/>
    </row>
    <row r="247" spans="1:19" ht="11.25" customHeight="1">
      <c r="A247" s="162"/>
      <c r="B247" s="162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2"/>
      <c r="S247" s="162"/>
    </row>
    <row r="248" spans="1:19" ht="11.25" customHeight="1">
      <c r="A248" s="162" t="s">
        <v>160</v>
      </c>
      <c r="B248" s="162"/>
      <c r="C248" s="164">
        <v>70676</v>
      </c>
      <c r="D248" s="164">
        <v>68989</v>
      </c>
      <c r="E248" s="164">
        <v>70417</v>
      </c>
      <c r="F248" s="164">
        <v>84346</v>
      </c>
      <c r="G248" s="164">
        <v>98505</v>
      </c>
      <c r="H248" s="164">
        <v>91296</v>
      </c>
      <c r="I248" s="164">
        <v>94586</v>
      </c>
      <c r="J248" s="164">
        <v>80635</v>
      </c>
      <c r="K248" s="164">
        <v>101484</v>
      </c>
      <c r="L248" s="164">
        <v>103150</v>
      </c>
      <c r="M248" s="164">
        <v>108801</v>
      </c>
      <c r="N248" s="164">
        <v>127446</v>
      </c>
      <c r="O248" s="164">
        <v>136810</v>
      </c>
      <c r="P248" s="164">
        <v>118294</v>
      </c>
      <c r="Q248" s="164">
        <v>116536</v>
      </c>
      <c r="R248" s="162"/>
      <c r="S248" s="162"/>
    </row>
    <row r="249" spans="1:19" ht="11.25" customHeight="1">
      <c r="A249" s="162" t="s">
        <v>162</v>
      </c>
      <c r="B249" s="162"/>
      <c r="C249" s="164">
        <v>13976</v>
      </c>
      <c r="D249" s="164">
        <v>17281</v>
      </c>
      <c r="E249" s="164">
        <v>20708</v>
      </c>
      <c r="F249" s="164">
        <v>24889</v>
      </c>
      <c r="G249" s="164">
        <v>33291</v>
      </c>
      <c r="H249" s="164">
        <v>37358</v>
      </c>
      <c r="I249" s="164">
        <v>40972</v>
      </c>
      <c r="J249" s="164">
        <v>35044</v>
      </c>
      <c r="K249" s="164">
        <v>42478</v>
      </c>
      <c r="L249" s="164">
        <v>42138</v>
      </c>
      <c r="M249" s="164">
        <v>49632</v>
      </c>
      <c r="N249" s="164">
        <v>66566</v>
      </c>
      <c r="O249" s="164">
        <v>66548</v>
      </c>
      <c r="P249" s="164">
        <v>79354</v>
      </c>
      <c r="Q249" s="164">
        <v>71951</v>
      </c>
      <c r="R249" s="162"/>
      <c r="S249" s="162"/>
    </row>
    <row r="250" spans="1:19" ht="11.25" customHeight="1">
      <c r="A250" s="162" t="s">
        <v>198</v>
      </c>
      <c r="B250" s="162"/>
      <c r="C250" s="164">
        <v>1819</v>
      </c>
      <c r="D250" s="164">
        <v>1468</v>
      </c>
      <c r="E250" s="164">
        <v>2698</v>
      </c>
      <c r="F250" s="164">
        <v>5991</v>
      </c>
      <c r="G250" s="164">
        <v>8939</v>
      </c>
      <c r="H250" s="164">
        <v>14025</v>
      </c>
      <c r="I250" s="164">
        <v>12229</v>
      </c>
      <c r="J250" s="164">
        <v>14597</v>
      </c>
      <c r="K250" s="164">
        <v>12783</v>
      </c>
      <c r="L250" s="164">
        <v>13340</v>
      </c>
      <c r="M250" s="164">
        <v>27323</v>
      </c>
      <c r="N250" s="164">
        <v>29230</v>
      </c>
      <c r="O250" s="164">
        <v>18085</v>
      </c>
      <c r="P250" s="164">
        <v>16899</v>
      </c>
      <c r="Q250" s="164">
        <v>23704</v>
      </c>
      <c r="R250" s="162"/>
      <c r="S250" s="162"/>
    </row>
    <row r="251" spans="1:19" ht="11.25" customHeight="1">
      <c r="A251" s="162" t="s">
        <v>140</v>
      </c>
      <c r="B251" s="162"/>
      <c r="C251" s="164">
        <v>122227</v>
      </c>
      <c r="D251" s="164">
        <v>120069</v>
      </c>
      <c r="E251" s="164">
        <v>107481</v>
      </c>
      <c r="F251" s="164">
        <v>153930</v>
      </c>
      <c r="G251" s="164">
        <v>171715</v>
      </c>
      <c r="H251" s="164">
        <v>192989</v>
      </c>
      <c r="I251" s="164">
        <v>185324</v>
      </c>
      <c r="J251" s="164">
        <v>194210</v>
      </c>
      <c r="K251" s="164">
        <v>191534</v>
      </c>
      <c r="L251" s="164">
        <v>205261</v>
      </c>
      <c r="M251" s="164">
        <v>247594</v>
      </c>
      <c r="N251" s="164">
        <v>313490</v>
      </c>
      <c r="O251" s="164">
        <v>267136</v>
      </c>
      <c r="P251" s="164">
        <v>261843</v>
      </c>
      <c r="Q251" s="164">
        <v>300835</v>
      </c>
      <c r="R251" s="162"/>
      <c r="S251" s="162"/>
    </row>
    <row r="252" spans="1:19" ht="11.25" customHeight="1">
      <c r="A252" s="162" t="s">
        <v>158</v>
      </c>
      <c r="B252" s="162"/>
      <c r="C252" s="164">
        <v>63706</v>
      </c>
      <c r="D252" s="164">
        <v>72375</v>
      </c>
      <c r="E252" s="164">
        <v>69363</v>
      </c>
      <c r="F252" s="164">
        <v>74092</v>
      </c>
      <c r="G252" s="164">
        <v>93653</v>
      </c>
      <c r="H252" s="164">
        <v>102870</v>
      </c>
      <c r="I252" s="164">
        <v>107377</v>
      </c>
      <c r="J252" s="164">
        <v>98831</v>
      </c>
      <c r="K252" s="164">
        <v>99475</v>
      </c>
      <c r="L252" s="164">
        <v>94065</v>
      </c>
      <c r="M252" s="164">
        <v>108466</v>
      </c>
      <c r="N252" s="164">
        <v>103956</v>
      </c>
      <c r="O252" s="164">
        <v>109213</v>
      </c>
      <c r="P252" s="164">
        <v>123104</v>
      </c>
      <c r="Q252" s="164">
        <v>123759</v>
      </c>
      <c r="R252" s="162"/>
      <c r="S252" s="162"/>
    </row>
    <row r="253" spans="1:19" ht="11.25" customHeight="1">
      <c r="A253" s="162" t="s">
        <v>202</v>
      </c>
      <c r="B253" s="162"/>
      <c r="C253" s="164">
        <v>5512</v>
      </c>
      <c r="D253" s="164">
        <v>5636</v>
      </c>
      <c r="E253" s="164">
        <v>6432</v>
      </c>
      <c r="F253" s="164">
        <v>7452</v>
      </c>
      <c r="G253" s="164">
        <v>10833</v>
      </c>
      <c r="H253" s="164">
        <v>13878</v>
      </c>
      <c r="I253" s="164">
        <v>8512</v>
      </c>
      <c r="J253" s="164">
        <v>7710</v>
      </c>
      <c r="K253" s="164">
        <v>7250</v>
      </c>
      <c r="L253" s="164">
        <v>6783</v>
      </c>
      <c r="M253" s="164">
        <v>6661</v>
      </c>
      <c r="N253" s="164">
        <v>35055</v>
      </c>
      <c r="O253" s="164">
        <v>30894</v>
      </c>
      <c r="P253" s="164">
        <v>31142</v>
      </c>
      <c r="Q253" s="164">
        <v>31295</v>
      </c>
      <c r="R253" s="162"/>
      <c r="S253" s="162"/>
    </row>
    <row r="254" spans="1:19" ht="11.25" customHeight="1">
      <c r="A254" s="162" t="s">
        <v>148</v>
      </c>
      <c r="B254" s="162"/>
      <c r="C254" s="164">
        <v>74121</v>
      </c>
      <c r="D254" s="164">
        <v>73221</v>
      </c>
      <c r="E254" s="164">
        <v>83112</v>
      </c>
      <c r="F254" s="164">
        <v>122509</v>
      </c>
      <c r="G254" s="164">
        <v>187149</v>
      </c>
      <c r="H254" s="164">
        <v>166686</v>
      </c>
      <c r="I254" s="164">
        <v>158281</v>
      </c>
      <c r="J254" s="164">
        <v>158306</v>
      </c>
      <c r="K254" s="164">
        <v>177084</v>
      </c>
      <c r="L254" s="164">
        <v>203575</v>
      </c>
      <c r="M254" s="164">
        <v>199634</v>
      </c>
      <c r="N254" s="164">
        <v>255626</v>
      </c>
      <c r="O254" s="164">
        <v>234288</v>
      </c>
      <c r="P254" s="164">
        <v>206624</v>
      </c>
      <c r="Q254" s="164">
        <v>290958</v>
      </c>
      <c r="R254" s="162"/>
      <c r="S254" s="162"/>
    </row>
    <row r="255" spans="1:19" ht="11.25" customHeight="1">
      <c r="A255" s="162" t="s">
        <v>170</v>
      </c>
      <c r="B255" s="162"/>
      <c r="C255" s="164">
        <v>43463</v>
      </c>
      <c r="D255" s="164">
        <v>42508</v>
      </c>
      <c r="E255" s="164">
        <v>36631</v>
      </c>
      <c r="F255" s="164">
        <v>51837</v>
      </c>
      <c r="G255" s="164">
        <v>57756</v>
      </c>
      <c r="H255" s="164">
        <v>64012</v>
      </c>
      <c r="I255" s="164">
        <v>63490</v>
      </c>
      <c r="J255" s="164">
        <v>68237</v>
      </c>
      <c r="K255" s="164">
        <v>69482</v>
      </c>
      <c r="L255" s="164">
        <v>67566</v>
      </c>
      <c r="M255" s="164">
        <v>64369</v>
      </c>
      <c r="N255" s="164">
        <v>77248</v>
      </c>
      <c r="O255" s="164">
        <v>73143</v>
      </c>
      <c r="P255" s="164">
        <v>70258</v>
      </c>
      <c r="Q255" s="164">
        <v>80193</v>
      </c>
      <c r="R255" s="162"/>
      <c r="S255" s="162"/>
    </row>
    <row r="256" spans="1:19" ht="11.25" customHeight="1">
      <c r="A256" s="162" t="s">
        <v>222</v>
      </c>
      <c r="B256" s="162"/>
      <c r="C256" s="164">
        <v>4492</v>
      </c>
      <c r="D256" s="164">
        <v>4543</v>
      </c>
      <c r="E256" s="164">
        <v>3755</v>
      </c>
      <c r="F256" s="164">
        <v>4826</v>
      </c>
      <c r="G256" s="164">
        <v>3593</v>
      </c>
      <c r="H256" s="164">
        <v>7205</v>
      </c>
      <c r="I256" s="164">
        <v>6180</v>
      </c>
      <c r="J256" s="164">
        <v>4989</v>
      </c>
      <c r="K256" s="164">
        <v>5341</v>
      </c>
      <c r="L256" s="164">
        <v>5086</v>
      </c>
      <c r="M256" s="164">
        <v>6084</v>
      </c>
      <c r="N256" s="164">
        <v>6077</v>
      </c>
      <c r="O256" s="164">
        <v>6337</v>
      </c>
      <c r="P256" s="164">
        <v>6364</v>
      </c>
      <c r="Q256" s="164">
        <v>6884</v>
      </c>
      <c r="R256" s="162"/>
      <c r="S256" s="162"/>
    </row>
    <row r="257" spans="1:19" ht="11.25" customHeight="1">
      <c r="A257" s="162" t="s">
        <v>180</v>
      </c>
      <c r="B257" s="162"/>
      <c r="C257" s="164">
        <v>24134</v>
      </c>
      <c r="D257" s="164">
        <v>25489</v>
      </c>
      <c r="E257" s="164">
        <v>27426</v>
      </c>
      <c r="F257" s="164">
        <v>27890</v>
      </c>
      <c r="G257" s="164">
        <v>38053</v>
      </c>
      <c r="H257" s="164">
        <v>44929</v>
      </c>
      <c r="I257" s="164">
        <v>34812</v>
      </c>
      <c r="J257" s="164">
        <v>28930</v>
      </c>
      <c r="K257" s="164">
        <v>37558</v>
      </c>
      <c r="L257" s="164">
        <v>44837</v>
      </c>
      <c r="M257" s="164">
        <v>44382</v>
      </c>
      <c r="N257" s="164">
        <v>46711</v>
      </c>
      <c r="O257" s="164">
        <v>66562</v>
      </c>
      <c r="P257" s="164">
        <v>48105</v>
      </c>
      <c r="Q257" s="164">
        <v>67954</v>
      </c>
      <c r="R257" s="162"/>
      <c r="S257" s="162"/>
    </row>
    <row r="258" spans="1:19" ht="11.25" customHeight="1">
      <c r="A258" s="162"/>
      <c r="B258" s="162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2"/>
      <c r="S258" s="162"/>
    </row>
    <row r="259" spans="1:19" ht="11.25" customHeight="1">
      <c r="A259" s="162" t="s">
        <v>220</v>
      </c>
      <c r="B259" s="162"/>
      <c r="C259" s="164">
        <v>1330</v>
      </c>
      <c r="D259" s="164">
        <v>3095</v>
      </c>
      <c r="E259" s="164">
        <v>2537</v>
      </c>
      <c r="F259" s="164">
        <v>3913</v>
      </c>
      <c r="G259" s="164">
        <v>2921</v>
      </c>
      <c r="H259" s="164">
        <v>3186</v>
      </c>
      <c r="I259" s="164">
        <v>2460</v>
      </c>
      <c r="J259" s="164">
        <v>4003</v>
      </c>
      <c r="K259" s="164">
        <v>5009</v>
      </c>
      <c r="L259" s="164">
        <v>5161</v>
      </c>
      <c r="M259" s="164">
        <v>5566</v>
      </c>
      <c r="N259" s="164">
        <v>4639</v>
      </c>
      <c r="O259" s="164">
        <v>5908</v>
      </c>
      <c r="P259" s="164">
        <v>7581</v>
      </c>
      <c r="Q259" s="164">
        <v>7521</v>
      </c>
      <c r="R259" s="162"/>
      <c r="S259" s="162"/>
    </row>
    <row r="260" spans="1:19" ht="11.25" customHeight="1">
      <c r="A260" s="162" t="s">
        <v>188</v>
      </c>
      <c r="B260" s="162"/>
      <c r="C260" s="164">
        <v>13728</v>
      </c>
      <c r="D260" s="164">
        <v>15098</v>
      </c>
      <c r="E260" s="164">
        <v>16816</v>
      </c>
      <c r="F260" s="164">
        <v>21308</v>
      </c>
      <c r="G260" s="164">
        <v>24274</v>
      </c>
      <c r="H260" s="164">
        <v>28028</v>
      </c>
      <c r="I260" s="164">
        <v>22532</v>
      </c>
      <c r="J260" s="164">
        <v>31262</v>
      </c>
      <c r="K260" s="164">
        <v>31850</v>
      </c>
      <c r="L260" s="164">
        <v>28164</v>
      </c>
      <c r="M260" s="164">
        <v>29423</v>
      </c>
      <c r="N260" s="164">
        <v>34722</v>
      </c>
      <c r="O260" s="164">
        <v>34484</v>
      </c>
      <c r="P260" s="164">
        <v>30771</v>
      </c>
      <c r="Q260" s="164">
        <v>50606</v>
      </c>
      <c r="R260" s="162"/>
      <c r="S260" s="162"/>
    </row>
    <row r="261" spans="1:19" ht="11.25" customHeight="1">
      <c r="A261" s="162" t="s">
        <v>138</v>
      </c>
      <c r="B261" s="162"/>
      <c r="C261" s="164">
        <v>148149</v>
      </c>
      <c r="D261" s="164">
        <v>150868</v>
      </c>
      <c r="E261" s="164">
        <v>152443</v>
      </c>
      <c r="F261" s="164">
        <v>232870</v>
      </c>
      <c r="G261" s="164">
        <v>191352</v>
      </c>
      <c r="H261" s="164">
        <v>254160</v>
      </c>
      <c r="I261" s="164">
        <v>221690</v>
      </c>
      <c r="J261" s="164">
        <v>294130</v>
      </c>
      <c r="K261" s="164">
        <v>312479</v>
      </c>
      <c r="L261" s="164">
        <v>284108</v>
      </c>
      <c r="M261" s="164">
        <v>308319</v>
      </c>
      <c r="N261" s="164">
        <v>399549</v>
      </c>
      <c r="O261" s="164">
        <v>424137</v>
      </c>
      <c r="P261" s="164">
        <v>380904</v>
      </c>
      <c r="Q261" s="164">
        <v>465139</v>
      </c>
      <c r="R261" s="162"/>
      <c r="S261" s="162"/>
    </row>
    <row r="262" spans="1:19" ht="11.25" customHeight="1">
      <c r="A262" s="162" t="s">
        <v>204</v>
      </c>
      <c r="B262" s="162"/>
      <c r="C262" s="164">
        <v>6786</v>
      </c>
      <c r="D262" s="164">
        <v>5605</v>
      </c>
      <c r="E262" s="164">
        <v>6315</v>
      </c>
      <c r="F262" s="164">
        <v>7759</v>
      </c>
      <c r="G262" s="164">
        <v>10746</v>
      </c>
      <c r="H262" s="164">
        <v>12958</v>
      </c>
      <c r="I262" s="164">
        <v>10396</v>
      </c>
      <c r="J262" s="164">
        <v>10115</v>
      </c>
      <c r="K262" s="164">
        <v>11330</v>
      </c>
      <c r="L262" s="164">
        <v>14344</v>
      </c>
      <c r="M262" s="164">
        <v>16505</v>
      </c>
      <c r="N262" s="164">
        <v>19916</v>
      </c>
      <c r="O262" s="164">
        <v>17269</v>
      </c>
      <c r="P262" s="164">
        <v>13244</v>
      </c>
      <c r="Q262" s="164">
        <v>16268</v>
      </c>
      <c r="R262" s="162"/>
      <c r="S262" s="162"/>
    </row>
    <row r="263" spans="1:19" ht="11.25" customHeight="1">
      <c r="A263" s="162" t="s">
        <v>176</v>
      </c>
      <c r="B263" s="162"/>
      <c r="C263" s="164">
        <v>31896</v>
      </c>
      <c r="D263" s="164">
        <v>31651</v>
      </c>
      <c r="E263" s="164">
        <v>34192</v>
      </c>
      <c r="F263" s="164">
        <v>53038</v>
      </c>
      <c r="G263" s="164">
        <v>51442</v>
      </c>
      <c r="H263" s="164">
        <v>44901</v>
      </c>
      <c r="I263" s="164">
        <v>44258</v>
      </c>
      <c r="J263" s="164">
        <v>43994</v>
      </c>
      <c r="K263" s="164">
        <v>50750</v>
      </c>
      <c r="L263" s="164">
        <v>43601</v>
      </c>
      <c r="M263" s="164">
        <v>45906</v>
      </c>
      <c r="N263" s="164">
        <v>54075</v>
      </c>
      <c r="O263" s="164">
        <v>43807</v>
      </c>
      <c r="P263" s="164">
        <v>37245</v>
      </c>
      <c r="Q263" s="164">
        <v>52782</v>
      </c>
      <c r="R263" s="162"/>
      <c r="S263" s="162"/>
    </row>
    <row r="264" spans="1:19" ht="11.25" customHeight="1">
      <c r="A264" s="162" t="s">
        <v>216</v>
      </c>
      <c r="B264" s="162"/>
      <c r="C264" s="164">
        <v>1212</v>
      </c>
      <c r="D264" s="164">
        <v>1508</v>
      </c>
      <c r="E264" s="164">
        <v>1680</v>
      </c>
      <c r="F264" s="164">
        <v>2001</v>
      </c>
      <c r="G264" s="164">
        <v>2042</v>
      </c>
      <c r="H264" s="164">
        <v>2376</v>
      </c>
      <c r="I264" s="164">
        <v>2546</v>
      </c>
      <c r="J264" s="164">
        <v>2454</v>
      </c>
      <c r="K264" s="164">
        <v>2530</v>
      </c>
      <c r="L264" s="164">
        <v>2588</v>
      </c>
      <c r="M264" s="164">
        <v>2651</v>
      </c>
      <c r="N264" s="164">
        <v>3221</v>
      </c>
      <c r="O264" s="164">
        <v>2731</v>
      </c>
      <c r="P264" s="164">
        <v>3039</v>
      </c>
      <c r="Q264" s="164">
        <v>2915</v>
      </c>
      <c r="R264" s="162"/>
      <c r="S264" s="162"/>
    </row>
    <row r="265" spans="1:19" ht="11.25" customHeight="1">
      <c r="A265" s="162" t="s">
        <v>134</v>
      </c>
      <c r="B265" s="162"/>
      <c r="C265" s="164">
        <v>104328</v>
      </c>
      <c r="D265" s="164">
        <v>97022</v>
      </c>
      <c r="E265" s="164">
        <v>113007</v>
      </c>
      <c r="F265" s="164">
        <v>164591</v>
      </c>
      <c r="G265" s="164">
        <v>244489</v>
      </c>
      <c r="H265" s="164">
        <v>287056</v>
      </c>
      <c r="I265" s="164">
        <v>233196</v>
      </c>
      <c r="J265" s="164">
        <v>260316</v>
      </c>
      <c r="K265" s="164">
        <v>276014</v>
      </c>
      <c r="L265" s="164">
        <v>292349</v>
      </c>
      <c r="M265" s="164">
        <v>306123</v>
      </c>
      <c r="N265" s="164">
        <v>387568</v>
      </c>
      <c r="O265" s="164">
        <v>337578</v>
      </c>
      <c r="P265" s="164">
        <v>380806</v>
      </c>
      <c r="Q265" s="164">
        <v>432121</v>
      </c>
      <c r="R265" s="162"/>
      <c r="S265" s="162"/>
    </row>
    <row r="266" spans="1:19" ht="11.25" customHeight="1">
      <c r="A266" s="162" t="s">
        <v>144</v>
      </c>
      <c r="B266" s="162"/>
      <c r="C266" s="164">
        <v>86522</v>
      </c>
      <c r="D266" s="164">
        <v>87419</v>
      </c>
      <c r="E266" s="164">
        <v>92930</v>
      </c>
      <c r="F266" s="164">
        <v>117924</v>
      </c>
      <c r="G266" s="164">
        <v>161734</v>
      </c>
      <c r="H266" s="164">
        <v>170774</v>
      </c>
      <c r="I266" s="164">
        <v>161852</v>
      </c>
      <c r="J266" s="164">
        <v>182520</v>
      </c>
      <c r="K266" s="164">
        <v>173387</v>
      </c>
      <c r="L266" s="164">
        <v>193832</v>
      </c>
      <c r="M266" s="164">
        <v>215781</v>
      </c>
      <c r="N266" s="164">
        <v>260622</v>
      </c>
      <c r="O266" s="164">
        <v>229010</v>
      </c>
      <c r="P266" s="164">
        <v>228548</v>
      </c>
      <c r="Q266" s="164">
        <v>266272</v>
      </c>
      <c r="R266" s="162"/>
      <c r="S266" s="162"/>
    </row>
    <row r="267" spans="1:19" ht="11.25" customHeight="1">
      <c r="A267" s="162" t="s">
        <v>298</v>
      </c>
      <c r="B267" s="162"/>
      <c r="C267" s="164">
        <v>1017</v>
      </c>
      <c r="D267" s="164">
        <v>1035</v>
      </c>
      <c r="E267" s="164">
        <v>891</v>
      </c>
      <c r="F267" s="164">
        <v>1303</v>
      </c>
      <c r="G267" s="164">
        <v>2112</v>
      </c>
      <c r="H267" s="164">
        <v>1715</v>
      </c>
      <c r="I267" s="164">
        <v>1024</v>
      </c>
      <c r="J267" s="164">
        <v>577</v>
      </c>
      <c r="K267" s="164">
        <v>326</v>
      </c>
      <c r="L267" s="164">
        <v>418</v>
      </c>
      <c r="M267" s="164">
        <v>1192</v>
      </c>
      <c r="N267" s="164">
        <v>454</v>
      </c>
      <c r="O267" s="164">
        <v>274</v>
      </c>
      <c r="P267" s="164">
        <v>1118</v>
      </c>
      <c r="Q267" s="164">
        <v>1455</v>
      </c>
      <c r="R267" s="162"/>
      <c r="S267" s="162"/>
    </row>
    <row r="268" spans="1:19" ht="11.25" customHeight="1">
      <c r="A268" s="162" t="s">
        <v>218</v>
      </c>
      <c r="B268" s="162"/>
      <c r="C268" s="164">
        <v>4942</v>
      </c>
      <c r="D268" s="164">
        <v>6561</v>
      </c>
      <c r="E268" s="164">
        <v>6422</v>
      </c>
      <c r="F268" s="164">
        <v>11870</v>
      </c>
      <c r="G268" s="164">
        <v>15384</v>
      </c>
      <c r="H268" s="164">
        <v>13765</v>
      </c>
      <c r="I268" s="164">
        <v>11195</v>
      </c>
      <c r="J268" s="164">
        <v>10648</v>
      </c>
      <c r="K268" s="164">
        <v>10643</v>
      </c>
      <c r="L268" s="164">
        <v>13491</v>
      </c>
      <c r="M268" s="164">
        <v>21669</v>
      </c>
      <c r="N268" s="164">
        <v>27389</v>
      </c>
      <c r="O268" s="164">
        <v>11251</v>
      </c>
      <c r="P268" s="164">
        <v>9929</v>
      </c>
      <c r="Q268" s="164">
        <v>11042</v>
      </c>
      <c r="R268" s="162"/>
      <c r="S268" s="162"/>
    </row>
    <row r="269" spans="1:19" ht="9" customHeight="1">
      <c r="A269" s="162"/>
      <c r="B269" s="162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2"/>
      <c r="S269" s="162"/>
    </row>
    <row r="270" spans="1:19" ht="11.25" customHeight="1">
      <c r="A270" s="162" t="s">
        <v>226</v>
      </c>
      <c r="B270" s="162"/>
      <c r="C270" s="164">
        <v>2813521</v>
      </c>
      <c r="D270" s="164">
        <v>3010833</v>
      </c>
      <c r="E270" s="164">
        <v>3285439</v>
      </c>
      <c r="F270" s="164">
        <v>4350796</v>
      </c>
      <c r="G270" s="164">
        <v>5335513</v>
      </c>
      <c r="H270" s="164">
        <v>5346116</v>
      </c>
      <c r="I270" s="164">
        <v>5230823</v>
      </c>
      <c r="J270" s="164">
        <v>5609314</v>
      </c>
      <c r="K270" s="164">
        <v>6127461</v>
      </c>
      <c r="L270" s="164">
        <v>6480010</v>
      </c>
      <c r="M270" s="164">
        <v>7306561</v>
      </c>
      <c r="N270" s="164">
        <v>8771913</v>
      </c>
      <c r="O270" s="164">
        <v>8075970</v>
      </c>
      <c r="P270" s="164">
        <v>8472456</v>
      </c>
      <c r="Q270" s="164">
        <v>9151841</v>
      </c>
      <c r="R270" s="162"/>
      <c r="S270" s="162"/>
    </row>
    <row r="271" spans="1:19" ht="6" customHeight="1">
      <c r="A271" s="165"/>
      <c r="B271" s="165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2"/>
      <c r="S271" s="162"/>
    </row>
    <row r="272" spans="1:17" ht="9.75" customHeight="1">
      <c r="A272" s="162"/>
      <c r="B272" s="162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71" t="s">
        <v>315</v>
      </c>
    </row>
    <row r="273" ht="12.75">
      <c r="A273" s="168" t="s">
        <v>310</v>
      </c>
    </row>
    <row r="276" spans="1:19" ht="12.75">
      <c r="A276" s="170" t="s">
        <v>317</v>
      </c>
      <c r="B276" s="158"/>
      <c r="C276" s="158"/>
      <c r="D276" s="158"/>
      <c r="E276" s="158"/>
      <c r="F276" s="158"/>
      <c r="G276" s="158"/>
      <c r="H276" s="158"/>
      <c r="I276" s="158"/>
      <c r="J276" s="158"/>
      <c r="K276" s="157"/>
      <c r="L276" s="158"/>
      <c r="M276" s="158"/>
      <c r="N276" s="158"/>
      <c r="O276" s="158"/>
      <c r="P276" s="158"/>
      <c r="Q276" s="158"/>
      <c r="R276" s="158"/>
      <c r="S276" s="158"/>
    </row>
    <row r="277" spans="1:19" ht="6" customHeight="1">
      <c r="A277" s="157"/>
      <c r="B277" s="158"/>
      <c r="C277" s="158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</row>
    <row r="278" spans="1:19" ht="6.75" customHeight="1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8"/>
      <c r="S278" s="158"/>
    </row>
    <row r="279" spans="1:19" ht="12.75">
      <c r="A279" s="158" t="s">
        <v>303</v>
      </c>
      <c r="B279" s="158"/>
      <c r="C279" s="158">
        <v>1985</v>
      </c>
      <c r="D279" s="158">
        <v>1986</v>
      </c>
      <c r="E279" s="158">
        <v>1987</v>
      </c>
      <c r="F279" s="158">
        <v>1988</v>
      </c>
      <c r="G279" s="158">
        <v>1989</v>
      </c>
      <c r="H279" s="158">
        <v>1990</v>
      </c>
      <c r="I279" s="158">
        <v>1991</v>
      </c>
      <c r="J279" s="158">
        <v>1992</v>
      </c>
      <c r="K279" s="158">
        <v>1993</v>
      </c>
      <c r="L279" s="158">
        <v>1994</v>
      </c>
      <c r="M279" s="158">
        <v>1995</v>
      </c>
      <c r="N279" s="158">
        <v>1996</v>
      </c>
      <c r="O279" s="158">
        <v>1997</v>
      </c>
      <c r="P279" s="158">
        <v>1998</v>
      </c>
      <c r="Q279" s="158">
        <v>1999</v>
      </c>
      <c r="R279" s="158"/>
      <c r="S279" s="158"/>
    </row>
    <row r="280" spans="1:19" ht="7.5" customHeight="1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58"/>
      <c r="S280" s="158"/>
    </row>
    <row r="281" spans="1:19" ht="18" customHeight="1">
      <c r="A281" s="158"/>
      <c r="B281" s="158"/>
      <c r="C281" s="158"/>
      <c r="D281" s="158"/>
      <c r="E281" s="158"/>
      <c r="F281" s="158"/>
      <c r="G281" s="158"/>
      <c r="H281" s="158"/>
      <c r="I281" s="158"/>
      <c r="J281" s="161" t="s">
        <v>309</v>
      </c>
      <c r="K281" s="162"/>
      <c r="L281" s="162"/>
      <c r="M281" s="162"/>
      <c r="N281" s="162"/>
      <c r="O281" s="162"/>
      <c r="P281" s="162"/>
      <c r="Q281" s="162"/>
      <c r="R281" s="162"/>
      <c r="S281" s="162"/>
    </row>
    <row r="282" spans="1:19" ht="9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</row>
    <row r="283" spans="1:19" ht="11.25" customHeight="1">
      <c r="A283" s="162" t="s">
        <v>224</v>
      </c>
      <c r="B283" s="162"/>
      <c r="C283" s="164">
        <v>2220</v>
      </c>
      <c r="D283" s="164">
        <v>2328</v>
      </c>
      <c r="E283" s="164">
        <v>2288</v>
      </c>
      <c r="F283" s="164">
        <v>2988</v>
      </c>
      <c r="G283" s="164">
        <v>3020</v>
      </c>
      <c r="H283" s="164">
        <v>2790</v>
      </c>
      <c r="I283" s="164">
        <v>2476</v>
      </c>
      <c r="J283" s="164">
        <v>2573</v>
      </c>
      <c r="K283" s="164">
        <v>3102</v>
      </c>
      <c r="L283" s="164">
        <v>2926</v>
      </c>
      <c r="M283" s="164">
        <v>3591</v>
      </c>
      <c r="N283" s="164">
        <v>3043</v>
      </c>
      <c r="O283" s="164">
        <v>4100</v>
      </c>
      <c r="P283" s="164">
        <v>3405</v>
      </c>
      <c r="Q283" s="164">
        <v>4360</v>
      </c>
      <c r="R283" s="162"/>
      <c r="S283" s="162"/>
    </row>
    <row r="284" spans="1:19" ht="11.25" customHeight="1">
      <c r="A284" s="162" t="s">
        <v>190</v>
      </c>
      <c r="B284" s="162"/>
      <c r="C284" s="164">
        <v>95208</v>
      </c>
      <c r="D284" s="164">
        <v>82749</v>
      </c>
      <c r="E284" s="164">
        <v>95820</v>
      </c>
      <c r="F284" s="164">
        <v>76445</v>
      </c>
      <c r="G284" s="164">
        <v>93005</v>
      </c>
      <c r="H284" s="164">
        <v>81099</v>
      </c>
      <c r="I284" s="164">
        <v>91894</v>
      </c>
      <c r="J284" s="164">
        <v>72970</v>
      </c>
      <c r="K284" s="164">
        <v>77865</v>
      </c>
      <c r="L284" s="164">
        <v>81520</v>
      </c>
      <c r="M284" s="164">
        <v>83882</v>
      </c>
      <c r="N284" s="164">
        <v>54693</v>
      </c>
      <c r="O284" s="164">
        <v>53939</v>
      </c>
      <c r="P284" s="164">
        <v>48390</v>
      </c>
      <c r="Q284" s="164">
        <v>44528</v>
      </c>
      <c r="R284" s="162"/>
      <c r="S284" s="162"/>
    </row>
    <row r="285" spans="1:19" ht="11.25" customHeight="1">
      <c r="A285" s="162" t="s">
        <v>196</v>
      </c>
      <c r="B285" s="162"/>
      <c r="C285" s="164">
        <v>19491</v>
      </c>
      <c r="D285" s="164">
        <v>19704</v>
      </c>
      <c r="E285" s="164">
        <v>20789</v>
      </c>
      <c r="F285" s="164">
        <v>24509</v>
      </c>
      <c r="G285" s="164">
        <v>15878</v>
      </c>
      <c r="H285" s="164">
        <v>18276</v>
      </c>
      <c r="I285" s="164">
        <v>22583</v>
      </c>
      <c r="J285" s="164">
        <v>24582</v>
      </c>
      <c r="K285" s="164">
        <v>19756</v>
      </c>
      <c r="L285" s="164">
        <v>26419</v>
      </c>
      <c r="M285" s="164">
        <v>28076</v>
      </c>
      <c r="N285" s="164">
        <v>25426</v>
      </c>
      <c r="O285" s="164">
        <v>26063</v>
      </c>
      <c r="P285" s="164">
        <v>29613</v>
      </c>
      <c r="Q285" s="164">
        <v>32642</v>
      </c>
      <c r="R285" s="162"/>
      <c r="S285" s="162"/>
    </row>
    <row r="286" spans="1:19" ht="11.25" customHeight="1">
      <c r="A286" s="162" t="s">
        <v>132</v>
      </c>
      <c r="B286" s="162"/>
      <c r="C286" s="164">
        <v>218172</v>
      </c>
      <c r="D286" s="164">
        <v>251304</v>
      </c>
      <c r="E286" s="164">
        <v>292900</v>
      </c>
      <c r="F286" s="164">
        <v>452078</v>
      </c>
      <c r="G286" s="164">
        <v>320895</v>
      </c>
      <c r="H286" s="164">
        <v>244638</v>
      </c>
      <c r="I286" s="164">
        <v>319256</v>
      </c>
      <c r="J286" s="164">
        <v>312966</v>
      </c>
      <c r="K286" s="164">
        <v>430388</v>
      </c>
      <c r="L286" s="164">
        <v>361539</v>
      </c>
      <c r="M286" s="164">
        <v>718880</v>
      </c>
      <c r="N286" s="164">
        <v>568038</v>
      </c>
      <c r="O286" s="164">
        <v>622719</v>
      </c>
      <c r="P286" s="164">
        <v>791982</v>
      </c>
      <c r="Q286" s="164">
        <v>653013</v>
      </c>
      <c r="R286" s="162"/>
      <c r="S286" s="162"/>
    </row>
    <row r="287" spans="1:19" ht="11.25" customHeight="1">
      <c r="A287" s="162" t="s">
        <v>128</v>
      </c>
      <c r="B287" s="162"/>
      <c r="C287" s="164">
        <v>2891793</v>
      </c>
      <c r="D287" s="164">
        <v>3172717</v>
      </c>
      <c r="E287" s="164">
        <v>3555815</v>
      </c>
      <c r="F287" s="164">
        <v>3372375</v>
      </c>
      <c r="G287" s="164">
        <v>3772609</v>
      </c>
      <c r="H287" s="164">
        <v>3783921</v>
      </c>
      <c r="I287" s="164">
        <v>3635987</v>
      </c>
      <c r="J287" s="164">
        <v>4039634</v>
      </c>
      <c r="K287" s="164">
        <v>5118178</v>
      </c>
      <c r="L287" s="164">
        <v>5471610</v>
      </c>
      <c r="M287" s="164">
        <v>5992402</v>
      </c>
      <c r="N287" s="164">
        <v>5734847</v>
      </c>
      <c r="O287" s="164">
        <v>5974158</v>
      </c>
      <c r="P287" s="164">
        <v>5700817</v>
      </c>
      <c r="Q287" s="164">
        <v>6186208</v>
      </c>
      <c r="R287" s="162"/>
      <c r="S287" s="162"/>
    </row>
    <row r="288" spans="1:19" ht="11.25" customHeight="1">
      <c r="A288" s="162" t="s">
        <v>154</v>
      </c>
      <c r="B288" s="162"/>
      <c r="C288" s="164">
        <v>174199</v>
      </c>
      <c r="D288" s="164">
        <v>186307</v>
      </c>
      <c r="E288" s="164">
        <v>188206</v>
      </c>
      <c r="F288" s="164">
        <v>197770</v>
      </c>
      <c r="G288" s="164">
        <v>328755</v>
      </c>
      <c r="H288" s="164">
        <v>308832</v>
      </c>
      <c r="I288" s="164">
        <v>217474</v>
      </c>
      <c r="J288" s="164">
        <v>198833</v>
      </c>
      <c r="K288" s="164">
        <v>333918</v>
      </c>
      <c r="L288" s="164">
        <v>304185</v>
      </c>
      <c r="M288" s="164">
        <v>272811</v>
      </c>
      <c r="N288" s="164">
        <v>279402</v>
      </c>
      <c r="O288" s="164">
        <v>230929</v>
      </c>
      <c r="P288" s="164">
        <v>284544</v>
      </c>
      <c r="Q288" s="164">
        <v>261338</v>
      </c>
      <c r="R288" s="162"/>
      <c r="S288" s="162"/>
    </row>
    <row r="289" spans="1:19" ht="11.25" customHeight="1">
      <c r="A289" s="162" t="s">
        <v>206</v>
      </c>
      <c r="B289" s="162"/>
      <c r="C289" s="164">
        <v>16648</v>
      </c>
      <c r="D289" s="164">
        <v>19408</v>
      </c>
      <c r="E289" s="164">
        <v>17547</v>
      </c>
      <c r="F289" s="164">
        <v>18939</v>
      </c>
      <c r="G289" s="164">
        <v>21769</v>
      </c>
      <c r="H289" s="164">
        <v>26645</v>
      </c>
      <c r="I289" s="164">
        <v>23101</v>
      </c>
      <c r="J289" s="164">
        <v>21608</v>
      </c>
      <c r="K289" s="164">
        <v>23267</v>
      </c>
      <c r="L289" s="164">
        <v>23334</v>
      </c>
      <c r="M289" s="164">
        <v>22942</v>
      </c>
      <c r="N289" s="164">
        <v>24905</v>
      </c>
      <c r="O289" s="164">
        <v>22470</v>
      </c>
      <c r="P289" s="164">
        <v>25911</v>
      </c>
      <c r="Q289" s="164">
        <v>16239</v>
      </c>
      <c r="R289" s="162"/>
      <c r="S289" s="162"/>
    </row>
    <row r="290" spans="1:19" ht="11.25" customHeight="1">
      <c r="A290" s="162" t="s">
        <v>186</v>
      </c>
      <c r="B290" s="162"/>
      <c r="C290" s="164">
        <v>30167</v>
      </c>
      <c r="D290" s="164">
        <v>30042</v>
      </c>
      <c r="E290" s="164">
        <v>31050</v>
      </c>
      <c r="F290" s="164">
        <v>36502</v>
      </c>
      <c r="G290" s="164">
        <v>38322</v>
      </c>
      <c r="H290" s="164">
        <v>43969</v>
      </c>
      <c r="I290" s="164">
        <v>49342</v>
      </c>
      <c r="J290" s="164">
        <v>41815</v>
      </c>
      <c r="K290" s="164">
        <v>40200</v>
      </c>
      <c r="L290" s="164">
        <v>44012</v>
      </c>
      <c r="M290" s="164">
        <v>41466</v>
      </c>
      <c r="N290" s="164">
        <v>45207</v>
      </c>
      <c r="O290" s="164">
        <v>41630</v>
      </c>
      <c r="P290" s="164">
        <v>54961</v>
      </c>
      <c r="Q290" s="164">
        <v>55694</v>
      </c>
      <c r="R290" s="162"/>
      <c r="S290" s="162"/>
    </row>
    <row r="291" spans="1:19" ht="11.25" customHeight="1">
      <c r="A291" s="162" t="s">
        <v>130</v>
      </c>
      <c r="B291" s="162"/>
      <c r="C291" s="164">
        <v>1045982</v>
      </c>
      <c r="D291" s="164">
        <v>1096570</v>
      </c>
      <c r="E291" s="164">
        <v>1286872</v>
      </c>
      <c r="F291" s="164">
        <v>1186913</v>
      </c>
      <c r="G291" s="164">
        <v>1543965</v>
      </c>
      <c r="H291" s="164">
        <v>1127704</v>
      </c>
      <c r="I291" s="164">
        <v>1384788</v>
      </c>
      <c r="J291" s="164">
        <v>1743225</v>
      </c>
      <c r="K291" s="164">
        <v>1680736</v>
      </c>
      <c r="L291" s="164">
        <v>1420541</v>
      </c>
      <c r="M291" s="164">
        <v>1316868</v>
      </c>
      <c r="N291" s="164">
        <v>1375363</v>
      </c>
      <c r="O291" s="164">
        <v>1480124</v>
      </c>
      <c r="P291" s="164">
        <v>1586279</v>
      </c>
      <c r="Q291" s="164">
        <v>1403290</v>
      </c>
      <c r="R291" s="162"/>
      <c r="S291" s="162"/>
    </row>
    <row r="292" spans="1:19" ht="11.25" customHeight="1">
      <c r="A292" s="162" t="s">
        <v>142</v>
      </c>
      <c r="B292" s="162"/>
      <c r="C292" s="164">
        <v>133358</v>
      </c>
      <c r="D292" s="164">
        <v>160637</v>
      </c>
      <c r="E292" s="164">
        <v>163632</v>
      </c>
      <c r="F292" s="164">
        <v>163228</v>
      </c>
      <c r="G292" s="164">
        <v>180778</v>
      </c>
      <c r="H292" s="164">
        <v>227383</v>
      </c>
      <c r="I292" s="164">
        <v>249131</v>
      </c>
      <c r="J292" s="164">
        <v>267081</v>
      </c>
      <c r="K292" s="164">
        <v>276254</v>
      </c>
      <c r="L292" s="164">
        <v>355363</v>
      </c>
      <c r="M292" s="164">
        <v>450741</v>
      </c>
      <c r="N292" s="164">
        <v>349841</v>
      </c>
      <c r="O292" s="164">
        <v>429422</v>
      </c>
      <c r="P292" s="164">
        <v>384705</v>
      </c>
      <c r="Q292" s="164">
        <v>421105</v>
      </c>
      <c r="R292" s="162"/>
      <c r="S292" s="162"/>
    </row>
    <row r="293" spans="1:19" ht="11.25" customHeight="1">
      <c r="A293" s="162"/>
      <c r="B293" s="162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2"/>
      <c r="S293" s="162"/>
    </row>
    <row r="294" spans="1:19" ht="11.25" customHeight="1">
      <c r="A294" s="162" t="s">
        <v>182</v>
      </c>
      <c r="B294" s="162"/>
      <c r="C294" s="164">
        <v>31061</v>
      </c>
      <c r="D294" s="164">
        <v>31152</v>
      </c>
      <c r="E294" s="164">
        <v>31734</v>
      </c>
      <c r="F294" s="164">
        <v>32269</v>
      </c>
      <c r="G294" s="164">
        <v>34202</v>
      </c>
      <c r="H294" s="164">
        <v>44220</v>
      </c>
      <c r="I294" s="164">
        <v>33291</v>
      </c>
      <c r="J294" s="164">
        <v>38787</v>
      </c>
      <c r="K294" s="164">
        <v>36717</v>
      </c>
      <c r="L294" s="164">
        <v>39710</v>
      </c>
      <c r="M294" s="164">
        <v>42493</v>
      </c>
      <c r="N294" s="164">
        <v>42165</v>
      </c>
      <c r="O294" s="164">
        <v>48177</v>
      </c>
      <c r="P294" s="164">
        <v>53268</v>
      </c>
      <c r="Q294" s="164">
        <v>58037</v>
      </c>
      <c r="R294" s="162"/>
      <c r="S294" s="162"/>
    </row>
    <row r="295" spans="1:19" ht="11.25" customHeight="1">
      <c r="A295" s="162" t="s">
        <v>210</v>
      </c>
      <c r="B295" s="162"/>
      <c r="C295" s="164">
        <v>8091</v>
      </c>
      <c r="D295" s="164">
        <v>9449</v>
      </c>
      <c r="E295" s="164">
        <v>10841</v>
      </c>
      <c r="F295" s="164">
        <v>9291</v>
      </c>
      <c r="G295" s="164">
        <v>12504</v>
      </c>
      <c r="H295" s="164">
        <v>11882</v>
      </c>
      <c r="I295" s="164">
        <v>11722</v>
      </c>
      <c r="J295" s="164">
        <v>11702</v>
      </c>
      <c r="K295" s="164">
        <v>5642</v>
      </c>
      <c r="L295" s="164">
        <v>14619</v>
      </c>
      <c r="M295" s="164">
        <v>16943</v>
      </c>
      <c r="N295" s="164">
        <v>24157</v>
      </c>
      <c r="O295" s="164">
        <v>20405</v>
      </c>
      <c r="P295" s="164">
        <v>21664</v>
      </c>
      <c r="Q295" s="164">
        <v>19269</v>
      </c>
      <c r="R295" s="162"/>
      <c r="S295" s="162"/>
    </row>
    <row r="296" spans="1:19" ht="11.25" customHeight="1">
      <c r="A296" s="162" t="s">
        <v>136</v>
      </c>
      <c r="B296" s="162"/>
      <c r="C296" s="164">
        <v>446216</v>
      </c>
      <c r="D296" s="164">
        <v>344072</v>
      </c>
      <c r="E296" s="164">
        <v>477956</v>
      </c>
      <c r="F296" s="164">
        <v>503510</v>
      </c>
      <c r="G296" s="164">
        <v>729248</v>
      </c>
      <c r="H296" s="164">
        <v>761157</v>
      </c>
      <c r="I296" s="164">
        <v>654644</v>
      </c>
      <c r="J296" s="164">
        <v>626189</v>
      </c>
      <c r="K296" s="164">
        <v>723398</v>
      </c>
      <c r="L296" s="164">
        <v>719423</v>
      </c>
      <c r="M296" s="164">
        <v>814694</v>
      </c>
      <c r="N296" s="164">
        <v>847975</v>
      </c>
      <c r="O296" s="164">
        <v>653484</v>
      </c>
      <c r="P296" s="164">
        <v>671689</v>
      </c>
      <c r="Q296" s="164">
        <v>711054</v>
      </c>
      <c r="R296" s="162"/>
      <c r="S296" s="162"/>
    </row>
    <row r="297" spans="1:19" ht="11.25" customHeight="1">
      <c r="A297" s="162" t="s">
        <v>178</v>
      </c>
      <c r="B297" s="162"/>
      <c r="C297" s="164">
        <v>42099</v>
      </c>
      <c r="D297" s="164">
        <v>46571</v>
      </c>
      <c r="E297" s="164">
        <v>50470</v>
      </c>
      <c r="F297" s="164">
        <v>51749</v>
      </c>
      <c r="G297" s="164">
        <v>81489</v>
      </c>
      <c r="H297" s="164">
        <v>74277</v>
      </c>
      <c r="I297" s="164">
        <v>86964</v>
      </c>
      <c r="J297" s="164">
        <v>78493</v>
      </c>
      <c r="K297" s="164">
        <v>72055</v>
      </c>
      <c r="L297" s="164">
        <v>81194</v>
      </c>
      <c r="M297" s="164">
        <v>73420</v>
      </c>
      <c r="N297" s="164">
        <v>78986</v>
      </c>
      <c r="O297" s="164">
        <v>68516</v>
      </c>
      <c r="P297" s="164">
        <v>61836</v>
      </c>
      <c r="Q297" s="164">
        <v>66600</v>
      </c>
      <c r="R297" s="162"/>
      <c r="S297" s="162"/>
    </row>
    <row r="298" spans="1:19" ht="11.25" customHeight="1">
      <c r="A298" s="162" t="s">
        <v>164</v>
      </c>
      <c r="B298" s="162"/>
      <c r="C298" s="164">
        <v>61419</v>
      </c>
      <c r="D298" s="164">
        <v>64215</v>
      </c>
      <c r="E298" s="164">
        <v>74779</v>
      </c>
      <c r="F298" s="164">
        <v>66407</v>
      </c>
      <c r="G298" s="164">
        <v>83849</v>
      </c>
      <c r="H298" s="164">
        <v>84798</v>
      </c>
      <c r="I298" s="164">
        <v>78820</v>
      </c>
      <c r="J298" s="164">
        <v>75147</v>
      </c>
      <c r="K298" s="164">
        <v>83299</v>
      </c>
      <c r="L298" s="164">
        <v>89585</v>
      </c>
      <c r="M298" s="164">
        <v>88240</v>
      </c>
      <c r="N298" s="164">
        <v>98198</v>
      </c>
      <c r="O298" s="164">
        <v>96290</v>
      </c>
      <c r="P298" s="164">
        <v>107645</v>
      </c>
      <c r="Q298" s="164">
        <v>112938</v>
      </c>
      <c r="R298" s="162"/>
      <c r="S298" s="162"/>
    </row>
    <row r="299" spans="1:19" ht="11.25" customHeight="1">
      <c r="A299" s="162" t="s">
        <v>208</v>
      </c>
      <c r="B299" s="162"/>
      <c r="C299" s="164">
        <v>17083</v>
      </c>
      <c r="D299" s="164">
        <v>21479</v>
      </c>
      <c r="E299" s="164">
        <v>22651</v>
      </c>
      <c r="F299" s="164">
        <v>25041</v>
      </c>
      <c r="G299" s="164">
        <v>28789</v>
      </c>
      <c r="H299" s="164">
        <v>26270</v>
      </c>
      <c r="I299" s="164">
        <v>34656</v>
      </c>
      <c r="J299" s="164">
        <v>33908</v>
      </c>
      <c r="K299" s="164">
        <v>27221</v>
      </c>
      <c r="L299" s="164">
        <v>21750</v>
      </c>
      <c r="M299" s="164">
        <v>16092</v>
      </c>
      <c r="N299" s="164">
        <v>16354</v>
      </c>
      <c r="O299" s="164">
        <v>17869</v>
      </c>
      <c r="P299" s="164">
        <v>13592</v>
      </c>
      <c r="Q299" s="164">
        <v>12376</v>
      </c>
      <c r="R299" s="162"/>
      <c r="S299" s="162"/>
    </row>
    <row r="300" spans="1:19" ht="11.25" customHeight="1">
      <c r="A300" s="162" t="s">
        <v>214</v>
      </c>
      <c r="B300" s="162"/>
      <c r="C300" s="164">
        <v>18120</v>
      </c>
      <c r="D300" s="164">
        <v>25644</v>
      </c>
      <c r="E300" s="164">
        <v>24663</v>
      </c>
      <c r="F300" s="164">
        <v>20255</v>
      </c>
      <c r="G300" s="164">
        <v>22013</v>
      </c>
      <c r="H300" s="164">
        <v>26090</v>
      </c>
      <c r="I300" s="164">
        <v>29466</v>
      </c>
      <c r="J300" s="164">
        <v>28141</v>
      </c>
      <c r="K300" s="164">
        <v>23374</v>
      </c>
      <c r="L300" s="164">
        <v>19079</v>
      </c>
      <c r="M300" s="164">
        <v>16054</v>
      </c>
      <c r="N300" s="164">
        <v>12000</v>
      </c>
      <c r="O300" s="164">
        <v>8700</v>
      </c>
      <c r="P300" s="164">
        <v>9220</v>
      </c>
      <c r="Q300" s="164">
        <v>8760</v>
      </c>
      <c r="R300" s="162"/>
      <c r="S300" s="162"/>
    </row>
    <row r="301" spans="1:19" ht="11.25" customHeight="1">
      <c r="A301" s="162" t="s">
        <v>172</v>
      </c>
      <c r="B301" s="162"/>
      <c r="C301" s="164">
        <v>43074</v>
      </c>
      <c r="D301" s="164">
        <v>68028</v>
      </c>
      <c r="E301" s="164">
        <v>65156</v>
      </c>
      <c r="F301" s="164">
        <v>56603</v>
      </c>
      <c r="G301" s="164">
        <v>76501</v>
      </c>
      <c r="H301" s="164">
        <v>65831</v>
      </c>
      <c r="I301" s="164">
        <v>64622</v>
      </c>
      <c r="J301" s="164">
        <v>55674</v>
      </c>
      <c r="K301" s="164">
        <v>66388</v>
      </c>
      <c r="L301" s="164">
        <v>70875</v>
      </c>
      <c r="M301" s="164">
        <v>71337</v>
      </c>
      <c r="N301" s="164">
        <v>70539</v>
      </c>
      <c r="O301" s="164">
        <v>76081</v>
      </c>
      <c r="P301" s="164">
        <v>52942</v>
      </c>
      <c r="Q301" s="164">
        <v>61519</v>
      </c>
      <c r="R301" s="162"/>
      <c r="S301" s="162"/>
    </row>
    <row r="302" spans="1:19" ht="11.25" customHeight="1">
      <c r="A302" s="162" t="s">
        <v>184</v>
      </c>
      <c r="B302" s="162"/>
      <c r="C302" s="164">
        <v>28880</v>
      </c>
      <c r="D302" s="164">
        <v>37268</v>
      </c>
      <c r="E302" s="164">
        <v>49078</v>
      </c>
      <c r="F302" s="164">
        <v>48105</v>
      </c>
      <c r="G302" s="164">
        <v>55559</v>
      </c>
      <c r="H302" s="164">
        <v>62785</v>
      </c>
      <c r="I302" s="164">
        <v>62831</v>
      </c>
      <c r="J302" s="164">
        <v>42454</v>
      </c>
      <c r="K302" s="164">
        <v>45174</v>
      </c>
      <c r="L302" s="164">
        <v>50259</v>
      </c>
      <c r="M302" s="164">
        <v>47737</v>
      </c>
      <c r="N302" s="164">
        <v>60700</v>
      </c>
      <c r="O302" s="164">
        <v>61893</v>
      </c>
      <c r="P302" s="164">
        <v>61871</v>
      </c>
      <c r="Q302" s="164">
        <v>58703</v>
      </c>
      <c r="R302" s="162"/>
      <c r="S302" s="162"/>
    </row>
    <row r="303" spans="1:19" ht="11.25" customHeight="1">
      <c r="A303" s="162" t="s">
        <v>174</v>
      </c>
      <c r="B303" s="162"/>
      <c r="C303" s="164">
        <v>54491</v>
      </c>
      <c r="D303" s="164">
        <v>40334</v>
      </c>
      <c r="E303" s="164">
        <v>56532</v>
      </c>
      <c r="F303" s="164">
        <v>51864</v>
      </c>
      <c r="G303" s="164">
        <v>49689</v>
      </c>
      <c r="H303" s="164">
        <v>84400</v>
      </c>
      <c r="I303" s="164">
        <v>92225</v>
      </c>
      <c r="J303" s="164">
        <v>65314</v>
      </c>
      <c r="K303" s="164">
        <v>62348</v>
      </c>
      <c r="L303" s="164">
        <v>65668</v>
      </c>
      <c r="M303" s="164">
        <v>70727</v>
      </c>
      <c r="N303" s="164">
        <v>72892</v>
      </c>
      <c r="O303" s="164">
        <v>73200</v>
      </c>
      <c r="P303" s="164">
        <v>68667</v>
      </c>
      <c r="Q303" s="164">
        <v>77081</v>
      </c>
      <c r="R303" s="162"/>
      <c r="S303" s="162"/>
    </row>
    <row r="304" spans="1:19" ht="11.25" customHeight="1">
      <c r="A304" s="162"/>
      <c r="B304" s="162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2"/>
      <c r="S304" s="162"/>
    </row>
    <row r="305" spans="1:19" ht="11.25" customHeight="1">
      <c r="A305" s="162" t="s">
        <v>166</v>
      </c>
      <c r="B305" s="162"/>
      <c r="C305" s="164">
        <v>89364</v>
      </c>
      <c r="D305" s="164">
        <v>97213</v>
      </c>
      <c r="E305" s="164">
        <v>121163</v>
      </c>
      <c r="F305" s="164">
        <v>120666</v>
      </c>
      <c r="G305" s="164">
        <v>162611</v>
      </c>
      <c r="H305" s="164">
        <v>155683</v>
      </c>
      <c r="I305" s="164">
        <v>121951</v>
      </c>
      <c r="J305" s="164">
        <v>114197</v>
      </c>
      <c r="K305" s="164">
        <v>106446</v>
      </c>
      <c r="L305" s="164">
        <v>109590</v>
      </c>
      <c r="M305" s="164">
        <v>116707</v>
      </c>
      <c r="N305" s="164">
        <v>116565</v>
      </c>
      <c r="O305" s="164">
        <v>110464</v>
      </c>
      <c r="P305" s="164">
        <v>128469</v>
      </c>
      <c r="Q305" s="164">
        <v>116204</v>
      </c>
      <c r="R305" s="162"/>
      <c r="S305" s="162"/>
    </row>
    <row r="306" spans="1:19" ht="11.25" customHeight="1">
      <c r="A306" s="162" t="s">
        <v>146</v>
      </c>
      <c r="B306" s="162"/>
      <c r="C306" s="164">
        <v>295711</v>
      </c>
      <c r="D306" s="164">
        <v>257639</v>
      </c>
      <c r="E306" s="164">
        <v>278084</v>
      </c>
      <c r="F306" s="164">
        <v>265526</v>
      </c>
      <c r="G306" s="164">
        <v>319707</v>
      </c>
      <c r="H306" s="164">
        <v>369922</v>
      </c>
      <c r="I306" s="164">
        <v>352240</v>
      </c>
      <c r="J306" s="164">
        <v>371888</v>
      </c>
      <c r="K306" s="164">
        <v>417393</v>
      </c>
      <c r="L306" s="164">
        <v>438453</v>
      </c>
      <c r="M306" s="164">
        <v>423021</v>
      </c>
      <c r="N306" s="164">
        <v>442296</v>
      </c>
      <c r="O306" s="164">
        <v>380349</v>
      </c>
      <c r="P306" s="164">
        <v>429301</v>
      </c>
      <c r="Q306" s="164">
        <v>451953</v>
      </c>
      <c r="R306" s="162"/>
      <c r="S306" s="162"/>
    </row>
    <row r="307" spans="1:19" ht="11.25" customHeight="1">
      <c r="A307" s="162" t="s">
        <v>156</v>
      </c>
      <c r="B307" s="162"/>
      <c r="C307" s="164">
        <v>206728</v>
      </c>
      <c r="D307" s="164">
        <v>161052</v>
      </c>
      <c r="E307" s="164">
        <v>169653</v>
      </c>
      <c r="F307" s="164">
        <v>134497</v>
      </c>
      <c r="G307" s="164">
        <v>206728</v>
      </c>
      <c r="H307" s="164">
        <v>221320</v>
      </c>
      <c r="I307" s="164">
        <v>214936</v>
      </c>
      <c r="J307" s="164">
        <v>216008</v>
      </c>
      <c r="K307" s="164">
        <v>167717</v>
      </c>
      <c r="L307" s="164">
        <v>230948</v>
      </c>
      <c r="M307" s="164">
        <v>213898</v>
      </c>
      <c r="N307" s="164">
        <v>274058</v>
      </c>
      <c r="O307" s="164">
        <v>241877</v>
      </c>
      <c r="P307" s="164">
        <v>274847</v>
      </c>
      <c r="Q307" s="164">
        <v>249587</v>
      </c>
      <c r="R307" s="162"/>
      <c r="S307" s="162"/>
    </row>
    <row r="308" spans="1:19" ht="11.25" customHeight="1">
      <c r="A308" s="162" t="s">
        <v>200</v>
      </c>
      <c r="B308" s="162"/>
      <c r="C308" s="164">
        <v>9013</v>
      </c>
      <c r="D308" s="164">
        <v>9766</v>
      </c>
      <c r="E308" s="164">
        <v>11761</v>
      </c>
      <c r="F308" s="164">
        <v>11069</v>
      </c>
      <c r="G308" s="164">
        <v>14343</v>
      </c>
      <c r="H308" s="164">
        <v>18381</v>
      </c>
      <c r="I308" s="164">
        <v>20435</v>
      </c>
      <c r="J308" s="164">
        <v>20907</v>
      </c>
      <c r="K308" s="164">
        <v>20708</v>
      </c>
      <c r="L308" s="164">
        <v>25221</v>
      </c>
      <c r="M308" s="164">
        <v>26591</v>
      </c>
      <c r="N308" s="164">
        <v>21940</v>
      </c>
      <c r="O308" s="164">
        <v>24729</v>
      </c>
      <c r="P308" s="164">
        <v>28038</v>
      </c>
      <c r="Q308" s="164">
        <v>25737</v>
      </c>
      <c r="R308" s="162"/>
      <c r="S308" s="162"/>
    </row>
    <row r="309" spans="1:19" ht="11.25" customHeight="1">
      <c r="A309" s="162" t="s">
        <v>192</v>
      </c>
      <c r="B309" s="162"/>
      <c r="C309" s="164">
        <v>24846</v>
      </c>
      <c r="D309" s="164">
        <v>24309</v>
      </c>
      <c r="E309" s="164">
        <v>27524</v>
      </c>
      <c r="F309" s="164">
        <v>22978</v>
      </c>
      <c r="G309" s="164">
        <v>24404</v>
      </c>
      <c r="H309" s="164">
        <v>32668</v>
      </c>
      <c r="I309" s="164">
        <v>39593</v>
      </c>
      <c r="J309" s="164">
        <v>39544</v>
      </c>
      <c r="K309" s="164">
        <v>39392</v>
      </c>
      <c r="L309" s="164">
        <v>44036</v>
      </c>
      <c r="M309" s="164">
        <v>42282</v>
      </c>
      <c r="N309" s="164">
        <v>30656</v>
      </c>
      <c r="O309" s="164">
        <v>34333</v>
      </c>
      <c r="P309" s="164">
        <v>37901</v>
      </c>
      <c r="Q309" s="164">
        <v>41467</v>
      </c>
      <c r="R309" s="162"/>
      <c r="S309" s="162"/>
    </row>
    <row r="310" spans="1:19" ht="11.25" customHeight="1">
      <c r="A310" s="162" t="s">
        <v>194</v>
      </c>
      <c r="B310" s="162"/>
      <c r="C310" s="164">
        <v>17980</v>
      </c>
      <c r="D310" s="164">
        <v>11034</v>
      </c>
      <c r="E310" s="164">
        <v>13879</v>
      </c>
      <c r="F310" s="164">
        <v>13455</v>
      </c>
      <c r="G310" s="164">
        <v>17896</v>
      </c>
      <c r="H310" s="164">
        <v>20259</v>
      </c>
      <c r="I310" s="164">
        <v>21619</v>
      </c>
      <c r="J310" s="164">
        <v>18646</v>
      </c>
      <c r="K310" s="164">
        <v>23357</v>
      </c>
      <c r="L310" s="164">
        <v>26146</v>
      </c>
      <c r="M310" s="164">
        <v>24549</v>
      </c>
      <c r="N310" s="164">
        <v>30005</v>
      </c>
      <c r="O310" s="164">
        <v>39365</v>
      </c>
      <c r="P310" s="164">
        <v>33538</v>
      </c>
      <c r="Q310" s="164">
        <v>34858</v>
      </c>
      <c r="R310" s="162"/>
      <c r="S310" s="162"/>
    </row>
    <row r="311" spans="1:19" ht="11.25" customHeight="1">
      <c r="A311" s="162" t="s">
        <v>150</v>
      </c>
      <c r="B311" s="162"/>
      <c r="C311" s="164">
        <v>152522</v>
      </c>
      <c r="D311" s="164">
        <v>145452</v>
      </c>
      <c r="E311" s="164">
        <v>157765</v>
      </c>
      <c r="F311" s="164">
        <v>186768</v>
      </c>
      <c r="G311" s="164">
        <v>196902</v>
      </c>
      <c r="H311" s="164">
        <v>217915</v>
      </c>
      <c r="I311" s="164">
        <v>245701</v>
      </c>
      <c r="J311" s="164">
        <v>197421</v>
      </c>
      <c r="K311" s="164">
        <v>253758</v>
      </c>
      <c r="L311" s="164">
        <v>294752</v>
      </c>
      <c r="M311" s="164">
        <v>281183</v>
      </c>
      <c r="N311" s="164">
        <v>270846</v>
      </c>
      <c r="O311" s="164">
        <v>245817</v>
      </c>
      <c r="P311" s="164">
        <v>258395</v>
      </c>
      <c r="Q311" s="164">
        <v>253255</v>
      </c>
      <c r="R311" s="162"/>
      <c r="S311" s="162"/>
    </row>
    <row r="312" spans="1:19" ht="11.25" customHeight="1">
      <c r="A312" s="162" t="s">
        <v>152</v>
      </c>
      <c r="B312" s="162"/>
      <c r="C312" s="164">
        <v>151588</v>
      </c>
      <c r="D312" s="164">
        <v>131249</v>
      </c>
      <c r="E312" s="164">
        <v>145980</v>
      </c>
      <c r="F312" s="164">
        <v>131586</v>
      </c>
      <c r="G312" s="164">
        <v>163831</v>
      </c>
      <c r="H312" s="164">
        <v>180992</v>
      </c>
      <c r="I312" s="164">
        <v>178206</v>
      </c>
      <c r="J312" s="164">
        <v>197467</v>
      </c>
      <c r="K312" s="164">
        <v>183012</v>
      </c>
      <c r="L312" s="164">
        <v>224360</v>
      </c>
      <c r="M312" s="164">
        <v>206603</v>
      </c>
      <c r="N312" s="164">
        <v>293330</v>
      </c>
      <c r="O312" s="164">
        <v>235188</v>
      </c>
      <c r="P312" s="164">
        <v>288775</v>
      </c>
      <c r="Q312" s="164">
        <v>280406</v>
      </c>
      <c r="R312" s="162"/>
      <c r="S312" s="162"/>
    </row>
    <row r="313" spans="1:19" ht="11.25" customHeight="1">
      <c r="A313" s="162" t="s">
        <v>168</v>
      </c>
      <c r="B313" s="162"/>
      <c r="C313" s="164">
        <v>91307</v>
      </c>
      <c r="D313" s="164">
        <v>97587</v>
      </c>
      <c r="E313" s="164">
        <v>85245</v>
      </c>
      <c r="F313" s="164">
        <v>77451</v>
      </c>
      <c r="G313" s="164">
        <v>146072</v>
      </c>
      <c r="H313" s="164">
        <v>113227</v>
      </c>
      <c r="I313" s="164">
        <v>75526</v>
      </c>
      <c r="J313" s="164">
        <v>70094</v>
      </c>
      <c r="K313" s="164">
        <v>75807</v>
      </c>
      <c r="L313" s="164">
        <v>108696</v>
      </c>
      <c r="M313" s="164">
        <v>103987</v>
      </c>
      <c r="N313" s="164">
        <v>122681</v>
      </c>
      <c r="O313" s="164">
        <v>101412</v>
      </c>
      <c r="P313" s="164">
        <v>128643</v>
      </c>
      <c r="Q313" s="164">
        <v>123197</v>
      </c>
      <c r="R313" s="162"/>
      <c r="S313" s="162"/>
    </row>
    <row r="314" spans="1:19" ht="11.25" customHeight="1">
      <c r="A314" s="162" t="s">
        <v>212</v>
      </c>
      <c r="B314" s="162"/>
      <c r="C314" s="164">
        <v>4800</v>
      </c>
      <c r="D314" s="164">
        <v>5000</v>
      </c>
      <c r="E314" s="164">
        <v>12000</v>
      </c>
      <c r="F314" s="164">
        <v>13000</v>
      </c>
      <c r="G314" s="164">
        <v>15000</v>
      </c>
      <c r="H314" s="164">
        <v>15640</v>
      </c>
      <c r="I314" s="164">
        <v>16174</v>
      </c>
      <c r="J314" s="164">
        <v>7782</v>
      </c>
      <c r="K314" s="164">
        <v>9906</v>
      </c>
      <c r="L314" s="164">
        <v>10576</v>
      </c>
      <c r="M314" s="164">
        <v>14421</v>
      </c>
      <c r="N314" s="164">
        <v>15056</v>
      </c>
      <c r="O314" s="164">
        <v>14929</v>
      </c>
      <c r="P314" s="164">
        <v>14604</v>
      </c>
      <c r="Q314" s="164">
        <v>14888</v>
      </c>
      <c r="R314" s="162"/>
      <c r="S314" s="162"/>
    </row>
    <row r="315" spans="1:19" ht="11.25" customHeight="1">
      <c r="A315" s="162"/>
      <c r="B315" s="162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2"/>
      <c r="S315" s="162"/>
    </row>
    <row r="316" spans="1:19" ht="11.25" customHeight="1">
      <c r="A316" s="162" t="s">
        <v>160</v>
      </c>
      <c r="B316" s="162"/>
      <c r="C316" s="164">
        <v>128021</v>
      </c>
      <c r="D316" s="164">
        <v>129838</v>
      </c>
      <c r="E316" s="164">
        <v>116124</v>
      </c>
      <c r="F316" s="164">
        <v>111432</v>
      </c>
      <c r="G316" s="164">
        <v>112119</v>
      </c>
      <c r="H316" s="164">
        <v>104278</v>
      </c>
      <c r="I316" s="164">
        <v>114251</v>
      </c>
      <c r="J316" s="164">
        <v>139696</v>
      </c>
      <c r="K316" s="164">
        <v>159053</v>
      </c>
      <c r="L316" s="164">
        <v>186359</v>
      </c>
      <c r="M316" s="164">
        <v>170901</v>
      </c>
      <c r="N316" s="164">
        <v>178328</v>
      </c>
      <c r="O316" s="164">
        <v>170831</v>
      </c>
      <c r="P316" s="164">
        <v>201492</v>
      </c>
      <c r="Q316" s="164">
        <v>135079</v>
      </c>
      <c r="R316" s="162"/>
      <c r="S316" s="162"/>
    </row>
    <row r="317" spans="1:19" ht="11.25" customHeight="1">
      <c r="A317" s="162" t="s">
        <v>162</v>
      </c>
      <c r="B317" s="162"/>
      <c r="C317" s="164">
        <v>77556</v>
      </c>
      <c r="D317" s="164">
        <v>88592</v>
      </c>
      <c r="E317" s="164">
        <v>102594</v>
      </c>
      <c r="F317" s="164">
        <v>111687</v>
      </c>
      <c r="G317" s="164">
        <v>149331</v>
      </c>
      <c r="H317" s="164">
        <v>136742</v>
      </c>
      <c r="I317" s="164">
        <v>156541</v>
      </c>
      <c r="J317" s="164">
        <v>157133</v>
      </c>
      <c r="K317" s="164">
        <v>149138</v>
      </c>
      <c r="L317" s="164">
        <v>130400</v>
      </c>
      <c r="M317" s="164">
        <v>154328</v>
      </c>
      <c r="N317" s="164">
        <v>159114</v>
      </c>
      <c r="O317" s="164">
        <v>172696</v>
      </c>
      <c r="P317" s="164">
        <v>152111</v>
      </c>
      <c r="Q317" s="164">
        <v>126884</v>
      </c>
      <c r="R317" s="162"/>
      <c r="S317" s="162"/>
    </row>
    <row r="318" spans="1:19" ht="11.25" customHeight="1">
      <c r="A318" s="162" t="s">
        <v>198</v>
      </c>
      <c r="B318" s="162"/>
      <c r="C318" s="164">
        <v>17826</v>
      </c>
      <c r="D318" s="164">
        <v>13303</v>
      </c>
      <c r="E318" s="164">
        <v>15426</v>
      </c>
      <c r="F318" s="164">
        <v>15407</v>
      </c>
      <c r="G318" s="164">
        <v>22842</v>
      </c>
      <c r="H318" s="164">
        <v>25805</v>
      </c>
      <c r="I318" s="164">
        <v>21396</v>
      </c>
      <c r="J318" s="164">
        <v>19221</v>
      </c>
      <c r="K318" s="164">
        <v>49558</v>
      </c>
      <c r="L318" s="164">
        <v>27816</v>
      </c>
      <c r="M318" s="164">
        <v>32820</v>
      </c>
      <c r="N318" s="164">
        <v>39438</v>
      </c>
      <c r="O318" s="164">
        <v>28919</v>
      </c>
      <c r="P318" s="164">
        <v>31235</v>
      </c>
      <c r="Q318" s="164">
        <v>29157</v>
      </c>
      <c r="R318" s="162"/>
      <c r="S318" s="162"/>
    </row>
    <row r="319" spans="1:19" ht="11.25" customHeight="1">
      <c r="A319" s="162" t="s">
        <v>140</v>
      </c>
      <c r="B319" s="162"/>
      <c r="C319" s="164">
        <v>250528</v>
      </c>
      <c r="D319" s="164">
        <v>276205</v>
      </c>
      <c r="E319" s="164">
        <v>292719</v>
      </c>
      <c r="F319" s="164">
        <v>292195</v>
      </c>
      <c r="G319" s="164">
        <v>321066</v>
      </c>
      <c r="H319" s="164">
        <v>298590</v>
      </c>
      <c r="I319" s="164">
        <v>346842</v>
      </c>
      <c r="J319" s="164">
        <v>243842</v>
      </c>
      <c r="K319" s="164">
        <v>338488</v>
      </c>
      <c r="L319" s="164">
        <v>321015</v>
      </c>
      <c r="M319" s="164">
        <v>332126</v>
      </c>
      <c r="N319" s="164">
        <v>248636</v>
      </c>
      <c r="O319" s="164">
        <v>313633</v>
      </c>
      <c r="P319" s="164">
        <v>389048</v>
      </c>
      <c r="Q319" s="164">
        <v>400362</v>
      </c>
      <c r="R319" s="162"/>
      <c r="S319" s="162"/>
    </row>
    <row r="320" spans="1:19" ht="11.25" customHeight="1">
      <c r="A320" s="162" t="s">
        <v>158</v>
      </c>
      <c r="B320" s="162"/>
      <c r="C320" s="164">
        <v>123400</v>
      </c>
      <c r="D320" s="164">
        <v>124600</v>
      </c>
      <c r="E320" s="164">
        <v>133643</v>
      </c>
      <c r="F320" s="164">
        <v>109565</v>
      </c>
      <c r="G320" s="164">
        <v>147227</v>
      </c>
      <c r="H320" s="164">
        <v>143923</v>
      </c>
      <c r="I320" s="164">
        <v>169605</v>
      </c>
      <c r="J320" s="164">
        <v>133670</v>
      </c>
      <c r="K320" s="164">
        <v>157823</v>
      </c>
      <c r="L320" s="164">
        <v>149625</v>
      </c>
      <c r="M320" s="164">
        <v>129169</v>
      </c>
      <c r="N320" s="164">
        <v>143317</v>
      </c>
      <c r="O320" s="164">
        <v>149402</v>
      </c>
      <c r="P320" s="164">
        <v>140205</v>
      </c>
      <c r="Q320" s="164">
        <v>132378</v>
      </c>
      <c r="R320" s="162"/>
      <c r="S320" s="162"/>
    </row>
    <row r="321" spans="1:19" ht="11.25" customHeight="1">
      <c r="A321" s="162" t="s">
        <v>202</v>
      </c>
      <c r="B321" s="162"/>
      <c r="C321" s="164">
        <v>34265</v>
      </c>
      <c r="D321" s="164">
        <v>35712</v>
      </c>
      <c r="E321" s="164">
        <v>37229</v>
      </c>
      <c r="F321" s="164">
        <v>37835</v>
      </c>
      <c r="G321" s="164">
        <v>41495</v>
      </c>
      <c r="H321" s="164">
        <v>39154</v>
      </c>
      <c r="I321" s="164">
        <v>40364</v>
      </c>
      <c r="J321" s="164">
        <v>41113</v>
      </c>
      <c r="K321" s="164">
        <v>47296</v>
      </c>
      <c r="L321" s="164">
        <v>45266</v>
      </c>
      <c r="M321" s="164">
        <v>45626</v>
      </c>
      <c r="N321" s="164">
        <v>41734</v>
      </c>
      <c r="O321" s="164">
        <v>39579</v>
      </c>
      <c r="P321" s="164">
        <v>29910</v>
      </c>
      <c r="Q321" s="164">
        <v>32919</v>
      </c>
      <c r="R321" s="162"/>
      <c r="S321" s="162"/>
    </row>
    <row r="322" spans="1:19" ht="11.25" customHeight="1">
      <c r="A322" s="162" t="s">
        <v>148</v>
      </c>
      <c r="B322" s="162"/>
      <c r="C322" s="164">
        <v>230704</v>
      </c>
      <c r="D322" s="164">
        <v>235140</v>
      </c>
      <c r="E322" s="164">
        <v>270461</v>
      </c>
      <c r="F322" s="164">
        <v>270806</v>
      </c>
      <c r="G322" s="164">
        <v>301724</v>
      </c>
      <c r="H322" s="164">
        <v>342427</v>
      </c>
      <c r="I322" s="164">
        <v>321808</v>
      </c>
      <c r="J322" s="164">
        <v>328382</v>
      </c>
      <c r="K322" s="164">
        <v>421236</v>
      </c>
      <c r="L322" s="164">
        <v>382776</v>
      </c>
      <c r="M322" s="164">
        <v>394555</v>
      </c>
      <c r="N322" s="164">
        <v>336281</v>
      </c>
      <c r="O322" s="164">
        <v>414853</v>
      </c>
      <c r="P322" s="164">
        <v>367106</v>
      </c>
      <c r="Q322" s="164">
        <v>360389</v>
      </c>
      <c r="R322" s="162"/>
      <c r="S322" s="162"/>
    </row>
    <row r="323" spans="1:19" ht="11.25" customHeight="1">
      <c r="A323" s="162" t="s">
        <v>170</v>
      </c>
      <c r="B323" s="162"/>
      <c r="C323" s="164">
        <v>79157</v>
      </c>
      <c r="D323" s="164">
        <v>73193</v>
      </c>
      <c r="E323" s="164">
        <v>78615</v>
      </c>
      <c r="F323" s="164">
        <v>73742</v>
      </c>
      <c r="G323" s="164">
        <v>106298</v>
      </c>
      <c r="H323" s="164">
        <v>97321</v>
      </c>
      <c r="I323" s="164">
        <v>76025</v>
      </c>
      <c r="J323" s="164">
        <v>98154</v>
      </c>
      <c r="K323" s="164">
        <v>97672</v>
      </c>
      <c r="L323" s="164">
        <v>97969</v>
      </c>
      <c r="M323" s="164">
        <v>88456</v>
      </c>
      <c r="N323" s="164">
        <v>93099</v>
      </c>
      <c r="O323" s="164">
        <v>95159</v>
      </c>
      <c r="P323" s="164">
        <v>96025</v>
      </c>
      <c r="Q323" s="164">
        <v>83891</v>
      </c>
      <c r="R323" s="162"/>
      <c r="S323" s="162"/>
    </row>
    <row r="324" spans="1:19" ht="11.25" customHeight="1">
      <c r="A324" s="162" t="s">
        <v>222</v>
      </c>
      <c r="B324" s="162"/>
      <c r="C324" s="164">
        <v>7800</v>
      </c>
      <c r="D324" s="164">
        <v>8372</v>
      </c>
      <c r="E324" s="164">
        <v>7710</v>
      </c>
      <c r="F324" s="164">
        <v>7202</v>
      </c>
      <c r="G324" s="164">
        <v>7437</v>
      </c>
      <c r="H324" s="164">
        <v>6358</v>
      </c>
      <c r="I324" s="164">
        <v>5873</v>
      </c>
      <c r="J324" s="164">
        <v>5552</v>
      </c>
      <c r="K324" s="164">
        <v>6880</v>
      </c>
      <c r="L324" s="164">
        <v>6992</v>
      </c>
      <c r="M324" s="164">
        <v>6637</v>
      </c>
      <c r="N324" s="164">
        <v>6853</v>
      </c>
      <c r="O324" s="164">
        <v>7070</v>
      </c>
      <c r="P324" s="164">
        <v>7394</v>
      </c>
      <c r="Q324" s="164">
        <v>5630</v>
      </c>
      <c r="R324" s="162"/>
      <c r="S324" s="162"/>
    </row>
    <row r="325" spans="1:19" ht="11.25" customHeight="1">
      <c r="A325" s="162" t="s">
        <v>180</v>
      </c>
      <c r="B325" s="162"/>
      <c r="C325" s="164">
        <v>52389</v>
      </c>
      <c r="D325" s="164">
        <v>52485</v>
      </c>
      <c r="E325" s="164">
        <v>50720</v>
      </c>
      <c r="F325" s="164">
        <v>65082</v>
      </c>
      <c r="G325" s="164">
        <v>67937</v>
      </c>
      <c r="H325" s="164">
        <v>62626</v>
      </c>
      <c r="I325" s="164">
        <v>102940</v>
      </c>
      <c r="J325" s="164">
        <v>53249</v>
      </c>
      <c r="K325" s="164">
        <v>86614</v>
      </c>
      <c r="L325" s="164">
        <v>88622</v>
      </c>
      <c r="M325" s="164">
        <v>80812</v>
      </c>
      <c r="N325" s="164">
        <v>73702</v>
      </c>
      <c r="O325" s="164">
        <v>70843</v>
      </c>
      <c r="P325" s="164">
        <v>67624</v>
      </c>
      <c r="Q325" s="164">
        <v>62135</v>
      </c>
      <c r="R325" s="162"/>
      <c r="S325" s="162"/>
    </row>
    <row r="326" spans="1:19" ht="11.25" customHeight="1">
      <c r="A326" s="162"/>
      <c r="B326" s="162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2"/>
      <c r="S326" s="162"/>
    </row>
    <row r="327" spans="1:19" ht="11.25" customHeight="1">
      <c r="A327" s="162" t="s">
        <v>220</v>
      </c>
      <c r="B327" s="162"/>
      <c r="C327" s="164">
        <v>6904</v>
      </c>
      <c r="D327" s="164">
        <v>8407</v>
      </c>
      <c r="E327" s="164">
        <v>8919</v>
      </c>
      <c r="F327" s="164">
        <v>7591</v>
      </c>
      <c r="G327" s="164">
        <v>8703</v>
      </c>
      <c r="H327" s="164">
        <v>10986</v>
      </c>
      <c r="I327" s="164">
        <v>9163</v>
      </c>
      <c r="J327" s="164">
        <v>7352</v>
      </c>
      <c r="K327" s="164">
        <v>6291</v>
      </c>
      <c r="L327" s="164">
        <v>9128</v>
      </c>
      <c r="M327" s="164">
        <v>7653</v>
      </c>
      <c r="N327" s="164">
        <v>8520</v>
      </c>
      <c r="O327" s="164">
        <v>6314</v>
      </c>
      <c r="P327" s="164">
        <v>7500</v>
      </c>
      <c r="Q327" s="164">
        <v>7450</v>
      </c>
      <c r="R327" s="162"/>
      <c r="S327" s="162"/>
    </row>
    <row r="328" spans="1:19" ht="11.25" customHeight="1">
      <c r="A328" s="162" t="s">
        <v>188</v>
      </c>
      <c r="B328" s="162"/>
      <c r="C328" s="164">
        <v>53532</v>
      </c>
      <c r="D328" s="164">
        <v>49438</v>
      </c>
      <c r="E328" s="164">
        <v>43462</v>
      </c>
      <c r="F328" s="164">
        <v>47340</v>
      </c>
      <c r="G328" s="164">
        <v>34414</v>
      </c>
      <c r="H328" s="164">
        <v>47990</v>
      </c>
      <c r="I328" s="164">
        <v>48321</v>
      </c>
      <c r="J328" s="164">
        <v>47738</v>
      </c>
      <c r="K328" s="164">
        <v>53665</v>
      </c>
      <c r="L328" s="164">
        <v>68470</v>
      </c>
      <c r="M328" s="164">
        <v>62432</v>
      </c>
      <c r="N328" s="164">
        <v>66213</v>
      </c>
      <c r="O328" s="164">
        <v>72143</v>
      </c>
      <c r="P328" s="164">
        <v>82264</v>
      </c>
      <c r="Q328" s="164">
        <v>74732</v>
      </c>
      <c r="R328" s="162"/>
      <c r="S328" s="162"/>
    </row>
    <row r="329" spans="1:19" ht="11.25" customHeight="1">
      <c r="A329" s="162" t="s">
        <v>138</v>
      </c>
      <c r="B329" s="162"/>
      <c r="C329" s="164">
        <v>361117</v>
      </c>
      <c r="D329" s="164">
        <v>367220</v>
      </c>
      <c r="E329" s="164">
        <v>382934</v>
      </c>
      <c r="F329" s="164">
        <v>365519</v>
      </c>
      <c r="G329" s="164">
        <v>361297</v>
      </c>
      <c r="H329" s="164">
        <v>323367</v>
      </c>
      <c r="I329" s="164">
        <v>409229</v>
      </c>
      <c r="J329" s="164">
        <v>351001</v>
      </c>
      <c r="K329" s="164">
        <v>407676</v>
      </c>
      <c r="L329" s="164">
        <v>389126</v>
      </c>
      <c r="M329" s="164">
        <v>456064</v>
      </c>
      <c r="N329" s="164">
        <v>335393</v>
      </c>
      <c r="O329" s="164">
        <v>337693</v>
      </c>
      <c r="P329" s="164">
        <v>442774</v>
      </c>
      <c r="Q329" s="164">
        <v>430730</v>
      </c>
      <c r="R329" s="162"/>
      <c r="S329" s="162"/>
    </row>
    <row r="330" spans="1:19" ht="11.25" customHeight="1">
      <c r="A330" s="162" t="s">
        <v>204</v>
      </c>
      <c r="B330" s="162"/>
      <c r="C330" s="164">
        <v>15167</v>
      </c>
      <c r="D330" s="164">
        <v>12631</v>
      </c>
      <c r="E330" s="164">
        <v>15688</v>
      </c>
      <c r="F330" s="164">
        <v>26651</v>
      </c>
      <c r="G330" s="164">
        <v>27671</v>
      </c>
      <c r="H330" s="164">
        <v>29980</v>
      </c>
      <c r="I330" s="164">
        <v>30329</v>
      </c>
      <c r="J330" s="164">
        <v>35265</v>
      </c>
      <c r="K330" s="164">
        <v>35339</v>
      </c>
      <c r="L330" s="164">
        <v>29961</v>
      </c>
      <c r="M330" s="164">
        <v>23089</v>
      </c>
      <c r="N330" s="164">
        <v>22267</v>
      </c>
      <c r="O330" s="164">
        <v>24413</v>
      </c>
      <c r="P330" s="164">
        <v>24522</v>
      </c>
      <c r="Q330" s="164">
        <v>19821</v>
      </c>
      <c r="R330" s="162"/>
      <c r="S330" s="162"/>
    </row>
    <row r="331" spans="1:19" ht="11.25" customHeight="1">
      <c r="A331" s="162" t="s">
        <v>176</v>
      </c>
      <c r="B331" s="162"/>
      <c r="C331" s="164">
        <v>49262</v>
      </c>
      <c r="D331" s="164">
        <v>44766</v>
      </c>
      <c r="E331" s="164">
        <v>49262</v>
      </c>
      <c r="F331" s="164">
        <v>101545</v>
      </c>
      <c r="G331" s="164">
        <v>105111</v>
      </c>
      <c r="H331" s="164">
        <v>113674</v>
      </c>
      <c r="I331" s="164">
        <v>100188</v>
      </c>
      <c r="J331" s="164">
        <v>104231</v>
      </c>
      <c r="K331" s="164">
        <v>83343</v>
      </c>
      <c r="L331" s="164">
        <v>109517</v>
      </c>
      <c r="M331" s="164">
        <v>105119</v>
      </c>
      <c r="N331" s="164">
        <v>68047</v>
      </c>
      <c r="O331" s="164">
        <v>94638</v>
      </c>
      <c r="P331" s="164">
        <v>90549</v>
      </c>
      <c r="Q331" s="164">
        <v>76610</v>
      </c>
      <c r="R331" s="162"/>
      <c r="S331" s="162"/>
    </row>
    <row r="332" spans="1:19" ht="11.25" customHeight="1">
      <c r="A332" s="162" t="s">
        <v>216</v>
      </c>
      <c r="B332" s="162"/>
      <c r="C332" s="164">
        <v>2814</v>
      </c>
      <c r="D332" s="164">
        <v>2822</v>
      </c>
      <c r="E332" s="164">
        <v>6720</v>
      </c>
      <c r="F332" s="164">
        <v>7774</v>
      </c>
      <c r="G332" s="164">
        <v>8184</v>
      </c>
      <c r="H332" s="164">
        <v>9116</v>
      </c>
      <c r="I332" s="164">
        <v>9140</v>
      </c>
      <c r="J332" s="164">
        <v>9990</v>
      </c>
      <c r="K332" s="164">
        <v>8728</v>
      </c>
      <c r="L332" s="164">
        <v>9986</v>
      </c>
      <c r="M332" s="164">
        <v>10925</v>
      </c>
      <c r="N332" s="164">
        <v>12198</v>
      </c>
      <c r="O332" s="164">
        <v>12198</v>
      </c>
      <c r="P332" s="164">
        <v>11016</v>
      </c>
      <c r="Q332" s="164">
        <v>11205</v>
      </c>
      <c r="R332" s="162"/>
      <c r="S332" s="162"/>
    </row>
    <row r="333" spans="1:19" ht="11.25" customHeight="1">
      <c r="A333" s="162" t="s">
        <v>134</v>
      </c>
      <c r="B333" s="162"/>
      <c r="C333" s="164">
        <v>421725</v>
      </c>
      <c r="D333" s="164">
        <v>447512</v>
      </c>
      <c r="E333" s="164">
        <v>449424</v>
      </c>
      <c r="F333" s="164">
        <v>487153</v>
      </c>
      <c r="G333" s="164">
        <v>573490</v>
      </c>
      <c r="H333" s="164">
        <v>609893</v>
      </c>
      <c r="I333" s="164">
        <v>599911</v>
      </c>
      <c r="J333" s="164">
        <v>573000</v>
      </c>
      <c r="K333" s="164">
        <v>781897</v>
      </c>
      <c r="L333" s="164">
        <v>808549</v>
      </c>
      <c r="M333" s="164">
        <v>852661</v>
      </c>
      <c r="N333" s="164">
        <v>776636</v>
      </c>
      <c r="O333" s="164">
        <v>836713</v>
      </c>
      <c r="P333" s="164">
        <v>835198</v>
      </c>
      <c r="Q333" s="164">
        <v>810081</v>
      </c>
      <c r="R333" s="162"/>
      <c r="S333" s="162"/>
    </row>
    <row r="334" spans="1:19" ht="11.25" customHeight="1">
      <c r="A334" s="162" t="s">
        <v>144</v>
      </c>
      <c r="B334" s="162"/>
      <c r="C334" s="164">
        <v>262808</v>
      </c>
      <c r="D334" s="164">
        <v>225166</v>
      </c>
      <c r="E334" s="164">
        <v>275766</v>
      </c>
      <c r="F334" s="164">
        <v>262709</v>
      </c>
      <c r="G334" s="164">
        <v>373831</v>
      </c>
      <c r="H334" s="164">
        <v>388884</v>
      </c>
      <c r="I334" s="164">
        <v>374188</v>
      </c>
      <c r="J334" s="164">
        <v>353516</v>
      </c>
      <c r="K334" s="164">
        <v>347564</v>
      </c>
      <c r="L334" s="164">
        <v>390138</v>
      </c>
      <c r="M334" s="164">
        <v>364864</v>
      </c>
      <c r="N334" s="164">
        <v>380156</v>
      </c>
      <c r="O334" s="164">
        <v>367038</v>
      </c>
      <c r="P334" s="164">
        <v>367456</v>
      </c>
      <c r="Q334" s="164">
        <v>342122</v>
      </c>
      <c r="R334" s="162"/>
      <c r="S334" s="162"/>
    </row>
    <row r="335" spans="1:19" ht="11.25" customHeight="1">
      <c r="A335" s="162" t="s">
        <v>298</v>
      </c>
      <c r="B335" s="162"/>
      <c r="C335" s="164">
        <v>1540</v>
      </c>
      <c r="D335" s="164">
        <v>1992</v>
      </c>
      <c r="E335" s="164">
        <v>1850</v>
      </c>
      <c r="F335" s="164">
        <v>1650</v>
      </c>
      <c r="G335" s="164">
        <v>2600</v>
      </c>
      <c r="H335" s="164">
        <v>3570</v>
      </c>
      <c r="I335" s="164">
        <v>3642</v>
      </c>
      <c r="J335" s="164">
        <v>5800</v>
      </c>
      <c r="K335" s="164">
        <v>6300</v>
      </c>
      <c r="L335" s="164">
        <v>5000</v>
      </c>
      <c r="M335" s="164">
        <v>4000</v>
      </c>
      <c r="N335" s="164">
        <v>0</v>
      </c>
      <c r="O335" s="164">
        <v>0</v>
      </c>
      <c r="P335" s="164">
        <v>0</v>
      </c>
      <c r="Q335" s="164">
        <v>0</v>
      </c>
      <c r="R335" s="162"/>
      <c r="S335" s="162"/>
    </row>
    <row r="336" spans="1:19" ht="11.25" customHeight="1">
      <c r="A336" s="162" t="s">
        <v>218</v>
      </c>
      <c r="B336" s="162"/>
      <c r="C336" s="164">
        <v>13692</v>
      </c>
      <c r="D336" s="164">
        <v>11680</v>
      </c>
      <c r="E336" s="164">
        <v>9781</v>
      </c>
      <c r="F336" s="164">
        <v>15347</v>
      </c>
      <c r="G336" s="164">
        <v>28612</v>
      </c>
      <c r="H336" s="164">
        <v>26248</v>
      </c>
      <c r="I336" s="164">
        <v>19099</v>
      </c>
      <c r="J336" s="164">
        <v>25470</v>
      </c>
      <c r="K336" s="164">
        <v>20355</v>
      </c>
      <c r="L336" s="164">
        <v>16585</v>
      </c>
      <c r="M336" s="164">
        <v>18030</v>
      </c>
      <c r="N336" s="164">
        <v>18574</v>
      </c>
      <c r="O336" s="164">
        <v>16074</v>
      </c>
      <c r="P336" s="164">
        <v>16664</v>
      </c>
      <c r="Q336" s="164">
        <v>15558</v>
      </c>
      <c r="R336" s="162"/>
      <c r="S336" s="162"/>
    </row>
    <row r="337" spans="1:19" ht="9" customHeight="1">
      <c r="A337" s="162"/>
      <c r="B337" s="162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2"/>
      <c r="S337" s="162"/>
    </row>
    <row r="338" spans="1:19" ht="11.25" customHeight="1">
      <c r="A338" s="162" t="s">
        <v>226</v>
      </c>
      <c r="B338" s="162"/>
      <c r="C338" s="164">
        <v>8611838</v>
      </c>
      <c r="D338" s="164">
        <v>8859353</v>
      </c>
      <c r="E338" s="164">
        <v>9890880</v>
      </c>
      <c r="F338" s="164">
        <v>9792069</v>
      </c>
      <c r="G338" s="164">
        <v>11561722</v>
      </c>
      <c r="H338" s="164">
        <v>11273905</v>
      </c>
      <c r="I338" s="164">
        <v>11390509</v>
      </c>
      <c r="J338" s="164">
        <v>11768426</v>
      </c>
      <c r="K338" s="164">
        <v>13711691</v>
      </c>
      <c r="L338" s="164">
        <v>14049689</v>
      </c>
      <c r="M338" s="164">
        <v>14982903</v>
      </c>
      <c r="N338" s="164">
        <v>14410671</v>
      </c>
      <c r="O338" s="164">
        <v>14668839</v>
      </c>
      <c r="P338" s="164">
        <v>15015605</v>
      </c>
      <c r="Q338" s="164">
        <v>15013441</v>
      </c>
      <c r="R338" s="162"/>
      <c r="S338" s="162"/>
    </row>
    <row r="339" spans="1:19" ht="6.75" customHeight="1">
      <c r="A339" s="165"/>
      <c r="B339" s="165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2"/>
      <c r="S339" s="162"/>
    </row>
    <row r="340" spans="1:17" ht="9.75" customHeight="1">
      <c r="A340" s="162"/>
      <c r="B340" s="162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2"/>
      <c r="Q340" s="171" t="s">
        <v>315</v>
      </c>
    </row>
    <row r="341" spans="1:17" ht="12.75">
      <c r="A341" s="168" t="s">
        <v>310</v>
      </c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</row>
    <row r="344" spans="1:19" ht="12.75">
      <c r="A344" s="170" t="s">
        <v>317</v>
      </c>
      <c r="B344" s="158"/>
      <c r="C344" s="158"/>
      <c r="D344" s="158"/>
      <c r="E344" s="157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</row>
    <row r="345" spans="1:19" ht="6.75" customHeight="1">
      <c r="A345" s="157"/>
      <c r="B345" s="158"/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</row>
    <row r="346" spans="1:19" ht="6.75" customHeight="1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8"/>
      <c r="L346" s="158"/>
      <c r="M346" s="158"/>
      <c r="N346" s="158"/>
      <c r="O346" s="158"/>
      <c r="P346" s="158"/>
      <c r="Q346" s="158"/>
      <c r="R346" s="158"/>
      <c r="S346" s="158"/>
    </row>
    <row r="347" spans="1:19" ht="12.75">
      <c r="A347" s="158" t="s">
        <v>303</v>
      </c>
      <c r="B347" s="158"/>
      <c r="C347" s="158">
        <v>2000</v>
      </c>
      <c r="D347" s="158">
        <v>2001</v>
      </c>
      <c r="E347" s="158">
        <v>2002</v>
      </c>
      <c r="F347" s="158">
        <v>2003</v>
      </c>
      <c r="G347" s="158">
        <v>2004</v>
      </c>
      <c r="H347" s="158">
        <v>2005</v>
      </c>
      <c r="I347" s="158">
        <v>2006</v>
      </c>
      <c r="J347" s="158">
        <v>2007</v>
      </c>
      <c r="K347" s="158"/>
      <c r="L347" s="158"/>
      <c r="M347" s="158"/>
      <c r="N347" s="158"/>
      <c r="O347" s="158"/>
      <c r="P347" s="158"/>
      <c r="Q347" s="158"/>
      <c r="R347" s="158"/>
      <c r="S347" s="158"/>
    </row>
    <row r="348" spans="1:19" ht="8.25" customHeight="1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58"/>
      <c r="L348" s="158"/>
      <c r="M348" s="158"/>
      <c r="N348" s="158"/>
      <c r="O348" s="158"/>
      <c r="P348" s="158"/>
      <c r="Q348" s="158"/>
      <c r="R348" s="158"/>
      <c r="S348" s="158"/>
    </row>
    <row r="349" spans="1:19" ht="15.75" customHeight="1">
      <c r="A349" s="158"/>
      <c r="B349" s="158"/>
      <c r="C349" s="158"/>
      <c r="D349" s="158"/>
      <c r="E349" s="158"/>
      <c r="F349" s="161" t="s">
        <v>309</v>
      </c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</row>
    <row r="350" spans="1:19" ht="12.7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</row>
    <row r="351" spans="1:19" ht="11.25" customHeight="1">
      <c r="A351" s="162" t="s">
        <v>224</v>
      </c>
      <c r="B351" s="162"/>
      <c r="C351" s="164">
        <v>3902</v>
      </c>
      <c r="D351" s="164">
        <v>4707</v>
      </c>
      <c r="E351" s="164">
        <v>4458</v>
      </c>
      <c r="F351" s="164">
        <v>4688</v>
      </c>
      <c r="G351" s="164">
        <v>4347</v>
      </c>
      <c r="H351" s="164">
        <v>4922</v>
      </c>
      <c r="I351" s="164">
        <v>5757</v>
      </c>
      <c r="J351" s="164">
        <v>5918</v>
      </c>
      <c r="K351" s="162"/>
      <c r="L351" s="162"/>
      <c r="M351" s="162"/>
      <c r="N351" s="162"/>
      <c r="O351" s="162"/>
      <c r="P351" s="162"/>
      <c r="Q351" s="162"/>
      <c r="R351" s="162"/>
      <c r="S351" s="162"/>
    </row>
    <row r="352" spans="1:19" ht="11.25" customHeight="1">
      <c r="A352" s="162" t="s">
        <v>190</v>
      </c>
      <c r="B352" s="162"/>
      <c r="C352" s="164">
        <v>48671</v>
      </c>
      <c r="D352" s="164">
        <v>45354</v>
      </c>
      <c r="E352" s="164">
        <v>40764</v>
      </c>
      <c r="F352" s="164">
        <v>41776</v>
      </c>
      <c r="G352" s="164">
        <v>40968</v>
      </c>
      <c r="H352" s="164">
        <v>39053</v>
      </c>
      <c r="I352" s="164">
        <v>42374</v>
      </c>
      <c r="J352" s="164">
        <v>40238</v>
      </c>
      <c r="K352" s="162"/>
      <c r="L352" s="162"/>
      <c r="M352" s="162"/>
      <c r="N352" s="162"/>
      <c r="O352" s="162"/>
      <c r="P352" s="162"/>
      <c r="Q352" s="162"/>
      <c r="R352" s="162"/>
      <c r="S352" s="162"/>
    </row>
    <row r="353" spans="1:19" ht="11.25" customHeight="1">
      <c r="A353" s="162" t="s">
        <v>196</v>
      </c>
      <c r="B353" s="162"/>
      <c r="C353" s="164">
        <v>28815</v>
      </c>
      <c r="D353" s="164">
        <v>28741</v>
      </c>
      <c r="E353" s="164">
        <v>28953</v>
      </c>
      <c r="F353" s="164">
        <v>31301</v>
      </c>
      <c r="G353" s="164">
        <v>17766</v>
      </c>
      <c r="H353" s="164">
        <v>31146</v>
      </c>
      <c r="I353" s="164">
        <v>30892</v>
      </c>
      <c r="J353" s="164">
        <v>24414</v>
      </c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ht="11.25" customHeight="1">
      <c r="A354" s="162" t="s">
        <v>132</v>
      </c>
      <c r="B354" s="162"/>
      <c r="C354" s="164">
        <v>710450</v>
      </c>
      <c r="D354" s="164">
        <v>847180</v>
      </c>
      <c r="E354" s="164">
        <v>1416529</v>
      </c>
      <c r="F354" s="164">
        <v>742336</v>
      </c>
      <c r="G354" s="164">
        <v>1009900</v>
      </c>
      <c r="H354" s="164">
        <v>1019524</v>
      </c>
      <c r="I354" s="164">
        <v>920436</v>
      </c>
      <c r="J354" s="164">
        <v>1167636</v>
      </c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ht="11.25" customHeight="1">
      <c r="A355" s="162" t="s">
        <v>128</v>
      </c>
      <c r="B355" s="162"/>
      <c r="C355" s="164">
        <v>6598686</v>
      </c>
      <c r="D355" s="164">
        <v>6143010</v>
      </c>
      <c r="E355" s="164">
        <v>6786347</v>
      </c>
      <c r="F355" s="164">
        <v>7116282</v>
      </c>
      <c r="G355" s="164">
        <v>6613246</v>
      </c>
      <c r="H355" s="164">
        <v>6581754</v>
      </c>
      <c r="I355" s="164">
        <v>7537051</v>
      </c>
      <c r="J355" s="164">
        <v>8061717</v>
      </c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ht="11.25" customHeight="1">
      <c r="A356" s="162" t="s">
        <v>154</v>
      </c>
      <c r="B356" s="162"/>
      <c r="C356" s="164">
        <v>249807</v>
      </c>
      <c r="D356" s="164">
        <v>253015</v>
      </c>
      <c r="E356" s="164">
        <v>346421</v>
      </c>
      <c r="F356" s="164">
        <v>325950</v>
      </c>
      <c r="G356" s="164">
        <v>247554</v>
      </c>
      <c r="H356" s="164">
        <v>293614</v>
      </c>
      <c r="I356" s="164">
        <v>340872</v>
      </c>
      <c r="J356" s="164">
        <v>300031</v>
      </c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ht="11.25" customHeight="1">
      <c r="A357" s="162" t="s">
        <v>206</v>
      </c>
      <c r="B357" s="162"/>
      <c r="C357" s="164">
        <v>19045</v>
      </c>
      <c r="D357" s="164">
        <v>17479</v>
      </c>
      <c r="E357" s="164">
        <v>19700</v>
      </c>
      <c r="F357" s="164">
        <v>18580</v>
      </c>
      <c r="G357" s="164">
        <v>22649</v>
      </c>
      <c r="H357" s="164">
        <v>22400</v>
      </c>
      <c r="I357" s="164">
        <v>20816</v>
      </c>
      <c r="J357" s="164">
        <v>23365</v>
      </c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ht="11.25" customHeight="1">
      <c r="A358" s="162" t="s">
        <v>186</v>
      </c>
      <c r="B358" s="162"/>
      <c r="C358" s="164">
        <v>53982</v>
      </c>
      <c r="D358" s="164">
        <v>55216</v>
      </c>
      <c r="E358" s="164">
        <v>53368</v>
      </c>
      <c r="F358" s="164">
        <v>42388</v>
      </c>
      <c r="G358" s="164">
        <v>45600</v>
      </c>
      <c r="H358" s="164">
        <v>50372</v>
      </c>
      <c r="I358" s="164">
        <v>47513</v>
      </c>
      <c r="J358" s="164">
        <v>52776</v>
      </c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ht="11.25" customHeight="1">
      <c r="A359" s="162" t="s">
        <v>130</v>
      </c>
      <c r="B359" s="162"/>
      <c r="C359" s="164">
        <v>1436032</v>
      </c>
      <c r="D359" s="164">
        <v>1423335</v>
      </c>
      <c r="E359" s="164">
        <v>1461742</v>
      </c>
      <c r="F359" s="164">
        <v>1478035</v>
      </c>
      <c r="G359" s="164">
        <v>1448222</v>
      </c>
      <c r="H359" s="164">
        <v>1844249</v>
      </c>
      <c r="I359" s="164">
        <v>1568965</v>
      </c>
      <c r="J359" s="164">
        <v>1649066</v>
      </c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ht="11.25" customHeight="1">
      <c r="A360" s="162" t="s">
        <v>142</v>
      </c>
      <c r="B360" s="162"/>
      <c r="C360" s="164">
        <v>443438</v>
      </c>
      <c r="D360" s="164">
        <v>415406</v>
      </c>
      <c r="E360" s="164">
        <v>403793</v>
      </c>
      <c r="F360" s="164">
        <v>465458</v>
      </c>
      <c r="G360" s="164">
        <v>454213</v>
      </c>
      <c r="H360" s="164">
        <v>555573</v>
      </c>
      <c r="I360" s="164">
        <v>612789</v>
      </c>
      <c r="J360" s="164">
        <v>659090</v>
      </c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ht="11.25" customHeight="1">
      <c r="A361" s="162"/>
      <c r="B361" s="162"/>
      <c r="C361" s="164"/>
      <c r="D361" s="164"/>
      <c r="E361" s="164"/>
      <c r="F361" s="164"/>
      <c r="G361" s="164"/>
      <c r="H361" s="164"/>
      <c r="I361" s="164"/>
      <c r="J361" s="164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ht="11.25" customHeight="1">
      <c r="A362" s="162" t="s">
        <v>182</v>
      </c>
      <c r="B362" s="162"/>
      <c r="C362" s="164">
        <v>61366</v>
      </c>
      <c r="D362" s="164">
        <v>64533</v>
      </c>
      <c r="E362" s="164">
        <v>64163</v>
      </c>
      <c r="F362" s="164">
        <v>65242</v>
      </c>
      <c r="G362" s="164">
        <v>69082</v>
      </c>
      <c r="H362" s="164">
        <v>68162</v>
      </c>
      <c r="I362" s="164">
        <v>73965</v>
      </c>
      <c r="J362" s="164">
        <v>114606</v>
      </c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ht="11.25" customHeight="1">
      <c r="A363" s="162" t="s">
        <v>210</v>
      </c>
      <c r="B363" s="162"/>
      <c r="C363" s="164">
        <v>14835</v>
      </c>
      <c r="D363" s="164">
        <v>19396</v>
      </c>
      <c r="E363" s="164">
        <v>19313</v>
      </c>
      <c r="F363" s="164">
        <v>22940</v>
      </c>
      <c r="G363" s="164">
        <v>23841</v>
      </c>
      <c r="H363" s="164">
        <v>25553</v>
      </c>
      <c r="I363" s="164">
        <v>24151</v>
      </c>
      <c r="J363" s="164">
        <v>21872</v>
      </c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ht="11.25" customHeight="1">
      <c r="A364" s="162" t="s">
        <v>136</v>
      </c>
      <c r="B364" s="162"/>
      <c r="C364" s="164">
        <v>651598</v>
      </c>
      <c r="D364" s="164">
        <v>680393</v>
      </c>
      <c r="E364" s="164">
        <v>821489</v>
      </c>
      <c r="F364" s="164">
        <v>682800</v>
      </c>
      <c r="G364" s="164">
        <v>623023</v>
      </c>
      <c r="H364" s="164">
        <v>624358</v>
      </c>
      <c r="I364" s="164">
        <v>779655</v>
      </c>
      <c r="J364" s="164">
        <v>876486</v>
      </c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ht="11.25" customHeight="1">
      <c r="A365" s="162" t="s">
        <v>178</v>
      </c>
      <c r="B365" s="162"/>
      <c r="C365" s="164">
        <v>75606</v>
      </c>
      <c r="D365" s="164">
        <v>74209</v>
      </c>
      <c r="E365" s="164">
        <v>60859</v>
      </c>
      <c r="F365" s="164">
        <v>65266</v>
      </c>
      <c r="G365" s="164">
        <v>66238</v>
      </c>
      <c r="H365" s="164">
        <v>68780</v>
      </c>
      <c r="I365" s="164">
        <v>83348</v>
      </c>
      <c r="J365" s="164">
        <v>101031</v>
      </c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ht="11.25" customHeight="1">
      <c r="A366" s="162" t="s">
        <v>164</v>
      </c>
      <c r="B366" s="162"/>
      <c r="C366" s="164">
        <v>114197</v>
      </c>
      <c r="D366" s="164">
        <v>132163</v>
      </c>
      <c r="E366" s="164">
        <v>126858</v>
      </c>
      <c r="F366" s="164">
        <v>132123</v>
      </c>
      <c r="G366" s="164">
        <v>142981</v>
      </c>
      <c r="H366" s="164">
        <v>133435</v>
      </c>
      <c r="I366" s="164">
        <v>133394</v>
      </c>
      <c r="J366" s="164">
        <v>151341</v>
      </c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ht="11.25" customHeight="1">
      <c r="A367" s="162" t="s">
        <v>208</v>
      </c>
      <c r="B367" s="162"/>
      <c r="C367" s="164">
        <v>14568</v>
      </c>
      <c r="D367" s="164">
        <v>17291</v>
      </c>
      <c r="E367" s="164">
        <v>16129</v>
      </c>
      <c r="F367" s="164">
        <v>13400</v>
      </c>
      <c r="G367" s="164">
        <v>19093</v>
      </c>
      <c r="H367" s="164">
        <v>31018</v>
      </c>
      <c r="I367" s="164">
        <v>36221</v>
      </c>
      <c r="J367" s="164">
        <v>29129</v>
      </c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ht="11.25" customHeight="1">
      <c r="A368" s="162" t="s">
        <v>214</v>
      </c>
      <c r="B368" s="162"/>
      <c r="C368" s="164">
        <v>12000</v>
      </c>
      <c r="D368" s="164">
        <v>14000</v>
      </c>
      <c r="E368" s="164">
        <v>15000</v>
      </c>
      <c r="F368" s="164">
        <v>17000</v>
      </c>
      <c r="G368" s="164">
        <v>18000</v>
      </c>
      <c r="H368" s="164">
        <v>19771</v>
      </c>
      <c r="I368" s="164">
        <v>21020</v>
      </c>
      <c r="J368" s="164">
        <v>21200</v>
      </c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ht="11.25" customHeight="1">
      <c r="A369" s="162" t="s">
        <v>172</v>
      </c>
      <c r="B369" s="162"/>
      <c r="C369" s="164">
        <v>78884</v>
      </c>
      <c r="D369" s="164">
        <v>84310</v>
      </c>
      <c r="E369" s="164">
        <v>76072</v>
      </c>
      <c r="F369" s="164">
        <v>88096</v>
      </c>
      <c r="G369" s="164">
        <v>89264</v>
      </c>
      <c r="H369" s="164">
        <v>87925</v>
      </c>
      <c r="I369" s="164">
        <v>87853</v>
      </c>
      <c r="J369" s="164">
        <v>97489</v>
      </c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ht="11.25" customHeight="1">
      <c r="A370" s="162" t="s">
        <v>184</v>
      </c>
      <c r="B370" s="162"/>
      <c r="C370" s="164">
        <v>57601</v>
      </c>
      <c r="D370" s="164">
        <v>53234</v>
      </c>
      <c r="E370" s="164">
        <v>53105</v>
      </c>
      <c r="F370" s="164">
        <v>52880</v>
      </c>
      <c r="G370" s="164">
        <v>59771</v>
      </c>
      <c r="H370" s="164">
        <v>61137</v>
      </c>
      <c r="I370" s="164">
        <v>60875</v>
      </c>
      <c r="J370" s="164">
        <v>64683</v>
      </c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ht="11.25" customHeight="1">
      <c r="A371" s="162" t="s">
        <v>174</v>
      </c>
      <c r="B371" s="162"/>
      <c r="C371" s="164">
        <v>68232</v>
      </c>
      <c r="D371" s="164">
        <v>61983</v>
      </c>
      <c r="E371" s="164">
        <v>59761</v>
      </c>
      <c r="F371" s="164">
        <v>46979</v>
      </c>
      <c r="G371" s="164">
        <v>58271</v>
      </c>
      <c r="H371" s="164">
        <v>77973</v>
      </c>
      <c r="I371" s="164">
        <v>63368</v>
      </c>
      <c r="J371" s="164">
        <v>68388</v>
      </c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ht="11.25" customHeight="1">
      <c r="A372" s="162"/>
      <c r="B372" s="162"/>
      <c r="C372" s="164"/>
      <c r="D372" s="164"/>
      <c r="E372" s="164"/>
      <c r="F372" s="164"/>
      <c r="G372" s="164"/>
      <c r="H372" s="164"/>
      <c r="I372" s="164"/>
      <c r="J372" s="164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ht="11.25" customHeight="1">
      <c r="A373" s="162" t="s">
        <v>166</v>
      </c>
      <c r="B373" s="162"/>
      <c r="C373" s="164">
        <v>137206</v>
      </c>
      <c r="D373" s="164">
        <v>134289</v>
      </c>
      <c r="E373" s="164">
        <v>127205</v>
      </c>
      <c r="F373" s="164">
        <v>128849</v>
      </c>
      <c r="G373" s="164">
        <v>113713</v>
      </c>
      <c r="H373" s="164">
        <v>124495</v>
      </c>
      <c r="I373" s="164">
        <v>155681</v>
      </c>
      <c r="J373" s="164">
        <v>151766</v>
      </c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ht="11.25" customHeight="1">
      <c r="A374" s="162" t="s">
        <v>146</v>
      </c>
      <c r="B374" s="162"/>
      <c r="C374" s="164">
        <v>402619</v>
      </c>
      <c r="D374" s="164">
        <v>349644</v>
      </c>
      <c r="E374" s="164">
        <v>400086</v>
      </c>
      <c r="F374" s="164">
        <v>420172</v>
      </c>
      <c r="G374" s="164">
        <v>437916</v>
      </c>
      <c r="H374" s="164">
        <v>399380</v>
      </c>
      <c r="I374" s="164">
        <v>437520</v>
      </c>
      <c r="J374" s="164">
        <v>450229</v>
      </c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ht="11.25" customHeight="1">
      <c r="A375" s="162" t="s">
        <v>156</v>
      </c>
      <c r="B375" s="162"/>
      <c r="C375" s="164">
        <v>210629</v>
      </c>
      <c r="D375" s="164">
        <v>239269</v>
      </c>
      <c r="E375" s="164">
        <v>248882</v>
      </c>
      <c r="F375" s="164">
        <v>264239</v>
      </c>
      <c r="G375" s="164">
        <v>231976</v>
      </c>
      <c r="H375" s="164">
        <v>335940</v>
      </c>
      <c r="I375" s="164">
        <v>295075</v>
      </c>
      <c r="J375" s="164">
        <v>365671</v>
      </c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ht="11.25" customHeight="1">
      <c r="A376" s="162" t="s">
        <v>200</v>
      </c>
      <c r="B376" s="162"/>
      <c r="C376" s="164">
        <v>25771</v>
      </c>
      <c r="D376" s="164">
        <v>29630</v>
      </c>
      <c r="E376" s="164">
        <v>29679</v>
      </c>
      <c r="F376" s="164">
        <v>31618</v>
      </c>
      <c r="G376" s="164">
        <v>28930</v>
      </c>
      <c r="H376" s="164">
        <v>32176</v>
      </c>
      <c r="I376" s="164">
        <v>35561</v>
      </c>
      <c r="J376" s="164">
        <v>29247</v>
      </c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ht="11.25" customHeight="1">
      <c r="A377" s="162" t="s">
        <v>192</v>
      </c>
      <c r="B377" s="162"/>
      <c r="C377" s="164">
        <v>25524</v>
      </c>
      <c r="D377" s="164">
        <v>36906</v>
      </c>
      <c r="E377" s="164">
        <v>49953</v>
      </c>
      <c r="F377" s="164">
        <v>66664</v>
      </c>
      <c r="G377" s="164">
        <v>68652</v>
      </c>
      <c r="H377" s="164">
        <v>72676</v>
      </c>
      <c r="I377" s="164">
        <v>73245</v>
      </c>
      <c r="J377" s="164">
        <v>82222</v>
      </c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ht="11.25" customHeight="1">
      <c r="A378" s="162" t="s">
        <v>194</v>
      </c>
      <c r="B378" s="162"/>
      <c r="C378" s="164">
        <v>35795</v>
      </c>
      <c r="D378" s="164">
        <v>29234</v>
      </c>
      <c r="E378" s="164">
        <v>36708</v>
      </c>
      <c r="F378" s="164">
        <v>40007</v>
      </c>
      <c r="G378" s="164">
        <v>54047</v>
      </c>
      <c r="H378" s="164">
        <v>62148</v>
      </c>
      <c r="I378" s="164">
        <v>60059</v>
      </c>
      <c r="J378" s="164">
        <v>86889</v>
      </c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ht="11.25" customHeight="1">
      <c r="A379" s="162" t="s">
        <v>150</v>
      </c>
      <c r="B379" s="162"/>
      <c r="C379" s="164">
        <v>303420</v>
      </c>
      <c r="D379" s="164">
        <v>297224</v>
      </c>
      <c r="E379" s="164">
        <v>305646</v>
      </c>
      <c r="F379" s="164">
        <v>308283</v>
      </c>
      <c r="G379" s="164">
        <v>276550</v>
      </c>
      <c r="H379" s="164">
        <v>287523</v>
      </c>
      <c r="I379" s="164">
        <v>353701</v>
      </c>
      <c r="J379" s="164">
        <v>367160</v>
      </c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ht="11.25" customHeight="1">
      <c r="A380" s="162" t="s">
        <v>152</v>
      </c>
      <c r="B380" s="162"/>
      <c r="C380" s="164">
        <v>231418</v>
      </c>
      <c r="D380" s="164">
        <v>245412</v>
      </c>
      <c r="E380" s="164">
        <v>284494</v>
      </c>
      <c r="F380" s="164">
        <v>287289</v>
      </c>
      <c r="G380" s="164">
        <v>340223</v>
      </c>
      <c r="H380" s="164">
        <v>326940</v>
      </c>
      <c r="I380" s="164">
        <v>325066</v>
      </c>
      <c r="J380" s="164">
        <v>501046</v>
      </c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ht="11.25" customHeight="1">
      <c r="A381" s="162" t="s">
        <v>168</v>
      </c>
      <c r="B381" s="162"/>
      <c r="C381" s="164">
        <v>90305</v>
      </c>
      <c r="D381" s="164">
        <v>122607</v>
      </c>
      <c r="E381" s="164">
        <v>123476</v>
      </c>
      <c r="F381" s="164">
        <v>116495</v>
      </c>
      <c r="G381" s="164">
        <v>102876</v>
      </c>
      <c r="H381" s="164">
        <v>117605</v>
      </c>
      <c r="I381" s="164">
        <v>129625</v>
      </c>
      <c r="J381" s="164">
        <v>138613</v>
      </c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ht="11.25" customHeight="1">
      <c r="A382" s="162" t="s">
        <v>212</v>
      </c>
      <c r="B382" s="162"/>
      <c r="C382" s="164">
        <v>15320</v>
      </c>
      <c r="D382" s="164">
        <v>11960</v>
      </c>
      <c r="E382" s="164">
        <v>10613</v>
      </c>
      <c r="F382" s="164">
        <v>12219</v>
      </c>
      <c r="G382" s="164">
        <v>12442</v>
      </c>
      <c r="H382" s="164">
        <v>12897</v>
      </c>
      <c r="I382" s="164">
        <v>12365</v>
      </c>
      <c r="J382" s="164">
        <v>13759</v>
      </c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ht="11.25" customHeight="1">
      <c r="A383" s="162"/>
      <c r="B383" s="162"/>
      <c r="C383" s="164"/>
      <c r="D383" s="164"/>
      <c r="E383" s="164"/>
      <c r="F383" s="164"/>
      <c r="G383" s="164"/>
      <c r="H383" s="164"/>
      <c r="I383" s="164"/>
      <c r="J383" s="164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ht="11.25" customHeight="1">
      <c r="A384" s="162" t="s">
        <v>160</v>
      </c>
      <c r="B384" s="162"/>
      <c r="C384" s="164">
        <v>193737</v>
      </c>
      <c r="D384" s="164">
        <v>174832</v>
      </c>
      <c r="E384" s="164">
        <v>175007</v>
      </c>
      <c r="F384" s="164">
        <v>151072</v>
      </c>
      <c r="G384" s="164">
        <v>158735</v>
      </c>
      <c r="H384" s="164">
        <v>148082</v>
      </c>
      <c r="I384" s="164">
        <v>166620</v>
      </c>
      <c r="J384" s="164">
        <v>147922</v>
      </c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ht="11.25" customHeight="1">
      <c r="A385" s="162" t="s">
        <v>162</v>
      </c>
      <c r="B385" s="162"/>
      <c r="C385" s="164">
        <v>119059</v>
      </c>
      <c r="D385" s="164">
        <v>146807</v>
      </c>
      <c r="E385" s="164">
        <v>147763</v>
      </c>
      <c r="F385" s="164">
        <v>135189</v>
      </c>
      <c r="G385" s="164">
        <v>134911</v>
      </c>
      <c r="H385" s="164">
        <v>139913</v>
      </c>
      <c r="I385" s="164">
        <v>127386</v>
      </c>
      <c r="J385" s="164">
        <v>143683</v>
      </c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ht="11.25" customHeight="1">
      <c r="A386" s="162" t="s">
        <v>198</v>
      </c>
      <c r="B386" s="162"/>
      <c r="C386" s="164">
        <v>41115</v>
      </c>
      <c r="D386" s="164">
        <v>31884</v>
      </c>
      <c r="E386" s="164">
        <v>39828</v>
      </c>
      <c r="F386" s="164">
        <v>45536</v>
      </c>
      <c r="G386" s="164">
        <v>49650</v>
      </c>
      <c r="H386" s="164">
        <v>45011</v>
      </c>
      <c r="I386" s="164">
        <v>48558</v>
      </c>
      <c r="J386" s="164">
        <v>49914</v>
      </c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ht="11.25" customHeight="1">
      <c r="A387" s="162" t="s">
        <v>140</v>
      </c>
      <c r="B387" s="162"/>
      <c r="C387" s="164">
        <v>480273</v>
      </c>
      <c r="D387" s="164">
        <v>482053</v>
      </c>
      <c r="E387" s="164">
        <v>472306</v>
      </c>
      <c r="F387" s="164">
        <v>443360</v>
      </c>
      <c r="G387" s="164">
        <v>457929</v>
      </c>
      <c r="H387" s="164">
        <v>463101</v>
      </c>
      <c r="I387" s="164">
        <v>554162</v>
      </c>
      <c r="J387" s="164">
        <v>637781</v>
      </c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ht="11.25" customHeight="1">
      <c r="A388" s="162" t="s">
        <v>158</v>
      </c>
      <c r="B388" s="162"/>
      <c r="C388" s="164">
        <v>144448</v>
      </c>
      <c r="D388" s="164">
        <v>189203</v>
      </c>
      <c r="E388" s="164">
        <v>196762</v>
      </c>
      <c r="F388" s="164">
        <v>168150</v>
      </c>
      <c r="G388" s="164">
        <v>166727</v>
      </c>
      <c r="H388" s="164">
        <v>211332</v>
      </c>
      <c r="I388" s="164">
        <v>277255</v>
      </c>
      <c r="J388" s="164">
        <v>217110</v>
      </c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ht="11.25" customHeight="1">
      <c r="A389" s="162" t="s">
        <v>202</v>
      </c>
      <c r="B389" s="162"/>
      <c r="C389" s="164">
        <v>22940</v>
      </c>
      <c r="D389" s="164">
        <v>25250</v>
      </c>
      <c r="E389" s="164">
        <v>25005</v>
      </c>
      <c r="F389" s="164">
        <v>25628</v>
      </c>
      <c r="G389" s="164">
        <v>25880</v>
      </c>
      <c r="H389" s="164">
        <v>27815</v>
      </c>
      <c r="I389" s="164">
        <v>23104</v>
      </c>
      <c r="J389" s="164">
        <v>26912</v>
      </c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ht="11.25" customHeight="1">
      <c r="A390" s="162" t="s">
        <v>148</v>
      </c>
      <c r="B390" s="162"/>
      <c r="C390" s="164">
        <v>363351</v>
      </c>
      <c r="D390" s="164">
        <v>345146</v>
      </c>
      <c r="E390" s="164">
        <v>368127</v>
      </c>
      <c r="F390" s="164">
        <v>391314</v>
      </c>
      <c r="G390" s="164">
        <v>321740</v>
      </c>
      <c r="H390" s="164">
        <v>332361</v>
      </c>
      <c r="I390" s="164">
        <v>418007</v>
      </c>
      <c r="J390" s="164">
        <v>434913</v>
      </c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ht="11.25" customHeight="1">
      <c r="A391" s="162" t="s">
        <v>170</v>
      </c>
      <c r="B391" s="162"/>
      <c r="C391" s="164">
        <v>117551</v>
      </c>
      <c r="D391" s="164">
        <v>104701</v>
      </c>
      <c r="E391" s="164">
        <v>108866</v>
      </c>
      <c r="F391" s="164">
        <v>105197</v>
      </c>
      <c r="G391" s="164">
        <v>127652</v>
      </c>
      <c r="H391" s="164">
        <v>127038</v>
      </c>
      <c r="I391" s="164">
        <v>164175</v>
      </c>
      <c r="J391" s="164">
        <v>141344</v>
      </c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ht="11.25" customHeight="1">
      <c r="A392" s="162" t="s">
        <v>222</v>
      </c>
      <c r="B392" s="162"/>
      <c r="C392" s="164">
        <v>5521</v>
      </c>
      <c r="D392" s="164">
        <v>6673</v>
      </c>
      <c r="E392" s="164">
        <v>6444</v>
      </c>
      <c r="F392" s="164">
        <v>7356</v>
      </c>
      <c r="G392" s="164">
        <v>8204</v>
      </c>
      <c r="H392" s="164">
        <v>7224</v>
      </c>
      <c r="I392" s="164">
        <v>7073</v>
      </c>
      <c r="J392" s="164">
        <v>7635</v>
      </c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ht="11.25" customHeight="1">
      <c r="A393" s="162" t="s">
        <v>180</v>
      </c>
      <c r="B393" s="162"/>
      <c r="C393" s="164">
        <v>55961</v>
      </c>
      <c r="D393" s="164">
        <v>73664</v>
      </c>
      <c r="E393" s="164">
        <v>73501</v>
      </c>
      <c r="F393" s="164">
        <v>87960</v>
      </c>
      <c r="G393" s="164">
        <v>83142</v>
      </c>
      <c r="H393" s="164">
        <v>53301</v>
      </c>
      <c r="I393" s="164">
        <v>80091</v>
      </c>
      <c r="J393" s="164">
        <v>50010</v>
      </c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ht="11.25" customHeight="1">
      <c r="A394" s="162"/>
      <c r="B394" s="162"/>
      <c r="C394" s="164"/>
      <c r="D394" s="164"/>
      <c r="E394" s="164"/>
      <c r="F394" s="164"/>
      <c r="G394" s="164"/>
      <c r="H394" s="164"/>
      <c r="I394" s="164"/>
      <c r="J394" s="164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ht="11.25" customHeight="1">
      <c r="A395" s="162" t="s">
        <v>220</v>
      </c>
      <c r="B395" s="162"/>
      <c r="C395" s="164">
        <v>7172</v>
      </c>
      <c r="D395" s="164">
        <v>9013</v>
      </c>
      <c r="E395" s="164">
        <v>9838</v>
      </c>
      <c r="F395" s="164">
        <v>8493</v>
      </c>
      <c r="G395" s="164">
        <v>8129</v>
      </c>
      <c r="H395" s="164">
        <v>7875</v>
      </c>
      <c r="I395" s="164">
        <v>9023</v>
      </c>
      <c r="J395" s="164">
        <v>9174</v>
      </c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ht="11.25" customHeight="1">
      <c r="A396" s="162" t="s">
        <v>188</v>
      </c>
      <c r="B396" s="162"/>
      <c r="C396" s="164">
        <v>80956</v>
      </c>
      <c r="D396" s="164">
        <v>56315</v>
      </c>
      <c r="E396" s="164">
        <v>101104</v>
      </c>
      <c r="F396" s="164">
        <v>125814</v>
      </c>
      <c r="G396" s="164">
        <v>78159</v>
      </c>
      <c r="H396" s="164">
        <v>98857</v>
      </c>
      <c r="I396" s="164">
        <v>112514</v>
      </c>
      <c r="J396" s="164">
        <v>99669</v>
      </c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ht="11.25" customHeight="1">
      <c r="A397" s="162" t="s">
        <v>138</v>
      </c>
      <c r="B397" s="162"/>
      <c r="C397" s="164">
        <v>434313</v>
      </c>
      <c r="D397" s="164">
        <v>521452</v>
      </c>
      <c r="E397" s="164">
        <v>536244</v>
      </c>
      <c r="F397" s="164">
        <v>588517</v>
      </c>
      <c r="G397" s="164">
        <v>477296</v>
      </c>
      <c r="H397" s="164">
        <v>557006</v>
      </c>
      <c r="I397" s="164">
        <v>475379</v>
      </c>
      <c r="J397" s="164">
        <v>526675</v>
      </c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ht="11.25" customHeight="1">
      <c r="A398" s="162" t="s">
        <v>204</v>
      </c>
      <c r="B398" s="162"/>
      <c r="C398" s="164">
        <v>22310</v>
      </c>
      <c r="D398" s="164">
        <v>14965</v>
      </c>
      <c r="E398" s="164">
        <v>18577</v>
      </c>
      <c r="F398" s="164">
        <v>18750</v>
      </c>
      <c r="G398" s="164">
        <v>15516</v>
      </c>
      <c r="H398" s="164">
        <v>14703</v>
      </c>
      <c r="I398" s="164">
        <v>15711</v>
      </c>
      <c r="J398" s="164">
        <v>16143</v>
      </c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ht="11.25" customHeight="1">
      <c r="A399" s="162" t="s">
        <v>176</v>
      </c>
      <c r="B399" s="162"/>
      <c r="C399" s="164">
        <v>74332</v>
      </c>
      <c r="D399" s="164">
        <v>85960</v>
      </c>
      <c r="E399" s="164">
        <v>110363</v>
      </c>
      <c r="F399" s="164">
        <v>113071</v>
      </c>
      <c r="G399" s="164">
        <v>145159</v>
      </c>
      <c r="H399" s="164">
        <v>145083</v>
      </c>
      <c r="I399" s="164">
        <v>190365</v>
      </c>
      <c r="J399" s="164">
        <v>126862</v>
      </c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ht="11.25" customHeight="1">
      <c r="A400" s="162" t="s">
        <v>216</v>
      </c>
      <c r="B400" s="162"/>
      <c r="C400" s="164">
        <v>10853</v>
      </c>
      <c r="D400" s="164">
        <v>11275</v>
      </c>
      <c r="E400" s="164">
        <v>10656</v>
      </c>
      <c r="F400" s="164">
        <v>12390</v>
      </c>
      <c r="G400" s="164">
        <v>10551</v>
      </c>
      <c r="H400" s="164">
        <v>13087</v>
      </c>
      <c r="I400" s="164">
        <v>12785</v>
      </c>
      <c r="J400" s="164">
        <v>14872</v>
      </c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ht="11.25" customHeight="1">
      <c r="A401" s="162" t="s">
        <v>134</v>
      </c>
      <c r="B401" s="162"/>
      <c r="C401" s="164">
        <v>730967</v>
      </c>
      <c r="D401" s="164">
        <v>828429</v>
      </c>
      <c r="E401" s="164">
        <v>859285</v>
      </c>
      <c r="F401" s="164">
        <v>939652</v>
      </c>
      <c r="G401" s="164">
        <v>815254</v>
      </c>
      <c r="H401" s="164">
        <v>864638</v>
      </c>
      <c r="I401" s="164">
        <v>967564</v>
      </c>
      <c r="J401" s="164">
        <v>1142926</v>
      </c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ht="11.25" customHeight="1">
      <c r="A402" s="162" t="s">
        <v>144</v>
      </c>
      <c r="B402" s="162"/>
      <c r="C402" s="164">
        <v>393583</v>
      </c>
      <c r="D402" s="164">
        <v>382586</v>
      </c>
      <c r="E402" s="164">
        <v>377165</v>
      </c>
      <c r="F402" s="164">
        <v>384348</v>
      </c>
      <c r="G402" s="164">
        <v>349399</v>
      </c>
      <c r="H402" s="164">
        <v>339602</v>
      </c>
      <c r="I402" s="164">
        <v>418519</v>
      </c>
      <c r="J402" s="164">
        <v>432654</v>
      </c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ht="11.25" customHeight="1">
      <c r="A403" s="162" t="s">
        <v>298</v>
      </c>
      <c r="B403" s="162"/>
      <c r="C403" s="164">
        <v>0</v>
      </c>
      <c r="D403" s="164">
        <v>0</v>
      </c>
      <c r="E403" s="164">
        <v>0</v>
      </c>
      <c r="F403" s="164">
        <v>0</v>
      </c>
      <c r="G403" s="164">
        <v>0</v>
      </c>
      <c r="H403" s="164">
        <v>4630</v>
      </c>
      <c r="I403" s="164">
        <v>5725</v>
      </c>
      <c r="J403" s="164">
        <v>5149</v>
      </c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ht="11.25" customHeight="1">
      <c r="A404" s="162" t="s">
        <v>218</v>
      </c>
      <c r="B404" s="162"/>
      <c r="C404" s="164">
        <v>12017</v>
      </c>
      <c r="D404" s="164">
        <v>12032</v>
      </c>
      <c r="E404" s="164">
        <v>11809</v>
      </c>
      <c r="F404" s="164">
        <v>11965</v>
      </c>
      <c r="G404" s="164">
        <v>15407</v>
      </c>
      <c r="H404" s="164">
        <v>16547</v>
      </c>
      <c r="I404" s="164">
        <v>14226</v>
      </c>
      <c r="J404" s="164">
        <v>16493</v>
      </c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ht="9.75" customHeight="1">
      <c r="A405" s="162"/>
      <c r="B405" s="162"/>
      <c r="C405" s="164"/>
      <c r="D405" s="164"/>
      <c r="E405" s="164"/>
      <c r="F405" s="164"/>
      <c r="G405" s="164"/>
      <c r="H405" s="164"/>
      <c r="I405" s="164"/>
      <c r="J405" s="164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ht="11.25" customHeight="1">
      <c r="A406" s="162" t="s">
        <v>226</v>
      </c>
      <c r="B406" s="162"/>
      <c r="C406" s="164">
        <v>15530180</v>
      </c>
      <c r="D406" s="164">
        <v>15433371</v>
      </c>
      <c r="E406" s="164">
        <v>17140215</v>
      </c>
      <c r="F406" s="164">
        <v>16893116</v>
      </c>
      <c r="G406" s="164">
        <v>16190796</v>
      </c>
      <c r="H406" s="164">
        <v>17029708</v>
      </c>
      <c r="I406" s="164">
        <v>18457455</v>
      </c>
      <c r="J406" s="164">
        <v>19964918</v>
      </c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ht="6.75" customHeight="1">
      <c r="A407" s="165"/>
      <c r="B407" s="165"/>
      <c r="C407" s="166"/>
      <c r="D407" s="166"/>
      <c r="E407" s="166"/>
      <c r="F407" s="166"/>
      <c r="G407" s="166"/>
      <c r="H407" s="166"/>
      <c r="I407" s="166"/>
      <c r="J407" s="166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ht="7.5" customHeight="1">
      <c r="A408" s="162"/>
      <c r="B408" s="162"/>
      <c r="C408" s="164"/>
      <c r="D408" s="164"/>
      <c r="E408" s="164"/>
      <c r="F408" s="164"/>
      <c r="G408" s="164"/>
      <c r="H408" s="164"/>
      <c r="I408" s="164"/>
      <c r="J408" s="164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0" ht="12.75">
      <c r="A409" s="168" t="s">
        <v>310</v>
      </c>
      <c r="C409" s="169"/>
      <c r="D409" s="169"/>
      <c r="E409" s="169"/>
      <c r="F409" s="169"/>
      <c r="G409" s="169"/>
      <c r="H409" s="169"/>
      <c r="I409" s="169"/>
      <c r="J409" s="169"/>
    </row>
  </sheetData>
  <printOptions/>
  <pageMargins left="0.167" right="0.167" top="0.5" bottom="0.75" header="0" footer="0.25"/>
  <pageSetup horizontalDpi="1200" verticalDpi="1200" orientation="portrait" scale="75" r:id="rId1"/>
  <headerFooter alignWithMargins="0">
    <oddFooter>&amp;C&amp;"Arial,Italic"Vegetables and Melons Outlook&amp;"Arial,Regular"/VGS-331/February 25, 2009
Economic Research Service, USDA</oddFooter>
  </headerFooter>
  <rowBreaks count="5" manualBreakCount="5">
    <brk id="69" max="17" man="1"/>
    <brk id="137" max="17" man="1"/>
    <brk id="205" max="17" man="1"/>
    <brk id="273" max="17" man="1"/>
    <brk id="3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Gary Lucier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and Melons Outlook--Cash receipts/prices paid appendix tables</dc:title>
  <dc:subject>Agricultural economics</dc:subject>
  <dc:creator>Gary Lucier</dc:creator>
  <cp:keywords>VGS-331, Vegetables, cash receipts, U.S., states, crop value, prices paid indexes, input costs, marketing cost index, ERS, USDA, United States</cp:keywords>
  <dc:description>Updated 02/24/09.
</dc:description>
  <cp:lastModifiedBy>glucier</cp:lastModifiedBy>
  <cp:lastPrinted>2009-02-24T14:39:50Z</cp:lastPrinted>
  <dcterms:created xsi:type="dcterms:W3CDTF">2002-04-05T20:27:38Z</dcterms:created>
  <dcterms:modified xsi:type="dcterms:W3CDTF">2009-02-24T14:40:26Z</dcterms:modified>
  <cp:category>Vegetable cash receipts</cp:category>
  <cp:version/>
  <cp:contentType/>
  <cp:contentStatus/>
</cp:coreProperties>
</file>