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2976" windowWidth="14868" windowHeight="69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<sst xmlns="http://schemas.openxmlformats.org/spreadsheetml/2006/main" count="21" uniqueCount="17">
  <si>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Contrib from</t>
  </si>
  <si>
    <t>Candidate</t>
  </si>
  <si>
    <t>Number</t>
  </si>
  <si>
    <t>Receipts</t>
  </si>
  <si>
    <t>Individuals</t>
  </si>
  <si>
    <t>Other Cmte's</t>
  </si>
  <si>
    <t>Contrib &amp; Loans</t>
  </si>
  <si>
    <t>Disbursements</t>
  </si>
  <si>
    <t>Cash on Hand</t>
  </si>
  <si>
    <t>House</t>
  </si>
  <si>
    <t>Democrats</t>
  </si>
  <si>
    <t xml:space="preserve">  Incumbents</t>
  </si>
  <si>
    <t xml:space="preserve">   Challengers</t>
  </si>
  <si>
    <t xml:space="preserve">   Open Seats</t>
  </si>
  <si>
    <t>Republicans</t>
  </si>
  <si>
    <t>*Note:  this Table does not include activity in House or Senate special elections.</t>
  </si>
  <si>
    <t>18 Month Financial Activity of Congressional Candidates - 1992-2006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</si>
</sst>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7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7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7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/>
    </xf>
    <xf numFmtId="0" fontId="1" fillId="0" borderId="0" xfId="0" applyFont="1" applyAlignment="1">
      <alignment/>
    </xf>
    <xf numFmtId="7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workbookViewId="0" topLeftCell="A71">
      <selection activeCell="A49" sqref="A49:IV49"/>
    </sheetView>
  </sheetViews>
  <sheetFormatPr defaultColWidth="9.140625" defaultRowHeight="12.75"/>
  <cols>
    <col min="3" max="3" width="10.421875" style="0" customWidth="1"/>
    <col min="4" max="4" width="12.140625" style="0" customWidth="1"/>
    <col min="5" max="5" width="7.28125" style="0" customWidth="1"/>
    <col min="6" max="6" width="12.7109375" style="0" customWidth="1"/>
    <col min="7" max="7" width="7.28125" style="0" customWidth="1"/>
    <col min="8" max="8" width="14.00390625" style="0" customWidth="1"/>
    <col min="9" max="9" width="7.00390625" style="0" customWidth="1"/>
    <col min="10" max="10" width="14.421875" style="0" customWidth="1"/>
    <col min="11" max="11" width="13.140625" style="0" customWidth="1"/>
  </cols>
  <sheetData>
    <row r="1" spans="3:11" ht="12.75">
      <c r="C1" s="1"/>
      <c r="D1" s="1"/>
      <c r="E1" s="2"/>
      <c r="F1" s="3" t="s">
        <v>16</v>
      </c>
      <c r="G1" s="4"/>
      <c r="H1" s="5"/>
      <c r="I1" s="2"/>
      <c r="J1" s="1"/>
      <c r="K1" s="1"/>
    </row>
    <row r="2" spans="2:11" ht="12.75">
      <c r="B2" s="6"/>
      <c r="C2" s="7"/>
      <c r="D2" s="7" t="s">
        <v>0</v>
      </c>
      <c r="E2" s="4"/>
      <c r="F2" s="3" t="s">
        <v>0</v>
      </c>
      <c r="G2" s="4"/>
      <c r="H2" s="3" t="s">
        <v>1</v>
      </c>
      <c r="I2" s="2"/>
      <c r="J2" s="7"/>
      <c r="K2" s="7"/>
    </row>
    <row r="3" spans="2:11" ht="13.5" thickBot="1">
      <c r="B3" s="8" t="s">
        <v>2</v>
      </c>
      <c r="C3" s="9" t="s">
        <v>3</v>
      </c>
      <c r="D3" s="9" t="s">
        <v>4</v>
      </c>
      <c r="E3" s="10"/>
      <c r="F3" s="11" t="s">
        <v>5</v>
      </c>
      <c r="G3" s="10"/>
      <c r="H3" s="11" t="s">
        <v>6</v>
      </c>
      <c r="I3" s="12"/>
      <c r="J3" s="9" t="s">
        <v>7</v>
      </c>
      <c r="K3" s="9" t="s">
        <v>8</v>
      </c>
    </row>
    <row r="4" spans="1:11" ht="12.75">
      <c r="A4" s="13" t="s">
        <v>9</v>
      </c>
      <c r="C4" s="14"/>
      <c r="D4" s="1"/>
      <c r="E4" s="15"/>
      <c r="F4" s="5"/>
      <c r="G4" s="15"/>
      <c r="H4" s="5"/>
      <c r="I4" s="15"/>
      <c r="J4" s="1"/>
      <c r="K4" s="1"/>
    </row>
    <row r="5" spans="1:11" ht="12.75">
      <c r="A5" s="16">
        <v>2006</v>
      </c>
      <c r="B5">
        <f>B14+B50</f>
        <v>1537</v>
      </c>
      <c r="C5" s="14">
        <f>C14+C50</f>
        <v>541.86</v>
      </c>
      <c r="D5" s="1">
        <f>D14+D50</f>
        <v>301.32</v>
      </c>
      <c r="E5" s="15">
        <f>D5/C5</f>
        <v>0.5560845974975086</v>
      </c>
      <c r="F5" s="5">
        <f>F14+F50</f>
        <v>183.36</v>
      </c>
      <c r="G5" s="15">
        <f>F5/C5</f>
        <v>0.33838999003432624</v>
      </c>
      <c r="H5" s="5">
        <f>H14+H50</f>
        <v>40.56</v>
      </c>
      <c r="I5" s="15">
        <f>H5/C5</f>
        <v>0.07485328313586535</v>
      </c>
      <c r="J5" s="1">
        <f>J14+J50</f>
        <v>323.64</v>
      </c>
      <c r="K5" s="1">
        <f>K14+K50</f>
        <v>366.71999999999997</v>
      </c>
    </row>
    <row r="6" spans="1:11" ht="12.75">
      <c r="A6" s="16">
        <v>2004</v>
      </c>
      <c r="B6">
        <f>B15+B51</f>
        <v>1410</v>
      </c>
      <c r="C6" s="14">
        <f>C15+C51</f>
        <v>459.89</v>
      </c>
      <c r="D6" s="1">
        <f>D15+D51</f>
        <v>266.55</v>
      </c>
      <c r="E6" s="15">
        <f>D6/C6</f>
        <v>0.5795951205723108</v>
      </c>
      <c r="F6" s="5">
        <f>F15+F51</f>
        <v>145.61</v>
      </c>
      <c r="G6" s="15">
        <f>F6/C6</f>
        <v>0.3166191915458045</v>
      </c>
      <c r="H6" s="5">
        <f>H15+H51</f>
        <v>36.81</v>
      </c>
      <c r="I6" s="15">
        <f>H6/C6</f>
        <v>0.08004087934071191</v>
      </c>
      <c r="J6" s="1">
        <f>J15+J51</f>
        <v>277.3</v>
      </c>
      <c r="K6" s="1">
        <f>K15+K51</f>
        <v>299.57</v>
      </c>
    </row>
    <row r="7" spans="1:11" ht="12.75">
      <c r="A7" s="16">
        <v>2002</v>
      </c>
      <c r="B7">
        <f>B16+B52</f>
        <v>1394</v>
      </c>
      <c r="C7" s="14">
        <f>C16+C52</f>
        <v>400.48</v>
      </c>
      <c r="D7" s="1">
        <f>D16+D52</f>
        <v>213.05</v>
      </c>
      <c r="E7" s="15">
        <f aca="true" t="shared" si="0" ref="E7:E12">D7/C7</f>
        <v>0.5319866160607272</v>
      </c>
      <c r="F7" s="5">
        <f>F16+F52</f>
        <v>130.6</v>
      </c>
      <c r="G7" s="15">
        <f aca="true" t="shared" si="1" ref="G7:G12">F7/C7</f>
        <v>0.3261086695964842</v>
      </c>
      <c r="H7" s="5">
        <f>H16+H52</f>
        <v>41.17</v>
      </c>
      <c r="I7" s="15">
        <f aca="true" t="shared" si="2" ref="I7:I12">H7/C7</f>
        <v>0.10280163803435877</v>
      </c>
      <c r="J7" s="1">
        <f>J16+J52</f>
        <v>246.21</v>
      </c>
      <c r="K7" s="1">
        <f>K16+K52</f>
        <v>260.55</v>
      </c>
    </row>
    <row r="8" spans="1:11" ht="12.75">
      <c r="A8" s="16">
        <v>2000</v>
      </c>
      <c r="B8">
        <f>B17+B53</f>
        <v>1363</v>
      </c>
      <c r="C8" s="14">
        <f>C17+C53</f>
        <v>381.77</v>
      </c>
      <c r="D8" s="1">
        <f>D17+D53</f>
        <v>202.09</v>
      </c>
      <c r="E8" s="15">
        <f t="shared" si="0"/>
        <v>0.5293501322785971</v>
      </c>
      <c r="F8" s="5">
        <f>F17+F53</f>
        <v>119.38</v>
      </c>
      <c r="G8" s="15">
        <f t="shared" si="1"/>
        <v>0.31270136469602117</v>
      </c>
      <c r="H8" s="5">
        <f>H17+H53</f>
        <v>43.53</v>
      </c>
      <c r="I8" s="15">
        <f t="shared" si="2"/>
        <v>0.11402153128847213</v>
      </c>
      <c r="J8" s="1">
        <f>J17+J53</f>
        <v>222.97</v>
      </c>
      <c r="K8" s="1">
        <f>K17+K53</f>
        <v>241.14000000000001</v>
      </c>
    </row>
    <row r="9" spans="1:11" ht="12.75">
      <c r="A9" s="16">
        <v>1998</v>
      </c>
      <c r="B9">
        <f>B18+B54</f>
        <v>1236</v>
      </c>
      <c r="C9" s="14">
        <f>C18+C54</f>
        <v>278.77</v>
      </c>
      <c r="D9" s="1">
        <f>D18+D54</f>
        <v>153.32</v>
      </c>
      <c r="E9" s="15">
        <f t="shared" si="0"/>
        <v>0.5499874448470065</v>
      </c>
      <c r="F9" s="5">
        <f>F18+F54</f>
        <v>87.46</v>
      </c>
      <c r="G9" s="15">
        <f t="shared" si="1"/>
        <v>0.31373533737489684</v>
      </c>
      <c r="H9" s="5">
        <f>H18+H54</f>
        <v>26.54</v>
      </c>
      <c r="I9" s="15">
        <f t="shared" si="2"/>
        <v>0.09520393155648026</v>
      </c>
      <c r="J9" s="1">
        <f>J18+J54</f>
        <v>170.99</v>
      </c>
      <c r="K9" s="1">
        <f>K18+K54</f>
        <v>164.67</v>
      </c>
    </row>
    <row r="10" spans="1:11" ht="12.75">
      <c r="A10">
        <v>1996</v>
      </c>
      <c r="B10">
        <f>B19+B55</f>
        <v>1590</v>
      </c>
      <c r="C10" s="14">
        <f>C19+C55</f>
        <v>271.77</v>
      </c>
      <c r="D10" s="1">
        <f>D19+D55</f>
        <v>154.17999999999998</v>
      </c>
      <c r="E10" s="15">
        <f t="shared" si="0"/>
        <v>0.5673179526805755</v>
      </c>
      <c r="F10" s="5">
        <f>F19+F55</f>
        <v>82.44999999999999</v>
      </c>
      <c r="G10" s="15">
        <f t="shared" si="1"/>
        <v>0.3033815358575266</v>
      </c>
      <c r="H10" s="5">
        <f>H19+H55</f>
        <v>26</v>
      </c>
      <c r="I10" s="15">
        <f t="shared" si="2"/>
        <v>0.09566913198660633</v>
      </c>
      <c r="J10" s="1">
        <f>J19+J55</f>
        <v>170.56</v>
      </c>
      <c r="K10" s="1">
        <f>K19+K55</f>
        <v>144.39000000000001</v>
      </c>
    </row>
    <row r="11" spans="1:11" ht="12.75">
      <c r="A11">
        <v>1994</v>
      </c>
      <c r="B11">
        <f>B20+B56</f>
        <v>1693</v>
      </c>
      <c r="C11" s="14">
        <f>C20+C56</f>
        <v>223.57999999999998</v>
      </c>
      <c r="D11" s="1">
        <f>D20+D56</f>
        <v>117.57</v>
      </c>
      <c r="E11" s="15">
        <f t="shared" si="0"/>
        <v>0.5258520440110922</v>
      </c>
      <c r="F11" s="5">
        <f>F20+F56</f>
        <v>71.13</v>
      </c>
      <c r="G11" s="15">
        <f t="shared" si="1"/>
        <v>0.31814115752750693</v>
      </c>
      <c r="H11" s="5">
        <f>H20+H56</f>
        <v>28.12</v>
      </c>
      <c r="I11" s="15">
        <f t="shared" si="2"/>
        <v>0.12577153591555595</v>
      </c>
      <c r="J11" s="1">
        <f>J20+J56</f>
        <v>156.94</v>
      </c>
      <c r="K11" s="1">
        <f>K20+K56</f>
        <v>105.30000000000001</v>
      </c>
    </row>
    <row r="12" spans="1:11" ht="12.75">
      <c r="A12">
        <v>1992</v>
      </c>
      <c r="B12">
        <f>B21+B57</f>
        <v>1956</v>
      </c>
      <c r="C12" s="14">
        <f>C21+C57</f>
        <v>207.26</v>
      </c>
      <c r="D12" s="1">
        <f>D21+D57</f>
        <v>103.13</v>
      </c>
      <c r="E12" s="15">
        <f t="shared" si="0"/>
        <v>0.4975875711666506</v>
      </c>
      <c r="F12" s="5">
        <f>F21+F57</f>
        <v>67.55000000000001</v>
      </c>
      <c r="G12" s="15">
        <f t="shared" si="1"/>
        <v>0.3259191353855062</v>
      </c>
      <c r="H12" s="5">
        <f>H21+H57</f>
        <v>26.86</v>
      </c>
      <c r="I12" s="15">
        <f t="shared" si="2"/>
        <v>0.12959567692753063</v>
      </c>
      <c r="J12" s="1">
        <f>J21+J57</f>
        <v>163.75</v>
      </c>
      <c r="K12" s="1">
        <f>K21+K57</f>
        <v>103.69999999999999</v>
      </c>
    </row>
    <row r="13" spans="1:11" ht="12.75">
      <c r="A13" s="13" t="s">
        <v>10</v>
      </c>
      <c r="C13" s="14"/>
      <c r="D13" s="1"/>
      <c r="E13" s="15"/>
      <c r="F13" s="5"/>
      <c r="G13" s="15"/>
      <c r="H13" s="5"/>
      <c r="I13" s="15"/>
      <c r="J13" s="1"/>
      <c r="K13" s="1"/>
    </row>
    <row r="14" spans="1:11" ht="12.75">
      <c r="A14" s="16">
        <v>2006</v>
      </c>
      <c r="B14">
        <f aca="true" t="shared" si="3" ref="B14:D21">B23+B32+B41</f>
        <v>854</v>
      </c>
      <c r="C14" s="14">
        <f t="shared" si="3"/>
        <v>245.74000000000004</v>
      </c>
      <c r="D14" s="1">
        <f t="shared" si="3"/>
        <v>146.57</v>
      </c>
      <c r="E14" s="15">
        <f>D14/C14</f>
        <v>0.5964433954586147</v>
      </c>
      <c r="F14" s="5">
        <f aca="true" t="shared" si="4" ref="F14:F21">F23+F32+F41</f>
        <v>79.28999999999999</v>
      </c>
      <c r="G14" s="15">
        <f>F14/C14</f>
        <v>0.3226580939204036</v>
      </c>
      <c r="H14" s="5">
        <f aca="true" t="shared" si="5" ref="H14:H21">H23+H32+H41</f>
        <v>13.860000000000001</v>
      </c>
      <c r="I14" s="15">
        <f>H14/C14</f>
        <v>0.05640107430617726</v>
      </c>
      <c r="J14" s="1">
        <f aca="true" t="shared" si="6" ref="J14:K21">J23+J32+J41</f>
        <v>147.88</v>
      </c>
      <c r="K14" s="1">
        <f t="shared" si="6"/>
        <v>167.01999999999998</v>
      </c>
    </row>
    <row r="15" spans="1:11" ht="12.75">
      <c r="A15" s="16">
        <v>2004</v>
      </c>
      <c r="B15">
        <f t="shared" si="3"/>
        <v>674</v>
      </c>
      <c r="C15" s="14">
        <f t="shared" si="3"/>
        <v>195.69000000000003</v>
      </c>
      <c r="D15" s="1">
        <f t="shared" si="3"/>
        <v>116.49000000000001</v>
      </c>
      <c r="E15" s="15">
        <f>D15/C15</f>
        <v>0.5952782462057336</v>
      </c>
      <c r="F15" s="5">
        <f t="shared" si="4"/>
        <v>65.03</v>
      </c>
      <c r="G15" s="15">
        <f>F15/C15</f>
        <v>0.33231130870253967</v>
      </c>
      <c r="H15" s="5">
        <f t="shared" si="5"/>
        <v>9.1</v>
      </c>
      <c r="I15" s="15">
        <f>H15/C15</f>
        <v>0.04650212070110889</v>
      </c>
      <c r="J15" s="1">
        <f t="shared" si="6"/>
        <v>120.64000000000001</v>
      </c>
      <c r="K15" s="1">
        <f t="shared" si="6"/>
        <v>132.64000000000001</v>
      </c>
    </row>
    <row r="16" spans="1:11" ht="12.75">
      <c r="A16" s="16">
        <v>2002</v>
      </c>
      <c r="B16">
        <f t="shared" si="3"/>
        <v>661</v>
      </c>
      <c r="C16" s="14">
        <f t="shared" si="3"/>
        <v>193.6</v>
      </c>
      <c r="D16" s="1">
        <f t="shared" si="3"/>
        <v>102.39</v>
      </c>
      <c r="E16" s="15">
        <f aca="true" t="shared" si="7" ref="E16:E21">D16/C16</f>
        <v>0.5288739669421488</v>
      </c>
      <c r="F16" s="5">
        <f t="shared" si="4"/>
        <v>66.22</v>
      </c>
      <c r="G16" s="15">
        <f aca="true" t="shared" si="8" ref="G16:G21">F16/C16</f>
        <v>0.34204545454545454</v>
      </c>
      <c r="H16" s="5">
        <f t="shared" si="5"/>
        <v>17</v>
      </c>
      <c r="I16" s="15">
        <f aca="true" t="shared" si="9" ref="I16:I21">H16/C16</f>
        <v>0.0878099173553719</v>
      </c>
      <c r="J16" s="1">
        <f t="shared" si="6"/>
        <v>119.28</v>
      </c>
      <c r="K16" s="1">
        <f t="shared" si="6"/>
        <v>126.65</v>
      </c>
    </row>
    <row r="17" spans="1:11" ht="12.75">
      <c r="A17" s="16">
        <v>2000</v>
      </c>
      <c r="B17">
        <f t="shared" si="3"/>
        <v>663</v>
      </c>
      <c r="C17" s="14">
        <f t="shared" si="3"/>
        <v>182.82</v>
      </c>
      <c r="D17" s="1">
        <f t="shared" si="3"/>
        <v>96.42999999999999</v>
      </c>
      <c r="E17" s="15">
        <f t="shared" si="7"/>
        <v>0.5274587025489552</v>
      </c>
      <c r="F17" s="5">
        <f t="shared" si="4"/>
        <v>62.690000000000005</v>
      </c>
      <c r="G17" s="15">
        <f t="shared" si="8"/>
        <v>0.34290559019800904</v>
      </c>
      <c r="H17" s="5">
        <f t="shared" si="5"/>
        <v>15.45</v>
      </c>
      <c r="I17" s="15">
        <f t="shared" si="9"/>
        <v>0.08450935346242205</v>
      </c>
      <c r="J17" s="1">
        <f t="shared" si="6"/>
        <v>98.78</v>
      </c>
      <c r="K17" s="1">
        <f t="shared" si="6"/>
        <v>124.06</v>
      </c>
    </row>
    <row r="18" spans="1:11" ht="12.75">
      <c r="A18" s="16">
        <v>1998</v>
      </c>
      <c r="B18">
        <f t="shared" si="3"/>
        <v>589</v>
      </c>
      <c r="C18" s="14">
        <f t="shared" si="3"/>
        <v>128.54999999999998</v>
      </c>
      <c r="D18" s="1">
        <f t="shared" si="3"/>
        <v>67.97999999999999</v>
      </c>
      <c r="E18" s="15">
        <f t="shared" si="7"/>
        <v>0.5288214702450408</v>
      </c>
      <c r="F18" s="5">
        <f t="shared" si="4"/>
        <v>43.8</v>
      </c>
      <c r="G18" s="15">
        <f t="shared" si="8"/>
        <v>0.34072345390898484</v>
      </c>
      <c r="H18" s="5">
        <f t="shared" si="5"/>
        <v>11.49</v>
      </c>
      <c r="I18" s="15">
        <f t="shared" si="9"/>
        <v>0.08938156359393233</v>
      </c>
      <c r="J18" s="1">
        <f t="shared" si="6"/>
        <v>74.67</v>
      </c>
      <c r="K18" s="1">
        <f t="shared" si="6"/>
        <v>75.69</v>
      </c>
    </row>
    <row r="19" spans="1:11" ht="12.75">
      <c r="A19">
        <v>1996</v>
      </c>
      <c r="B19">
        <f t="shared" si="3"/>
        <v>761</v>
      </c>
      <c r="C19" s="14">
        <f t="shared" si="3"/>
        <v>121.12</v>
      </c>
      <c r="D19" s="1">
        <f t="shared" si="3"/>
        <v>64.22999999999999</v>
      </c>
      <c r="E19" s="15">
        <f t="shared" si="7"/>
        <v>0.5303005284015851</v>
      </c>
      <c r="F19" s="5">
        <f t="shared" si="4"/>
        <v>39.04</v>
      </c>
      <c r="G19" s="15">
        <f t="shared" si="8"/>
        <v>0.32232496697490093</v>
      </c>
      <c r="H19" s="5">
        <f t="shared" si="5"/>
        <v>13.86</v>
      </c>
      <c r="I19" s="15">
        <f t="shared" si="9"/>
        <v>0.11443196829590488</v>
      </c>
      <c r="J19" s="1">
        <f t="shared" si="6"/>
        <v>76.73</v>
      </c>
      <c r="K19" s="1">
        <f t="shared" si="6"/>
        <v>64.17</v>
      </c>
    </row>
    <row r="20" spans="1:11" ht="12.75">
      <c r="A20">
        <v>1994</v>
      </c>
      <c r="B20">
        <f t="shared" si="3"/>
        <v>826</v>
      </c>
      <c r="C20" s="14">
        <f t="shared" si="3"/>
        <v>122</v>
      </c>
      <c r="D20" s="1">
        <f t="shared" si="3"/>
        <v>58.16</v>
      </c>
      <c r="E20" s="15">
        <f t="shared" si="7"/>
        <v>0.4767213114754098</v>
      </c>
      <c r="F20" s="5">
        <f t="shared" si="4"/>
        <v>50.04</v>
      </c>
      <c r="G20" s="15">
        <f t="shared" si="8"/>
        <v>0.4101639344262295</v>
      </c>
      <c r="H20" s="5">
        <f t="shared" si="5"/>
        <v>9.41</v>
      </c>
      <c r="I20" s="15">
        <f t="shared" si="9"/>
        <v>0.0771311475409836</v>
      </c>
      <c r="J20" s="1">
        <f t="shared" si="6"/>
        <v>82.23</v>
      </c>
      <c r="K20" s="1">
        <f t="shared" si="6"/>
        <v>64.12</v>
      </c>
    </row>
    <row r="21" spans="1:11" ht="12.75">
      <c r="A21">
        <v>1992</v>
      </c>
      <c r="B21">
        <f t="shared" si="3"/>
        <v>1015</v>
      </c>
      <c r="C21" s="14">
        <f t="shared" si="3"/>
        <v>117.6</v>
      </c>
      <c r="D21" s="1">
        <f t="shared" si="3"/>
        <v>54.699999999999996</v>
      </c>
      <c r="E21" s="15">
        <f t="shared" si="7"/>
        <v>0.4651360544217687</v>
      </c>
      <c r="F21" s="5">
        <f t="shared" si="4"/>
        <v>46.730000000000004</v>
      </c>
      <c r="G21" s="15">
        <f t="shared" si="8"/>
        <v>0.39736394557823135</v>
      </c>
      <c r="H21" s="5">
        <f t="shared" si="5"/>
        <v>9.760000000000002</v>
      </c>
      <c r="I21" s="15">
        <f t="shared" si="9"/>
        <v>0.08299319727891158</v>
      </c>
      <c r="J21" s="1">
        <f t="shared" si="6"/>
        <v>91.24</v>
      </c>
      <c r="K21" s="1">
        <f t="shared" si="6"/>
        <v>66.22</v>
      </c>
    </row>
    <row r="22" spans="1:11" ht="12.75">
      <c r="A22" t="s">
        <v>11</v>
      </c>
      <c r="C22" s="14"/>
      <c r="D22" s="1"/>
      <c r="E22" s="15"/>
      <c r="F22" s="5"/>
      <c r="G22" s="15"/>
      <c r="H22" s="5"/>
      <c r="I22" s="15"/>
      <c r="J22" s="1"/>
      <c r="K22" s="1"/>
    </row>
    <row r="23" spans="1:11" ht="12.75">
      <c r="A23" s="16">
        <v>2006</v>
      </c>
      <c r="B23">
        <v>198</v>
      </c>
      <c r="C23" s="14">
        <v>143.86</v>
      </c>
      <c r="D23" s="1">
        <v>74.83</v>
      </c>
      <c r="E23" s="15">
        <f aca="true" t="shared" si="10" ref="E23:E30">D23/C23</f>
        <v>0.5201584874183233</v>
      </c>
      <c r="F23" s="5">
        <v>64.27</v>
      </c>
      <c r="G23" s="15">
        <f aca="true" t="shared" si="11" ref="G23:G30">F23/C23</f>
        <v>0.44675378840539404</v>
      </c>
      <c r="H23" s="5">
        <v>0.63</v>
      </c>
      <c r="I23" s="15">
        <f aca="true" t="shared" si="12" ref="I23:I30">H23/C23</f>
        <v>0.004379257611566801</v>
      </c>
      <c r="J23" s="1">
        <v>93.69</v>
      </c>
      <c r="K23" s="1">
        <v>118.8</v>
      </c>
    </row>
    <row r="24" spans="1:11" ht="12.75">
      <c r="A24" s="16">
        <v>2004</v>
      </c>
      <c r="B24">
        <v>199</v>
      </c>
      <c r="C24" s="14">
        <v>138.61</v>
      </c>
      <c r="D24" s="1">
        <v>77.59</v>
      </c>
      <c r="E24" s="15">
        <f t="shared" si="10"/>
        <v>0.559772022220619</v>
      </c>
      <c r="F24" s="5">
        <v>57.15</v>
      </c>
      <c r="G24" s="15">
        <f t="shared" si="11"/>
        <v>0.41230791429189806</v>
      </c>
      <c r="H24" s="5">
        <f>0.01+0.05</f>
        <v>0.060000000000000005</v>
      </c>
      <c r="I24" s="15">
        <f t="shared" si="12"/>
        <v>0.0004328692013563235</v>
      </c>
      <c r="J24" s="1">
        <v>86.62</v>
      </c>
      <c r="K24" s="1">
        <v>107</v>
      </c>
    </row>
    <row r="25" spans="1:11" ht="12.75">
      <c r="A25" s="16">
        <v>2002</v>
      </c>
      <c r="B25">
        <v>202</v>
      </c>
      <c r="C25" s="14">
        <v>120.78</v>
      </c>
      <c r="D25" s="1">
        <v>59.18</v>
      </c>
      <c r="E25" s="15">
        <f t="shared" si="10"/>
        <v>0.4899817850637523</v>
      </c>
      <c r="F25" s="5">
        <v>54.89</v>
      </c>
      <c r="G25" s="15">
        <f t="shared" si="11"/>
        <v>0.4544626593806922</v>
      </c>
      <c r="H25" s="5">
        <f>0.05+0.35</f>
        <v>0.39999999999999997</v>
      </c>
      <c r="I25" s="15">
        <f t="shared" si="12"/>
        <v>0.0033118065904951146</v>
      </c>
      <c r="J25" s="1">
        <v>72.65</v>
      </c>
      <c r="K25" s="1">
        <v>99.14</v>
      </c>
    </row>
    <row r="26" spans="1:11" ht="12.75">
      <c r="A26" s="16">
        <v>2000</v>
      </c>
      <c r="B26">
        <v>208</v>
      </c>
      <c r="C26" s="14">
        <v>113.96</v>
      </c>
      <c r="D26" s="1">
        <v>55.94</v>
      </c>
      <c r="E26" s="15">
        <f t="shared" si="10"/>
        <v>0.49087399087399086</v>
      </c>
      <c r="F26" s="5">
        <v>51.13</v>
      </c>
      <c r="G26" s="15">
        <f t="shared" si="11"/>
        <v>0.4486661986661987</v>
      </c>
      <c r="H26" s="5">
        <v>0.31</v>
      </c>
      <c r="I26" s="15">
        <f t="shared" si="12"/>
        <v>0.0027202527202527206</v>
      </c>
      <c r="J26" s="1">
        <v>60.16</v>
      </c>
      <c r="K26" s="1">
        <v>93.42</v>
      </c>
    </row>
    <row r="27" spans="1:11" ht="12.75">
      <c r="A27" s="16">
        <v>1998</v>
      </c>
      <c r="B27">
        <v>193</v>
      </c>
      <c r="C27" s="14">
        <v>80.96</v>
      </c>
      <c r="D27" s="1">
        <v>39.01</v>
      </c>
      <c r="E27" s="15">
        <f t="shared" si="10"/>
        <v>0.4818428853754941</v>
      </c>
      <c r="F27" s="5">
        <v>37.01</v>
      </c>
      <c r="G27" s="15">
        <f t="shared" si="11"/>
        <v>0.4571393280632411</v>
      </c>
      <c r="H27" s="5">
        <f>0.06+0.39</f>
        <v>0.45</v>
      </c>
      <c r="I27" s="15">
        <f t="shared" si="12"/>
        <v>0.005558300395256918</v>
      </c>
      <c r="J27" s="1">
        <v>43.82</v>
      </c>
      <c r="K27" s="1">
        <v>58.46</v>
      </c>
    </row>
    <row r="28" spans="1:11" ht="12.75">
      <c r="A28">
        <v>1996</v>
      </c>
      <c r="B28">
        <v>173</v>
      </c>
      <c r="C28" s="14">
        <v>65.46</v>
      </c>
      <c r="D28" s="1">
        <v>31.93</v>
      </c>
      <c r="E28" s="15">
        <f t="shared" si="10"/>
        <v>0.4877787962114269</v>
      </c>
      <c r="F28" s="5">
        <v>30.05</v>
      </c>
      <c r="G28" s="15">
        <f t="shared" si="11"/>
        <v>0.45905896730827994</v>
      </c>
      <c r="H28" s="5">
        <v>0.31</v>
      </c>
      <c r="I28" s="15">
        <f t="shared" si="12"/>
        <v>0.0047357164680721054</v>
      </c>
      <c r="J28" s="1">
        <v>38.38</v>
      </c>
      <c r="K28" s="1">
        <v>46.51</v>
      </c>
    </row>
    <row r="29" spans="1:11" ht="12.75">
      <c r="A29">
        <v>1994</v>
      </c>
      <c r="B29">
        <v>231</v>
      </c>
      <c r="C29" s="14">
        <v>82.74</v>
      </c>
      <c r="D29" s="1">
        <v>35.87</v>
      </c>
      <c r="E29" s="15">
        <f t="shared" si="10"/>
        <v>0.4335267101764564</v>
      </c>
      <c r="F29" s="5">
        <v>43.31</v>
      </c>
      <c r="G29" s="15">
        <f t="shared" si="11"/>
        <v>0.5234469422286682</v>
      </c>
      <c r="H29" s="5">
        <f>0.06+0.8</f>
        <v>0.8600000000000001</v>
      </c>
      <c r="I29" s="15">
        <f t="shared" si="12"/>
        <v>0.010394005317863188</v>
      </c>
      <c r="J29" s="1">
        <v>52.32</v>
      </c>
      <c r="K29" s="1">
        <v>54.86</v>
      </c>
    </row>
    <row r="30" spans="1:11" ht="12.75">
      <c r="A30">
        <v>1992</v>
      </c>
      <c r="B30">
        <v>229</v>
      </c>
      <c r="C30" s="14">
        <v>77.41</v>
      </c>
      <c r="D30" s="1">
        <v>31.36</v>
      </c>
      <c r="E30" s="15">
        <f t="shared" si="10"/>
        <v>0.4051156181371916</v>
      </c>
      <c r="F30" s="5">
        <v>39.79</v>
      </c>
      <c r="G30" s="15">
        <f t="shared" si="11"/>
        <v>0.5140162769668002</v>
      </c>
      <c r="H30" s="5">
        <f>0.09+0.89</f>
        <v>0.98</v>
      </c>
      <c r="I30" s="15">
        <f t="shared" si="12"/>
        <v>0.012659863066787238</v>
      </c>
      <c r="J30" s="1">
        <v>58.09</v>
      </c>
      <c r="K30" s="1">
        <v>59.02</v>
      </c>
    </row>
    <row r="31" spans="1:11" ht="12.75">
      <c r="A31" t="s">
        <v>12</v>
      </c>
      <c r="C31" s="14"/>
      <c r="D31" s="1"/>
      <c r="E31" s="15"/>
      <c r="F31" s="5"/>
      <c r="G31" s="15"/>
      <c r="H31" s="5"/>
      <c r="I31" s="15"/>
      <c r="J31" s="1"/>
      <c r="K31" s="1"/>
    </row>
    <row r="32" spans="1:11" ht="12.75">
      <c r="A32" s="16">
        <v>2006</v>
      </c>
      <c r="B32">
        <v>506</v>
      </c>
      <c r="C32" s="14">
        <v>62.86</v>
      </c>
      <c r="D32" s="1">
        <v>43.79</v>
      </c>
      <c r="E32" s="15">
        <f aca="true" t="shared" si="13" ref="E32:E39">D32/C32</f>
        <v>0.6966274260260897</v>
      </c>
      <c r="F32" s="5">
        <v>9.96</v>
      </c>
      <c r="G32" s="15">
        <f aca="true" t="shared" si="14" ref="G32:G39">F32/C32</f>
        <v>0.15844734330257718</v>
      </c>
      <c r="H32" s="5">
        <f>2.23+5.33</f>
        <v>7.5600000000000005</v>
      </c>
      <c r="I32" s="15">
        <f aca="true" t="shared" si="15" ref="I32:I39">H32/C32</f>
        <v>0.1202672605790646</v>
      </c>
      <c r="J32" s="1">
        <v>29.66</v>
      </c>
      <c r="K32" s="1">
        <v>33.68</v>
      </c>
    </row>
    <row r="33" spans="1:11" ht="12.75">
      <c r="A33" s="16">
        <v>2004</v>
      </c>
      <c r="B33">
        <v>384</v>
      </c>
      <c r="C33" s="14">
        <v>30.34</v>
      </c>
      <c r="D33" s="1">
        <v>19.26</v>
      </c>
      <c r="E33" s="15">
        <f t="shared" si="13"/>
        <v>0.6348055372445617</v>
      </c>
      <c r="F33" s="5">
        <v>3.62</v>
      </c>
      <c r="G33" s="15">
        <f t="shared" si="14"/>
        <v>0.11931443638760712</v>
      </c>
      <c r="H33" s="5">
        <f>1.16+5.2</f>
        <v>6.36</v>
      </c>
      <c r="I33" s="15">
        <f t="shared" si="15"/>
        <v>0.20962425840474622</v>
      </c>
      <c r="J33" s="1">
        <v>17.95</v>
      </c>
      <c r="K33" s="1">
        <v>14.81</v>
      </c>
    </row>
    <row r="34" spans="1:11" ht="12.75">
      <c r="A34" s="16">
        <v>2002</v>
      </c>
      <c r="B34">
        <v>273</v>
      </c>
      <c r="C34" s="14">
        <v>28.84</v>
      </c>
      <c r="D34" s="1">
        <v>16.29</v>
      </c>
      <c r="E34" s="15">
        <f t="shared" si="13"/>
        <v>0.5648404993065187</v>
      </c>
      <c r="F34" s="5">
        <v>4.53</v>
      </c>
      <c r="G34" s="15">
        <f t="shared" si="14"/>
        <v>0.1570735090152566</v>
      </c>
      <c r="H34" s="5">
        <f>0.32+6.98</f>
        <v>7.300000000000001</v>
      </c>
      <c r="I34" s="15">
        <f t="shared" si="15"/>
        <v>0.25312066574202496</v>
      </c>
      <c r="J34" s="1">
        <v>15.79</v>
      </c>
      <c r="K34" s="1">
        <v>13.51</v>
      </c>
    </row>
    <row r="35" spans="1:11" ht="12.75">
      <c r="A35" s="16">
        <v>2000</v>
      </c>
      <c r="B35">
        <v>355</v>
      </c>
      <c r="C35" s="14">
        <v>43.65</v>
      </c>
      <c r="D35" s="1">
        <v>28.38</v>
      </c>
      <c r="E35" s="15">
        <f t="shared" si="13"/>
        <v>0.650171821305842</v>
      </c>
      <c r="F35" s="5">
        <v>7.32</v>
      </c>
      <c r="G35" s="15">
        <f t="shared" si="14"/>
        <v>0.16769759450171823</v>
      </c>
      <c r="H35" s="5">
        <v>6.82</v>
      </c>
      <c r="I35" s="15">
        <f t="shared" si="15"/>
        <v>0.15624284077892325</v>
      </c>
      <c r="J35" s="1">
        <v>24.18</v>
      </c>
      <c r="K35" s="1">
        <v>19.75</v>
      </c>
    </row>
    <row r="36" spans="1:11" ht="12.75">
      <c r="A36" s="16">
        <v>1998</v>
      </c>
      <c r="B36">
        <v>282</v>
      </c>
      <c r="C36" s="14">
        <v>19.88</v>
      </c>
      <c r="D36" s="1">
        <v>12.04</v>
      </c>
      <c r="E36" s="15">
        <f t="shared" si="13"/>
        <v>0.6056338028169014</v>
      </c>
      <c r="F36" s="5">
        <v>3.11</v>
      </c>
      <c r="G36" s="15">
        <f t="shared" si="14"/>
        <v>0.15643863179074446</v>
      </c>
      <c r="H36" s="5">
        <f>0.47+3.97</f>
        <v>4.44</v>
      </c>
      <c r="I36" s="15">
        <f t="shared" si="15"/>
        <v>0.2233400402414487</v>
      </c>
      <c r="J36" s="1">
        <v>11.8</v>
      </c>
      <c r="K36" s="1">
        <v>8.52</v>
      </c>
    </row>
    <row r="37" spans="1:11" ht="12.75">
      <c r="A37">
        <v>1996</v>
      </c>
      <c r="B37">
        <v>410</v>
      </c>
      <c r="C37" s="14">
        <v>31.51</v>
      </c>
      <c r="D37" s="1">
        <v>19.7</v>
      </c>
      <c r="E37" s="15">
        <f t="shared" si="13"/>
        <v>0.6251983497302444</v>
      </c>
      <c r="F37" s="5">
        <v>5.7</v>
      </c>
      <c r="G37" s="15">
        <f t="shared" si="14"/>
        <v>0.18089495398286257</v>
      </c>
      <c r="H37" s="5">
        <v>5.62</v>
      </c>
      <c r="I37" s="15">
        <f t="shared" si="15"/>
        <v>0.17835607743573467</v>
      </c>
      <c r="J37" s="1">
        <v>19.77</v>
      </c>
      <c r="K37" s="1">
        <v>11.99</v>
      </c>
    </row>
    <row r="38" spans="1:11" ht="12.75">
      <c r="A38">
        <v>1994</v>
      </c>
      <c r="B38">
        <v>381</v>
      </c>
      <c r="C38" s="14">
        <v>13.8</v>
      </c>
      <c r="D38" s="1">
        <v>8.21</v>
      </c>
      <c r="E38" s="15">
        <f t="shared" si="13"/>
        <v>0.5949275362318841</v>
      </c>
      <c r="F38" s="5">
        <v>2.08</v>
      </c>
      <c r="G38" s="15">
        <f t="shared" si="14"/>
        <v>0.15072463768115943</v>
      </c>
      <c r="H38" s="5">
        <f>0.49+2.21</f>
        <v>2.7</v>
      </c>
      <c r="I38" s="15">
        <f t="shared" si="15"/>
        <v>0.1956521739130435</v>
      </c>
      <c r="J38" s="1">
        <v>10.04</v>
      </c>
      <c r="K38" s="1">
        <v>3.77</v>
      </c>
    </row>
    <row r="39" spans="1:11" ht="12.75">
      <c r="A39">
        <v>1992</v>
      </c>
      <c r="B39">
        <v>489</v>
      </c>
      <c r="C39" s="14">
        <v>13.42</v>
      </c>
      <c r="D39" s="1">
        <v>7.76</v>
      </c>
      <c r="E39" s="15">
        <f t="shared" si="13"/>
        <v>0.5782414307004471</v>
      </c>
      <c r="F39" s="5">
        <v>2.28</v>
      </c>
      <c r="G39" s="15">
        <f t="shared" si="14"/>
        <v>0.1698956780923994</v>
      </c>
      <c r="H39" s="5">
        <f>0.66+2.36</f>
        <v>3.02</v>
      </c>
      <c r="I39" s="15">
        <f t="shared" si="15"/>
        <v>0.22503725782414308</v>
      </c>
      <c r="J39" s="1">
        <v>10.1</v>
      </c>
      <c r="K39" s="1">
        <v>3.43</v>
      </c>
    </row>
    <row r="40" spans="1:11" ht="12.75">
      <c r="A40" t="s">
        <v>13</v>
      </c>
      <c r="C40" s="14"/>
      <c r="D40" s="1"/>
      <c r="E40" s="15"/>
      <c r="F40" s="5"/>
      <c r="G40" s="15"/>
      <c r="H40" s="5"/>
      <c r="I40" s="15"/>
      <c r="J40" s="1"/>
      <c r="K40" s="1"/>
    </row>
    <row r="41" spans="1:11" ht="12.75">
      <c r="A41" s="16">
        <v>2006</v>
      </c>
      <c r="B41">
        <v>150</v>
      </c>
      <c r="C41" s="14">
        <v>39.02</v>
      </c>
      <c r="D41" s="1">
        <v>27.95</v>
      </c>
      <c r="E41" s="15">
        <f aca="true" t="shared" si="16" ref="E41:E48">D41/C41</f>
        <v>0.7162993336750384</v>
      </c>
      <c r="F41" s="5">
        <v>5.06</v>
      </c>
      <c r="G41" s="15">
        <f aca="true" t="shared" si="17" ref="G41:G48">F41/C41</f>
        <v>0.12967708867247563</v>
      </c>
      <c r="H41" s="5">
        <f>0.42+5.25</f>
        <v>5.67</v>
      </c>
      <c r="I41" s="15">
        <f aca="true" t="shared" si="18" ref="I41:I48">H41/C41</f>
        <v>0.1453100973859559</v>
      </c>
      <c r="J41" s="1">
        <v>24.53</v>
      </c>
      <c r="K41" s="1">
        <v>14.54</v>
      </c>
    </row>
    <row r="42" spans="1:11" ht="12.75">
      <c r="A42" s="16">
        <v>2004</v>
      </c>
      <c r="B42">
        <v>91</v>
      </c>
      <c r="C42" s="14">
        <v>26.74</v>
      </c>
      <c r="D42" s="1">
        <v>19.64</v>
      </c>
      <c r="E42" s="15">
        <f t="shared" si="16"/>
        <v>0.7344801795063576</v>
      </c>
      <c r="F42" s="5">
        <v>4.26</v>
      </c>
      <c r="G42" s="15">
        <f t="shared" si="17"/>
        <v>0.1593118922961855</v>
      </c>
      <c r="H42" s="5">
        <f>0.59+2.09</f>
        <v>2.6799999999999997</v>
      </c>
      <c r="I42" s="15">
        <f t="shared" si="18"/>
        <v>0.10022438294689603</v>
      </c>
      <c r="J42" s="1">
        <v>16.07</v>
      </c>
      <c r="K42" s="1">
        <v>10.83</v>
      </c>
    </row>
    <row r="43" spans="1:11" ht="12.75">
      <c r="A43" s="16">
        <v>2002</v>
      </c>
      <c r="B43">
        <v>186</v>
      </c>
      <c r="C43" s="14">
        <v>43.98</v>
      </c>
      <c r="D43" s="1">
        <v>26.92</v>
      </c>
      <c r="E43" s="15">
        <f t="shared" si="16"/>
        <v>0.6120964074579355</v>
      </c>
      <c r="F43" s="5">
        <v>6.8</v>
      </c>
      <c r="G43" s="15">
        <f t="shared" si="17"/>
        <v>0.15461573442473853</v>
      </c>
      <c r="H43" s="5">
        <f>0.89+8.41</f>
        <v>9.3</v>
      </c>
      <c r="I43" s="15">
        <f t="shared" si="18"/>
        <v>0.21145975443383358</v>
      </c>
      <c r="J43" s="1">
        <v>30.84</v>
      </c>
      <c r="K43" s="1">
        <v>14</v>
      </c>
    </row>
    <row r="44" spans="1:11" ht="12.75">
      <c r="A44" s="16">
        <v>2000</v>
      </c>
      <c r="B44">
        <v>100</v>
      </c>
      <c r="C44" s="14">
        <v>25.21</v>
      </c>
      <c r="D44" s="1">
        <v>12.11</v>
      </c>
      <c r="E44" s="15">
        <f t="shared" si="16"/>
        <v>0.4803649345497818</v>
      </c>
      <c r="F44" s="5">
        <v>4.24</v>
      </c>
      <c r="G44" s="15">
        <f t="shared" si="17"/>
        <v>0.16818722729075763</v>
      </c>
      <c r="H44" s="5">
        <v>8.32</v>
      </c>
      <c r="I44" s="15">
        <f t="shared" si="18"/>
        <v>0.3300277667592225</v>
      </c>
      <c r="J44" s="1">
        <v>14.44</v>
      </c>
      <c r="K44" s="1">
        <v>10.89</v>
      </c>
    </row>
    <row r="45" spans="1:11" ht="12.75">
      <c r="A45" s="16">
        <v>1998</v>
      </c>
      <c r="B45">
        <v>114</v>
      </c>
      <c r="C45" s="14">
        <v>27.71</v>
      </c>
      <c r="D45" s="1">
        <v>16.93</v>
      </c>
      <c r="E45" s="15">
        <f t="shared" si="16"/>
        <v>0.6109707686755683</v>
      </c>
      <c r="F45" s="5">
        <v>3.68</v>
      </c>
      <c r="G45" s="15">
        <f t="shared" si="17"/>
        <v>0.13280404186214365</v>
      </c>
      <c r="H45" s="5">
        <f>0.29+6.31</f>
        <v>6.6</v>
      </c>
      <c r="I45" s="15">
        <f t="shared" si="18"/>
        <v>0.23818116203536627</v>
      </c>
      <c r="J45" s="1">
        <v>19.05</v>
      </c>
      <c r="K45" s="1">
        <v>8.71</v>
      </c>
    </row>
    <row r="46" spans="1:11" ht="12.75">
      <c r="A46">
        <v>1996</v>
      </c>
      <c r="B46">
        <v>178</v>
      </c>
      <c r="C46" s="14">
        <v>24.15</v>
      </c>
      <c r="D46" s="1">
        <v>12.6</v>
      </c>
      <c r="E46" s="15">
        <f t="shared" si="16"/>
        <v>0.5217391304347826</v>
      </c>
      <c r="F46" s="5">
        <v>3.29</v>
      </c>
      <c r="G46" s="15">
        <f t="shared" si="17"/>
        <v>0.13623188405797101</v>
      </c>
      <c r="H46" s="5">
        <v>7.93</v>
      </c>
      <c r="I46" s="15">
        <f t="shared" si="18"/>
        <v>0.32836438923395445</v>
      </c>
      <c r="J46" s="1">
        <v>18.58</v>
      </c>
      <c r="K46" s="1">
        <v>5.67</v>
      </c>
    </row>
    <row r="47" spans="1:11" ht="12.75">
      <c r="A47">
        <v>1994</v>
      </c>
      <c r="B47">
        <v>214</v>
      </c>
      <c r="C47" s="14">
        <v>25.46</v>
      </c>
      <c r="D47" s="1">
        <v>14.08</v>
      </c>
      <c r="E47" s="15">
        <f t="shared" si="16"/>
        <v>0.5530243519245875</v>
      </c>
      <c r="F47" s="5">
        <v>4.65</v>
      </c>
      <c r="G47" s="15">
        <f t="shared" si="17"/>
        <v>0.1826394344069128</v>
      </c>
      <c r="H47" s="5">
        <f>1.38+4.47</f>
        <v>5.85</v>
      </c>
      <c r="I47" s="15">
        <f t="shared" si="18"/>
        <v>0.22977219167321286</v>
      </c>
      <c r="J47" s="1">
        <v>19.87</v>
      </c>
      <c r="K47" s="1">
        <v>5.49</v>
      </c>
    </row>
    <row r="48" spans="1:11" ht="12.75">
      <c r="A48">
        <v>1992</v>
      </c>
      <c r="B48">
        <v>297</v>
      </c>
      <c r="C48" s="14">
        <v>26.77</v>
      </c>
      <c r="D48" s="1">
        <v>15.58</v>
      </c>
      <c r="E48" s="15">
        <f t="shared" si="16"/>
        <v>0.5819947702652223</v>
      </c>
      <c r="F48" s="5">
        <v>4.66</v>
      </c>
      <c r="G48" s="15">
        <f t="shared" si="17"/>
        <v>0.17407545760179305</v>
      </c>
      <c r="H48" s="5">
        <f>0.4+5.36</f>
        <v>5.760000000000001</v>
      </c>
      <c r="I48" s="15">
        <f t="shared" si="18"/>
        <v>0.2151662308554352</v>
      </c>
      <c r="J48" s="1">
        <v>23.05</v>
      </c>
      <c r="K48" s="1">
        <v>3.77</v>
      </c>
    </row>
    <row r="49" spans="1:11" ht="12.75">
      <c r="A49" s="13" t="s">
        <v>14</v>
      </c>
      <c r="C49" s="14"/>
      <c r="D49" s="1"/>
      <c r="E49" s="15"/>
      <c r="F49" s="5"/>
      <c r="G49" s="15"/>
      <c r="H49" s="5"/>
      <c r="I49" s="15"/>
      <c r="J49" s="1"/>
      <c r="K49" s="1"/>
    </row>
    <row r="50" spans="1:11" ht="12.75">
      <c r="A50" s="16">
        <v>2006</v>
      </c>
      <c r="B50">
        <f aca="true" t="shared" si="19" ref="B50:D57">B59+B68+B77</f>
        <v>683</v>
      </c>
      <c r="C50" s="14">
        <f t="shared" si="19"/>
        <v>296.12</v>
      </c>
      <c r="D50" s="1">
        <f t="shared" si="19"/>
        <v>154.75</v>
      </c>
      <c r="E50" s="15">
        <f>D50/C50</f>
        <v>0.5225921923544509</v>
      </c>
      <c r="F50" s="5">
        <f aca="true" t="shared" si="20" ref="F50:F57">F59+F68+F77</f>
        <v>104.07000000000001</v>
      </c>
      <c r="G50" s="15">
        <f>F50/C50</f>
        <v>0.3514453599891936</v>
      </c>
      <c r="H50" s="5">
        <f aca="true" t="shared" si="21" ref="H50:H57">H59+H68+H77</f>
        <v>26.700000000000003</v>
      </c>
      <c r="I50" s="15">
        <f>H50/C50</f>
        <v>0.09016614885857085</v>
      </c>
      <c r="J50" s="1">
        <f aca="true" t="shared" si="22" ref="J50:K57">J59+J68+J77</f>
        <v>175.76</v>
      </c>
      <c r="K50" s="1">
        <f t="shared" si="22"/>
        <v>199.7</v>
      </c>
    </row>
    <row r="51" spans="1:11" ht="12.75">
      <c r="A51" s="16">
        <v>2004</v>
      </c>
      <c r="B51">
        <f t="shared" si="19"/>
        <v>736</v>
      </c>
      <c r="C51" s="14">
        <f t="shared" si="19"/>
        <v>264.2</v>
      </c>
      <c r="D51" s="1">
        <f t="shared" si="19"/>
        <v>150.06</v>
      </c>
      <c r="E51" s="15">
        <f aca="true" t="shared" si="23" ref="E51:E57">D51/C51</f>
        <v>0.5679788039364119</v>
      </c>
      <c r="F51" s="5">
        <f t="shared" si="20"/>
        <v>80.58000000000001</v>
      </c>
      <c r="G51" s="15">
        <f>F51/C51</f>
        <v>0.30499621498864504</v>
      </c>
      <c r="H51" s="5">
        <f t="shared" si="21"/>
        <v>27.71</v>
      </c>
      <c r="I51" s="15">
        <f aca="true" t="shared" si="24" ref="I51:I57">H51/C51</f>
        <v>0.10488266464799395</v>
      </c>
      <c r="J51" s="1">
        <f t="shared" si="22"/>
        <v>156.66</v>
      </c>
      <c r="K51" s="1">
        <f t="shared" si="22"/>
        <v>166.92999999999998</v>
      </c>
    </row>
    <row r="52" spans="1:11" ht="12.75">
      <c r="A52" s="16">
        <v>2002</v>
      </c>
      <c r="B52">
        <f t="shared" si="19"/>
        <v>733</v>
      </c>
      <c r="C52" s="14">
        <f t="shared" si="19"/>
        <v>206.88</v>
      </c>
      <c r="D52" s="1">
        <f t="shared" si="19"/>
        <v>110.66000000000001</v>
      </c>
      <c r="E52" s="15">
        <f t="shared" si="23"/>
        <v>0.5348994586233566</v>
      </c>
      <c r="F52" s="5">
        <f t="shared" si="20"/>
        <v>64.38</v>
      </c>
      <c r="G52" s="15">
        <f aca="true" t="shared" si="25" ref="G52:G57">F52/C52</f>
        <v>0.3111948955916473</v>
      </c>
      <c r="H52" s="5">
        <f t="shared" si="21"/>
        <v>24.17</v>
      </c>
      <c r="I52" s="15">
        <f t="shared" si="24"/>
        <v>0.1168310131477185</v>
      </c>
      <c r="J52" s="1">
        <f t="shared" si="22"/>
        <v>126.93</v>
      </c>
      <c r="K52" s="1">
        <f t="shared" si="22"/>
        <v>133.9</v>
      </c>
    </row>
    <row r="53" spans="1:11" ht="12.75">
      <c r="A53" s="16">
        <v>2000</v>
      </c>
      <c r="B53">
        <f t="shared" si="19"/>
        <v>700</v>
      </c>
      <c r="C53" s="14">
        <f t="shared" si="19"/>
        <v>198.95</v>
      </c>
      <c r="D53" s="1">
        <f t="shared" si="19"/>
        <v>105.66000000000001</v>
      </c>
      <c r="E53" s="15">
        <f t="shared" si="23"/>
        <v>0.5310882131188742</v>
      </c>
      <c r="F53" s="5">
        <f t="shared" si="20"/>
        <v>56.69</v>
      </c>
      <c r="G53" s="15">
        <f t="shared" si="25"/>
        <v>0.2849459663231968</v>
      </c>
      <c r="H53" s="5">
        <f t="shared" si="21"/>
        <v>28.08</v>
      </c>
      <c r="I53" s="15">
        <f t="shared" si="24"/>
        <v>0.14114099019854234</v>
      </c>
      <c r="J53" s="1">
        <f t="shared" si="22"/>
        <v>124.19</v>
      </c>
      <c r="K53" s="1">
        <f t="shared" si="22"/>
        <v>117.08000000000001</v>
      </c>
    </row>
    <row r="54" spans="1:11" ht="12.75">
      <c r="A54" s="16">
        <v>1998</v>
      </c>
      <c r="B54">
        <f t="shared" si="19"/>
        <v>647</v>
      </c>
      <c r="C54" s="14">
        <f t="shared" si="19"/>
        <v>150.22</v>
      </c>
      <c r="D54" s="1">
        <f t="shared" si="19"/>
        <v>85.34</v>
      </c>
      <c r="E54" s="15">
        <f t="shared" si="23"/>
        <v>0.5681001198242578</v>
      </c>
      <c r="F54" s="5">
        <f t="shared" si="20"/>
        <v>43.66</v>
      </c>
      <c r="G54" s="15">
        <f t="shared" si="25"/>
        <v>0.29064039408866993</v>
      </c>
      <c r="H54" s="5">
        <f t="shared" si="21"/>
        <v>15.049999999999999</v>
      </c>
      <c r="I54" s="15">
        <f t="shared" si="24"/>
        <v>0.10018639328984157</v>
      </c>
      <c r="J54" s="1">
        <f t="shared" si="22"/>
        <v>96.32000000000001</v>
      </c>
      <c r="K54" s="1">
        <f t="shared" si="22"/>
        <v>88.97999999999999</v>
      </c>
    </row>
    <row r="55" spans="1:11" ht="12.75">
      <c r="A55">
        <v>1996</v>
      </c>
      <c r="B55">
        <f t="shared" si="19"/>
        <v>829</v>
      </c>
      <c r="C55" s="14">
        <f t="shared" si="19"/>
        <v>150.65</v>
      </c>
      <c r="D55" s="1">
        <f t="shared" si="19"/>
        <v>89.94999999999999</v>
      </c>
      <c r="E55" s="15">
        <f t="shared" si="23"/>
        <v>0.5970793229339528</v>
      </c>
      <c r="F55" s="5">
        <f t="shared" si="20"/>
        <v>43.41</v>
      </c>
      <c r="G55" s="15">
        <f t="shared" si="25"/>
        <v>0.2881513441752406</v>
      </c>
      <c r="H55" s="5">
        <f t="shared" si="21"/>
        <v>12.14</v>
      </c>
      <c r="I55" s="15">
        <f t="shared" si="24"/>
        <v>0.08058413541320943</v>
      </c>
      <c r="J55" s="1">
        <f t="shared" si="22"/>
        <v>93.83</v>
      </c>
      <c r="K55" s="1">
        <f t="shared" si="22"/>
        <v>80.22000000000001</v>
      </c>
    </row>
    <row r="56" spans="1:11" ht="12.75">
      <c r="A56">
        <v>1994</v>
      </c>
      <c r="B56">
        <f t="shared" si="19"/>
        <v>867</v>
      </c>
      <c r="C56" s="14">
        <f t="shared" si="19"/>
        <v>101.58</v>
      </c>
      <c r="D56" s="1">
        <f t="shared" si="19"/>
        <v>59.41</v>
      </c>
      <c r="E56" s="15">
        <f t="shared" si="23"/>
        <v>0.5848592242567434</v>
      </c>
      <c r="F56" s="5">
        <f t="shared" si="20"/>
        <v>21.089999999999996</v>
      </c>
      <c r="G56" s="15">
        <f t="shared" si="25"/>
        <v>0.2076196101594802</v>
      </c>
      <c r="H56" s="5">
        <f t="shared" si="21"/>
        <v>18.71</v>
      </c>
      <c r="I56" s="15">
        <f t="shared" si="24"/>
        <v>0.1841898011419571</v>
      </c>
      <c r="J56" s="1">
        <f t="shared" si="22"/>
        <v>74.71000000000001</v>
      </c>
      <c r="K56" s="1">
        <f t="shared" si="22"/>
        <v>41.18</v>
      </c>
    </row>
    <row r="57" spans="1:11" ht="12.75">
      <c r="A57">
        <v>1992</v>
      </c>
      <c r="B57">
        <f t="shared" si="19"/>
        <v>941</v>
      </c>
      <c r="C57" s="14">
        <f t="shared" si="19"/>
        <v>89.66</v>
      </c>
      <c r="D57" s="1">
        <f t="shared" si="19"/>
        <v>48.43</v>
      </c>
      <c r="E57" s="15">
        <f t="shared" si="23"/>
        <v>0.5401516841400847</v>
      </c>
      <c r="F57" s="5">
        <f t="shared" si="20"/>
        <v>20.82</v>
      </c>
      <c r="G57" s="15">
        <f t="shared" si="25"/>
        <v>0.23221057327682357</v>
      </c>
      <c r="H57" s="5">
        <f t="shared" si="21"/>
        <v>17.099999999999998</v>
      </c>
      <c r="I57" s="15">
        <f t="shared" si="24"/>
        <v>0.1907204996654026</v>
      </c>
      <c r="J57" s="1">
        <f t="shared" si="22"/>
        <v>72.50999999999999</v>
      </c>
      <c r="K57" s="1">
        <f t="shared" si="22"/>
        <v>37.48</v>
      </c>
    </row>
    <row r="58" spans="1:11" ht="12.75">
      <c r="A58" t="s">
        <v>11</v>
      </c>
      <c r="C58" s="14"/>
      <c r="D58" s="1"/>
      <c r="E58" s="15"/>
      <c r="F58" s="5"/>
      <c r="G58" s="15"/>
      <c r="H58" s="5"/>
      <c r="I58" s="15"/>
      <c r="J58" s="1"/>
      <c r="K58" s="1"/>
    </row>
    <row r="59" spans="1:11" ht="12.75">
      <c r="A59" s="16">
        <v>2006</v>
      </c>
      <c r="B59">
        <v>215</v>
      </c>
      <c r="C59" s="14">
        <v>213.59</v>
      </c>
      <c r="D59" s="1">
        <v>110.36</v>
      </c>
      <c r="E59" s="15">
        <f aca="true" t="shared" si="26" ref="E59:E66">D59/C59</f>
        <v>0.5166908563134978</v>
      </c>
      <c r="F59" s="5">
        <v>94.48</v>
      </c>
      <c r="G59" s="15">
        <f aca="true" t="shared" si="27" ref="G59:G66">F59/C59</f>
        <v>0.4423428063111569</v>
      </c>
      <c r="H59" s="5">
        <f>0.01+0.87</f>
        <v>0.88</v>
      </c>
      <c r="I59" s="15">
        <f aca="true" t="shared" si="28" ref="I59:I66">H59/C59</f>
        <v>0.004120043073177583</v>
      </c>
      <c r="J59" s="1">
        <v>116.13</v>
      </c>
      <c r="K59" s="1">
        <v>176.25</v>
      </c>
    </row>
    <row r="60" spans="1:11" ht="12.75">
      <c r="A60" s="16">
        <v>2004</v>
      </c>
      <c r="B60">
        <v>210</v>
      </c>
      <c r="C60" s="14">
        <v>173.63</v>
      </c>
      <c r="D60" s="1">
        <v>96.09</v>
      </c>
      <c r="E60" s="15">
        <f t="shared" si="26"/>
        <v>0.5534181881011346</v>
      </c>
      <c r="F60" s="5">
        <v>72.37</v>
      </c>
      <c r="G60" s="15">
        <f t="shared" si="27"/>
        <v>0.4168058515233543</v>
      </c>
      <c r="H60" s="5">
        <f>0.04+0.48</f>
        <v>0.52</v>
      </c>
      <c r="I60" s="15">
        <f t="shared" si="28"/>
        <v>0.0029948741576916434</v>
      </c>
      <c r="J60" s="1">
        <v>89.02</v>
      </c>
      <c r="K60" s="1">
        <v>143.06</v>
      </c>
    </row>
    <row r="61" spans="1:11" ht="12.75">
      <c r="A61" s="16">
        <v>2002</v>
      </c>
      <c r="B61">
        <v>199</v>
      </c>
      <c r="C61" s="14">
        <v>131.62</v>
      </c>
      <c r="D61" s="1">
        <v>69.78</v>
      </c>
      <c r="E61" s="15">
        <f t="shared" si="26"/>
        <v>0.5301625892721471</v>
      </c>
      <c r="F61" s="5">
        <v>54.57</v>
      </c>
      <c r="G61" s="15">
        <f t="shared" si="27"/>
        <v>0.4146026439750798</v>
      </c>
      <c r="H61" s="5">
        <v>0.99</v>
      </c>
      <c r="I61" s="15">
        <f t="shared" si="28"/>
        <v>0.007521653244187813</v>
      </c>
      <c r="J61" s="1">
        <v>74.65</v>
      </c>
      <c r="K61" s="1">
        <v>110.44</v>
      </c>
    </row>
    <row r="62" spans="1:11" ht="12.75">
      <c r="A62" s="16">
        <v>2000</v>
      </c>
      <c r="B62">
        <v>197</v>
      </c>
      <c r="C62" s="14">
        <v>124.83</v>
      </c>
      <c r="D62" s="1">
        <v>69.03</v>
      </c>
      <c r="E62" s="15">
        <f t="shared" si="26"/>
        <v>0.5529920692141312</v>
      </c>
      <c r="F62" s="5">
        <v>47.99</v>
      </c>
      <c r="G62" s="15">
        <f t="shared" si="27"/>
        <v>0.3844428422654811</v>
      </c>
      <c r="H62" s="5">
        <v>1.48</v>
      </c>
      <c r="I62" s="15">
        <f t="shared" si="28"/>
        <v>0.011856124329087558</v>
      </c>
      <c r="J62" s="1">
        <v>69.28</v>
      </c>
      <c r="K62" s="1">
        <v>97.26</v>
      </c>
    </row>
    <row r="63" spans="1:11" ht="12.75">
      <c r="A63" s="16">
        <v>1998</v>
      </c>
      <c r="B63">
        <v>212</v>
      </c>
      <c r="C63" s="14">
        <v>106.58</v>
      </c>
      <c r="D63" s="1">
        <v>60.22</v>
      </c>
      <c r="E63" s="15">
        <f t="shared" si="26"/>
        <v>0.5650215800337774</v>
      </c>
      <c r="F63" s="5">
        <v>39.83</v>
      </c>
      <c r="G63" s="15">
        <f t="shared" si="27"/>
        <v>0.37370988928504406</v>
      </c>
      <c r="H63" s="5">
        <f>0.02+1.43</f>
        <v>1.45</v>
      </c>
      <c r="I63" s="15">
        <f t="shared" si="28"/>
        <v>0.013604803903171326</v>
      </c>
      <c r="J63" s="1">
        <v>62.6</v>
      </c>
      <c r="K63" s="1">
        <v>78.71</v>
      </c>
    </row>
    <row r="64" spans="1:11" ht="12.75">
      <c r="A64">
        <v>1996</v>
      </c>
      <c r="B64">
        <v>215</v>
      </c>
      <c r="C64" s="14">
        <v>105.89</v>
      </c>
      <c r="D64" s="1">
        <v>61.03</v>
      </c>
      <c r="E64" s="15">
        <f t="shared" si="26"/>
        <v>0.5763528189630749</v>
      </c>
      <c r="F64" s="5">
        <v>39.83</v>
      </c>
      <c r="G64" s="15">
        <f t="shared" si="27"/>
        <v>0.37614505619038624</v>
      </c>
      <c r="H64" s="5">
        <v>1.28</v>
      </c>
      <c r="I64" s="15">
        <f t="shared" si="28"/>
        <v>0.012088015865520824</v>
      </c>
      <c r="J64" s="1">
        <v>58.21</v>
      </c>
      <c r="K64" s="1">
        <v>70.9</v>
      </c>
    </row>
    <row r="65" spans="1:11" ht="12.75">
      <c r="A65">
        <v>1994</v>
      </c>
      <c r="B65">
        <v>160</v>
      </c>
      <c r="C65" s="14">
        <v>50.48</v>
      </c>
      <c r="D65" s="1">
        <v>30.63</v>
      </c>
      <c r="E65" s="15">
        <f t="shared" si="26"/>
        <v>0.6067749603803486</v>
      </c>
      <c r="F65" s="5">
        <v>18.24</v>
      </c>
      <c r="G65" s="15">
        <f t="shared" si="27"/>
        <v>0.3613312202852615</v>
      </c>
      <c r="H65" s="5">
        <f>0.08+0.36</f>
        <v>0.44</v>
      </c>
      <c r="I65" s="15">
        <f t="shared" si="28"/>
        <v>0.008716323296354992</v>
      </c>
      <c r="J65" s="1">
        <v>32.67</v>
      </c>
      <c r="K65" s="1">
        <v>32</v>
      </c>
    </row>
    <row r="66" spans="1:11" ht="12.75">
      <c r="A66">
        <v>1992</v>
      </c>
      <c r="B66">
        <v>145</v>
      </c>
      <c r="C66" s="14">
        <v>44.45</v>
      </c>
      <c r="D66" s="1">
        <v>23.45</v>
      </c>
      <c r="E66" s="15">
        <f t="shared" si="26"/>
        <v>0.5275590551181102</v>
      </c>
      <c r="F66" s="5">
        <v>17.55</v>
      </c>
      <c r="G66" s="15">
        <f t="shared" si="27"/>
        <v>0.3948256467941507</v>
      </c>
      <c r="H66" s="5">
        <f>0.05+0.64</f>
        <v>0.6900000000000001</v>
      </c>
      <c r="I66" s="15">
        <f t="shared" si="28"/>
        <v>0.015523059617547807</v>
      </c>
      <c r="J66" s="1">
        <v>32.83</v>
      </c>
      <c r="K66" s="1">
        <v>32.04</v>
      </c>
    </row>
    <row r="67" spans="1:11" ht="12.75">
      <c r="A67" t="s">
        <v>12</v>
      </c>
      <c r="C67" s="14"/>
      <c r="D67" s="1"/>
      <c r="E67" s="15"/>
      <c r="F67" s="5"/>
      <c r="G67" s="15"/>
      <c r="H67" s="5"/>
      <c r="I67" s="15"/>
      <c r="J67" s="1"/>
      <c r="K67" s="1"/>
    </row>
    <row r="68" spans="1:11" ht="12.75">
      <c r="A68" s="16">
        <v>2006</v>
      </c>
      <c r="B68">
        <v>303</v>
      </c>
      <c r="C68" s="14">
        <v>29.16</v>
      </c>
      <c r="D68" s="1">
        <v>16.53</v>
      </c>
      <c r="E68" s="15">
        <f aca="true" t="shared" si="29" ref="E68:E75">D68/C68</f>
        <v>0.5668724279835391</v>
      </c>
      <c r="F68" s="5">
        <v>2.61</v>
      </c>
      <c r="G68" s="15">
        <f aca="true" t="shared" si="30" ref="G68:G75">F68/C68</f>
        <v>0.08950617283950617</v>
      </c>
      <c r="H68" s="5">
        <f>0.87+8.33</f>
        <v>9.2</v>
      </c>
      <c r="I68" s="15">
        <f aca="true" t="shared" si="31" ref="I68:I75">H68/C68</f>
        <v>0.31550068587105623</v>
      </c>
      <c r="J68" s="1">
        <v>19.83</v>
      </c>
      <c r="K68" s="1">
        <v>9.88</v>
      </c>
    </row>
    <row r="69" spans="1:11" ht="12.75">
      <c r="A69" s="16">
        <v>2004</v>
      </c>
      <c r="B69">
        <v>392</v>
      </c>
      <c r="C69" s="14">
        <v>44.02</v>
      </c>
      <c r="D69" s="1">
        <v>25.3</v>
      </c>
      <c r="E69" s="15">
        <f t="shared" si="29"/>
        <v>0.574738755111313</v>
      </c>
      <c r="F69" s="5">
        <v>3.15</v>
      </c>
      <c r="G69" s="15">
        <f t="shared" si="30"/>
        <v>0.07155838255338481</v>
      </c>
      <c r="H69" s="5">
        <f>1.23+13.44</f>
        <v>14.67</v>
      </c>
      <c r="I69" s="15">
        <f t="shared" si="31"/>
        <v>0.3332576101771922</v>
      </c>
      <c r="J69" s="1">
        <v>34.43</v>
      </c>
      <c r="K69" s="1">
        <v>9.95</v>
      </c>
    </row>
    <row r="70" spans="1:11" ht="12.75">
      <c r="A70" s="16">
        <v>2002</v>
      </c>
      <c r="B70">
        <v>331</v>
      </c>
      <c r="C70" s="14">
        <v>22.01</v>
      </c>
      <c r="D70" s="1">
        <v>12.4</v>
      </c>
      <c r="E70" s="15">
        <f t="shared" si="29"/>
        <v>0.5633802816901409</v>
      </c>
      <c r="F70" s="5">
        <v>2.03</v>
      </c>
      <c r="G70" s="15">
        <f t="shared" si="30"/>
        <v>0.0922308041799182</v>
      </c>
      <c r="H70" s="5">
        <f>0.78+6.31</f>
        <v>7.09</v>
      </c>
      <c r="I70" s="15">
        <f t="shared" si="31"/>
        <v>0.3221263062244434</v>
      </c>
      <c r="J70" s="1">
        <v>12.62</v>
      </c>
      <c r="K70" s="1">
        <v>9.83</v>
      </c>
    </row>
    <row r="71" spans="1:11" ht="12.75">
      <c r="A71" s="16">
        <v>2000</v>
      </c>
      <c r="B71">
        <v>354</v>
      </c>
      <c r="C71" s="14">
        <v>28.32</v>
      </c>
      <c r="D71" s="1">
        <v>16.26</v>
      </c>
      <c r="E71" s="15">
        <f t="shared" si="29"/>
        <v>0.5741525423728814</v>
      </c>
      <c r="F71" s="5">
        <v>2.98</v>
      </c>
      <c r="G71" s="15">
        <f t="shared" si="30"/>
        <v>0.10522598870056497</v>
      </c>
      <c r="H71" s="5">
        <v>7.49</v>
      </c>
      <c r="I71" s="15">
        <f t="shared" si="31"/>
        <v>0.2644774011299435</v>
      </c>
      <c r="J71" s="1">
        <v>18.73</v>
      </c>
      <c r="K71" s="1">
        <v>10.15</v>
      </c>
    </row>
    <row r="72" spans="1:11" ht="12.75">
      <c r="A72" s="16">
        <v>1998</v>
      </c>
      <c r="B72">
        <v>317</v>
      </c>
      <c r="C72" s="14">
        <v>25.13</v>
      </c>
      <c r="D72" s="1">
        <v>15.01</v>
      </c>
      <c r="E72" s="15">
        <f t="shared" si="29"/>
        <v>0.5972940708316753</v>
      </c>
      <c r="F72" s="5">
        <v>1.72</v>
      </c>
      <c r="G72" s="15">
        <f t="shared" si="30"/>
        <v>0.0684440907282133</v>
      </c>
      <c r="H72" s="5">
        <f>0.52+7.18</f>
        <v>7.699999999999999</v>
      </c>
      <c r="I72" s="15">
        <f t="shared" si="31"/>
        <v>0.3064066852367688</v>
      </c>
      <c r="J72" s="1">
        <v>18.6</v>
      </c>
      <c r="K72" s="1">
        <v>6.88</v>
      </c>
    </row>
    <row r="73" spans="1:11" ht="12.75">
      <c r="A73">
        <v>1996</v>
      </c>
      <c r="B73">
        <v>398</v>
      </c>
      <c r="C73" s="14">
        <v>22.8</v>
      </c>
      <c r="D73" s="1">
        <v>15.04</v>
      </c>
      <c r="E73" s="15">
        <f t="shared" si="29"/>
        <v>0.6596491228070175</v>
      </c>
      <c r="F73" s="5">
        <v>1.28</v>
      </c>
      <c r="G73" s="15">
        <f t="shared" si="30"/>
        <v>0.056140350877192984</v>
      </c>
      <c r="H73" s="5">
        <v>5.68</v>
      </c>
      <c r="I73" s="15">
        <f t="shared" si="31"/>
        <v>0.24912280701754383</v>
      </c>
      <c r="J73" s="1">
        <v>17.7</v>
      </c>
      <c r="K73" s="1">
        <v>5.23</v>
      </c>
    </row>
    <row r="74" spans="1:11" ht="12.75">
      <c r="A74">
        <v>1994</v>
      </c>
      <c r="B74">
        <v>500</v>
      </c>
      <c r="C74" s="14">
        <v>26.58</v>
      </c>
      <c r="D74" s="1">
        <v>14.14</v>
      </c>
      <c r="E74" s="15">
        <f t="shared" si="29"/>
        <v>0.5319789315274643</v>
      </c>
      <c r="F74" s="5">
        <v>0.81</v>
      </c>
      <c r="G74" s="15">
        <f t="shared" si="30"/>
        <v>0.03047404063205418</v>
      </c>
      <c r="H74" s="5">
        <f>1+10.03</f>
        <v>11.03</v>
      </c>
      <c r="I74" s="15">
        <f t="shared" si="31"/>
        <v>0.4149736644093303</v>
      </c>
      <c r="J74" s="1">
        <v>21.25</v>
      </c>
      <c r="K74" s="1">
        <v>5.43</v>
      </c>
    </row>
    <row r="75" spans="1:11" ht="12.75">
      <c r="A75">
        <v>1992</v>
      </c>
      <c r="B75">
        <v>534</v>
      </c>
      <c r="C75" s="14">
        <v>22.46</v>
      </c>
      <c r="D75" s="1">
        <v>11.98</v>
      </c>
      <c r="E75" s="15">
        <f t="shared" si="29"/>
        <v>0.5333926981300089</v>
      </c>
      <c r="F75" s="5">
        <v>0.96</v>
      </c>
      <c r="G75" s="15">
        <f t="shared" si="30"/>
        <v>0.04274265360641139</v>
      </c>
      <c r="H75" s="5">
        <f>4.23+4.81</f>
        <v>9.04</v>
      </c>
      <c r="I75" s="15">
        <f t="shared" si="31"/>
        <v>0.4024933214603739</v>
      </c>
      <c r="J75" s="1">
        <v>19.58</v>
      </c>
      <c r="K75" s="1">
        <v>2.83</v>
      </c>
    </row>
    <row r="76" spans="1:11" ht="12.75">
      <c r="A76" t="s">
        <v>13</v>
      </c>
      <c r="C76" s="14"/>
      <c r="D76" s="1"/>
      <c r="E76" s="15"/>
      <c r="F76" s="5"/>
      <c r="G76" s="15"/>
      <c r="H76" s="5"/>
      <c r="I76" s="15"/>
      <c r="J76" s="1"/>
      <c r="K76" s="1"/>
    </row>
    <row r="77" spans="1:11" ht="12.75">
      <c r="A77" s="16">
        <v>2006</v>
      </c>
      <c r="B77">
        <v>165</v>
      </c>
      <c r="C77" s="14">
        <v>53.37</v>
      </c>
      <c r="D77" s="1">
        <v>27.86</v>
      </c>
      <c r="E77" s="15">
        <f aca="true" t="shared" si="32" ref="E77:E84">D77/C77</f>
        <v>0.5220161139216789</v>
      </c>
      <c r="F77" s="5">
        <v>6.98</v>
      </c>
      <c r="G77" s="15">
        <f aca="true" t="shared" si="33" ref="G77:G84">F77/C77</f>
        <v>0.13078508525388796</v>
      </c>
      <c r="H77" s="5">
        <f>5.44+11.18</f>
        <v>16.62</v>
      </c>
      <c r="I77" s="15">
        <f aca="true" t="shared" si="34" ref="I77:I84">H77/C77</f>
        <v>0.3114109050028106</v>
      </c>
      <c r="J77" s="1">
        <v>39.8</v>
      </c>
      <c r="K77" s="1">
        <v>13.57</v>
      </c>
    </row>
    <row r="78" spans="1:11" ht="12.75">
      <c r="A78" s="16">
        <v>2004</v>
      </c>
      <c r="B78">
        <v>134</v>
      </c>
      <c r="C78" s="14">
        <v>46.55</v>
      </c>
      <c r="D78" s="1">
        <v>28.67</v>
      </c>
      <c r="E78" s="15">
        <f t="shared" si="32"/>
        <v>0.6158968850698174</v>
      </c>
      <c r="F78" s="5">
        <v>5.06</v>
      </c>
      <c r="G78" s="15">
        <f t="shared" si="33"/>
        <v>0.10870032223415682</v>
      </c>
      <c r="H78" s="5">
        <f>1.75+10.77</f>
        <v>12.52</v>
      </c>
      <c r="I78" s="15">
        <f t="shared" si="34"/>
        <v>0.2689581095596133</v>
      </c>
      <c r="J78" s="1">
        <v>33.21</v>
      </c>
      <c r="K78" s="1">
        <v>13.92</v>
      </c>
    </row>
    <row r="79" spans="1:11" ht="12.75">
      <c r="A79" s="16">
        <v>2002</v>
      </c>
      <c r="B79">
        <v>203</v>
      </c>
      <c r="C79" s="14">
        <v>53.25</v>
      </c>
      <c r="D79" s="1">
        <v>28.48</v>
      </c>
      <c r="E79" s="15">
        <f t="shared" si="32"/>
        <v>0.5348356807511737</v>
      </c>
      <c r="F79" s="5">
        <v>7.78</v>
      </c>
      <c r="G79" s="15">
        <f t="shared" si="33"/>
        <v>0.14610328638497652</v>
      </c>
      <c r="H79" s="5">
        <f>0.82+15.27</f>
        <v>16.09</v>
      </c>
      <c r="I79" s="15">
        <f t="shared" si="34"/>
        <v>0.30215962441314553</v>
      </c>
      <c r="J79" s="1">
        <v>39.66</v>
      </c>
      <c r="K79" s="1">
        <v>13.63</v>
      </c>
    </row>
    <row r="80" spans="1:11" ht="12.75">
      <c r="A80" s="16">
        <v>2000</v>
      </c>
      <c r="B80">
        <v>149</v>
      </c>
      <c r="C80" s="14">
        <v>45.8</v>
      </c>
      <c r="D80" s="1">
        <v>20.37</v>
      </c>
      <c r="E80" s="15">
        <f t="shared" si="32"/>
        <v>0.44475982532751096</v>
      </c>
      <c r="F80" s="5">
        <v>5.72</v>
      </c>
      <c r="G80" s="15">
        <f t="shared" si="33"/>
        <v>0.12489082969432315</v>
      </c>
      <c r="H80" s="5">
        <v>19.11</v>
      </c>
      <c r="I80" s="15">
        <f t="shared" si="34"/>
        <v>0.4172489082969432</v>
      </c>
      <c r="J80" s="1">
        <v>36.18</v>
      </c>
      <c r="K80" s="1">
        <v>9.67</v>
      </c>
    </row>
    <row r="81" spans="1:11" ht="12.75">
      <c r="A81" s="16">
        <v>1998</v>
      </c>
      <c r="B81">
        <v>118</v>
      </c>
      <c r="C81" s="14">
        <v>18.51</v>
      </c>
      <c r="D81" s="1">
        <v>10.11</v>
      </c>
      <c r="E81" s="15">
        <f t="shared" si="32"/>
        <v>0.546191247974068</v>
      </c>
      <c r="F81" s="5">
        <v>2.11</v>
      </c>
      <c r="G81" s="15">
        <f t="shared" si="33"/>
        <v>0.11399243652079954</v>
      </c>
      <c r="H81" s="5">
        <f>0.61+5.29</f>
        <v>5.9</v>
      </c>
      <c r="I81" s="15">
        <f t="shared" si="34"/>
        <v>0.3187466234467855</v>
      </c>
      <c r="J81" s="1">
        <v>15.12</v>
      </c>
      <c r="K81" s="1">
        <v>3.39</v>
      </c>
    </row>
    <row r="82" spans="1:11" ht="12.75">
      <c r="A82">
        <v>1996</v>
      </c>
      <c r="B82">
        <v>216</v>
      </c>
      <c r="C82" s="14">
        <v>21.96</v>
      </c>
      <c r="D82" s="1">
        <v>13.88</v>
      </c>
      <c r="E82" s="15">
        <f t="shared" si="32"/>
        <v>0.6320582877959927</v>
      </c>
      <c r="F82" s="5">
        <v>2.3</v>
      </c>
      <c r="G82" s="15">
        <f t="shared" si="33"/>
        <v>0.104735883424408</v>
      </c>
      <c r="H82" s="5">
        <v>5.18</v>
      </c>
      <c r="I82" s="15">
        <f t="shared" si="34"/>
        <v>0.23588342440801455</v>
      </c>
      <c r="J82" s="1">
        <v>17.92</v>
      </c>
      <c r="K82" s="1">
        <v>4.09</v>
      </c>
    </row>
    <row r="83" spans="1:11" ht="12.75">
      <c r="A83">
        <v>1994</v>
      </c>
      <c r="B83">
        <v>207</v>
      </c>
      <c r="C83" s="14">
        <v>24.52</v>
      </c>
      <c r="D83" s="1">
        <v>14.64</v>
      </c>
      <c r="E83" s="15">
        <f t="shared" si="32"/>
        <v>0.5970636215334422</v>
      </c>
      <c r="F83" s="5">
        <v>2.04</v>
      </c>
      <c r="G83" s="15">
        <f t="shared" si="33"/>
        <v>0.08319738988580751</v>
      </c>
      <c r="H83" s="5">
        <f>1.66+5.58</f>
        <v>7.24</v>
      </c>
      <c r="I83" s="15">
        <f t="shared" si="34"/>
        <v>0.29526916802610115</v>
      </c>
      <c r="J83" s="1">
        <v>20.79</v>
      </c>
      <c r="K83" s="1">
        <v>3.75</v>
      </c>
    </row>
    <row r="84" spans="1:11" ht="12.75">
      <c r="A84">
        <v>1992</v>
      </c>
      <c r="B84">
        <v>262</v>
      </c>
      <c r="C84" s="14">
        <v>22.75</v>
      </c>
      <c r="D84" s="1">
        <v>13</v>
      </c>
      <c r="E84" s="15">
        <f t="shared" si="32"/>
        <v>0.5714285714285714</v>
      </c>
      <c r="F84" s="5">
        <v>2.31</v>
      </c>
      <c r="G84" s="15">
        <f t="shared" si="33"/>
        <v>0.10153846153846154</v>
      </c>
      <c r="H84" s="5">
        <f>0.58+6.79</f>
        <v>7.37</v>
      </c>
      <c r="I84" s="15">
        <f t="shared" si="34"/>
        <v>0.32395604395604394</v>
      </c>
      <c r="J84" s="1">
        <v>20.1</v>
      </c>
      <c r="K84" s="1">
        <v>2.61</v>
      </c>
    </row>
    <row r="85" spans="1:11" ht="12.75">
      <c r="A85" t="s">
        <v>15</v>
      </c>
      <c r="C85" s="1"/>
      <c r="D85" s="1"/>
      <c r="E85" s="2"/>
      <c r="F85" s="5"/>
      <c r="G85" s="2"/>
      <c r="H85" s="5"/>
      <c r="I85" s="2"/>
      <c r="J85" s="1"/>
      <c r="K85" s="1"/>
    </row>
    <row r="86" spans="3:11" ht="12.75">
      <c r="C86" s="1"/>
      <c r="D86" s="1"/>
      <c r="E86" s="2"/>
      <c r="F86" s="5"/>
      <c r="G86" s="2"/>
      <c r="H86" s="5"/>
      <c r="I86" s="2"/>
      <c r="J86" s="1"/>
      <c r="K86" s="1"/>
    </row>
  </sheetData>
  <printOptions/>
  <pageMargins left="0.5" right="0.5" top="0.5" bottom="0.25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2006-08-02T20:24:45Z</cp:lastPrinted>
  <dcterms:created xsi:type="dcterms:W3CDTF">2004-08-11T19:52:19Z</dcterms:created>
  <dcterms:modified xsi:type="dcterms:W3CDTF">2006-08-02T20:41:07Z</dcterms:modified>
  <cp:category/>
  <cp:version/>
  <cp:contentType/>
  <cp:contentStatus/>
</cp:coreProperties>
</file>