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0" yWindow="0" windowWidth="12120" windowHeight="9120" tabRatio="601" activeTab="0"/>
  </bookViews>
  <sheets>
    <sheet name="Data" sheetId="1" r:id="rId1"/>
    <sheet name="Notes" sheetId="2" r:id="rId2"/>
    <sheet name="2006 detail" sheetId="3" r:id="rId3"/>
    <sheet name="Historical" sheetId="4" r:id="rId4"/>
  </sheets>
  <definedNames>
    <definedName name="INTERNET">'Historical'!$A$115:$A$115</definedName>
    <definedName name="_xlnm.Print_Area" localSheetId="0">'Data'!$B$1:$M$232</definedName>
    <definedName name="_xlnm.Print_Area" localSheetId="3">'Historical'!$A$1:$T$63</definedName>
    <definedName name="_xlnm.Print_Titles" localSheetId="3">'Historical'!$10:$14</definedName>
    <definedName name="SOURCE">'Historical'!$A$112:$A$113</definedName>
    <definedName name="TITLE">'Historical'!$A$1:$A$1</definedName>
  </definedNames>
  <calcPr fullCalcOnLoad="1"/>
</workbook>
</file>

<file path=xl/sharedStrings.xml><?xml version="1.0" encoding="utf-8"?>
<sst xmlns="http://schemas.openxmlformats.org/spreadsheetml/2006/main" count="794" uniqueCount="467">
  <si>
    <t xml:space="preserve">  Other information services</t>
  </si>
  <si>
    <t>[Covers establishments with payroll.</t>
  </si>
  <si>
    <t>Employees are for the week including March 12.</t>
  </si>
  <si>
    <t>Most government employees are excluded.</t>
  </si>
  <si>
    <t xml:space="preserve">Kind-of-business classification based on </t>
  </si>
  <si>
    <t>North American Industry Classification System (NAICS); see text, Section 15, Business Enterprise.</t>
  </si>
  <si>
    <t>For statement on methodology, see Appendix III and description below table]</t>
  </si>
  <si>
    <t>Industry</t>
  </si>
  <si>
    <t>NAICS</t>
  </si>
  <si>
    <t>Establishments</t>
  </si>
  <si>
    <t>Employees \1</t>
  </si>
  <si>
    <t>Annual payroll</t>
  </si>
  <si>
    <t>code \1</t>
  </si>
  <si>
    <t>(1,000)</t>
  </si>
  <si>
    <t>(bil. dol.)</t>
  </si>
  <si>
    <t>All industries, total</t>
  </si>
  <si>
    <t>(X)</t>
  </si>
  <si>
    <t xml:space="preserve">    Service-related industries, total</t>
  </si>
  <si>
    <t>Transportation and warehousing</t>
  </si>
  <si>
    <t>48-49</t>
  </si>
  <si>
    <t xml:space="preserve">3,751 </t>
  </si>
  <si>
    <t xml:space="preserve">  Air transportation </t>
  </si>
  <si>
    <t>481</t>
  </si>
  <si>
    <t xml:space="preserve">  Water transportation</t>
  </si>
  <si>
    <t>483</t>
  </si>
  <si>
    <t xml:space="preserve">  Truck transportation</t>
  </si>
  <si>
    <t>484</t>
  </si>
  <si>
    <t xml:space="preserve">1,398 </t>
  </si>
  <si>
    <t xml:space="preserve">  Transit and ground passenger transportation</t>
  </si>
  <si>
    <t>485</t>
  </si>
  <si>
    <t xml:space="preserve">  Pipeline transportation</t>
  </si>
  <si>
    <t>486</t>
  </si>
  <si>
    <t xml:space="preserve">  Scenic and sightseeing transportation</t>
  </si>
  <si>
    <t>487</t>
  </si>
  <si>
    <t xml:space="preserve">  Transportation support activities</t>
  </si>
  <si>
    <t>488</t>
  </si>
  <si>
    <t xml:space="preserve">  Couriers and messengers</t>
  </si>
  <si>
    <t>492</t>
  </si>
  <si>
    <t xml:space="preserve">  Warehousing and storage</t>
  </si>
  <si>
    <t>493</t>
  </si>
  <si>
    <t>Information</t>
  </si>
  <si>
    <t>51</t>
  </si>
  <si>
    <t xml:space="preserve">3,755 </t>
  </si>
  <si>
    <t xml:space="preserve">  Publishing industries</t>
  </si>
  <si>
    <t>511</t>
  </si>
  <si>
    <t xml:space="preserve">1,101 </t>
  </si>
  <si>
    <t xml:space="preserve">  Motion picture and sound recording industries</t>
  </si>
  <si>
    <t>512</t>
  </si>
  <si>
    <t xml:space="preserve">  Broadcasting and telecommunications</t>
  </si>
  <si>
    <t>513</t>
  </si>
  <si>
    <t xml:space="preserve">1,777 </t>
  </si>
  <si>
    <t xml:space="preserve">  Information and data processing services</t>
  </si>
  <si>
    <t>514</t>
  </si>
  <si>
    <t>Real estate, rental and leasing</t>
  </si>
  <si>
    <t>53</t>
  </si>
  <si>
    <t xml:space="preserve">2,014 </t>
  </si>
  <si>
    <t xml:space="preserve">  Real estate</t>
  </si>
  <si>
    <t>531</t>
  </si>
  <si>
    <t xml:space="preserve">1,335 </t>
  </si>
  <si>
    <t xml:space="preserve">  Rental and leasing services</t>
  </si>
  <si>
    <t>532</t>
  </si>
  <si>
    <t xml:space="preserve">  Lessors of other nonfinancial intangible asset</t>
  </si>
  <si>
    <t>533</t>
  </si>
  <si>
    <t>Professional, scientific, and technical services</t>
  </si>
  <si>
    <t>54</t>
  </si>
  <si>
    <t xml:space="preserve">7,157 </t>
  </si>
  <si>
    <t xml:space="preserve">  Professional, scientific, and technical services</t>
  </si>
  <si>
    <t>541</t>
  </si>
  <si>
    <t xml:space="preserve">    Legal services</t>
  </si>
  <si>
    <t>5411</t>
  </si>
  <si>
    <t xml:space="preserve">1,110 </t>
  </si>
  <si>
    <t xml:space="preserve">    Accounting/tax prep/bookkeep/payroll services</t>
  </si>
  <si>
    <t>5412</t>
  </si>
  <si>
    <t xml:space="preserve">1,191 </t>
  </si>
  <si>
    <t xml:space="preserve">    Architectural, engineering and related services</t>
  </si>
  <si>
    <t>5413</t>
  </si>
  <si>
    <t xml:space="preserve">1,286 </t>
  </si>
  <si>
    <t xml:space="preserve">    Specialized design services</t>
  </si>
  <si>
    <t>5414</t>
  </si>
  <si>
    <t xml:space="preserve">    Computer systems design services related services</t>
  </si>
  <si>
    <t xml:space="preserve">    Computer systems design &amp; related services</t>
  </si>
  <si>
    <t>5415</t>
  </si>
  <si>
    <t xml:space="preserve">1,255 </t>
  </si>
  <si>
    <t xml:space="preserve">    Management, science and tech consulting services</t>
  </si>
  <si>
    <t>5416</t>
  </si>
  <si>
    <t xml:space="preserve">    Scientific Research and Development services</t>
  </si>
  <si>
    <t>5417</t>
  </si>
  <si>
    <t xml:space="preserve">    Advertising and related services</t>
  </si>
  <si>
    <t xml:space="preserve">    Advertising &amp; related services</t>
  </si>
  <si>
    <t>5418</t>
  </si>
  <si>
    <t xml:space="preserve">    Other professional,scientific, and technical services</t>
  </si>
  <si>
    <t>5419</t>
  </si>
  <si>
    <t>Management of companies and enterprises</t>
  </si>
  <si>
    <t>55</t>
  </si>
  <si>
    <t xml:space="preserve">2,879 </t>
  </si>
  <si>
    <t>551</t>
  </si>
  <si>
    <t>Administrative support, waste management and remediation services</t>
  </si>
  <si>
    <t>56</t>
  </si>
  <si>
    <t xml:space="preserve">9,062 </t>
  </si>
  <si>
    <t xml:space="preserve">  Administrative and support services</t>
  </si>
  <si>
    <t>561</t>
  </si>
  <si>
    <t xml:space="preserve">8,761 </t>
  </si>
  <si>
    <t xml:space="preserve">    Office administrative services</t>
  </si>
  <si>
    <t>5611</t>
  </si>
  <si>
    <t xml:space="preserve">    Facilities support services</t>
  </si>
  <si>
    <t>5612</t>
  </si>
  <si>
    <t xml:space="preserve">    Employment services</t>
  </si>
  <si>
    <t>5613</t>
  </si>
  <si>
    <t xml:space="preserve">4,364 </t>
  </si>
  <si>
    <t xml:space="preserve">      Temporary help services</t>
  </si>
  <si>
    <t>56132</t>
  </si>
  <si>
    <t xml:space="preserve">2,676 </t>
  </si>
  <si>
    <t xml:space="preserve">    Business support services</t>
  </si>
  <si>
    <t>5614</t>
  </si>
  <si>
    <t xml:space="preserve">    Travel arrangement and reservation services</t>
  </si>
  <si>
    <t xml:space="preserve">    Travel arrangement &amp; reservation services</t>
  </si>
  <si>
    <t>5615</t>
  </si>
  <si>
    <t xml:space="preserve">    Investigation and security services</t>
  </si>
  <si>
    <t>5616</t>
  </si>
  <si>
    <t xml:space="preserve">    Services to buildings and dwellings</t>
  </si>
  <si>
    <t>5617</t>
  </si>
  <si>
    <t xml:space="preserve">1,549 </t>
  </si>
  <si>
    <t xml:space="preserve">  Waste management and remediation services</t>
  </si>
  <si>
    <t xml:space="preserve">  Waste management &amp; remediation services</t>
  </si>
  <si>
    <t>562</t>
  </si>
  <si>
    <t>Educational services</t>
  </si>
  <si>
    <t>61</t>
  </si>
  <si>
    <t xml:space="preserve">2,612 </t>
  </si>
  <si>
    <t xml:space="preserve">  Educational services</t>
  </si>
  <si>
    <t>611</t>
  </si>
  <si>
    <t xml:space="preserve">    Elementary and secondary schools</t>
  </si>
  <si>
    <t>6111</t>
  </si>
  <si>
    <t xml:space="preserve">    Colleges, universities and professional schools</t>
  </si>
  <si>
    <t>6113</t>
  </si>
  <si>
    <t xml:space="preserve">1,357 </t>
  </si>
  <si>
    <t>Health care and social assistance</t>
  </si>
  <si>
    <t>62</t>
  </si>
  <si>
    <t xml:space="preserve">14,535 </t>
  </si>
  <si>
    <t xml:space="preserve">  Ambulatory health care services</t>
  </si>
  <si>
    <t>621</t>
  </si>
  <si>
    <t xml:space="preserve">4,737 </t>
  </si>
  <si>
    <t xml:space="preserve">    Offices of physicians</t>
  </si>
  <si>
    <t>6211</t>
  </si>
  <si>
    <t xml:space="preserve">1,848 </t>
  </si>
  <si>
    <t xml:space="preserve">  Hospitals</t>
  </si>
  <si>
    <t>622</t>
  </si>
  <si>
    <t xml:space="preserve">5,085 </t>
  </si>
  <si>
    <t xml:space="preserve">  Nursing and residential care facilities</t>
  </si>
  <si>
    <t>623</t>
  </si>
  <si>
    <t xml:space="preserve">2,671 </t>
  </si>
  <si>
    <t xml:space="preserve">  Social assistance</t>
  </si>
  <si>
    <t>624</t>
  </si>
  <si>
    <t xml:space="preserve">2,042 </t>
  </si>
  <si>
    <t>Arts, entertainment, and recreation</t>
  </si>
  <si>
    <t>71</t>
  </si>
  <si>
    <t xml:space="preserve">1,780 </t>
  </si>
  <si>
    <t xml:space="preserve">  Performing arts, spectator sports, and related industries</t>
  </si>
  <si>
    <t>711</t>
  </si>
  <si>
    <t xml:space="preserve">    Performing arts companies</t>
  </si>
  <si>
    <t>7111</t>
  </si>
  <si>
    <t xml:space="preserve">    Spectator sports</t>
  </si>
  <si>
    <t>7112</t>
  </si>
  <si>
    <t xml:space="preserve">  Museums, historical sites, and like institutions</t>
  </si>
  <si>
    <t>712</t>
  </si>
  <si>
    <t xml:space="preserve">  Amusement, gambling, and recreation industries</t>
  </si>
  <si>
    <t>713</t>
  </si>
  <si>
    <t xml:space="preserve">1,305 </t>
  </si>
  <si>
    <t xml:space="preserve">    Gambling industries</t>
  </si>
  <si>
    <t>7132</t>
  </si>
  <si>
    <t>Accommodation and food services</t>
  </si>
  <si>
    <t>72</t>
  </si>
  <si>
    <t xml:space="preserve">9,972 </t>
  </si>
  <si>
    <t xml:space="preserve">  Accommodation</t>
  </si>
  <si>
    <t>721</t>
  </si>
  <si>
    <t xml:space="preserve">1,753 </t>
  </si>
  <si>
    <t xml:space="preserve">    Traveler accommodation</t>
  </si>
  <si>
    <t>7211</t>
  </si>
  <si>
    <t xml:space="preserve">1,698 </t>
  </si>
  <si>
    <t xml:space="preserve">      Hotels (exc casino hotels) and motels</t>
  </si>
  <si>
    <t>72111</t>
  </si>
  <si>
    <t xml:space="preserve">1,377 </t>
  </si>
  <si>
    <t xml:space="preserve">    Recreational Vehicle(RV) parks and recreational camps</t>
  </si>
  <si>
    <t>7212</t>
  </si>
  <si>
    <t xml:space="preserve">    Rooming and boarding houses</t>
  </si>
  <si>
    <t>7213</t>
  </si>
  <si>
    <t xml:space="preserve">  Food services and drinking places</t>
  </si>
  <si>
    <t xml:space="preserve">  Food services &amp; drinking places</t>
  </si>
  <si>
    <t>722</t>
  </si>
  <si>
    <t xml:space="preserve">8,220 </t>
  </si>
  <si>
    <t xml:space="preserve">    Full-service restaurants</t>
  </si>
  <si>
    <t>7221</t>
  </si>
  <si>
    <t xml:space="preserve">3,963 </t>
  </si>
  <si>
    <t xml:space="preserve">    Limited-service eating places</t>
  </si>
  <si>
    <t>7222</t>
  </si>
  <si>
    <t xml:space="preserve">3,407 </t>
  </si>
  <si>
    <t xml:space="preserve">    Special foodservices</t>
  </si>
  <si>
    <t xml:space="preserve">    Special food services</t>
  </si>
  <si>
    <t>7223</t>
  </si>
  <si>
    <t xml:space="preserve">    Drinking places (alcoholic beverages)</t>
  </si>
  <si>
    <t>7224</t>
  </si>
  <si>
    <t>Other services (except public administration)</t>
  </si>
  <si>
    <t>81</t>
  </si>
  <si>
    <t xml:space="preserve">5,370 </t>
  </si>
  <si>
    <t xml:space="preserve">  Repair and maintenance</t>
  </si>
  <si>
    <t>811</t>
  </si>
  <si>
    <t xml:space="preserve">1,343 </t>
  </si>
  <si>
    <t xml:space="preserve">    Automotive Repair and Maintenance</t>
  </si>
  <si>
    <t>8111</t>
  </si>
  <si>
    <t xml:space="preserve">    Electronic and precision equipment Repair and Maintenance</t>
  </si>
  <si>
    <t>8112</t>
  </si>
  <si>
    <t xml:space="preserve">  Personal and Laundry services</t>
  </si>
  <si>
    <t>812</t>
  </si>
  <si>
    <t xml:space="preserve">1,312 </t>
  </si>
  <si>
    <t xml:space="preserve">  Religious/grantmaking/prof/like organizations</t>
  </si>
  <si>
    <t>813</t>
  </si>
  <si>
    <t xml:space="preserve">2,716 </t>
  </si>
  <si>
    <t>X Not applicable.</t>
  </si>
  <si>
    <t>Source: U.S. Census Bureau,</t>
  </si>
  <si>
    <t>County Business Patterns; annual.</t>
  </si>
  <si>
    <t>See &lt;http://www.census.gov/epcd/cbp/view/cbpview.html&gt;.</t>
  </si>
  <si>
    <t>Establishments (1,000)</t>
  </si>
  <si>
    <t>[7,255 represents 7,255,000.</t>
  </si>
  <si>
    <t>Covers establishments with payroll.</t>
  </si>
  <si>
    <t xml:space="preserve">Excludes most government employees, railroad employees, </t>
  </si>
  <si>
    <t>and self-employed persons.</t>
  </si>
  <si>
    <t>For statement on methodology, see Appendix III]</t>
  </si>
  <si>
    <t>SYMBOL</t>
  </si>
  <si>
    <t>FOOTNOTE</t>
  </si>
  <si>
    <t>\1 Includes employees on the payroll for the pay period including March 12.</t>
  </si>
  <si>
    <t>See \&lt;http://censtats.census.gov/cbpnaic/cbpnaic.shtml\&gt;.</t>
  </si>
  <si>
    <t>INTERNET LINK</t>
  </si>
  <si>
    <t>http://www.census.gov/epcd/cbp/view/cbpview.html</t>
  </si>
  <si>
    <t>NAICS code \1</t>
  </si>
  <si>
    <t xml:space="preserve">  Broadcasting </t>
  </si>
  <si>
    <t xml:space="preserve">  Internet publishing and broadcasting</t>
  </si>
  <si>
    <t xml:space="preserve">  Telecommunications</t>
  </si>
  <si>
    <t xml:space="preserve">  Internet service providers, web search portals, and data</t>
  </si>
  <si>
    <t xml:space="preserve">    processing services</t>
  </si>
  <si>
    <t xml:space="preserve">  Support activities for transportation</t>
  </si>
  <si>
    <t>Finance and insurance</t>
  </si>
  <si>
    <t xml:space="preserve">  Monetary authorities - central bank</t>
  </si>
  <si>
    <t xml:space="preserve">  Credit intermediation and related activities</t>
  </si>
  <si>
    <t xml:space="preserve">  Securities, commodity contracts, other financial</t>
  </si>
  <si>
    <t xml:space="preserve">    investments, and related activities</t>
  </si>
  <si>
    <t xml:space="preserve">  Insurance carriers and related activities</t>
  </si>
  <si>
    <t xml:space="preserve">  Funds, trusts, and other financial vehicles</t>
  </si>
  <si>
    <t xml:space="preserve">    Business Schools and Computer and Management Training</t>
  </si>
  <si>
    <t xml:space="preserve">    Technical and Trade Schools</t>
  </si>
  <si>
    <t xml:space="preserve">    Other Schools and Instruction</t>
  </si>
  <si>
    <t xml:space="preserve">    Educational Support Services</t>
  </si>
  <si>
    <t xml:space="preserve">    Junior Colleges</t>
  </si>
  <si>
    <t>Professional, scientific, &amp; technical services</t>
  </si>
  <si>
    <t xml:space="preserve">  Professional, scientific, &amp; technical services</t>
  </si>
  <si>
    <t xml:space="preserve">      Offices of lawyers</t>
  </si>
  <si>
    <t xml:space="preserve">      Other legal services</t>
  </si>
  <si>
    <t xml:space="preserve">        Title abstract &amp; settlement offices</t>
  </si>
  <si>
    <t xml:space="preserve">        All other legal services</t>
  </si>
  <si>
    <t xml:space="preserve">    Accounting, tax preparation, bookkeeping, &amp; payroll services</t>
  </si>
  <si>
    <t xml:space="preserve">        Offices of certified public accountants</t>
  </si>
  <si>
    <t xml:space="preserve">        Tax preparation services</t>
  </si>
  <si>
    <t xml:space="preserve">        Payroll services</t>
  </si>
  <si>
    <t xml:space="preserve">        Other accounting services</t>
  </si>
  <si>
    <t xml:space="preserve">    Architectural, engineering, &amp; related services</t>
  </si>
  <si>
    <t xml:space="preserve">      Architectural services</t>
  </si>
  <si>
    <t xml:space="preserve">      Landscape architectural services</t>
  </si>
  <si>
    <t xml:space="preserve">      Engineering services</t>
  </si>
  <si>
    <t xml:space="preserve">      Drafting services</t>
  </si>
  <si>
    <t xml:space="preserve">      Building inspection services</t>
  </si>
  <si>
    <t xml:space="preserve">      Geophysical surveying &amp; mapping services</t>
  </si>
  <si>
    <t xml:space="preserve">      Surveying &amp; mapping (except geophysical) services</t>
  </si>
  <si>
    <t xml:space="preserve">      Testing laboratories</t>
  </si>
  <si>
    <t xml:space="preserve">      Interior design services</t>
  </si>
  <si>
    <t xml:space="preserve">      Industrial design services</t>
  </si>
  <si>
    <t xml:space="preserve">      Graphic design services</t>
  </si>
  <si>
    <t xml:space="preserve">      Other specialized design services</t>
  </si>
  <si>
    <t xml:space="preserve">        Custom computer programming services</t>
  </si>
  <si>
    <t xml:space="preserve">        Computer systems design services</t>
  </si>
  <si>
    <t xml:space="preserve">        Computer facilities management services</t>
  </si>
  <si>
    <t xml:space="preserve">        Other computer related services</t>
  </si>
  <si>
    <t xml:space="preserve">    Management, scientific, &amp; technical consulting services</t>
  </si>
  <si>
    <t xml:space="preserve">      Management consulting services</t>
  </si>
  <si>
    <t xml:space="preserve">        Admin management &amp; general management consulting services</t>
  </si>
  <si>
    <t xml:space="preserve">        Human resources &amp; executive search consulting services</t>
  </si>
  <si>
    <t xml:space="preserve">        Marketing consulting services</t>
  </si>
  <si>
    <t xml:space="preserve">        Process, physical distribution, &amp; logistics consulting services</t>
  </si>
  <si>
    <t xml:space="preserve">        Other management consulting services</t>
  </si>
  <si>
    <t xml:space="preserve">      Environmental consulting services</t>
  </si>
  <si>
    <t xml:space="preserve">      Other scientific &amp; technical consulting services</t>
  </si>
  <si>
    <t xml:space="preserve">    Scientific research &amp; development services</t>
  </si>
  <si>
    <t xml:space="preserve">      Research &amp; development in the phys, engineering &amp; life sciences</t>
  </si>
  <si>
    <t xml:space="preserve">      Research &amp; development in the social sciences &amp; humanities</t>
  </si>
  <si>
    <t xml:space="preserve">      Advertising agencies</t>
  </si>
  <si>
    <t xml:space="preserve">      Public relations agencies</t>
  </si>
  <si>
    <t xml:space="preserve">      Media buying services</t>
  </si>
  <si>
    <t xml:space="preserve">      Media representatives</t>
  </si>
  <si>
    <t xml:space="preserve">      Display advertising</t>
  </si>
  <si>
    <t xml:space="preserve">      Direct mail advertising</t>
  </si>
  <si>
    <t xml:space="preserve">      Advertising material distribution services</t>
  </si>
  <si>
    <t xml:space="preserve">      Other services related to advertising</t>
  </si>
  <si>
    <t xml:space="preserve">    Other professional, scientific, &amp; technical services</t>
  </si>
  <si>
    <t xml:space="preserve">      Marketing research &amp; public opinion polling</t>
  </si>
  <si>
    <t xml:space="preserve">      Photographic services</t>
  </si>
  <si>
    <t xml:space="preserve">        Photography studios, portrait</t>
  </si>
  <si>
    <t xml:space="preserve">        Commercial photography</t>
  </si>
  <si>
    <t xml:space="preserve">      Translation &amp; interpretation sevices</t>
  </si>
  <si>
    <t xml:space="preserve">      Veterinary services</t>
  </si>
  <si>
    <t xml:space="preserve">      All other professional, scientific, &amp; technical services</t>
  </si>
  <si>
    <t>Administrative &amp; support &amp; waste management &amp; remediation service</t>
  </si>
  <si>
    <t xml:space="preserve">  Administrative &amp; support services</t>
  </si>
  <si>
    <t xml:space="preserve">      Employment placement agencies</t>
  </si>
  <si>
    <t xml:space="preserve">      Professional employer organizations</t>
  </si>
  <si>
    <t xml:space="preserve">      Document preparation services</t>
  </si>
  <si>
    <t xml:space="preserve">      Telephone call centers</t>
  </si>
  <si>
    <t xml:space="preserve">        Telephone answering services</t>
  </si>
  <si>
    <t xml:space="preserve">        Telemarketing bureaus</t>
  </si>
  <si>
    <t xml:space="preserve">      Business service centers</t>
  </si>
  <si>
    <t xml:space="preserve">        Private mail centers</t>
  </si>
  <si>
    <t xml:space="preserve">        Other business service centers (including copy shops)</t>
  </si>
  <si>
    <t xml:space="preserve">      Collection agencies</t>
  </si>
  <si>
    <t xml:space="preserve">      Credit bureaus</t>
  </si>
  <si>
    <t xml:space="preserve">      Other business support services</t>
  </si>
  <si>
    <t xml:space="preserve">        Repossession services</t>
  </si>
  <si>
    <t xml:space="preserve">        Court reporting &amp; stenotype services</t>
  </si>
  <si>
    <t xml:space="preserve">        All other business support services</t>
  </si>
  <si>
    <t xml:space="preserve">      Travel agencies</t>
  </si>
  <si>
    <t xml:space="preserve">        Travel agencies</t>
  </si>
  <si>
    <t xml:space="preserve">      Tour operators</t>
  </si>
  <si>
    <t xml:space="preserve">        Tour operators</t>
  </si>
  <si>
    <t xml:space="preserve">      Other travel arrangement &amp; reservation services</t>
  </si>
  <si>
    <t xml:space="preserve">        Convention &amp; visitors bureaus</t>
  </si>
  <si>
    <t xml:space="preserve">        All other travel arrangement &amp; reservation services</t>
  </si>
  <si>
    <t xml:space="preserve">    Investigation &amp; security services</t>
  </si>
  <si>
    <t xml:space="preserve">      Investigation, guard, &amp; armored car services</t>
  </si>
  <si>
    <t xml:space="preserve">        Investigation services</t>
  </si>
  <si>
    <t xml:space="preserve">        Security guards &amp; patrol services</t>
  </si>
  <si>
    <t xml:space="preserve">        Armored car services</t>
  </si>
  <si>
    <t xml:space="preserve">      Security systems services</t>
  </si>
  <si>
    <t xml:space="preserve">        Locksmiths</t>
  </si>
  <si>
    <t xml:space="preserve">    Services to buildings &amp; dwellings</t>
  </si>
  <si>
    <t xml:space="preserve">      Exterminating &amp; pest control services</t>
  </si>
  <si>
    <t xml:space="preserve">      Janitorial services</t>
  </si>
  <si>
    <t xml:space="preserve">      Landscaping services</t>
  </si>
  <si>
    <t xml:space="preserve">      Carpet &amp; upholstery cleaning services</t>
  </si>
  <si>
    <t xml:space="preserve">      Other services to buildings &amp; dwellings</t>
  </si>
  <si>
    <t xml:space="preserve">    Other support services</t>
  </si>
  <si>
    <t xml:space="preserve">      Packaging &amp; labeling services</t>
  </si>
  <si>
    <t xml:space="preserve">      Convention &amp; trade show organizers</t>
  </si>
  <si>
    <t xml:space="preserve">      All other support services</t>
  </si>
  <si>
    <t xml:space="preserve">    Waste collection</t>
  </si>
  <si>
    <t xml:space="preserve">      Waste collection</t>
  </si>
  <si>
    <t xml:space="preserve">        Solid waste collection</t>
  </si>
  <si>
    <t xml:space="preserve">        Hazardous waste collection</t>
  </si>
  <si>
    <t xml:space="preserve">        Other waste collection</t>
  </si>
  <si>
    <t xml:space="preserve">    Waste treatment &amp; disposal</t>
  </si>
  <si>
    <t xml:space="preserve">      Hazardous waste treatment &amp; disposal</t>
  </si>
  <si>
    <t xml:space="preserve">      Solid waste landfill</t>
  </si>
  <si>
    <t xml:space="preserve">      Solid waste combustors &amp; incinerators</t>
  </si>
  <si>
    <t xml:space="preserve">      Other nonhazardous waste treatment &amp; disposal</t>
  </si>
  <si>
    <t xml:space="preserve">    Remediation &amp; other waste management services</t>
  </si>
  <si>
    <t xml:space="preserve">      Remediation services</t>
  </si>
  <si>
    <t xml:space="preserve">      Materials recovery facilities</t>
  </si>
  <si>
    <t xml:space="preserve">      All other waste management services</t>
  </si>
  <si>
    <t xml:space="preserve">        Septic tank &amp; related services</t>
  </si>
  <si>
    <t xml:space="preserve">        All other miscellaneous waste management services</t>
  </si>
  <si>
    <t>Accommodation &amp; food services</t>
  </si>
  <si>
    <t xml:space="preserve">      Hotels (except casino hotels) &amp; motels</t>
  </si>
  <si>
    <t xml:space="preserve">      Casino hotels</t>
  </si>
  <si>
    <t xml:space="preserve">      Other traveler accommodation</t>
  </si>
  <si>
    <t xml:space="preserve">        Bed &amp; breakfast inns</t>
  </si>
  <si>
    <t xml:space="preserve">        All other traveler accommodation</t>
  </si>
  <si>
    <t xml:space="preserve">    RV (recreational vehicle) parks &amp; recreational camps</t>
  </si>
  <si>
    <t xml:space="preserve">        Recreational &amp; vacation camps (except campgrounds)</t>
  </si>
  <si>
    <t xml:space="preserve">    Rooming &amp; boarding houses</t>
  </si>
  <si>
    <t xml:space="preserve">        Cafeterias, buffets, &amp; grill buffets</t>
  </si>
  <si>
    <t xml:space="preserve">        Snack &amp; nonalcoholic beverage bars</t>
  </si>
  <si>
    <t xml:space="preserve">      Food service contractors</t>
  </si>
  <si>
    <t xml:space="preserve">      Caterers</t>
  </si>
  <si>
    <t xml:space="preserve">      Mobile food services</t>
  </si>
  <si>
    <t xml:space="preserve">  Repair &amp; maintenance</t>
  </si>
  <si>
    <t xml:space="preserve">    Automotive repair &amp; maintenance</t>
  </si>
  <si>
    <t xml:space="preserve">      Automotive mechanical &amp; electrical repair &amp; maintenance</t>
  </si>
  <si>
    <t xml:space="preserve">        General automotive repair</t>
  </si>
  <si>
    <t xml:space="preserve">        Automotive exhaust system repair</t>
  </si>
  <si>
    <t xml:space="preserve">        Automotive transmission repair</t>
  </si>
  <si>
    <t xml:space="preserve">        Other automotive mechanical &amp; electrical repair &amp; maintenance</t>
  </si>
  <si>
    <t xml:space="preserve">      Automotive body, paint, interior, &amp; glass repair</t>
  </si>
  <si>
    <t xml:space="preserve">        Automotive body, paint, &amp; interior repair &amp; maintenance</t>
  </si>
  <si>
    <t xml:space="preserve">        Automotive glass replacement</t>
  </si>
  <si>
    <t xml:space="preserve">      Other automotive repair &amp; maintenance</t>
  </si>
  <si>
    <t xml:space="preserve">        Automotive oil change &amp; lubrication</t>
  </si>
  <si>
    <t xml:space="preserve">        Car washes</t>
  </si>
  <si>
    <t xml:space="preserve">        All other automotive repair &amp; maintenance</t>
  </si>
  <si>
    <t xml:space="preserve">    Electronic &amp; precision equipment repair &amp; maintenance</t>
  </si>
  <si>
    <t xml:space="preserve">        Consumer electronics repair &amp; maintenance</t>
  </si>
  <si>
    <t xml:space="preserve">        Computer &amp; office machine repair &amp; maintenance</t>
  </si>
  <si>
    <t xml:space="preserve">        Communication equipment repair &amp; maintenance</t>
  </si>
  <si>
    <t xml:space="preserve">        Other electronic &amp; precision equipment repair &amp; maintenance</t>
  </si>
  <si>
    <t xml:space="preserve">    Com &amp; industrial mach &amp; equip (exc auto/elect) repair &amp; maint</t>
  </si>
  <si>
    <t xml:space="preserve">    Personal &amp; household goods repair &amp; maintenance</t>
  </si>
  <si>
    <t xml:space="preserve">      Home &amp; garden equipment &amp; appliance repair &amp; maintenance</t>
  </si>
  <si>
    <t xml:space="preserve">        Home &amp; garden equipment repair &amp; maintenance</t>
  </si>
  <si>
    <t xml:space="preserve">        Appliance repair &amp; maintenance</t>
  </si>
  <si>
    <t xml:space="preserve">      Reupholstery &amp; furniture repair</t>
  </si>
  <si>
    <t xml:space="preserve">      Footwear &amp; leather goods repair</t>
  </si>
  <si>
    <t xml:space="preserve">      Other personal &amp; household goods repair &amp; maintenance</t>
  </si>
  <si>
    <t xml:space="preserve">  Personal &amp; laundry services</t>
  </si>
  <si>
    <t xml:space="preserve">    Personal care services</t>
  </si>
  <si>
    <t xml:space="preserve">      Hair, nail, &amp; skin care services</t>
  </si>
  <si>
    <t xml:space="preserve">        Barber shops</t>
  </si>
  <si>
    <t xml:space="preserve">        Beauty salons</t>
  </si>
  <si>
    <t xml:space="preserve">        Nail salons</t>
  </si>
  <si>
    <t xml:space="preserve">      Other personal care services</t>
  </si>
  <si>
    <t xml:space="preserve">        Diet &amp; weight reducing centers</t>
  </si>
  <si>
    <t xml:space="preserve">        All other personal care services</t>
  </si>
  <si>
    <t xml:space="preserve">    Death care services</t>
  </si>
  <si>
    <t xml:space="preserve">      Funeral homes &amp; funeral services</t>
  </si>
  <si>
    <t xml:space="preserve">      Cemeteries &amp; crematories</t>
  </si>
  <si>
    <t xml:space="preserve">    Drycleaning &amp; laundry services</t>
  </si>
  <si>
    <t xml:space="preserve">      Coin-operated laundries &amp; drycleaners</t>
  </si>
  <si>
    <t xml:space="preserve">      Drycleaning &amp; laundry services (except coin-operated)</t>
  </si>
  <si>
    <t xml:space="preserve">      Linen &amp; uniform supply</t>
  </si>
  <si>
    <t xml:space="preserve">        Linen supply</t>
  </si>
  <si>
    <t xml:space="preserve">        Industrial launderers</t>
  </si>
  <si>
    <t xml:space="preserve">    Other personal services</t>
  </si>
  <si>
    <t xml:space="preserve">      Pet care (except veterinary) services</t>
  </si>
  <si>
    <t xml:space="preserve">      Photofinishing</t>
  </si>
  <si>
    <t xml:space="preserve">        Photofinishing laboratories (except one-hour)</t>
  </si>
  <si>
    <t xml:space="preserve">        One-hour photofinishing</t>
  </si>
  <si>
    <t xml:space="preserve">      Parking lots &amp; garages</t>
  </si>
  <si>
    <t xml:space="preserve">      All other personal services</t>
  </si>
  <si>
    <t xml:space="preserve">    Grantmaking &amp; giving services</t>
  </si>
  <si>
    <t xml:space="preserve">        Voluntary health organizations</t>
  </si>
  <si>
    <t xml:space="preserve">        Other grantmaking &amp; giving services</t>
  </si>
  <si>
    <t xml:space="preserve">    Social advocacy organizations</t>
  </si>
  <si>
    <t xml:space="preserve">        Human rights organizations</t>
  </si>
  <si>
    <t xml:space="preserve">        Environment, conservation, &amp; wildlife organizations</t>
  </si>
  <si>
    <t xml:space="preserve">        Other social advocacy organizations</t>
  </si>
  <si>
    <t xml:space="preserve">    Civic &amp; social organizations</t>
  </si>
  <si>
    <t xml:space="preserve">    Business/professional/labor/political &amp; similar organizations</t>
  </si>
  <si>
    <t xml:space="preserve">      Business associations</t>
  </si>
  <si>
    <t xml:space="preserve">      Professional organizations</t>
  </si>
  <si>
    <t xml:space="preserve">      Labor Unions and Similar Labor Organizations</t>
  </si>
  <si>
    <t xml:space="preserve">      Political Organizations</t>
  </si>
  <si>
    <t xml:space="preserve">      Other similar org (exc business, professional, labor, &amp; political</t>
  </si>
  <si>
    <t xml:space="preserve">        RV (recreational vehicle) parks &amp; campgrounds</t>
  </si>
  <si>
    <t xml:space="preserve">        Limited-service restaurants</t>
  </si>
  <si>
    <t xml:space="preserve">  Religious/grantmaking/civic/professional &amp; similar org</t>
  </si>
  <si>
    <t xml:space="preserve">    Religious organizations</t>
  </si>
  <si>
    <t xml:space="preserve">        Grantmaking foundations</t>
  </si>
  <si>
    <t xml:space="preserve">      Labor unions and similar labor organizations</t>
  </si>
  <si>
    <t xml:space="preserve">      Political organizations</t>
  </si>
  <si>
    <t>2002 NAICS code</t>
  </si>
  <si>
    <t>[781 represents 781,000.</t>
  </si>
  <si>
    <t>Source: U.S. Census Bureau, "County</t>
  </si>
  <si>
    <t>Business Patterns;" annual.</t>
  </si>
  <si>
    <t>Employees \1 (1,000)</t>
  </si>
  <si>
    <t>Annual payroll (billion dollars)</t>
  </si>
  <si>
    <t xml:space="preserve">      Research &amp; development in the physical, engineering &amp; life sciences</t>
  </si>
  <si>
    <r>
      <t xml:space="preserve">Table 1235. </t>
    </r>
    <r>
      <rPr>
        <b/>
        <sz val="12"/>
        <rFont val="Courier New"/>
        <family val="3"/>
      </rPr>
      <t xml:space="preserve">Service-Related Industries--Establishments, Employees, </t>
    </r>
  </si>
  <si>
    <t>For more information:</t>
  </si>
  <si>
    <t>Back to data</t>
  </si>
  <si>
    <t>HEADNOTE</t>
  </si>
  <si>
    <t>See notes</t>
  </si>
  <si>
    <t>Annual payroll ($1,000)</t>
  </si>
  <si>
    <r>
      <t xml:space="preserve">Table 1235. </t>
    </r>
    <r>
      <rPr>
        <b/>
        <sz val="12"/>
        <rFont val="Courier New"/>
        <family val="3"/>
      </rPr>
      <t>Selected</t>
    </r>
    <r>
      <rPr>
        <sz val="12"/>
        <rFont val="Courier New"/>
        <family val="0"/>
      </rPr>
      <t xml:space="preserve"> </t>
    </r>
    <r>
      <rPr>
        <b/>
        <sz val="12"/>
        <rFont val="Courier New"/>
        <family val="3"/>
      </rPr>
      <t>Service-Related Industries--Establishments, Employees, and Payroll by Industry</t>
    </r>
  </si>
  <si>
    <t>and Payroll by Industry: 2006</t>
  </si>
  <si>
    <t>Service-Related Industries--Establishments, Employees, and Payroll by Industry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</si>
</sst>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#,##0.000"/>
    <numFmt numFmtId="174" formatCode="0.000000"/>
    <numFmt numFmtId="175" formatCode="0.0000000"/>
    <numFmt numFmtId="176" formatCode="#,##0.0000"/>
    <numFmt numFmtId="177" formatCode="#,##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"/>
    <numFmt numFmtId="182" formatCode="0.00000"/>
    <numFmt numFmtId="183" formatCode="0.0000"/>
    <numFmt numFmtId="184" formatCode="0.00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9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Font="1" applyBorder="1" applyAlignment="1">
      <alignment horizontal="fill"/>
    </xf>
    <xf numFmtId="0" fontId="0" fillId="0" borderId="1" xfId="0" applyFont="1" applyBorder="1" applyAlignment="1" quotePrefix="1">
      <alignment horizontal="fill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fill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Border="1" applyAlignment="1">
      <alignment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/>
    </xf>
    <xf numFmtId="1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fill"/>
    </xf>
    <xf numFmtId="3" fontId="0" fillId="0" borderId="1" xfId="0" applyNumberFormat="1" applyFont="1" applyBorder="1" applyAlignment="1">
      <alignment horizontal="fill"/>
    </xf>
    <xf numFmtId="0" fontId="0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8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5" fillId="0" borderId="0" xfId="16" applyFill="1" applyAlignment="1">
      <alignment/>
    </xf>
    <xf numFmtId="0" fontId="0" fillId="0" borderId="8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0" fillId="0" borderId="8" xfId="0" applyBorder="1" applyAlignment="1">
      <alignment horizontal="left"/>
    </xf>
    <xf numFmtId="0" fontId="0" fillId="0" borderId="0" xfId="0" applyAlignment="1">
      <alignment/>
    </xf>
    <xf numFmtId="0" fontId="4" fillId="0" borderId="8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172" fontId="0" fillId="0" borderId="0" xfId="0" applyNumberFormat="1" applyAlignment="1">
      <alignment/>
    </xf>
    <xf numFmtId="0" fontId="4" fillId="0" borderId="1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3" fontId="0" fillId="0" borderId="7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3" fontId="0" fillId="0" borderId="0" xfId="0" applyNumberFormat="1" applyFill="1" applyBorder="1" applyAlignment="1">
      <alignment/>
    </xf>
    <xf numFmtId="181" fontId="0" fillId="0" borderId="0" xfId="0" applyNumberFormat="1" applyAlignment="1">
      <alignment/>
    </xf>
    <xf numFmtId="0" fontId="6" fillId="0" borderId="0" xfId="16" applyFont="1" applyFill="1" applyAlignment="1">
      <alignment/>
    </xf>
    <xf numFmtId="1" fontId="0" fillId="0" borderId="0" xfId="0" applyNumberFormat="1" applyBorder="1" applyAlignment="1">
      <alignment/>
    </xf>
    <xf numFmtId="0" fontId="4" fillId="0" borderId="10" xfId="0" applyFont="1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 wrapText="1"/>
    </xf>
    <xf numFmtId="3" fontId="0" fillId="0" borderId="7" xfId="0" applyNumberFormat="1" applyBorder="1" applyAlignment="1">
      <alignment wrapText="1"/>
    </xf>
    <xf numFmtId="3" fontId="4" fillId="0" borderId="7" xfId="0" applyNumberFormat="1" applyFont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7" xfId="0" applyNumberFormat="1" applyBorder="1" applyAlignment="1">
      <alignment horizontal="right"/>
    </xf>
    <xf numFmtId="0" fontId="4" fillId="0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0" xfId="16" applyFont="1" applyAlignment="1">
      <alignment/>
    </xf>
    <xf numFmtId="3" fontId="0" fillId="0" borderId="1" xfId="0" applyNumberFormat="1" applyBorder="1" applyAlignment="1">
      <alignment/>
    </xf>
    <xf numFmtId="3" fontId="4" fillId="0" borderId="7" xfId="0" applyNumberFormat="1" applyFont="1" applyBorder="1" applyAlignment="1">
      <alignment/>
    </xf>
    <xf numFmtId="3" fontId="0" fillId="0" borderId="0" xfId="0" applyNumberFormat="1" applyBorder="1" applyAlignment="1">
      <alignment wrapText="1"/>
    </xf>
    <xf numFmtId="172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4" fillId="0" borderId="8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epcd/cbp/view/cbpview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epcd/cbp/view/cbpview.html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2"/>
  <sheetViews>
    <sheetView showGridLines="0" tabSelected="1" zoomScale="65" zoomScaleNormal="6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8.796875" defaultRowHeight="15.75"/>
  <cols>
    <col min="1" max="1" width="56.8984375" style="0" customWidth="1"/>
    <col min="2" max="2" width="10.19921875" style="0" customWidth="1"/>
    <col min="3" max="3" width="9.796875" style="0" customWidth="1"/>
    <col min="4" max="6" width="9.69921875" style="0" customWidth="1"/>
    <col min="7" max="10" width="11.69921875" style="0" customWidth="1"/>
    <col min="11" max="11" width="14" style="0" customWidth="1"/>
    <col min="12" max="12" width="13.69921875" style="0" customWidth="1"/>
    <col min="13" max="13" width="11.19921875" style="0" customWidth="1"/>
    <col min="14" max="14" width="11.69921875" style="0" customWidth="1"/>
    <col min="15" max="16384" width="9.69921875" style="0" customWidth="1"/>
  </cols>
  <sheetData>
    <row r="1" ht="16.5">
      <c r="A1" s="1" t="s">
        <v>464</v>
      </c>
    </row>
    <row r="2" ht="16.5">
      <c r="A2" s="35"/>
    </row>
    <row r="3" ht="15.75">
      <c r="A3" s="68" t="s">
        <v>462</v>
      </c>
    </row>
    <row r="4" spans="1:14" ht="15.75">
      <c r="A4" s="36"/>
      <c r="B4" s="52"/>
      <c r="C4" s="51"/>
      <c r="D4" s="52"/>
      <c r="E4" s="52"/>
      <c r="F4" s="52"/>
      <c r="G4" s="52"/>
      <c r="H4" s="52"/>
      <c r="I4" s="52"/>
      <c r="J4" s="52"/>
      <c r="K4" s="15"/>
      <c r="L4" s="15"/>
      <c r="M4" s="15"/>
      <c r="N4" s="15"/>
    </row>
    <row r="5" spans="1:14" ht="15.75">
      <c r="A5" s="81" t="s">
        <v>7</v>
      </c>
      <c r="B5" s="81" t="s">
        <v>451</v>
      </c>
      <c r="C5" s="86" t="s">
        <v>220</v>
      </c>
      <c r="D5" s="76"/>
      <c r="E5" s="76"/>
      <c r="F5" s="84"/>
      <c r="G5" s="87" t="s">
        <v>455</v>
      </c>
      <c r="H5" s="88"/>
      <c r="I5" s="88"/>
      <c r="J5" s="89"/>
      <c r="K5" s="75" t="s">
        <v>456</v>
      </c>
      <c r="L5" s="76"/>
      <c r="M5" s="77"/>
      <c r="N5" s="77"/>
    </row>
    <row r="6" spans="1:14" ht="15.75">
      <c r="A6" s="82"/>
      <c r="B6" s="84"/>
      <c r="C6" s="78"/>
      <c r="D6" s="76"/>
      <c r="E6" s="76"/>
      <c r="F6" s="84"/>
      <c r="G6" s="78"/>
      <c r="H6" s="76"/>
      <c r="I6" s="76"/>
      <c r="J6" s="84"/>
      <c r="K6" s="78"/>
      <c r="L6" s="77"/>
      <c r="M6" s="77"/>
      <c r="N6" s="77"/>
    </row>
    <row r="7" spans="1:14" ht="15.75">
      <c r="A7" s="82"/>
      <c r="B7" s="84"/>
      <c r="C7" s="79"/>
      <c r="D7" s="80"/>
      <c r="E7" s="80"/>
      <c r="F7" s="85"/>
      <c r="G7" s="79"/>
      <c r="H7" s="80"/>
      <c r="I7" s="80"/>
      <c r="J7" s="85"/>
      <c r="K7" s="79"/>
      <c r="L7" s="80"/>
      <c r="M7" s="80"/>
      <c r="N7" s="80"/>
    </row>
    <row r="8" spans="1:14" ht="16.5">
      <c r="A8" s="83"/>
      <c r="B8" s="85"/>
      <c r="C8" s="40">
        <v>2003</v>
      </c>
      <c r="D8" s="48">
        <v>2004</v>
      </c>
      <c r="E8" s="48">
        <v>2005</v>
      </c>
      <c r="F8" s="41">
        <v>2006</v>
      </c>
      <c r="G8" s="53">
        <v>2003</v>
      </c>
      <c r="H8" s="49">
        <v>2004</v>
      </c>
      <c r="I8" s="49">
        <v>2005</v>
      </c>
      <c r="J8" s="59">
        <v>2006</v>
      </c>
      <c r="K8" s="48">
        <v>2003</v>
      </c>
      <c r="L8" s="48">
        <v>2004</v>
      </c>
      <c r="M8" s="48">
        <v>2005</v>
      </c>
      <c r="N8" s="48">
        <v>2006</v>
      </c>
    </row>
    <row r="9" spans="1:18" ht="16.5">
      <c r="A9" s="46" t="s">
        <v>251</v>
      </c>
      <c r="B9" s="44">
        <v>54</v>
      </c>
      <c r="C9" s="32">
        <v>780.87</v>
      </c>
      <c r="D9" s="32">
        <v>804.569</v>
      </c>
      <c r="E9" s="32">
        <v>826.101</v>
      </c>
      <c r="F9" s="27">
        <v>846.473</v>
      </c>
      <c r="G9" s="14">
        <v>7340.246</v>
      </c>
      <c r="H9" s="32">
        <v>7569.981</v>
      </c>
      <c r="I9" s="32">
        <v>7689.366</v>
      </c>
      <c r="J9" s="27">
        <v>8054.094</v>
      </c>
      <c r="K9" s="47">
        <v>398.150994</v>
      </c>
      <c r="L9" s="47">
        <v>426.71301</v>
      </c>
      <c r="M9" s="56">
        <v>456.455965</v>
      </c>
      <c r="N9" s="72">
        <v>497.406545</v>
      </c>
      <c r="O9" s="5"/>
      <c r="P9" s="5"/>
      <c r="Q9" s="5"/>
      <c r="R9" s="5"/>
    </row>
    <row r="10" spans="1:18" ht="15.75">
      <c r="A10" s="43" t="s">
        <v>252</v>
      </c>
      <c r="B10" s="42">
        <v>541</v>
      </c>
      <c r="C10" s="32">
        <v>780.87</v>
      </c>
      <c r="D10" s="32">
        <v>804.569</v>
      </c>
      <c r="E10" s="32">
        <v>826.101</v>
      </c>
      <c r="F10" s="27">
        <v>846.473</v>
      </c>
      <c r="G10" s="14">
        <v>7340.246</v>
      </c>
      <c r="H10" s="32">
        <v>7569.981</v>
      </c>
      <c r="I10" s="32">
        <v>7689.366</v>
      </c>
      <c r="J10" s="27">
        <v>8054.094</v>
      </c>
      <c r="K10" s="47">
        <v>398.150994</v>
      </c>
      <c r="L10" s="47">
        <v>426.71301</v>
      </c>
      <c r="M10" s="56">
        <v>456.455965</v>
      </c>
      <c r="N10" s="72">
        <v>497.406545</v>
      </c>
      <c r="O10" s="5"/>
      <c r="P10" s="5"/>
      <c r="Q10" s="5"/>
      <c r="R10" s="5"/>
    </row>
    <row r="11" spans="1:18" ht="15.75">
      <c r="A11" s="43" t="s">
        <v>68</v>
      </c>
      <c r="B11" s="42">
        <v>5411</v>
      </c>
      <c r="C11" s="32">
        <v>181.534</v>
      </c>
      <c r="D11" s="32">
        <v>185.386</v>
      </c>
      <c r="E11" s="32">
        <v>188.474</v>
      </c>
      <c r="F11" s="27">
        <v>189.484</v>
      </c>
      <c r="G11" s="14">
        <v>1182.581</v>
      </c>
      <c r="H11" s="32">
        <v>1218.35</v>
      </c>
      <c r="I11" s="32">
        <v>1199.47</v>
      </c>
      <c r="J11" s="27">
        <v>1219.383</v>
      </c>
      <c r="K11" s="47">
        <v>73.925965</v>
      </c>
      <c r="L11" s="47">
        <v>78.094257</v>
      </c>
      <c r="M11" s="56">
        <v>81.293262</v>
      </c>
      <c r="N11" s="72">
        <v>85.124729</v>
      </c>
      <c r="O11" s="5"/>
      <c r="P11" s="5"/>
      <c r="Q11" s="5"/>
      <c r="R11" s="5"/>
    </row>
    <row r="12" spans="1:18" ht="15.75">
      <c r="A12" s="43" t="s">
        <v>253</v>
      </c>
      <c r="B12" s="42">
        <v>54111</v>
      </c>
      <c r="C12" s="32">
        <v>170.56</v>
      </c>
      <c r="D12" s="32">
        <v>173.044</v>
      </c>
      <c r="E12" s="32">
        <v>174.938</v>
      </c>
      <c r="F12" s="27">
        <v>175.148</v>
      </c>
      <c r="G12" s="14">
        <v>1093.736</v>
      </c>
      <c r="H12" s="32">
        <v>1122.723</v>
      </c>
      <c r="I12" s="32">
        <v>1102.715</v>
      </c>
      <c r="J12" s="27">
        <v>1117.273</v>
      </c>
      <c r="K12" s="47">
        <v>70.160906</v>
      </c>
      <c r="L12" s="47">
        <v>74.131522</v>
      </c>
      <c r="M12" s="56">
        <v>76.975025</v>
      </c>
      <c r="N12" s="72">
        <v>80.658214</v>
      </c>
      <c r="O12" s="5"/>
      <c r="P12" s="5"/>
      <c r="Q12" s="5"/>
      <c r="R12" s="5"/>
    </row>
    <row r="13" spans="1:18" ht="15.75">
      <c r="A13" s="43" t="s">
        <v>257</v>
      </c>
      <c r="B13" s="42">
        <v>5412</v>
      </c>
      <c r="C13" s="32">
        <v>114.078</v>
      </c>
      <c r="D13" s="32">
        <v>116.969</v>
      </c>
      <c r="E13" s="32">
        <v>118.908</v>
      </c>
      <c r="F13" s="27">
        <v>121.39</v>
      </c>
      <c r="G13" s="14">
        <v>1325.118</v>
      </c>
      <c r="H13" s="32">
        <v>1390.277</v>
      </c>
      <c r="I13" s="32">
        <v>1330.242</v>
      </c>
      <c r="J13" s="27">
        <v>1356.77</v>
      </c>
      <c r="K13" s="47">
        <v>43.464895</v>
      </c>
      <c r="L13" s="47">
        <v>46.590471</v>
      </c>
      <c r="M13" s="56">
        <v>48.619912</v>
      </c>
      <c r="N13" s="72">
        <v>53.181768</v>
      </c>
      <c r="O13" s="5"/>
      <c r="P13" s="5"/>
      <c r="Q13" s="5"/>
      <c r="R13" s="5"/>
    </row>
    <row r="14" spans="1:18" ht="15.75">
      <c r="A14" s="43" t="s">
        <v>259</v>
      </c>
      <c r="B14" s="42">
        <v>541213</v>
      </c>
      <c r="C14" s="32">
        <v>20.331</v>
      </c>
      <c r="D14" s="32">
        <v>21.511</v>
      </c>
      <c r="E14" s="32">
        <v>22.672</v>
      </c>
      <c r="F14" s="27">
        <v>24.807</v>
      </c>
      <c r="G14" s="14">
        <v>199.348</v>
      </c>
      <c r="H14" s="32">
        <v>197.834</v>
      </c>
      <c r="I14" s="32">
        <v>205.201</v>
      </c>
      <c r="J14" s="27">
        <v>227.472</v>
      </c>
      <c r="K14" s="47">
        <v>1.55588</v>
      </c>
      <c r="L14" s="47">
        <v>1.996639</v>
      </c>
      <c r="M14" s="56">
        <v>2.230773</v>
      </c>
      <c r="N14" s="72">
        <v>2.519583</v>
      </c>
      <c r="O14" s="5"/>
      <c r="P14" s="5"/>
      <c r="Q14" s="5"/>
      <c r="R14" s="5"/>
    </row>
    <row r="15" spans="1:18" ht="15.75">
      <c r="A15" s="43" t="s">
        <v>260</v>
      </c>
      <c r="B15" s="42">
        <v>541214</v>
      </c>
      <c r="C15" s="32">
        <v>4.316</v>
      </c>
      <c r="D15" s="32">
        <v>4.413</v>
      </c>
      <c r="E15" s="32">
        <v>4.622</v>
      </c>
      <c r="F15" s="27">
        <v>4.931</v>
      </c>
      <c r="G15" s="14">
        <v>515.138</v>
      </c>
      <c r="H15" s="32">
        <v>587.969</v>
      </c>
      <c r="I15" s="32">
        <v>520.395</v>
      </c>
      <c r="J15" s="27">
        <v>497.49</v>
      </c>
      <c r="K15" s="47">
        <v>15.062914</v>
      </c>
      <c r="L15" s="47">
        <v>17.242247</v>
      </c>
      <c r="M15" s="56">
        <v>17.411263</v>
      </c>
      <c r="N15" s="72">
        <v>19.444005</v>
      </c>
      <c r="O15" s="5"/>
      <c r="P15" s="5"/>
      <c r="Q15" s="5"/>
      <c r="R15" s="5"/>
    </row>
    <row r="16" spans="1:18" ht="15.75">
      <c r="A16" s="43" t="s">
        <v>261</v>
      </c>
      <c r="B16" s="42">
        <v>541219</v>
      </c>
      <c r="C16" s="32">
        <v>32.958</v>
      </c>
      <c r="D16" s="32">
        <v>33.874</v>
      </c>
      <c r="E16" s="32">
        <v>34.625</v>
      </c>
      <c r="F16" s="27">
        <v>35.088</v>
      </c>
      <c r="G16" s="14">
        <v>196.303</v>
      </c>
      <c r="H16" s="32">
        <v>202.59</v>
      </c>
      <c r="I16" s="32">
        <v>209.028</v>
      </c>
      <c r="J16" s="27">
        <v>213.241</v>
      </c>
      <c r="K16" s="47">
        <v>6.187664</v>
      </c>
      <c r="L16" s="47">
        <v>6.796008</v>
      </c>
      <c r="M16" s="56">
        <v>7.079871</v>
      </c>
      <c r="N16" s="72">
        <v>7.383131</v>
      </c>
      <c r="O16" s="5"/>
      <c r="P16" s="5"/>
      <c r="Q16" s="5"/>
      <c r="R16" s="5"/>
    </row>
    <row r="17" spans="1:18" ht="15.75">
      <c r="A17" s="43" t="s">
        <v>262</v>
      </c>
      <c r="B17" s="42">
        <v>5413</v>
      </c>
      <c r="C17" s="32">
        <v>106.199</v>
      </c>
      <c r="D17" s="32">
        <v>109.035</v>
      </c>
      <c r="E17" s="32">
        <v>111.657</v>
      </c>
      <c r="F17" s="27">
        <v>115.277</v>
      </c>
      <c r="G17" s="14">
        <v>1235.421</v>
      </c>
      <c r="H17" s="32">
        <v>1264.845</v>
      </c>
      <c r="I17" s="32">
        <v>1297.776</v>
      </c>
      <c r="J17" s="27">
        <v>1390.573</v>
      </c>
      <c r="K17" s="47">
        <v>70.797317</v>
      </c>
      <c r="L17" s="47">
        <v>75.926057</v>
      </c>
      <c r="M17" s="56">
        <v>81.654067</v>
      </c>
      <c r="N17" s="72">
        <v>91.335338</v>
      </c>
      <c r="O17" s="5"/>
      <c r="P17" s="5"/>
      <c r="Q17" s="5"/>
      <c r="R17" s="5"/>
    </row>
    <row r="18" spans="1:18" ht="15.75">
      <c r="A18" s="43" t="s">
        <v>263</v>
      </c>
      <c r="B18" s="42">
        <v>54131</v>
      </c>
      <c r="C18" s="32">
        <v>23.195</v>
      </c>
      <c r="D18" s="32">
        <v>23.836</v>
      </c>
      <c r="E18" s="32">
        <v>24.666</v>
      </c>
      <c r="F18" s="27">
        <v>25.144</v>
      </c>
      <c r="G18" s="14">
        <v>179.904</v>
      </c>
      <c r="H18" s="32">
        <v>180.818</v>
      </c>
      <c r="I18" s="32">
        <v>186.474</v>
      </c>
      <c r="J18" s="27">
        <v>200.547</v>
      </c>
      <c r="K18" s="47">
        <v>9.874133</v>
      </c>
      <c r="L18" s="47">
        <v>10.45729</v>
      </c>
      <c r="M18" s="56">
        <v>11.544563</v>
      </c>
      <c r="N18" s="72">
        <v>13.085124</v>
      </c>
      <c r="O18" s="5"/>
      <c r="P18" s="5"/>
      <c r="Q18" s="5"/>
      <c r="R18" s="5"/>
    </row>
    <row r="19" spans="1:18" ht="15.75">
      <c r="A19" s="43" t="s">
        <v>264</v>
      </c>
      <c r="B19" s="42">
        <v>54132</v>
      </c>
      <c r="C19" s="32">
        <v>6.4</v>
      </c>
      <c r="D19" s="32">
        <v>6.534</v>
      </c>
      <c r="E19" s="32">
        <v>6.505</v>
      </c>
      <c r="F19" s="27">
        <v>6.435</v>
      </c>
      <c r="G19" s="14">
        <v>36.386</v>
      </c>
      <c r="H19" s="32">
        <v>39.267</v>
      </c>
      <c r="I19" s="32">
        <v>39.831</v>
      </c>
      <c r="J19" s="27">
        <v>41.943</v>
      </c>
      <c r="K19" s="47">
        <v>1.448036</v>
      </c>
      <c r="L19" s="47">
        <v>1.599494</v>
      </c>
      <c r="M19" s="56">
        <v>1.746079</v>
      </c>
      <c r="N19" s="72">
        <v>1.895506</v>
      </c>
      <c r="O19" s="5"/>
      <c r="P19" s="5"/>
      <c r="Q19" s="5"/>
      <c r="R19" s="5"/>
    </row>
    <row r="20" spans="1:18" ht="15.75">
      <c r="A20" s="43" t="s">
        <v>265</v>
      </c>
      <c r="B20" s="42">
        <v>54133</v>
      </c>
      <c r="C20" s="32">
        <v>53.804</v>
      </c>
      <c r="D20" s="32">
        <v>55.019</v>
      </c>
      <c r="E20" s="32">
        <v>55.939</v>
      </c>
      <c r="F20" s="27">
        <v>57.084</v>
      </c>
      <c r="G20" s="14">
        <v>835.133</v>
      </c>
      <c r="H20" s="32">
        <v>858.459</v>
      </c>
      <c r="I20" s="32">
        <v>881.846</v>
      </c>
      <c r="J20" s="27">
        <v>933.483</v>
      </c>
      <c r="K20" s="47">
        <v>51.970367</v>
      </c>
      <c r="L20" s="47">
        <v>56.028243</v>
      </c>
      <c r="M20" s="56">
        <v>59.725274</v>
      </c>
      <c r="N20" s="72">
        <v>66.272573</v>
      </c>
      <c r="O20" s="5"/>
      <c r="P20" s="5"/>
      <c r="Q20" s="5"/>
      <c r="R20" s="5"/>
    </row>
    <row r="21" spans="1:18" ht="15.75">
      <c r="A21" s="43" t="s">
        <v>266</v>
      </c>
      <c r="B21" s="42">
        <v>54134</v>
      </c>
      <c r="C21" s="32">
        <v>2.641</v>
      </c>
      <c r="D21" s="32">
        <v>2.696</v>
      </c>
      <c r="E21" s="32">
        <v>2.756</v>
      </c>
      <c r="F21" s="27">
        <v>4.454</v>
      </c>
      <c r="G21" s="14">
        <v>9.893</v>
      </c>
      <c r="H21" s="32">
        <v>9.383</v>
      </c>
      <c r="I21" s="32">
        <v>9.672</v>
      </c>
      <c r="J21" s="27">
        <v>18.839</v>
      </c>
      <c r="K21" s="47">
        <v>0.383211</v>
      </c>
      <c r="L21" s="47">
        <v>0.36815</v>
      </c>
      <c r="M21" s="56">
        <v>0.395397</v>
      </c>
      <c r="N21" s="72">
        <v>1.013286</v>
      </c>
      <c r="O21" s="5"/>
      <c r="P21" s="5"/>
      <c r="Q21" s="5"/>
      <c r="R21" s="5"/>
    </row>
    <row r="22" spans="1:18" ht="15.75">
      <c r="A22" s="43" t="s">
        <v>267</v>
      </c>
      <c r="B22" s="42">
        <v>54135</v>
      </c>
      <c r="C22" s="32">
        <v>4.371</v>
      </c>
      <c r="D22" s="32">
        <v>4.886</v>
      </c>
      <c r="E22" s="32">
        <v>5.472</v>
      </c>
      <c r="F22" s="27">
        <v>5.737</v>
      </c>
      <c r="G22" s="14">
        <v>13.93</v>
      </c>
      <c r="H22" s="32">
        <v>15.3</v>
      </c>
      <c r="I22" s="32">
        <v>16.009</v>
      </c>
      <c r="J22" s="27">
        <v>17.609</v>
      </c>
      <c r="K22" s="47">
        <v>0.491892</v>
      </c>
      <c r="L22" s="47">
        <v>0.566148</v>
      </c>
      <c r="M22" s="56">
        <v>0.754261</v>
      </c>
      <c r="N22" s="72">
        <v>0.694498</v>
      </c>
      <c r="O22" s="5"/>
      <c r="P22" s="5"/>
      <c r="Q22" s="5"/>
      <c r="R22" s="5"/>
    </row>
    <row r="23" spans="1:18" ht="15.75">
      <c r="A23" s="43" t="s">
        <v>268</v>
      </c>
      <c r="B23" s="42">
        <v>54136</v>
      </c>
      <c r="C23" s="32">
        <v>0.737</v>
      </c>
      <c r="D23" s="32">
        <v>0.81</v>
      </c>
      <c r="E23" s="32">
        <v>0.86</v>
      </c>
      <c r="F23" s="27">
        <v>0.943</v>
      </c>
      <c r="G23" s="14">
        <v>6.064</v>
      </c>
      <c r="H23" s="32">
        <v>6.51</v>
      </c>
      <c r="I23" s="32">
        <v>7.398</v>
      </c>
      <c r="J23" s="27">
        <v>9.822</v>
      </c>
      <c r="K23" s="47">
        <v>0.306285</v>
      </c>
      <c r="L23" s="47">
        <v>0.344098</v>
      </c>
      <c r="M23" s="56">
        <v>0.405865</v>
      </c>
      <c r="N23" s="72">
        <v>0.527877</v>
      </c>
      <c r="O23" s="5"/>
      <c r="P23" s="5"/>
      <c r="Q23" s="5"/>
      <c r="R23" s="5"/>
    </row>
    <row r="24" spans="1:18" ht="15.75">
      <c r="A24" s="43" t="s">
        <v>269</v>
      </c>
      <c r="B24" s="42">
        <v>54137</v>
      </c>
      <c r="C24" s="32">
        <v>9.19</v>
      </c>
      <c r="D24" s="32">
        <v>9.274</v>
      </c>
      <c r="E24" s="32">
        <v>9.456</v>
      </c>
      <c r="F24" s="27">
        <v>9.417</v>
      </c>
      <c r="G24" s="14">
        <v>59.588</v>
      </c>
      <c r="H24" s="32">
        <v>61.623</v>
      </c>
      <c r="I24" s="32">
        <v>63.497</v>
      </c>
      <c r="J24" s="27">
        <v>68.191</v>
      </c>
      <c r="K24" s="47">
        <v>2.131596</v>
      </c>
      <c r="L24" s="47">
        <v>2.332454</v>
      </c>
      <c r="M24" s="56">
        <v>2.574377</v>
      </c>
      <c r="N24" s="72">
        <v>2.799093</v>
      </c>
      <c r="O24" s="5"/>
      <c r="P24" s="5"/>
      <c r="Q24" s="5"/>
      <c r="R24" s="5"/>
    </row>
    <row r="25" spans="1:18" ht="15.75">
      <c r="A25" s="43" t="s">
        <v>270</v>
      </c>
      <c r="B25" s="42">
        <v>54138</v>
      </c>
      <c r="C25" s="32">
        <v>5.861</v>
      </c>
      <c r="D25" s="32">
        <v>5.98</v>
      </c>
      <c r="E25" s="32">
        <v>6.003</v>
      </c>
      <c r="F25" s="27">
        <v>6.063</v>
      </c>
      <c r="G25" s="14">
        <v>94.523</v>
      </c>
      <c r="H25" s="32">
        <v>93.485</v>
      </c>
      <c r="I25" s="32">
        <v>93.049</v>
      </c>
      <c r="J25" s="27">
        <v>100.139</v>
      </c>
      <c r="K25" s="47">
        <v>4.191797</v>
      </c>
      <c r="L25" s="47">
        <v>4.23018</v>
      </c>
      <c r="M25" s="56">
        <v>4.508251</v>
      </c>
      <c r="N25" s="72">
        <v>5.047381</v>
      </c>
      <c r="O25" s="5"/>
      <c r="P25" s="5"/>
      <c r="Q25" s="5"/>
      <c r="R25" s="5"/>
    </row>
    <row r="26" spans="1:18" ht="15.75">
      <c r="A26" s="43" t="s">
        <v>77</v>
      </c>
      <c r="B26" s="42">
        <v>5414</v>
      </c>
      <c r="C26" s="32">
        <v>30.39</v>
      </c>
      <c r="D26" s="32">
        <v>31.627</v>
      </c>
      <c r="E26" s="32">
        <v>33</v>
      </c>
      <c r="F26" s="27">
        <v>33.755</v>
      </c>
      <c r="G26" s="14">
        <v>117.358</v>
      </c>
      <c r="H26" s="32">
        <v>118.864</v>
      </c>
      <c r="I26" s="32">
        <v>121.443</v>
      </c>
      <c r="J26" s="27">
        <v>130.062</v>
      </c>
      <c r="K26" s="47">
        <v>4.935018</v>
      </c>
      <c r="L26" s="47">
        <v>5.212906</v>
      </c>
      <c r="M26" s="56">
        <v>5.605819</v>
      </c>
      <c r="N26" s="72">
        <v>6.210368</v>
      </c>
      <c r="O26" s="5"/>
      <c r="P26" s="5"/>
      <c r="Q26" s="5"/>
      <c r="R26" s="5"/>
    </row>
    <row r="27" spans="1:18" ht="15.75">
      <c r="A27" s="43" t="s">
        <v>271</v>
      </c>
      <c r="B27" s="42">
        <v>54141</v>
      </c>
      <c r="C27" s="32">
        <v>11.328</v>
      </c>
      <c r="D27" s="32">
        <v>12.003</v>
      </c>
      <c r="E27" s="32">
        <v>12.66</v>
      </c>
      <c r="F27" s="27">
        <v>13.057</v>
      </c>
      <c r="G27" s="14">
        <v>40.248</v>
      </c>
      <c r="H27" s="32">
        <v>40.842</v>
      </c>
      <c r="I27" s="32">
        <v>42.152</v>
      </c>
      <c r="J27" s="27">
        <v>46.225</v>
      </c>
      <c r="K27" s="47">
        <v>1.469814</v>
      </c>
      <c r="L27" s="47">
        <v>1.590489</v>
      </c>
      <c r="M27" s="56">
        <v>1.776406</v>
      </c>
      <c r="N27" s="72">
        <v>2.035179</v>
      </c>
      <c r="O27" s="5"/>
      <c r="P27" s="5"/>
      <c r="Q27" s="5"/>
      <c r="R27" s="5"/>
    </row>
    <row r="28" spans="1:18" ht="15.75">
      <c r="A28" s="43" t="s">
        <v>272</v>
      </c>
      <c r="B28" s="42">
        <v>54142</v>
      </c>
      <c r="C28" s="32">
        <v>1.693</v>
      </c>
      <c r="D28" s="32">
        <v>1.772</v>
      </c>
      <c r="E28" s="32">
        <v>1.862</v>
      </c>
      <c r="F28" s="27">
        <v>1.931</v>
      </c>
      <c r="G28" s="14">
        <v>10.378</v>
      </c>
      <c r="H28" s="32">
        <v>10.547</v>
      </c>
      <c r="I28" s="32">
        <v>11.986</v>
      </c>
      <c r="J28" s="27">
        <v>13.009</v>
      </c>
      <c r="K28" s="47">
        <v>0.577484</v>
      </c>
      <c r="L28" s="47">
        <v>0.593139</v>
      </c>
      <c r="M28" s="56">
        <v>0.682893</v>
      </c>
      <c r="N28" s="72">
        <v>0.73997</v>
      </c>
      <c r="O28" s="5"/>
      <c r="P28" s="5"/>
      <c r="Q28" s="5"/>
      <c r="R28" s="5"/>
    </row>
    <row r="29" spans="1:18" ht="15.75">
      <c r="A29" s="43" t="s">
        <v>273</v>
      </c>
      <c r="B29" s="42">
        <v>54143</v>
      </c>
      <c r="C29" s="32">
        <v>15.667</v>
      </c>
      <c r="D29" s="32">
        <v>16.013</v>
      </c>
      <c r="E29" s="32">
        <v>16.516</v>
      </c>
      <c r="F29" s="27">
        <v>16.742</v>
      </c>
      <c r="G29" s="14">
        <v>60.061</v>
      </c>
      <c r="H29" s="32">
        <v>60.172</v>
      </c>
      <c r="I29" s="32">
        <v>60.188</v>
      </c>
      <c r="J29" s="27">
        <v>63.267</v>
      </c>
      <c r="K29" s="47">
        <v>2.611063</v>
      </c>
      <c r="L29" s="47">
        <v>2.714886</v>
      </c>
      <c r="M29" s="56">
        <v>2.835851</v>
      </c>
      <c r="N29" s="72">
        <v>3.065269</v>
      </c>
      <c r="O29" s="5"/>
      <c r="P29" s="5"/>
      <c r="Q29" s="5"/>
      <c r="R29" s="5"/>
    </row>
    <row r="30" spans="1:18" ht="15.75">
      <c r="A30" s="43" t="s">
        <v>274</v>
      </c>
      <c r="B30" s="42">
        <v>54149</v>
      </c>
      <c r="C30" s="32">
        <v>1.702</v>
      </c>
      <c r="D30" s="32">
        <v>1.839</v>
      </c>
      <c r="E30" s="32">
        <v>1.962</v>
      </c>
      <c r="F30" s="27">
        <v>2.025</v>
      </c>
      <c r="G30" s="14">
        <v>6.671</v>
      </c>
      <c r="H30" s="32">
        <v>7.303</v>
      </c>
      <c r="I30" s="32">
        <v>7.117</v>
      </c>
      <c r="J30" s="27">
        <v>7.561</v>
      </c>
      <c r="K30" s="47">
        <v>0.276657</v>
      </c>
      <c r="L30" s="47">
        <v>0.314392</v>
      </c>
      <c r="M30" s="56">
        <v>0.310669</v>
      </c>
      <c r="N30" s="72">
        <v>0.36995</v>
      </c>
      <c r="O30" s="5"/>
      <c r="P30" s="5"/>
      <c r="Q30" s="5"/>
      <c r="R30" s="5"/>
    </row>
    <row r="31" spans="1:18" ht="15.75">
      <c r="A31" s="43" t="s">
        <v>80</v>
      </c>
      <c r="B31" s="42">
        <v>5415</v>
      </c>
      <c r="C31" s="32">
        <v>101.536</v>
      </c>
      <c r="D31" s="32">
        <v>105.741</v>
      </c>
      <c r="E31" s="32">
        <v>107.735</v>
      </c>
      <c r="F31" s="27">
        <v>110.851</v>
      </c>
      <c r="G31" s="14">
        <v>1058.987</v>
      </c>
      <c r="H31" s="32">
        <v>1105.098</v>
      </c>
      <c r="I31" s="32">
        <v>1131.837</v>
      </c>
      <c r="J31" s="27">
        <v>1215.296</v>
      </c>
      <c r="K31" s="47">
        <v>72.011489</v>
      </c>
      <c r="L31" s="47">
        <v>77.657909</v>
      </c>
      <c r="M31" s="56">
        <v>82.023361</v>
      </c>
      <c r="N31" s="72">
        <v>90.807787</v>
      </c>
      <c r="O31" s="5"/>
      <c r="P31" s="5"/>
      <c r="Q31" s="5"/>
      <c r="R31" s="5"/>
    </row>
    <row r="32" spans="1:18" ht="15.75">
      <c r="A32" s="43" t="s">
        <v>275</v>
      </c>
      <c r="B32" s="42">
        <v>541511</v>
      </c>
      <c r="C32" s="32">
        <v>46.028</v>
      </c>
      <c r="D32" s="32">
        <v>46.622</v>
      </c>
      <c r="E32" s="32">
        <v>47.673</v>
      </c>
      <c r="F32" s="27">
        <v>48.513</v>
      </c>
      <c r="G32" s="14">
        <v>417.941</v>
      </c>
      <c r="H32" s="32">
        <v>434.637</v>
      </c>
      <c r="I32" s="32">
        <v>459.86</v>
      </c>
      <c r="J32" s="27">
        <v>506.321</v>
      </c>
      <c r="K32" s="47">
        <v>29.476124</v>
      </c>
      <c r="L32" s="47">
        <v>31.928678</v>
      </c>
      <c r="M32" s="56">
        <v>34.833999</v>
      </c>
      <c r="N32" s="72">
        <v>38.714569</v>
      </c>
      <c r="O32" s="5"/>
      <c r="P32" s="5"/>
      <c r="Q32" s="5"/>
      <c r="R32" s="5"/>
    </row>
    <row r="33" spans="1:18" ht="15.75">
      <c r="A33" s="43" t="s">
        <v>276</v>
      </c>
      <c r="B33" s="42">
        <v>541512</v>
      </c>
      <c r="C33" s="32">
        <v>38.837</v>
      </c>
      <c r="D33" s="32">
        <v>42.777</v>
      </c>
      <c r="E33" s="32">
        <v>43.798</v>
      </c>
      <c r="F33" s="27">
        <v>46.508</v>
      </c>
      <c r="G33" s="14">
        <v>427.004</v>
      </c>
      <c r="H33" s="32">
        <v>457.618</v>
      </c>
      <c r="I33" s="32">
        <v>456.909</v>
      </c>
      <c r="J33" s="27">
        <v>486.523</v>
      </c>
      <c r="K33" s="47">
        <v>29.141245</v>
      </c>
      <c r="L33" s="47">
        <v>31.7111</v>
      </c>
      <c r="M33" s="56">
        <v>32.202457</v>
      </c>
      <c r="N33" s="72">
        <v>35.758127</v>
      </c>
      <c r="O33" s="5"/>
      <c r="P33" s="5"/>
      <c r="Q33" s="5"/>
      <c r="R33" s="5"/>
    </row>
    <row r="34" spans="1:18" ht="15.75">
      <c r="A34" s="43" t="s">
        <v>277</v>
      </c>
      <c r="B34" s="42">
        <v>541513</v>
      </c>
      <c r="C34" s="32">
        <v>4.359</v>
      </c>
      <c r="D34" s="32">
        <v>3.792</v>
      </c>
      <c r="E34" s="32">
        <v>3.526</v>
      </c>
      <c r="F34" s="27">
        <v>3.424</v>
      </c>
      <c r="G34" s="14">
        <v>116.737</v>
      </c>
      <c r="H34" s="32">
        <v>116.094</v>
      </c>
      <c r="I34" s="32">
        <v>104.903</v>
      </c>
      <c r="J34" s="27">
        <v>105.587</v>
      </c>
      <c r="K34" s="47">
        <v>7.437923</v>
      </c>
      <c r="L34" s="47">
        <v>7.791577</v>
      </c>
      <c r="M34" s="56">
        <v>7.238716</v>
      </c>
      <c r="N34" s="72">
        <v>7.640797</v>
      </c>
      <c r="O34" s="5"/>
      <c r="P34" s="5"/>
      <c r="Q34" s="5"/>
      <c r="R34" s="5"/>
    </row>
    <row r="35" spans="1:18" ht="15.75">
      <c r="A35" s="43" t="s">
        <v>278</v>
      </c>
      <c r="B35" s="42">
        <v>541519</v>
      </c>
      <c r="C35" s="32">
        <v>12.312</v>
      </c>
      <c r="D35" s="32">
        <v>12.55</v>
      </c>
      <c r="E35" s="32">
        <v>12.738</v>
      </c>
      <c r="F35" s="27">
        <v>12.406</v>
      </c>
      <c r="G35" s="14">
        <v>97.305</v>
      </c>
      <c r="H35" s="32">
        <v>96.749</v>
      </c>
      <c r="I35" s="32">
        <v>110.165</v>
      </c>
      <c r="J35" s="27">
        <v>116.865</v>
      </c>
      <c r="K35" s="47">
        <v>5.956197</v>
      </c>
      <c r="L35" s="47">
        <v>6.226554</v>
      </c>
      <c r="M35" s="56">
        <v>7.748189</v>
      </c>
      <c r="N35" s="72">
        <v>8.694294</v>
      </c>
      <c r="O35" s="5"/>
      <c r="P35" s="5"/>
      <c r="Q35" s="5"/>
      <c r="R35" s="5"/>
    </row>
    <row r="36" spans="1:18" ht="15.75">
      <c r="A36" s="43" t="s">
        <v>279</v>
      </c>
      <c r="B36" s="42">
        <v>5416</v>
      </c>
      <c r="C36" s="32">
        <v>122.838</v>
      </c>
      <c r="D36" s="32">
        <v>128.92</v>
      </c>
      <c r="E36" s="32">
        <v>138.021</v>
      </c>
      <c r="F36" s="27">
        <v>145.782</v>
      </c>
      <c r="G36" s="14">
        <v>838.381</v>
      </c>
      <c r="H36" s="32">
        <v>879.753</v>
      </c>
      <c r="I36" s="32">
        <v>956.786</v>
      </c>
      <c r="J36" s="27">
        <v>1039.301</v>
      </c>
      <c r="K36" s="47">
        <v>49.48545</v>
      </c>
      <c r="L36" s="47">
        <v>55.530585</v>
      </c>
      <c r="M36" s="56">
        <v>61.829146</v>
      </c>
      <c r="N36" s="72">
        <v>67.860793</v>
      </c>
      <c r="O36" s="5"/>
      <c r="P36" s="5"/>
      <c r="Q36" s="5"/>
      <c r="R36" s="5"/>
    </row>
    <row r="37" spans="1:18" ht="15.75">
      <c r="A37" s="43" t="s">
        <v>280</v>
      </c>
      <c r="B37" s="42">
        <v>54161</v>
      </c>
      <c r="C37" s="32">
        <v>98.525</v>
      </c>
      <c r="D37" s="32">
        <v>102.629</v>
      </c>
      <c r="E37" s="32">
        <v>108.067</v>
      </c>
      <c r="F37" s="27">
        <v>111.323</v>
      </c>
      <c r="G37" s="14">
        <v>721.483</v>
      </c>
      <c r="H37" s="32">
        <v>754.661</v>
      </c>
      <c r="I37" s="32">
        <v>814.248</v>
      </c>
      <c r="J37" s="27">
        <v>866.072</v>
      </c>
      <c r="K37" s="47">
        <v>43.085196</v>
      </c>
      <c r="L37" s="47">
        <v>48.349867</v>
      </c>
      <c r="M37" s="56">
        <v>53.188401</v>
      </c>
      <c r="N37" s="72">
        <v>57.543577</v>
      </c>
      <c r="O37" s="5"/>
      <c r="P37" s="5"/>
      <c r="Q37" s="5"/>
      <c r="R37" s="5"/>
    </row>
    <row r="38" spans="1:18" ht="15.75">
      <c r="A38" s="43" t="s">
        <v>281</v>
      </c>
      <c r="B38" s="42">
        <v>541611</v>
      </c>
      <c r="C38" s="32">
        <v>50.168</v>
      </c>
      <c r="D38" s="32">
        <v>52.256</v>
      </c>
      <c r="E38" s="32">
        <v>54.821</v>
      </c>
      <c r="F38" s="27">
        <v>57.501</v>
      </c>
      <c r="G38" s="14">
        <v>369.386</v>
      </c>
      <c r="H38" s="32">
        <v>375.729</v>
      </c>
      <c r="I38" s="32">
        <v>409.976</v>
      </c>
      <c r="J38" s="27">
        <v>444.106</v>
      </c>
      <c r="K38" s="47">
        <v>24.669095</v>
      </c>
      <c r="L38" s="47">
        <v>26.829646</v>
      </c>
      <c r="M38" s="56">
        <v>29.584867</v>
      </c>
      <c r="N38" s="72">
        <v>33.077882</v>
      </c>
      <c r="O38" s="5"/>
      <c r="P38" s="5"/>
      <c r="Q38" s="5"/>
      <c r="R38" s="5"/>
    </row>
    <row r="39" spans="1:18" ht="15.75">
      <c r="A39" s="43" t="s">
        <v>282</v>
      </c>
      <c r="B39" s="42">
        <v>541612</v>
      </c>
      <c r="C39" s="32">
        <v>15.964</v>
      </c>
      <c r="D39" s="32">
        <v>15.786</v>
      </c>
      <c r="E39" s="32">
        <v>16.037</v>
      </c>
      <c r="F39" s="27">
        <v>16.377</v>
      </c>
      <c r="G39" s="14">
        <v>175.419</v>
      </c>
      <c r="H39" s="32">
        <v>170.572</v>
      </c>
      <c r="I39" s="32">
        <v>173.484</v>
      </c>
      <c r="J39" s="27">
        <v>189.916</v>
      </c>
      <c r="K39" s="47">
        <v>9.191783</v>
      </c>
      <c r="L39" s="47">
        <v>10.366605</v>
      </c>
      <c r="M39" s="56">
        <v>10.945493</v>
      </c>
      <c r="N39" s="72">
        <v>11.306586</v>
      </c>
      <c r="O39" s="5"/>
      <c r="P39" s="5"/>
      <c r="Q39" s="5"/>
      <c r="R39" s="5"/>
    </row>
    <row r="40" spans="1:18" ht="15.75">
      <c r="A40" s="43" t="s">
        <v>283</v>
      </c>
      <c r="B40" s="42">
        <v>541613</v>
      </c>
      <c r="C40" s="32">
        <v>20.742</v>
      </c>
      <c r="D40" s="32">
        <v>21.868</v>
      </c>
      <c r="E40" s="32">
        <v>23.552</v>
      </c>
      <c r="F40" s="27">
        <v>23.352</v>
      </c>
      <c r="G40" s="14">
        <v>102.26</v>
      </c>
      <c r="H40" s="32">
        <v>125.207</v>
      </c>
      <c r="I40" s="32">
        <v>138.351</v>
      </c>
      <c r="J40" s="27">
        <v>140.516</v>
      </c>
      <c r="K40" s="47">
        <v>5.398338</v>
      </c>
      <c r="L40" s="47">
        <v>6.553661</v>
      </c>
      <c r="M40" s="56">
        <v>7.330828</v>
      </c>
      <c r="N40" s="72">
        <v>7.512159</v>
      </c>
      <c r="O40" s="5"/>
      <c r="P40" s="5"/>
      <c r="Q40" s="5"/>
      <c r="R40" s="5"/>
    </row>
    <row r="41" spans="1:18" ht="15.75">
      <c r="A41" s="43" t="s">
        <v>284</v>
      </c>
      <c r="B41" s="42">
        <v>541614</v>
      </c>
      <c r="C41" s="32">
        <v>6.574</v>
      </c>
      <c r="D41" s="32">
        <v>6.773</v>
      </c>
      <c r="E41" s="32">
        <v>7.086</v>
      </c>
      <c r="F41" s="27">
        <v>7.407</v>
      </c>
      <c r="G41" s="14">
        <v>60.364</v>
      </c>
      <c r="H41" s="32">
        <v>62.956</v>
      </c>
      <c r="I41" s="32">
        <v>66.14</v>
      </c>
      <c r="J41" s="27">
        <v>66.51</v>
      </c>
      <c r="K41" s="47">
        <v>3.088638</v>
      </c>
      <c r="L41" s="47">
        <v>3.438669</v>
      </c>
      <c r="M41" s="56">
        <v>3.643856</v>
      </c>
      <c r="N41" s="72">
        <v>4.030673</v>
      </c>
      <c r="O41" s="5"/>
      <c r="P41" s="5"/>
      <c r="Q41" s="5"/>
      <c r="R41" s="5"/>
    </row>
    <row r="42" spans="1:18" ht="15.75">
      <c r="A42" s="43" t="s">
        <v>285</v>
      </c>
      <c r="B42" s="42">
        <v>541618</v>
      </c>
      <c r="C42" s="32">
        <v>5.077</v>
      </c>
      <c r="D42" s="32">
        <v>5.946</v>
      </c>
      <c r="E42" s="32">
        <v>6.571</v>
      </c>
      <c r="F42" s="27">
        <v>6.686</v>
      </c>
      <c r="G42" s="14">
        <v>14.054</v>
      </c>
      <c r="H42" s="32">
        <v>20.197</v>
      </c>
      <c r="I42" s="32">
        <v>26.297</v>
      </c>
      <c r="J42" s="27">
        <v>25.024</v>
      </c>
      <c r="K42" s="47">
        <v>0.737342</v>
      </c>
      <c r="L42" s="47">
        <v>1.161286</v>
      </c>
      <c r="M42" s="56">
        <v>1.683357</v>
      </c>
      <c r="N42" s="72">
        <v>1.616277</v>
      </c>
      <c r="O42" s="5"/>
      <c r="P42" s="5"/>
      <c r="Q42" s="5"/>
      <c r="R42" s="5"/>
    </row>
    <row r="43" spans="1:18" ht="15.75">
      <c r="A43" s="43" t="s">
        <v>286</v>
      </c>
      <c r="B43" s="42">
        <v>54162</v>
      </c>
      <c r="C43" s="32">
        <v>8.585</v>
      </c>
      <c r="D43" s="32">
        <v>8.581</v>
      </c>
      <c r="E43" s="32">
        <v>8.854</v>
      </c>
      <c r="F43" s="27">
        <v>9.117</v>
      </c>
      <c r="G43" s="14">
        <v>58.529</v>
      </c>
      <c r="H43" s="32">
        <v>60.029</v>
      </c>
      <c r="I43" s="32">
        <v>62.057</v>
      </c>
      <c r="J43" s="27">
        <v>71.19</v>
      </c>
      <c r="K43" s="47">
        <v>2.861904</v>
      </c>
      <c r="L43" s="47">
        <v>3.010245</v>
      </c>
      <c r="M43" s="56">
        <v>3.290202</v>
      </c>
      <c r="N43" s="72">
        <v>3.719369</v>
      </c>
      <c r="O43" s="5"/>
      <c r="P43" s="5"/>
      <c r="Q43" s="5"/>
      <c r="R43" s="5"/>
    </row>
    <row r="44" spans="1:18" ht="15.75">
      <c r="A44" s="43" t="s">
        <v>287</v>
      </c>
      <c r="B44" s="42">
        <v>54169</v>
      </c>
      <c r="C44" s="32">
        <v>15.728</v>
      </c>
      <c r="D44" s="32">
        <v>17.71</v>
      </c>
      <c r="E44" s="32">
        <v>21.1</v>
      </c>
      <c r="F44" s="27">
        <v>25.342</v>
      </c>
      <c r="G44" s="14">
        <v>58.369</v>
      </c>
      <c r="H44" s="32">
        <v>65.063</v>
      </c>
      <c r="I44" s="32">
        <v>80.481</v>
      </c>
      <c r="J44" s="27">
        <v>102.039</v>
      </c>
      <c r="K44" s="47">
        <v>3.53835</v>
      </c>
      <c r="L44" s="47">
        <v>4.170473</v>
      </c>
      <c r="M44" s="56">
        <v>5.350543</v>
      </c>
      <c r="N44" s="72">
        <v>6.597847</v>
      </c>
      <c r="O44" s="5"/>
      <c r="P44" s="5"/>
      <c r="Q44" s="5"/>
      <c r="R44" s="5"/>
    </row>
    <row r="45" spans="1:18" ht="15.75">
      <c r="A45" s="43" t="s">
        <v>288</v>
      </c>
      <c r="B45" s="42">
        <v>5417</v>
      </c>
      <c r="C45" s="32">
        <v>15.349</v>
      </c>
      <c r="D45" s="32">
        <v>16.132</v>
      </c>
      <c r="E45" s="32">
        <v>16.631</v>
      </c>
      <c r="F45" s="27">
        <v>17.153</v>
      </c>
      <c r="G45" s="14">
        <v>615.74</v>
      </c>
      <c r="H45" s="32">
        <v>640.936</v>
      </c>
      <c r="I45" s="32">
        <v>660.52</v>
      </c>
      <c r="J45" s="27">
        <v>672.666</v>
      </c>
      <c r="K45" s="47">
        <v>46.679316</v>
      </c>
      <c r="L45" s="47">
        <v>51.360853</v>
      </c>
      <c r="M45" s="56">
        <v>54.52555</v>
      </c>
      <c r="N45" s="72">
        <v>58.862191</v>
      </c>
      <c r="O45" s="5"/>
      <c r="P45" s="5"/>
      <c r="Q45" s="5"/>
      <c r="R45" s="5"/>
    </row>
    <row r="46" spans="1:14" ht="15.75">
      <c r="A46" s="43" t="s">
        <v>457</v>
      </c>
      <c r="C46" s="32"/>
      <c r="D46" s="32"/>
      <c r="E46" s="32"/>
      <c r="F46" s="27"/>
      <c r="G46" s="14"/>
      <c r="H46" s="32"/>
      <c r="I46" s="32"/>
      <c r="J46" s="27"/>
      <c r="K46" s="47"/>
      <c r="L46" s="47"/>
      <c r="M46" s="56"/>
      <c r="N46" s="72"/>
    </row>
    <row r="47" spans="1:14" ht="15.75">
      <c r="A47" s="43"/>
      <c r="B47" s="42">
        <v>54171</v>
      </c>
      <c r="C47" s="32">
        <v>13.128</v>
      </c>
      <c r="D47" s="32">
        <v>13.78</v>
      </c>
      <c r="E47" s="58">
        <v>14.244</v>
      </c>
      <c r="F47" s="27">
        <v>14.799</v>
      </c>
      <c r="G47" s="14">
        <v>561.184</v>
      </c>
      <c r="H47" s="32">
        <v>587.016</v>
      </c>
      <c r="I47" s="58">
        <v>602.877</v>
      </c>
      <c r="J47" s="27">
        <v>615.4</v>
      </c>
      <c r="K47" s="47">
        <v>43.163281</v>
      </c>
      <c r="L47" s="47">
        <v>47.761178</v>
      </c>
      <c r="M47" s="56">
        <v>50.711007</v>
      </c>
      <c r="N47" s="72">
        <v>54.787161</v>
      </c>
    </row>
    <row r="48" spans="1:18" ht="15.75">
      <c r="A48" s="43" t="s">
        <v>290</v>
      </c>
      <c r="B48" s="42">
        <v>54172</v>
      </c>
      <c r="C48" s="32">
        <v>2.221</v>
      </c>
      <c r="D48" s="32">
        <v>2.352</v>
      </c>
      <c r="E48" s="32">
        <v>2.387</v>
      </c>
      <c r="F48" s="27">
        <v>2.354</v>
      </c>
      <c r="G48" s="14">
        <v>54.556</v>
      </c>
      <c r="H48" s="32">
        <v>53.92</v>
      </c>
      <c r="I48" s="32">
        <v>57.643</v>
      </c>
      <c r="J48" s="27">
        <v>57.266</v>
      </c>
      <c r="K48" s="47">
        <v>3.516035</v>
      </c>
      <c r="L48" s="47">
        <v>3.599675</v>
      </c>
      <c r="M48" s="56">
        <v>3.814543</v>
      </c>
      <c r="N48" s="72">
        <v>4.07503</v>
      </c>
      <c r="O48" s="5"/>
      <c r="P48" s="5"/>
      <c r="Q48" s="5"/>
      <c r="R48" s="5"/>
    </row>
    <row r="49" spans="1:18" ht="15.75">
      <c r="A49" s="43" t="s">
        <v>88</v>
      </c>
      <c r="B49" s="42">
        <v>5418</v>
      </c>
      <c r="C49" s="32">
        <v>37.464</v>
      </c>
      <c r="D49" s="32">
        <v>38.52</v>
      </c>
      <c r="E49" s="32">
        <v>38.64</v>
      </c>
      <c r="F49" s="27">
        <v>39.35</v>
      </c>
      <c r="G49" s="14">
        <v>419.342</v>
      </c>
      <c r="H49" s="32">
        <v>390.318</v>
      </c>
      <c r="I49" s="32">
        <v>413.509</v>
      </c>
      <c r="J49" s="27">
        <v>433.8</v>
      </c>
      <c r="K49" s="47">
        <v>21.181303</v>
      </c>
      <c r="L49" s="47">
        <v>19.57502</v>
      </c>
      <c r="M49" s="56">
        <v>22.474045</v>
      </c>
      <c r="N49" s="72">
        <v>24.206819</v>
      </c>
      <c r="O49" s="5"/>
      <c r="P49" s="5"/>
      <c r="Q49" s="5"/>
      <c r="R49" s="5"/>
    </row>
    <row r="50" spans="1:18" ht="15.75">
      <c r="A50" s="43" t="s">
        <v>291</v>
      </c>
      <c r="B50" s="42">
        <v>54181</v>
      </c>
      <c r="C50" s="32">
        <v>12.596</v>
      </c>
      <c r="D50" s="32">
        <v>12.998</v>
      </c>
      <c r="E50" s="32">
        <v>13.239</v>
      </c>
      <c r="F50" s="27">
        <v>13.508</v>
      </c>
      <c r="G50" s="14">
        <v>155.939</v>
      </c>
      <c r="H50" s="32">
        <v>139.255</v>
      </c>
      <c r="I50" s="32">
        <v>156.462</v>
      </c>
      <c r="J50" s="27">
        <v>167.422</v>
      </c>
      <c r="K50" s="47">
        <v>10.185456</v>
      </c>
      <c r="L50" s="47">
        <v>9.311195</v>
      </c>
      <c r="M50" s="56">
        <v>11.413388</v>
      </c>
      <c r="N50" s="72">
        <v>12.228109</v>
      </c>
      <c r="O50" s="5"/>
      <c r="P50" s="5"/>
      <c r="Q50" s="5"/>
      <c r="R50" s="5"/>
    </row>
    <row r="51" spans="1:18" ht="15.75">
      <c r="A51" s="43" t="s">
        <v>292</v>
      </c>
      <c r="B51" s="42">
        <v>54182</v>
      </c>
      <c r="C51" s="32">
        <v>6.691</v>
      </c>
      <c r="D51" s="32">
        <v>6.95</v>
      </c>
      <c r="E51" s="32">
        <v>7.224</v>
      </c>
      <c r="F51" s="27">
        <v>7.46</v>
      </c>
      <c r="G51" s="14">
        <v>41.306</v>
      </c>
      <c r="H51" s="32">
        <v>38.424</v>
      </c>
      <c r="I51" s="32">
        <v>41.998</v>
      </c>
      <c r="J51" s="27">
        <v>43.385</v>
      </c>
      <c r="K51" s="47">
        <v>2.825425</v>
      </c>
      <c r="L51" s="47">
        <v>2.729081</v>
      </c>
      <c r="M51" s="56">
        <v>3.043762</v>
      </c>
      <c r="N51" s="72">
        <v>3.384633</v>
      </c>
      <c r="O51" s="5"/>
      <c r="P51" s="5"/>
      <c r="Q51" s="5"/>
      <c r="R51" s="5"/>
    </row>
    <row r="52" spans="1:18" ht="15.75">
      <c r="A52" s="43" t="s">
        <v>293</v>
      </c>
      <c r="B52" s="42">
        <v>54183</v>
      </c>
      <c r="C52" s="32">
        <v>0.923</v>
      </c>
      <c r="D52" s="32">
        <v>0.902</v>
      </c>
      <c r="E52" s="32">
        <v>0.836</v>
      </c>
      <c r="F52" s="27">
        <v>0.869</v>
      </c>
      <c r="G52" s="14">
        <v>9.246</v>
      </c>
      <c r="H52" s="32">
        <v>7.119</v>
      </c>
      <c r="I52" s="32">
        <v>7.602</v>
      </c>
      <c r="J52" s="27">
        <v>8.456</v>
      </c>
      <c r="K52" s="47">
        <v>0.524914</v>
      </c>
      <c r="L52" s="47">
        <v>0.457131</v>
      </c>
      <c r="M52" s="56">
        <v>0.530869</v>
      </c>
      <c r="N52" s="72">
        <v>0.703454</v>
      </c>
      <c r="O52" s="5"/>
      <c r="P52" s="5"/>
      <c r="Q52" s="5"/>
      <c r="R52" s="5"/>
    </row>
    <row r="53" spans="1:18" ht="15.75">
      <c r="A53" s="43" t="s">
        <v>294</v>
      </c>
      <c r="B53" s="42">
        <v>54184</v>
      </c>
      <c r="C53" s="32">
        <v>2.38</v>
      </c>
      <c r="D53" s="32">
        <v>2.563</v>
      </c>
      <c r="E53" s="32">
        <v>2.406</v>
      </c>
      <c r="F53" s="27">
        <v>2.454</v>
      </c>
      <c r="G53" s="14">
        <v>19.346</v>
      </c>
      <c r="H53" s="32">
        <v>21.074</v>
      </c>
      <c r="I53" s="32">
        <v>19.318</v>
      </c>
      <c r="J53" s="27">
        <v>20.763</v>
      </c>
      <c r="K53" s="47">
        <v>1.010905</v>
      </c>
      <c r="L53" s="47">
        <v>1.034847</v>
      </c>
      <c r="M53" s="56">
        <v>1.03438</v>
      </c>
      <c r="N53" s="72">
        <v>1.0758</v>
      </c>
      <c r="O53" s="5"/>
      <c r="P53" s="5"/>
      <c r="Q53" s="5"/>
      <c r="R53" s="5"/>
    </row>
    <row r="54" spans="1:18" ht="15.75">
      <c r="A54" s="43" t="s">
        <v>295</v>
      </c>
      <c r="B54" s="42">
        <v>54185</v>
      </c>
      <c r="C54" s="32">
        <v>2.398</v>
      </c>
      <c r="D54" s="32">
        <v>2.379</v>
      </c>
      <c r="E54" s="32">
        <v>2.455</v>
      </c>
      <c r="F54" s="27">
        <v>2.431</v>
      </c>
      <c r="G54" s="14">
        <v>27.523</v>
      </c>
      <c r="H54" s="32">
        <v>26.971</v>
      </c>
      <c r="I54" s="32">
        <v>24.798</v>
      </c>
      <c r="J54" s="27">
        <v>26.059</v>
      </c>
      <c r="K54" s="47">
        <v>0.997688</v>
      </c>
      <c r="L54" s="47">
        <v>1.04317</v>
      </c>
      <c r="M54" s="56">
        <v>1.046274</v>
      </c>
      <c r="N54" s="72">
        <v>1.191488</v>
      </c>
      <c r="O54" s="5"/>
      <c r="P54" s="5"/>
      <c r="Q54" s="5"/>
      <c r="R54" s="5"/>
    </row>
    <row r="55" spans="1:18" ht="15.75">
      <c r="A55" s="43" t="s">
        <v>296</v>
      </c>
      <c r="B55" s="42">
        <v>54186</v>
      </c>
      <c r="C55" s="32">
        <v>3.557</v>
      </c>
      <c r="D55" s="32">
        <v>3.522</v>
      </c>
      <c r="E55" s="32">
        <v>3.409</v>
      </c>
      <c r="F55" s="27">
        <v>3.426</v>
      </c>
      <c r="G55" s="14">
        <v>84.753</v>
      </c>
      <c r="H55" s="32">
        <v>71.22</v>
      </c>
      <c r="I55" s="32">
        <v>70.512</v>
      </c>
      <c r="J55" s="27">
        <v>72.781</v>
      </c>
      <c r="K55" s="47">
        <v>3.343259</v>
      </c>
      <c r="L55" s="47">
        <v>2.715578</v>
      </c>
      <c r="M55" s="56">
        <v>2.858321</v>
      </c>
      <c r="N55" s="72">
        <v>3.017427</v>
      </c>
      <c r="O55" s="5"/>
      <c r="P55" s="5"/>
      <c r="Q55" s="5"/>
      <c r="R55" s="5"/>
    </row>
    <row r="56" spans="1:18" ht="15.75">
      <c r="A56" s="43" t="s">
        <v>297</v>
      </c>
      <c r="B56" s="42">
        <v>54187</v>
      </c>
      <c r="C56" s="32">
        <v>0.649</v>
      </c>
      <c r="D56" s="32">
        <v>0.718</v>
      </c>
      <c r="E56" s="32">
        <v>0.733</v>
      </c>
      <c r="F56" s="27">
        <v>0.741</v>
      </c>
      <c r="G56" s="14">
        <v>11.657</v>
      </c>
      <c r="H56" s="32">
        <v>12.296</v>
      </c>
      <c r="I56" s="32">
        <v>12.99</v>
      </c>
      <c r="J56" s="27">
        <v>12.804</v>
      </c>
      <c r="K56" s="47">
        <v>0.447495</v>
      </c>
      <c r="L56" s="47">
        <v>0.390726</v>
      </c>
      <c r="M56" s="56">
        <v>0.431327</v>
      </c>
      <c r="N56" s="72">
        <v>0.451876</v>
      </c>
      <c r="O56" s="5"/>
      <c r="P56" s="5"/>
      <c r="Q56" s="5"/>
      <c r="R56" s="5"/>
    </row>
    <row r="57" spans="1:18" ht="15.75">
      <c r="A57" s="43" t="s">
        <v>298</v>
      </c>
      <c r="B57" s="42">
        <v>54189</v>
      </c>
      <c r="C57" s="32">
        <v>8.27</v>
      </c>
      <c r="D57" s="32">
        <v>8.488</v>
      </c>
      <c r="E57" s="32">
        <v>8.338</v>
      </c>
      <c r="F57" s="27">
        <v>8.461</v>
      </c>
      <c r="G57" s="14">
        <v>69.572</v>
      </c>
      <c r="H57" s="32">
        <v>73.959</v>
      </c>
      <c r="I57" s="32">
        <v>79.829</v>
      </c>
      <c r="J57" s="27">
        <v>82.13</v>
      </c>
      <c r="K57" s="47">
        <v>1.846161</v>
      </c>
      <c r="L57" s="47">
        <v>1.893292</v>
      </c>
      <c r="M57" s="56">
        <v>2.115724</v>
      </c>
      <c r="N57" s="72">
        <v>2.154032</v>
      </c>
      <c r="O57" s="5"/>
      <c r="P57" s="5"/>
      <c r="Q57" s="5"/>
      <c r="R57" s="5"/>
    </row>
    <row r="58" spans="1:18" ht="15.75">
      <c r="A58" s="43" t="s">
        <v>299</v>
      </c>
      <c r="B58" s="42">
        <v>5419</v>
      </c>
      <c r="C58" s="32">
        <v>71.482</v>
      </c>
      <c r="D58" s="32">
        <v>72.239</v>
      </c>
      <c r="E58" s="32">
        <v>73.035</v>
      </c>
      <c r="F58" s="27">
        <v>73.431</v>
      </c>
      <c r="G58" s="14">
        <v>547.318</v>
      </c>
      <c r="H58" s="32">
        <v>561.54</v>
      </c>
      <c r="I58" s="32">
        <v>577.783</v>
      </c>
      <c r="J58" s="27">
        <v>596.243</v>
      </c>
      <c r="K58" s="47">
        <v>15.670241</v>
      </c>
      <c r="L58" s="47">
        <v>16.764952</v>
      </c>
      <c r="M58" s="56">
        <v>18.430803</v>
      </c>
      <c r="N58" s="72">
        <v>19.816752</v>
      </c>
      <c r="O58" s="5"/>
      <c r="P58" s="5"/>
      <c r="Q58" s="5"/>
      <c r="R58" s="5"/>
    </row>
    <row r="59" spans="1:18" ht="15.75">
      <c r="A59" s="43" t="s">
        <v>300</v>
      </c>
      <c r="B59" s="42">
        <v>54191</v>
      </c>
      <c r="C59" s="32">
        <v>5.223</v>
      </c>
      <c r="D59" s="32">
        <v>5.178</v>
      </c>
      <c r="E59" s="32">
        <v>5.229</v>
      </c>
      <c r="F59" s="27">
        <v>5.476</v>
      </c>
      <c r="G59" s="14">
        <v>124.676</v>
      </c>
      <c r="H59" s="32">
        <v>118.533</v>
      </c>
      <c r="I59" s="32">
        <v>120.453</v>
      </c>
      <c r="J59" s="27">
        <v>125.219</v>
      </c>
      <c r="K59" s="47">
        <v>4.310908</v>
      </c>
      <c r="L59" s="47">
        <v>4.364455</v>
      </c>
      <c r="M59" s="56">
        <v>4.783157</v>
      </c>
      <c r="N59" s="72">
        <v>5.147171</v>
      </c>
      <c r="O59" s="5"/>
      <c r="P59" s="5"/>
      <c r="Q59" s="5"/>
      <c r="R59" s="5"/>
    </row>
    <row r="60" spans="1:18" ht="15.75">
      <c r="A60" s="43" t="s">
        <v>301</v>
      </c>
      <c r="B60" s="42">
        <v>54192</v>
      </c>
      <c r="C60" s="32">
        <v>18.239</v>
      </c>
      <c r="D60" s="32">
        <v>18.616</v>
      </c>
      <c r="E60" s="32">
        <v>18.809</v>
      </c>
      <c r="F60" s="27">
        <v>18.889</v>
      </c>
      <c r="G60" s="14">
        <v>77.088</v>
      </c>
      <c r="H60" s="32">
        <v>79.713</v>
      </c>
      <c r="I60" s="32">
        <v>85.448</v>
      </c>
      <c r="J60" s="27">
        <v>83.621</v>
      </c>
      <c r="K60" s="47">
        <v>1.714322</v>
      </c>
      <c r="L60" s="47">
        <v>1.767527</v>
      </c>
      <c r="M60" s="56">
        <v>1.791624</v>
      </c>
      <c r="N60" s="72">
        <v>1.930423</v>
      </c>
      <c r="O60" s="5"/>
      <c r="P60" s="5"/>
      <c r="Q60" s="5"/>
      <c r="R60" s="5"/>
    </row>
    <row r="61" spans="1:18" ht="15.75">
      <c r="A61" s="43" t="s">
        <v>302</v>
      </c>
      <c r="B61" s="42">
        <v>541921</v>
      </c>
      <c r="C61" s="32">
        <v>14.089</v>
      </c>
      <c r="D61" s="32">
        <v>14.484</v>
      </c>
      <c r="E61" s="32">
        <v>14.691</v>
      </c>
      <c r="F61" s="27">
        <v>14.789</v>
      </c>
      <c r="G61" s="14">
        <v>61.937</v>
      </c>
      <c r="H61" s="32">
        <v>65.262</v>
      </c>
      <c r="I61" s="32">
        <v>71.595</v>
      </c>
      <c r="J61" s="27">
        <v>70.245</v>
      </c>
      <c r="K61" s="47">
        <v>1.17648</v>
      </c>
      <c r="L61" s="47">
        <v>1.213704</v>
      </c>
      <c r="M61" s="56">
        <v>1.252701</v>
      </c>
      <c r="N61" s="72">
        <v>1.374869</v>
      </c>
      <c r="O61" s="5"/>
      <c r="P61" s="5"/>
      <c r="Q61" s="5"/>
      <c r="R61" s="5"/>
    </row>
    <row r="62" spans="1:18" ht="15.75">
      <c r="A62" s="43" t="s">
        <v>303</v>
      </c>
      <c r="B62" s="42">
        <v>541922</v>
      </c>
      <c r="C62" s="32">
        <v>4.15</v>
      </c>
      <c r="D62" s="32">
        <v>4.132</v>
      </c>
      <c r="E62" s="32">
        <v>4.118</v>
      </c>
      <c r="F62" s="27">
        <v>4.1</v>
      </c>
      <c r="G62" s="14">
        <v>15.151</v>
      </c>
      <c r="H62" s="32">
        <v>14.451</v>
      </c>
      <c r="I62" s="32">
        <v>13.853</v>
      </c>
      <c r="J62" s="27">
        <v>13.376</v>
      </c>
      <c r="K62" s="47">
        <v>0.537842</v>
      </c>
      <c r="L62" s="47">
        <v>0.553823</v>
      </c>
      <c r="M62" s="56">
        <v>0.538923</v>
      </c>
      <c r="N62" s="72">
        <v>0.555554</v>
      </c>
      <c r="O62" s="5"/>
      <c r="P62" s="5"/>
      <c r="Q62" s="5"/>
      <c r="R62" s="5"/>
    </row>
    <row r="63" spans="1:18" ht="15.75">
      <c r="A63" s="43" t="s">
        <v>304</v>
      </c>
      <c r="B63" s="42">
        <v>54193</v>
      </c>
      <c r="C63" s="32">
        <v>1.582</v>
      </c>
      <c r="D63" s="32">
        <v>1.655</v>
      </c>
      <c r="E63" s="32">
        <v>1.779</v>
      </c>
      <c r="F63" s="27">
        <v>1.865</v>
      </c>
      <c r="G63" s="14">
        <v>7.834</v>
      </c>
      <c r="H63" s="32">
        <v>9.55</v>
      </c>
      <c r="I63" s="32">
        <v>11.309</v>
      </c>
      <c r="J63" s="27">
        <v>12.105</v>
      </c>
      <c r="K63" s="47">
        <v>0.284615</v>
      </c>
      <c r="L63" s="47">
        <v>0.359387</v>
      </c>
      <c r="M63" s="56">
        <v>0.496265</v>
      </c>
      <c r="N63" s="72">
        <v>0.559428</v>
      </c>
      <c r="O63" s="5"/>
      <c r="P63" s="5"/>
      <c r="Q63" s="5"/>
      <c r="R63" s="5"/>
    </row>
    <row r="64" spans="1:18" ht="15.75">
      <c r="A64" s="43" t="s">
        <v>305</v>
      </c>
      <c r="B64" s="42">
        <v>54194</v>
      </c>
      <c r="C64" s="32">
        <v>26.102</v>
      </c>
      <c r="D64" s="32">
        <v>26.659</v>
      </c>
      <c r="E64" s="32">
        <v>27.247</v>
      </c>
      <c r="F64" s="27">
        <v>27.682</v>
      </c>
      <c r="G64" s="14">
        <v>253.33</v>
      </c>
      <c r="H64" s="32">
        <v>267.389</v>
      </c>
      <c r="I64" s="32">
        <v>269.724</v>
      </c>
      <c r="J64" s="27">
        <v>281.662</v>
      </c>
      <c r="K64" s="47">
        <v>6.17872</v>
      </c>
      <c r="L64" s="47">
        <v>6.803737</v>
      </c>
      <c r="M64" s="56">
        <v>7.335445</v>
      </c>
      <c r="N64" s="72">
        <v>7.956732</v>
      </c>
      <c r="O64" s="5"/>
      <c r="P64" s="5"/>
      <c r="Q64" s="5"/>
      <c r="R64" s="5"/>
    </row>
    <row r="65" spans="1:18" ht="15.75">
      <c r="A65" s="43" t="s">
        <v>306</v>
      </c>
      <c r="B65" s="42">
        <v>54199</v>
      </c>
      <c r="C65" s="32">
        <v>20.336</v>
      </c>
      <c r="D65" s="32">
        <v>20.131</v>
      </c>
      <c r="E65" s="32">
        <v>19.971</v>
      </c>
      <c r="F65" s="27">
        <v>19.519</v>
      </c>
      <c r="G65" s="14">
        <v>84.39</v>
      </c>
      <c r="H65" s="32">
        <v>86.355</v>
      </c>
      <c r="I65" s="32">
        <v>90.849</v>
      </c>
      <c r="J65" s="27">
        <v>93.636</v>
      </c>
      <c r="K65" s="47">
        <v>3.181676</v>
      </c>
      <c r="L65" s="47">
        <v>3.469846</v>
      </c>
      <c r="M65" s="56">
        <v>4.024312</v>
      </c>
      <c r="N65" s="72">
        <v>4.222998</v>
      </c>
      <c r="O65" s="5"/>
      <c r="P65" s="5"/>
      <c r="Q65" s="5"/>
      <c r="R65" s="5"/>
    </row>
    <row r="66" spans="1:18" ht="15.75">
      <c r="A66" s="43"/>
      <c r="B66" s="42"/>
      <c r="C66" s="32"/>
      <c r="D66" s="32"/>
      <c r="E66" s="32"/>
      <c r="F66" s="27"/>
      <c r="G66" s="14"/>
      <c r="H66" s="32"/>
      <c r="I66" s="32"/>
      <c r="J66" s="26"/>
      <c r="K66" s="47"/>
      <c r="L66" s="47"/>
      <c r="M66" s="56"/>
      <c r="N66" s="73"/>
      <c r="O66" s="5"/>
      <c r="P66" s="5"/>
      <c r="Q66" s="5"/>
      <c r="R66" s="5"/>
    </row>
    <row r="67" spans="1:18" ht="16.5">
      <c r="A67" s="35" t="s">
        <v>92</v>
      </c>
      <c r="B67" s="33" t="s">
        <v>93</v>
      </c>
      <c r="C67" s="32">
        <v>47.432</v>
      </c>
      <c r="D67" s="32">
        <v>46.328</v>
      </c>
      <c r="E67" s="32">
        <v>47.593</v>
      </c>
      <c r="F67" s="27">
        <v>48.311</v>
      </c>
      <c r="G67" s="14">
        <v>2879.156</v>
      </c>
      <c r="H67" s="32">
        <v>2824.787</v>
      </c>
      <c r="I67" s="32">
        <v>2856.418</v>
      </c>
      <c r="J67" s="50">
        <v>2915.644</v>
      </c>
      <c r="K67" s="47">
        <v>212.485849</v>
      </c>
      <c r="L67" s="47">
        <v>222.459177</v>
      </c>
      <c r="M67" s="56">
        <v>243.267191</v>
      </c>
      <c r="N67" s="73">
        <v>266.267977</v>
      </c>
      <c r="O67" s="5"/>
      <c r="P67" s="5"/>
      <c r="Q67" s="5"/>
      <c r="R67" s="5"/>
    </row>
    <row r="68" spans="1:18" ht="15.75">
      <c r="A68" s="1" t="s">
        <v>92</v>
      </c>
      <c r="B68" s="29" t="s">
        <v>95</v>
      </c>
      <c r="C68" s="32">
        <v>47.432</v>
      </c>
      <c r="D68" s="32">
        <v>46.328</v>
      </c>
      <c r="E68" s="32">
        <v>47.593</v>
      </c>
      <c r="F68" s="27">
        <v>48.311</v>
      </c>
      <c r="G68" s="14">
        <v>2879.156</v>
      </c>
      <c r="H68" s="32">
        <v>2824.787</v>
      </c>
      <c r="I68" s="32">
        <v>2856.418</v>
      </c>
      <c r="J68" s="50">
        <v>2915.644</v>
      </c>
      <c r="K68" s="47">
        <v>212.485849</v>
      </c>
      <c r="L68" s="47">
        <v>222.459177</v>
      </c>
      <c r="M68" s="56">
        <v>243.267191</v>
      </c>
      <c r="N68" s="73">
        <v>266.267977</v>
      </c>
      <c r="O68" s="5"/>
      <c r="P68" s="5"/>
      <c r="Q68" s="5"/>
      <c r="R68" s="5"/>
    </row>
    <row r="69" spans="1:18" ht="15.75">
      <c r="A69" s="1"/>
      <c r="B69" s="29"/>
      <c r="C69" s="32"/>
      <c r="D69" s="32"/>
      <c r="E69" s="32"/>
      <c r="F69" s="27"/>
      <c r="G69" s="14"/>
      <c r="H69" s="32"/>
      <c r="I69" s="32"/>
      <c r="J69" s="50"/>
      <c r="K69" s="47"/>
      <c r="L69" s="47"/>
      <c r="M69" s="56"/>
      <c r="N69" s="73"/>
      <c r="O69" s="5"/>
      <c r="P69" s="5"/>
      <c r="Q69" s="5"/>
      <c r="R69" s="5"/>
    </row>
    <row r="70" spans="1:18" ht="16.5">
      <c r="A70" s="46" t="s">
        <v>307</v>
      </c>
      <c r="B70" s="44">
        <v>56</v>
      </c>
      <c r="C70" s="32">
        <v>348.686</v>
      </c>
      <c r="D70" s="32">
        <v>358.902</v>
      </c>
      <c r="E70" s="32">
        <v>369.507</v>
      </c>
      <c r="F70" s="27">
        <v>378.335</v>
      </c>
      <c r="G70" s="14">
        <v>8511.138</v>
      </c>
      <c r="H70" s="32">
        <v>8708.052</v>
      </c>
      <c r="I70" s="32">
        <v>9280.282</v>
      </c>
      <c r="J70" s="27">
        <v>10003.626</v>
      </c>
      <c r="K70" s="47">
        <v>219.233838</v>
      </c>
      <c r="L70" s="47">
        <v>235.542222</v>
      </c>
      <c r="M70" s="56">
        <v>255.399069</v>
      </c>
      <c r="N70" s="72">
        <v>283.240782</v>
      </c>
      <c r="O70" s="5"/>
      <c r="P70" s="5"/>
      <c r="Q70" s="5"/>
      <c r="R70" s="5"/>
    </row>
    <row r="71" spans="1:18" ht="15.75">
      <c r="A71" s="43" t="s">
        <v>308</v>
      </c>
      <c r="B71" s="42">
        <v>561</v>
      </c>
      <c r="C71" s="32">
        <v>330.288</v>
      </c>
      <c r="D71" s="32">
        <v>339.771</v>
      </c>
      <c r="E71" s="32">
        <v>350.208</v>
      </c>
      <c r="F71" s="27">
        <v>358.416</v>
      </c>
      <c r="G71" s="14">
        <v>8170.921</v>
      </c>
      <c r="H71" s="32">
        <v>8364.452</v>
      </c>
      <c r="I71" s="32">
        <v>8946.939</v>
      </c>
      <c r="J71" s="27">
        <v>9658.292</v>
      </c>
      <c r="K71" s="47">
        <v>205.997832</v>
      </c>
      <c r="L71" s="47">
        <v>222.129345</v>
      </c>
      <c r="M71" s="56">
        <v>241.700336</v>
      </c>
      <c r="N71" s="72">
        <v>268.381213</v>
      </c>
      <c r="O71" s="5"/>
      <c r="P71" s="5"/>
      <c r="Q71" s="5"/>
      <c r="R71" s="5"/>
    </row>
    <row r="72" spans="1:18" ht="15.75">
      <c r="A72" s="43" t="s">
        <v>102</v>
      </c>
      <c r="B72" s="42">
        <v>5611</v>
      </c>
      <c r="C72" s="32">
        <v>24.431</v>
      </c>
      <c r="D72" s="32">
        <v>25.909</v>
      </c>
      <c r="E72" s="32">
        <v>27.524</v>
      </c>
      <c r="F72" s="27">
        <v>29.228</v>
      </c>
      <c r="G72" s="14">
        <v>444.049</v>
      </c>
      <c r="H72" s="32">
        <v>441.416</v>
      </c>
      <c r="I72" s="32">
        <v>462.958</v>
      </c>
      <c r="J72" s="27">
        <v>497.872</v>
      </c>
      <c r="K72" s="47">
        <v>18.494891</v>
      </c>
      <c r="L72" s="47">
        <v>19.715557</v>
      </c>
      <c r="M72" s="56">
        <v>22.011922</v>
      </c>
      <c r="N72" s="72">
        <v>25.165554</v>
      </c>
      <c r="O72" s="5"/>
      <c r="P72" s="5"/>
      <c r="Q72" s="5"/>
      <c r="R72" s="5"/>
    </row>
    <row r="73" spans="1:18" ht="15.75">
      <c r="A73" s="43" t="s">
        <v>104</v>
      </c>
      <c r="B73" s="42">
        <v>5612</v>
      </c>
      <c r="C73" s="32">
        <v>3.458</v>
      </c>
      <c r="D73" s="32">
        <v>3.309</v>
      </c>
      <c r="E73" s="32">
        <v>3.223</v>
      </c>
      <c r="F73" s="27">
        <v>4.115</v>
      </c>
      <c r="G73" s="14">
        <v>157.524</v>
      </c>
      <c r="H73" s="32">
        <v>146.001</v>
      </c>
      <c r="I73" s="32">
        <v>146.917</v>
      </c>
      <c r="J73" s="27">
        <v>164.637</v>
      </c>
      <c r="K73" s="47">
        <v>5.477319</v>
      </c>
      <c r="L73" s="47">
        <v>5.564878</v>
      </c>
      <c r="M73" s="56">
        <v>5.742459</v>
      </c>
      <c r="N73" s="72">
        <v>7.21899</v>
      </c>
      <c r="O73" s="5"/>
      <c r="P73" s="5"/>
      <c r="Q73" s="5"/>
      <c r="R73" s="5"/>
    </row>
    <row r="74" spans="1:18" ht="15.75">
      <c r="A74" s="43" t="s">
        <v>106</v>
      </c>
      <c r="B74" s="42">
        <v>5613</v>
      </c>
      <c r="C74" s="32">
        <v>40.522</v>
      </c>
      <c r="D74" s="32">
        <v>40.698</v>
      </c>
      <c r="E74" s="32">
        <v>41.373</v>
      </c>
      <c r="F74" s="27">
        <v>43.523</v>
      </c>
      <c r="G74" s="14">
        <v>3902.177</v>
      </c>
      <c r="H74" s="32">
        <v>4027.646</v>
      </c>
      <c r="I74" s="32">
        <v>4579.822</v>
      </c>
      <c r="J74" s="27">
        <v>5101.697</v>
      </c>
      <c r="K74" s="47">
        <v>96.958586</v>
      </c>
      <c r="L74" s="47">
        <v>106.541947</v>
      </c>
      <c r="M74" s="56">
        <v>118.098069</v>
      </c>
      <c r="N74" s="72">
        <v>133.531037</v>
      </c>
      <c r="O74" s="5"/>
      <c r="P74" s="5"/>
      <c r="Q74" s="5"/>
      <c r="R74" s="5"/>
    </row>
    <row r="75" spans="1:18" ht="15.75">
      <c r="A75" s="43" t="s">
        <v>309</v>
      </c>
      <c r="B75" s="42">
        <v>56131</v>
      </c>
      <c r="C75" s="32">
        <v>8.361</v>
      </c>
      <c r="D75" s="32">
        <v>8.288</v>
      </c>
      <c r="E75" s="32">
        <v>8.384</v>
      </c>
      <c r="F75" s="27">
        <v>8.748</v>
      </c>
      <c r="G75" s="14">
        <v>150.851</v>
      </c>
      <c r="H75" s="32">
        <v>182.56</v>
      </c>
      <c r="I75" s="32">
        <v>217.952</v>
      </c>
      <c r="J75" s="27">
        <v>242.04</v>
      </c>
      <c r="K75" s="47">
        <v>4.010176</v>
      </c>
      <c r="L75" s="47">
        <v>5.044757</v>
      </c>
      <c r="M75" s="56">
        <v>5.804238</v>
      </c>
      <c r="N75" s="72">
        <v>6.617359</v>
      </c>
      <c r="O75" s="5"/>
      <c r="P75" s="5"/>
      <c r="Q75" s="5"/>
      <c r="R75" s="5"/>
    </row>
    <row r="76" spans="1:18" ht="15.75">
      <c r="A76" s="43" t="s">
        <v>109</v>
      </c>
      <c r="B76" s="42">
        <v>56132</v>
      </c>
      <c r="C76" s="32">
        <v>27.228</v>
      </c>
      <c r="D76" s="32">
        <v>27.232</v>
      </c>
      <c r="E76" s="32">
        <v>27.661</v>
      </c>
      <c r="F76" s="27">
        <v>29.319</v>
      </c>
      <c r="G76" s="14">
        <v>2188.383</v>
      </c>
      <c r="H76" s="32">
        <v>2325.501</v>
      </c>
      <c r="I76" s="32">
        <v>2615.315</v>
      </c>
      <c r="J76" s="27">
        <v>2930.52</v>
      </c>
      <c r="K76" s="47">
        <v>49.250992</v>
      </c>
      <c r="L76" s="47">
        <v>54.674556</v>
      </c>
      <c r="M76" s="56">
        <v>58.479027</v>
      </c>
      <c r="N76" s="72">
        <v>64.6246</v>
      </c>
      <c r="O76" s="5"/>
      <c r="P76" s="5"/>
      <c r="Q76" s="5"/>
      <c r="R76" s="5"/>
    </row>
    <row r="77" spans="1:18" ht="15.75">
      <c r="A77" s="43" t="s">
        <v>310</v>
      </c>
      <c r="B77" s="42">
        <v>56133</v>
      </c>
      <c r="C77" s="32">
        <v>4.933</v>
      </c>
      <c r="D77" s="32">
        <v>5.178</v>
      </c>
      <c r="E77" s="32">
        <v>5.328</v>
      </c>
      <c r="F77" s="27">
        <v>5.456</v>
      </c>
      <c r="G77" s="14">
        <v>1562.943</v>
      </c>
      <c r="H77" s="32">
        <v>1519.585</v>
      </c>
      <c r="I77" s="32">
        <v>1746.555</v>
      </c>
      <c r="J77" s="27">
        <v>1929.137</v>
      </c>
      <c r="K77" s="47">
        <v>43.697418</v>
      </c>
      <c r="L77" s="47">
        <v>46.822634</v>
      </c>
      <c r="M77" s="56">
        <v>53.814804</v>
      </c>
      <c r="N77" s="72">
        <v>62.289078</v>
      </c>
      <c r="O77" s="5"/>
      <c r="P77" s="5"/>
      <c r="Q77" s="5"/>
      <c r="R77" s="5"/>
    </row>
    <row r="78" spans="1:18" ht="15.75">
      <c r="A78" s="43" t="s">
        <v>112</v>
      </c>
      <c r="B78" s="42">
        <v>5614</v>
      </c>
      <c r="C78" s="32">
        <v>34.649</v>
      </c>
      <c r="D78" s="32">
        <v>35.375</v>
      </c>
      <c r="E78" s="32">
        <v>35.866</v>
      </c>
      <c r="F78" s="27">
        <v>35.75</v>
      </c>
      <c r="G78" s="14">
        <v>760.099</v>
      </c>
      <c r="H78" s="32">
        <v>774.235</v>
      </c>
      <c r="I78" s="32">
        <v>763.792</v>
      </c>
      <c r="J78" s="27">
        <v>778.731</v>
      </c>
      <c r="K78" s="47">
        <v>18.642213</v>
      </c>
      <c r="L78" s="47">
        <v>19.836186</v>
      </c>
      <c r="M78" s="56">
        <v>20.761317</v>
      </c>
      <c r="N78" s="72">
        <v>22.24907</v>
      </c>
      <c r="O78" s="5"/>
      <c r="P78" s="5"/>
      <c r="Q78" s="5"/>
      <c r="R78" s="5"/>
    </row>
    <row r="79" spans="1:18" ht="15.75">
      <c r="A79" s="43" t="s">
        <v>311</v>
      </c>
      <c r="B79" s="42">
        <v>56141</v>
      </c>
      <c r="C79" s="32">
        <v>5.389</v>
      </c>
      <c r="D79" s="32">
        <v>5.243</v>
      </c>
      <c r="E79" s="32">
        <v>5.188</v>
      </c>
      <c r="F79" s="27">
        <v>5.046</v>
      </c>
      <c r="G79" s="14">
        <v>43.696</v>
      </c>
      <c r="H79" s="32">
        <v>41.932</v>
      </c>
      <c r="I79" s="32">
        <v>41.729</v>
      </c>
      <c r="J79" s="27">
        <v>42.504</v>
      </c>
      <c r="K79" s="47">
        <v>1.105475</v>
      </c>
      <c r="L79" s="47">
        <v>1.118156</v>
      </c>
      <c r="M79" s="56">
        <v>1.207974</v>
      </c>
      <c r="N79" s="72">
        <v>1.306981</v>
      </c>
      <c r="O79" s="5"/>
      <c r="P79" s="5"/>
      <c r="Q79" s="5"/>
      <c r="R79" s="5"/>
    </row>
    <row r="80" spans="1:18" ht="15.75">
      <c r="A80" s="43" t="s">
        <v>312</v>
      </c>
      <c r="B80" s="42">
        <v>56142</v>
      </c>
      <c r="C80" s="32">
        <v>5.451</v>
      </c>
      <c r="D80" s="32">
        <v>5.412</v>
      </c>
      <c r="E80" s="32">
        <v>5.242</v>
      </c>
      <c r="F80" s="27">
        <v>5.269</v>
      </c>
      <c r="G80" s="14">
        <v>383.953</v>
      </c>
      <c r="H80" s="32">
        <v>392.269</v>
      </c>
      <c r="I80" s="32">
        <v>382.803</v>
      </c>
      <c r="J80" s="27">
        <v>383.351</v>
      </c>
      <c r="K80" s="47">
        <v>7.093382</v>
      </c>
      <c r="L80" s="47">
        <v>8.01577</v>
      </c>
      <c r="M80" s="56">
        <v>8.326385</v>
      </c>
      <c r="N80" s="72">
        <v>8.966611</v>
      </c>
      <c r="O80" s="5"/>
      <c r="P80" s="5"/>
      <c r="Q80" s="5"/>
      <c r="R80" s="5"/>
    </row>
    <row r="81" spans="1:18" ht="15.75">
      <c r="A81" s="43" t="s">
        <v>313</v>
      </c>
      <c r="B81" s="42">
        <v>561421</v>
      </c>
      <c r="C81" s="32">
        <v>2.204</v>
      </c>
      <c r="D81" s="32">
        <v>2.131</v>
      </c>
      <c r="E81" s="32">
        <v>2.027</v>
      </c>
      <c r="F81" s="27">
        <v>1.973</v>
      </c>
      <c r="G81" s="14">
        <v>59.9</v>
      </c>
      <c r="H81" s="32">
        <v>60.241</v>
      </c>
      <c r="I81" s="32">
        <v>61.529</v>
      </c>
      <c r="J81" s="27">
        <v>57.94</v>
      </c>
      <c r="K81" s="47">
        <v>1.445873</v>
      </c>
      <c r="L81" s="47">
        <v>1.490757</v>
      </c>
      <c r="M81" s="56">
        <v>1.615023</v>
      </c>
      <c r="N81" s="72">
        <v>1.490289</v>
      </c>
      <c r="O81" s="5"/>
      <c r="P81" s="5"/>
      <c r="Q81" s="5"/>
      <c r="R81" s="5"/>
    </row>
    <row r="82" spans="1:18" ht="15.75">
      <c r="A82" s="43" t="s">
        <v>314</v>
      </c>
      <c r="B82" s="42">
        <v>561422</v>
      </c>
      <c r="C82" s="32">
        <v>3.247</v>
      </c>
      <c r="D82" s="32">
        <v>3.281</v>
      </c>
      <c r="E82" s="32">
        <v>3.215</v>
      </c>
      <c r="F82" s="27">
        <v>3.296</v>
      </c>
      <c r="G82" s="14">
        <v>324.053</v>
      </c>
      <c r="H82" s="32">
        <v>332.028</v>
      </c>
      <c r="I82" s="32">
        <v>321.274</v>
      </c>
      <c r="J82" s="27">
        <v>325.411</v>
      </c>
      <c r="K82" s="47">
        <v>5.647509</v>
      </c>
      <c r="L82" s="47">
        <v>6.525013</v>
      </c>
      <c r="M82" s="56">
        <v>6.711362</v>
      </c>
      <c r="N82" s="72">
        <v>7.476322</v>
      </c>
      <c r="O82" s="5"/>
      <c r="P82" s="5"/>
      <c r="Q82" s="5"/>
      <c r="R82" s="5"/>
    </row>
    <row r="83" spans="1:18" ht="15.75">
      <c r="A83" s="43" t="s">
        <v>315</v>
      </c>
      <c r="B83" s="42">
        <v>56143</v>
      </c>
      <c r="C83" s="32">
        <v>10.244</v>
      </c>
      <c r="D83" s="32">
        <v>10.605</v>
      </c>
      <c r="E83" s="32">
        <v>11.294</v>
      </c>
      <c r="F83" s="27">
        <v>11.373</v>
      </c>
      <c r="G83" s="14">
        <v>92.792</v>
      </c>
      <c r="H83" s="32">
        <v>97.321</v>
      </c>
      <c r="I83" s="32">
        <v>100.948</v>
      </c>
      <c r="J83" s="27">
        <v>104.343</v>
      </c>
      <c r="K83" s="47">
        <v>2.32969</v>
      </c>
      <c r="L83" s="47">
        <v>2.576187</v>
      </c>
      <c r="M83" s="56">
        <v>2.818041</v>
      </c>
      <c r="N83" s="72">
        <v>3.04838</v>
      </c>
      <c r="O83" s="5"/>
      <c r="P83" s="5"/>
      <c r="Q83" s="5"/>
      <c r="R83" s="5"/>
    </row>
    <row r="84" spans="1:18" ht="15.75">
      <c r="A84" s="43" t="s">
        <v>316</v>
      </c>
      <c r="B84" s="42">
        <v>561431</v>
      </c>
      <c r="C84" s="32">
        <v>4.533</v>
      </c>
      <c r="D84" s="32">
        <v>4.867</v>
      </c>
      <c r="E84" s="32">
        <v>5.176</v>
      </c>
      <c r="F84" s="27">
        <v>5.363</v>
      </c>
      <c r="G84" s="14">
        <v>21.589</v>
      </c>
      <c r="H84" s="32">
        <v>22.863</v>
      </c>
      <c r="I84" s="32">
        <v>23.107</v>
      </c>
      <c r="J84" s="27">
        <v>24.462</v>
      </c>
      <c r="K84" s="47">
        <v>0.367383</v>
      </c>
      <c r="L84" s="47">
        <v>0.389949</v>
      </c>
      <c r="M84" s="56">
        <v>0.416237</v>
      </c>
      <c r="N84" s="72">
        <v>0.448395</v>
      </c>
      <c r="O84" s="5"/>
      <c r="P84" s="5"/>
      <c r="Q84" s="5"/>
      <c r="R84" s="5"/>
    </row>
    <row r="85" spans="1:18" ht="15.75">
      <c r="A85" s="43" t="s">
        <v>317</v>
      </c>
      <c r="B85" s="42">
        <v>561439</v>
      </c>
      <c r="C85" s="32">
        <v>5.711</v>
      </c>
      <c r="D85" s="32">
        <v>5.738</v>
      </c>
      <c r="E85" s="32">
        <v>6.118</v>
      </c>
      <c r="F85" s="27">
        <v>6.01</v>
      </c>
      <c r="G85" s="14">
        <v>71.203</v>
      </c>
      <c r="H85" s="32">
        <v>74.458</v>
      </c>
      <c r="I85" s="32">
        <v>77.841</v>
      </c>
      <c r="J85" s="27">
        <v>79.881</v>
      </c>
      <c r="K85" s="47">
        <v>1.962307</v>
      </c>
      <c r="L85" s="47">
        <v>2.186238</v>
      </c>
      <c r="M85" s="56">
        <v>2.401804</v>
      </c>
      <c r="N85" s="72">
        <v>2.599985</v>
      </c>
      <c r="O85" s="5"/>
      <c r="P85" s="5"/>
      <c r="Q85" s="5"/>
      <c r="R85" s="5"/>
    </row>
    <row r="86" spans="1:18" ht="15.75">
      <c r="A86" s="43" t="s">
        <v>318</v>
      </c>
      <c r="B86" s="42">
        <v>56144</v>
      </c>
      <c r="C86" s="32">
        <v>5.231</v>
      </c>
      <c r="D86" s="32">
        <v>5.204</v>
      </c>
      <c r="E86" s="32">
        <v>5.201</v>
      </c>
      <c r="F86" s="27">
        <v>5.085</v>
      </c>
      <c r="G86" s="14">
        <v>139.876</v>
      </c>
      <c r="H86" s="32">
        <v>140.836</v>
      </c>
      <c r="I86" s="32">
        <v>138.228</v>
      </c>
      <c r="J86" s="27">
        <v>143.356</v>
      </c>
      <c r="K86" s="47">
        <v>4.10287</v>
      </c>
      <c r="L86" s="47">
        <v>4.161988</v>
      </c>
      <c r="M86" s="56">
        <v>4.213648</v>
      </c>
      <c r="N86" s="72">
        <v>4.516286</v>
      </c>
      <c r="O86" s="5"/>
      <c r="P86" s="5"/>
      <c r="Q86" s="5"/>
      <c r="R86" s="5"/>
    </row>
    <row r="87" spans="1:18" ht="15.75">
      <c r="A87" s="43" t="s">
        <v>319</v>
      </c>
      <c r="B87" s="42">
        <v>56145</v>
      </c>
      <c r="C87" s="32">
        <v>1.161</v>
      </c>
      <c r="D87" s="32">
        <v>1.161</v>
      </c>
      <c r="E87" s="32">
        <v>1.099</v>
      </c>
      <c r="F87" s="27">
        <v>1.119</v>
      </c>
      <c r="G87" s="14">
        <v>25.662</v>
      </c>
      <c r="H87" s="32">
        <v>25.555</v>
      </c>
      <c r="I87" s="32">
        <v>21.991</v>
      </c>
      <c r="J87" s="27">
        <v>22.174</v>
      </c>
      <c r="K87" s="47">
        <v>1.458022</v>
      </c>
      <c r="L87" s="47">
        <v>1.496078</v>
      </c>
      <c r="M87" s="56">
        <v>1.505367</v>
      </c>
      <c r="N87" s="72">
        <v>1.577142</v>
      </c>
      <c r="O87" s="5"/>
      <c r="P87" s="5"/>
      <c r="Q87" s="5"/>
      <c r="R87" s="5"/>
    </row>
    <row r="88" spans="1:18" ht="15.75">
      <c r="A88" s="43" t="s">
        <v>320</v>
      </c>
      <c r="B88" s="42">
        <v>56149</v>
      </c>
      <c r="C88" s="32">
        <v>7.173</v>
      </c>
      <c r="D88" s="32">
        <v>7.75</v>
      </c>
      <c r="E88" s="32">
        <v>7.842</v>
      </c>
      <c r="F88" s="27">
        <v>7.858</v>
      </c>
      <c r="G88" s="14">
        <v>74.12</v>
      </c>
      <c r="H88" s="32">
        <v>76.322</v>
      </c>
      <c r="I88" s="32">
        <v>78.093</v>
      </c>
      <c r="J88" s="27">
        <v>83.003</v>
      </c>
      <c r="K88" s="47">
        <v>2.552774</v>
      </c>
      <c r="L88" s="47">
        <v>2.468007</v>
      </c>
      <c r="M88" s="56">
        <v>2.689902</v>
      </c>
      <c r="N88" s="72">
        <v>2.83367</v>
      </c>
      <c r="O88" s="5"/>
      <c r="P88" s="5"/>
      <c r="Q88" s="5"/>
      <c r="R88" s="5"/>
    </row>
    <row r="89" spans="1:18" ht="15.75">
      <c r="A89" s="43" t="s">
        <v>321</v>
      </c>
      <c r="B89" s="42">
        <v>561491</v>
      </c>
      <c r="C89" s="32">
        <v>1.032</v>
      </c>
      <c r="D89" s="32">
        <v>1.064</v>
      </c>
      <c r="E89" s="32">
        <v>1.002</v>
      </c>
      <c r="F89" s="27">
        <v>0.97</v>
      </c>
      <c r="G89" s="14">
        <v>6.725</v>
      </c>
      <c r="H89" s="32">
        <v>6.568</v>
      </c>
      <c r="I89" s="32">
        <v>5.949</v>
      </c>
      <c r="J89" s="27">
        <v>5.793</v>
      </c>
      <c r="K89" s="47">
        <v>0.179889</v>
      </c>
      <c r="L89" s="47">
        <v>0.176208</v>
      </c>
      <c r="M89" s="56">
        <v>0.166718</v>
      </c>
      <c r="N89" s="72">
        <v>0.17456</v>
      </c>
      <c r="O89" s="5"/>
      <c r="P89" s="5"/>
      <c r="Q89" s="5"/>
      <c r="R89" s="5"/>
    </row>
    <row r="90" spans="1:18" ht="15.75">
      <c r="A90" s="43" t="s">
        <v>322</v>
      </c>
      <c r="B90" s="42">
        <v>561492</v>
      </c>
      <c r="C90" s="32">
        <v>3.35</v>
      </c>
      <c r="D90" s="32">
        <v>3.455</v>
      </c>
      <c r="E90" s="32">
        <v>3.459</v>
      </c>
      <c r="F90" s="27">
        <v>3.431</v>
      </c>
      <c r="G90" s="14">
        <v>13.235</v>
      </c>
      <c r="H90" s="32">
        <v>13.904</v>
      </c>
      <c r="I90" s="32">
        <v>12.8</v>
      </c>
      <c r="J90" s="27">
        <v>13.259</v>
      </c>
      <c r="K90" s="47">
        <v>0.472939</v>
      </c>
      <c r="L90" s="47">
        <v>0.492146</v>
      </c>
      <c r="M90" s="56">
        <v>0.492303</v>
      </c>
      <c r="N90" s="72">
        <v>0.517728</v>
      </c>
      <c r="O90" s="5"/>
      <c r="P90" s="5"/>
      <c r="Q90" s="5"/>
      <c r="R90" s="5"/>
    </row>
    <row r="91" spans="1:18" ht="15.75">
      <c r="A91" s="43" t="s">
        <v>323</v>
      </c>
      <c r="B91" s="42">
        <v>561499</v>
      </c>
      <c r="C91" s="32">
        <v>2.791</v>
      </c>
      <c r="D91" s="32">
        <v>3.231</v>
      </c>
      <c r="E91" s="32">
        <v>3.381</v>
      </c>
      <c r="F91" s="27">
        <v>3.457</v>
      </c>
      <c r="G91" s="14">
        <v>54.16</v>
      </c>
      <c r="H91" s="32">
        <v>55.85</v>
      </c>
      <c r="I91" s="32">
        <v>59.344</v>
      </c>
      <c r="J91" s="27">
        <v>63.951</v>
      </c>
      <c r="K91" s="47">
        <v>1.899946</v>
      </c>
      <c r="L91" s="47">
        <v>1.799653</v>
      </c>
      <c r="M91" s="56">
        <v>2.030881</v>
      </c>
      <c r="N91" s="72">
        <v>2.141382</v>
      </c>
      <c r="O91" s="5"/>
      <c r="P91" s="5"/>
      <c r="Q91" s="5"/>
      <c r="R91" s="5"/>
    </row>
    <row r="92" spans="1:18" ht="15.75">
      <c r="A92" s="43" t="s">
        <v>115</v>
      </c>
      <c r="B92" s="42">
        <v>5615</v>
      </c>
      <c r="C92" s="32">
        <v>25.683</v>
      </c>
      <c r="D92" s="32">
        <v>24.356</v>
      </c>
      <c r="E92" s="32">
        <v>23.623</v>
      </c>
      <c r="F92" s="27">
        <v>23.268</v>
      </c>
      <c r="G92" s="14">
        <v>283.664</v>
      </c>
      <c r="H92" s="32">
        <v>270.087</v>
      </c>
      <c r="I92" s="32">
        <v>253.588</v>
      </c>
      <c r="J92" s="27">
        <v>253.539</v>
      </c>
      <c r="K92" s="47">
        <v>9.900897</v>
      </c>
      <c r="L92" s="47">
        <v>10.309076</v>
      </c>
      <c r="M92" s="56">
        <v>10.903616</v>
      </c>
      <c r="N92" s="72">
        <v>10.749023</v>
      </c>
      <c r="O92" s="5"/>
      <c r="P92" s="5"/>
      <c r="Q92" s="5"/>
      <c r="R92" s="5"/>
    </row>
    <row r="93" spans="1:18" ht="15.75">
      <c r="A93" s="43" t="s">
        <v>324</v>
      </c>
      <c r="B93" s="42">
        <v>56151</v>
      </c>
      <c r="C93" s="32">
        <v>18.86</v>
      </c>
      <c r="D93" s="32">
        <v>17.592</v>
      </c>
      <c r="E93" s="32">
        <v>16.926</v>
      </c>
      <c r="F93" s="27">
        <v>16.64</v>
      </c>
      <c r="G93" s="14">
        <v>145.676</v>
      </c>
      <c r="H93" s="32">
        <v>132.246</v>
      </c>
      <c r="I93" s="32">
        <v>127.225</v>
      </c>
      <c r="J93" s="27">
        <v>129.216</v>
      </c>
      <c r="K93" s="47">
        <v>4.466768</v>
      </c>
      <c r="L93" s="47">
        <v>4.569015</v>
      </c>
      <c r="M93" s="56">
        <v>5.027136</v>
      </c>
      <c r="N93" s="72">
        <v>5.280515</v>
      </c>
      <c r="O93" s="5"/>
      <c r="P93" s="5"/>
      <c r="Q93" s="5"/>
      <c r="R93" s="5"/>
    </row>
    <row r="94" spans="1:18" ht="15.75">
      <c r="A94" s="43" t="s">
        <v>325</v>
      </c>
      <c r="B94" s="42">
        <v>561510</v>
      </c>
      <c r="C94" s="32">
        <v>18.86</v>
      </c>
      <c r="D94" s="32">
        <v>17.592</v>
      </c>
      <c r="E94" s="32">
        <v>16.926</v>
      </c>
      <c r="F94" s="27">
        <v>16.64</v>
      </c>
      <c r="G94" s="14">
        <v>145.676</v>
      </c>
      <c r="H94" s="32">
        <v>132.246</v>
      </c>
      <c r="I94" s="32">
        <v>127.225</v>
      </c>
      <c r="J94" s="27">
        <v>129.216</v>
      </c>
      <c r="K94" s="47">
        <v>4.466768</v>
      </c>
      <c r="L94" s="47">
        <v>4.569015</v>
      </c>
      <c r="M94" s="56">
        <v>5.027136</v>
      </c>
      <c r="N94" s="72">
        <v>5.280515</v>
      </c>
      <c r="O94" s="5"/>
      <c r="P94" s="5"/>
      <c r="Q94" s="5"/>
      <c r="R94" s="5"/>
    </row>
    <row r="95" spans="1:18" ht="15.75">
      <c r="A95" s="43" t="s">
        <v>326</v>
      </c>
      <c r="B95" s="42">
        <v>56152</v>
      </c>
      <c r="C95" s="32">
        <v>3.031</v>
      </c>
      <c r="D95" s="32">
        <v>2.985</v>
      </c>
      <c r="E95" s="32">
        <v>2.916</v>
      </c>
      <c r="F95" s="27">
        <v>2.802</v>
      </c>
      <c r="G95" s="14">
        <v>31.074</v>
      </c>
      <c r="H95" s="32">
        <v>29.46</v>
      </c>
      <c r="I95" s="32">
        <v>29.171</v>
      </c>
      <c r="J95" s="27">
        <v>28.815</v>
      </c>
      <c r="K95" s="47">
        <v>1.003226</v>
      </c>
      <c r="L95" s="47">
        <v>1.052124</v>
      </c>
      <c r="M95" s="56">
        <v>1.070515</v>
      </c>
      <c r="N95" s="72">
        <v>1.115245</v>
      </c>
      <c r="O95" s="5"/>
      <c r="P95" s="5"/>
      <c r="Q95" s="5"/>
      <c r="R95" s="5"/>
    </row>
    <row r="96" spans="1:18" ht="15.75">
      <c r="A96" s="43" t="s">
        <v>327</v>
      </c>
      <c r="B96" s="42">
        <v>561520</v>
      </c>
      <c r="C96" s="32">
        <v>3.031</v>
      </c>
      <c r="D96" s="32">
        <v>2.985</v>
      </c>
      <c r="E96" s="32">
        <v>2.916</v>
      </c>
      <c r="F96" s="27">
        <v>2.802</v>
      </c>
      <c r="G96" s="14">
        <v>31.074</v>
      </c>
      <c r="H96" s="32">
        <v>29.46</v>
      </c>
      <c r="I96" s="32">
        <v>29.171</v>
      </c>
      <c r="J96" s="27">
        <v>28.815</v>
      </c>
      <c r="K96" s="47">
        <v>1.003226</v>
      </c>
      <c r="L96" s="47">
        <v>1.052124</v>
      </c>
      <c r="M96" s="56">
        <v>1.070515</v>
      </c>
      <c r="N96" s="72">
        <v>1.115245</v>
      </c>
      <c r="O96" s="5"/>
      <c r="P96" s="5"/>
      <c r="Q96" s="5"/>
      <c r="R96" s="5"/>
    </row>
    <row r="97" spans="1:18" ht="15.75">
      <c r="A97" s="43" t="s">
        <v>328</v>
      </c>
      <c r="B97" s="42">
        <v>56159</v>
      </c>
      <c r="C97" s="32">
        <v>3.792</v>
      </c>
      <c r="D97" s="32">
        <v>3.779</v>
      </c>
      <c r="E97" s="32">
        <v>3.781</v>
      </c>
      <c r="F97" s="27">
        <v>3.826</v>
      </c>
      <c r="G97" s="14">
        <v>106.914</v>
      </c>
      <c r="H97" s="32">
        <v>108.381</v>
      </c>
      <c r="I97" s="32">
        <v>97.192</v>
      </c>
      <c r="J97" s="27">
        <v>95.508</v>
      </c>
      <c r="K97" s="47">
        <v>4.430903</v>
      </c>
      <c r="L97" s="47">
        <v>4.687937</v>
      </c>
      <c r="M97" s="56">
        <v>4.805965</v>
      </c>
      <c r="N97" s="72">
        <v>4.353263</v>
      </c>
      <c r="O97" s="5"/>
      <c r="P97" s="5"/>
      <c r="Q97" s="5"/>
      <c r="R97" s="5"/>
    </row>
    <row r="98" spans="1:18" ht="15.75">
      <c r="A98" s="43" t="s">
        <v>329</v>
      </c>
      <c r="B98" s="42">
        <v>561591</v>
      </c>
      <c r="C98" s="32">
        <v>1.034</v>
      </c>
      <c r="D98" s="32">
        <v>1.061</v>
      </c>
      <c r="E98" s="32">
        <v>1.059</v>
      </c>
      <c r="F98" s="27">
        <v>1.057</v>
      </c>
      <c r="G98" s="14">
        <v>10.283</v>
      </c>
      <c r="H98" s="32">
        <v>10.445</v>
      </c>
      <c r="I98" s="32">
        <v>10.564</v>
      </c>
      <c r="J98" s="27">
        <v>10.125</v>
      </c>
      <c r="K98" s="47">
        <v>0.295915</v>
      </c>
      <c r="L98" s="47">
        <v>0.315836</v>
      </c>
      <c r="M98" s="56">
        <v>0.329438</v>
      </c>
      <c r="N98" s="72">
        <v>0.348805</v>
      </c>
      <c r="O98" s="5"/>
      <c r="P98" s="5"/>
      <c r="Q98" s="5"/>
      <c r="R98" s="5"/>
    </row>
    <row r="99" spans="1:18" ht="15.75">
      <c r="A99" s="43" t="s">
        <v>330</v>
      </c>
      <c r="B99" s="42">
        <v>561599</v>
      </c>
      <c r="C99" s="32">
        <v>2.758</v>
      </c>
      <c r="D99" s="32">
        <v>2.718</v>
      </c>
      <c r="E99" s="32">
        <v>2.722</v>
      </c>
      <c r="F99" s="27">
        <v>2.769</v>
      </c>
      <c r="G99" s="14">
        <v>96.631</v>
      </c>
      <c r="H99" s="32">
        <v>97.936</v>
      </c>
      <c r="I99" s="32">
        <v>86.628</v>
      </c>
      <c r="J99" s="27">
        <v>85.383</v>
      </c>
      <c r="K99" s="47">
        <v>4.134988</v>
      </c>
      <c r="L99" s="47">
        <v>4.372101</v>
      </c>
      <c r="M99" s="56">
        <v>4.476527</v>
      </c>
      <c r="N99" s="72">
        <v>4.004458</v>
      </c>
      <c r="O99" s="5"/>
      <c r="P99" s="5"/>
      <c r="Q99" s="5"/>
      <c r="R99" s="5"/>
    </row>
    <row r="100" spans="1:18" ht="15.75">
      <c r="A100" s="43" t="s">
        <v>331</v>
      </c>
      <c r="B100" s="42">
        <v>5616</v>
      </c>
      <c r="C100" s="32">
        <v>22.92</v>
      </c>
      <c r="D100" s="32">
        <v>23.193</v>
      </c>
      <c r="E100" s="32">
        <v>23.679</v>
      </c>
      <c r="F100" s="27">
        <v>24.752</v>
      </c>
      <c r="G100" s="14">
        <v>747.088</v>
      </c>
      <c r="H100" s="32">
        <v>754.514</v>
      </c>
      <c r="I100" s="32">
        <v>767.018</v>
      </c>
      <c r="J100" s="27">
        <v>802.01</v>
      </c>
      <c r="K100" s="47">
        <v>16.338407</v>
      </c>
      <c r="L100" s="47">
        <v>17.364055</v>
      </c>
      <c r="M100" s="56">
        <v>18.731925</v>
      </c>
      <c r="N100" s="72">
        <v>20.856385</v>
      </c>
      <c r="O100" s="5"/>
      <c r="P100" s="5"/>
      <c r="Q100" s="5"/>
      <c r="R100" s="5"/>
    </row>
    <row r="101" spans="1:18" ht="15.75">
      <c r="A101" s="43" t="s">
        <v>332</v>
      </c>
      <c r="B101" s="42">
        <v>56161</v>
      </c>
      <c r="C101" s="32">
        <v>13.283</v>
      </c>
      <c r="D101" s="32">
        <v>13.39</v>
      </c>
      <c r="E101" s="32">
        <v>13.674</v>
      </c>
      <c r="F101" s="27">
        <v>14.699</v>
      </c>
      <c r="G101" s="14">
        <v>636.943</v>
      </c>
      <c r="H101" s="32">
        <v>636.362</v>
      </c>
      <c r="I101" s="32">
        <v>651.273</v>
      </c>
      <c r="J101" s="27">
        <v>679.631</v>
      </c>
      <c r="K101" s="47">
        <v>12.303852</v>
      </c>
      <c r="L101" s="47">
        <v>13.142278</v>
      </c>
      <c r="M101" s="56">
        <v>14.068455</v>
      </c>
      <c r="N101" s="72">
        <v>15.74859</v>
      </c>
      <c r="O101" s="5"/>
      <c r="P101" s="5"/>
      <c r="Q101" s="5"/>
      <c r="R101" s="5"/>
    </row>
    <row r="102" spans="1:18" ht="15.75">
      <c r="A102" s="43" t="s">
        <v>333</v>
      </c>
      <c r="B102" s="42">
        <v>561611</v>
      </c>
      <c r="C102" s="32">
        <v>4.92</v>
      </c>
      <c r="D102" s="32">
        <v>4.959</v>
      </c>
      <c r="E102" s="32">
        <v>4.943</v>
      </c>
      <c r="F102" s="27">
        <v>5.104</v>
      </c>
      <c r="G102" s="14">
        <v>45.78</v>
      </c>
      <c r="H102" s="32">
        <v>46.892</v>
      </c>
      <c r="I102" s="32">
        <v>43.375</v>
      </c>
      <c r="J102" s="27">
        <v>46.525</v>
      </c>
      <c r="K102" s="47">
        <v>1.123</v>
      </c>
      <c r="L102" s="47">
        <v>1.257426</v>
      </c>
      <c r="M102" s="56">
        <v>1.274278</v>
      </c>
      <c r="N102" s="72">
        <v>1.443542</v>
      </c>
      <c r="O102" s="5"/>
      <c r="P102" s="5"/>
      <c r="Q102" s="5"/>
      <c r="R102" s="5"/>
    </row>
    <row r="103" spans="1:18" ht="15.75">
      <c r="A103" s="43" t="s">
        <v>334</v>
      </c>
      <c r="B103" s="42">
        <v>561612</v>
      </c>
      <c r="C103" s="32">
        <v>7.535</v>
      </c>
      <c r="D103" s="32">
        <v>7.707</v>
      </c>
      <c r="E103" s="32">
        <v>8.01</v>
      </c>
      <c r="F103" s="27">
        <v>8.893</v>
      </c>
      <c r="G103" s="14">
        <v>558.116</v>
      </c>
      <c r="H103" s="32">
        <v>561.024</v>
      </c>
      <c r="I103" s="32">
        <v>579.84</v>
      </c>
      <c r="J103" s="27">
        <v>604.961</v>
      </c>
      <c r="K103" s="47">
        <v>10.235757</v>
      </c>
      <c r="L103" s="47">
        <v>11.038997</v>
      </c>
      <c r="M103" s="56">
        <v>11.942126</v>
      </c>
      <c r="N103" s="72">
        <v>13.435707</v>
      </c>
      <c r="O103" s="5"/>
      <c r="P103" s="5"/>
      <c r="Q103" s="5"/>
      <c r="R103" s="5"/>
    </row>
    <row r="104" spans="1:18" ht="15.75">
      <c r="A104" s="43" t="s">
        <v>335</v>
      </c>
      <c r="B104" s="42">
        <v>561613</v>
      </c>
      <c r="C104" s="32">
        <v>0.828</v>
      </c>
      <c r="D104" s="32">
        <v>0.724</v>
      </c>
      <c r="E104" s="32">
        <v>0.721</v>
      </c>
      <c r="F104" s="27">
        <v>0.702</v>
      </c>
      <c r="G104" s="14">
        <v>33.047</v>
      </c>
      <c r="H104" s="32">
        <v>28.446</v>
      </c>
      <c r="I104" s="32">
        <v>28.058</v>
      </c>
      <c r="J104" s="27">
        <v>28.145</v>
      </c>
      <c r="K104" s="47">
        <v>0.945095</v>
      </c>
      <c r="L104" s="47">
        <v>0.845855</v>
      </c>
      <c r="M104" s="56">
        <v>0.852051</v>
      </c>
      <c r="N104" s="72">
        <v>0.869341</v>
      </c>
      <c r="O104" s="5"/>
      <c r="P104" s="5"/>
      <c r="Q104" s="5"/>
      <c r="R104" s="5"/>
    </row>
    <row r="105" spans="1:18" ht="15.75">
      <c r="A105" s="43" t="s">
        <v>336</v>
      </c>
      <c r="B105" s="42">
        <v>56162</v>
      </c>
      <c r="C105" s="32">
        <v>9.637</v>
      </c>
      <c r="D105" s="32">
        <v>9.803</v>
      </c>
      <c r="E105" s="32">
        <v>10.005</v>
      </c>
      <c r="F105" s="27">
        <v>10.053</v>
      </c>
      <c r="G105" s="14">
        <v>110.145</v>
      </c>
      <c r="H105" s="32">
        <v>118.152</v>
      </c>
      <c r="I105" s="32">
        <v>115.745</v>
      </c>
      <c r="J105" s="27">
        <v>122.379</v>
      </c>
      <c r="K105" s="47">
        <v>4.034555</v>
      </c>
      <c r="L105" s="47">
        <v>4.221777</v>
      </c>
      <c r="M105" s="56">
        <v>4.66347</v>
      </c>
      <c r="N105" s="72">
        <v>5.107795</v>
      </c>
      <c r="O105" s="5"/>
      <c r="P105" s="5"/>
      <c r="Q105" s="5"/>
      <c r="R105" s="5"/>
    </row>
    <row r="106" spans="1:18" ht="15.75">
      <c r="A106" s="43" t="s">
        <v>337</v>
      </c>
      <c r="B106" s="42">
        <v>561622</v>
      </c>
      <c r="C106" s="32">
        <v>3.74</v>
      </c>
      <c r="D106" s="32">
        <v>3.782</v>
      </c>
      <c r="E106" s="32">
        <v>3.872</v>
      </c>
      <c r="F106" s="27">
        <v>3.851</v>
      </c>
      <c r="G106" s="14">
        <v>16.481</v>
      </c>
      <c r="H106" s="32">
        <v>19.779</v>
      </c>
      <c r="I106" s="32">
        <v>15.795</v>
      </c>
      <c r="J106" s="27">
        <v>16.312</v>
      </c>
      <c r="K106" s="47">
        <v>0.481186</v>
      </c>
      <c r="L106" s="47">
        <v>0.49906</v>
      </c>
      <c r="M106" s="56">
        <v>0.499482</v>
      </c>
      <c r="N106" s="72">
        <v>0.514134</v>
      </c>
      <c r="O106" s="5"/>
      <c r="P106" s="5"/>
      <c r="Q106" s="5"/>
      <c r="R106" s="5"/>
    </row>
    <row r="107" spans="1:18" ht="15.75">
      <c r="A107" s="43" t="s">
        <v>338</v>
      </c>
      <c r="B107" s="42">
        <v>5617</v>
      </c>
      <c r="C107" s="32">
        <v>157.734</v>
      </c>
      <c r="D107" s="32">
        <v>165.651</v>
      </c>
      <c r="E107" s="32">
        <v>173.222</v>
      </c>
      <c r="F107" s="27">
        <v>176.31</v>
      </c>
      <c r="G107" s="14">
        <v>1532.778</v>
      </c>
      <c r="H107" s="32">
        <v>1603.735</v>
      </c>
      <c r="I107" s="32">
        <v>1623.605</v>
      </c>
      <c r="J107" s="27">
        <v>1707.203</v>
      </c>
      <c r="K107" s="47">
        <v>31.05698</v>
      </c>
      <c r="L107" s="47">
        <v>33.334182</v>
      </c>
      <c r="M107" s="56">
        <v>35.432247</v>
      </c>
      <c r="N107" s="72">
        <v>38.026028</v>
      </c>
      <c r="O107" s="5"/>
      <c r="P107" s="5"/>
      <c r="Q107" s="5"/>
      <c r="R107" s="5"/>
    </row>
    <row r="108" spans="1:18" ht="15.75">
      <c r="A108" s="43" t="s">
        <v>339</v>
      </c>
      <c r="B108" s="42">
        <v>56171</v>
      </c>
      <c r="C108" s="32">
        <v>11.406</v>
      </c>
      <c r="D108" s="32">
        <v>11.821</v>
      </c>
      <c r="E108" s="32">
        <v>12.139</v>
      </c>
      <c r="F108" s="27">
        <v>12.242</v>
      </c>
      <c r="G108" s="14">
        <v>92.013</v>
      </c>
      <c r="H108" s="32">
        <v>95.437</v>
      </c>
      <c r="I108" s="32">
        <v>95.762</v>
      </c>
      <c r="J108" s="27">
        <v>97.535</v>
      </c>
      <c r="K108" s="47">
        <v>2.737528</v>
      </c>
      <c r="L108" s="47">
        <v>2.96304</v>
      </c>
      <c r="M108" s="56">
        <v>3.108347</v>
      </c>
      <c r="N108" s="72">
        <v>3.241296</v>
      </c>
      <c r="O108" s="5"/>
      <c r="P108" s="5"/>
      <c r="Q108" s="5"/>
      <c r="R108" s="5"/>
    </row>
    <row r="109" spans="1:18" ht="15.75">
      <c r="A109" s="43" t="s">
        <v>340</v>
      </c>
      <c r="B109" s="42">
        <v>56172</v>
      </c>
      <c r="C109" s="32">
        <v>50.044</v>
      </c>
      <c r="D109" s="32">
        <v>51.56</v>
      </c>
      <c r="E109" s="32">
        <v>53.223</v>
      </c>
      <c r="F109" s="27">
        <v>53.367</v>
      </c>
      <c r="G109" s="14">
        <v>887.358</v>
      </c>
      <c r="H109" s="32">
        <v>903.229</v>
      </c>
      <c r="I109" s="32">
        <v>910.575</v>
      </c>
      <c r="J109" s="27">
        <v>931.68</v>
      </c>
      <c r="K109" s="47">
        <v>13.385591</v>
      </c>
      <c r="L109" s="47">
        <v>13.817238</v>
      </c>
      <c r="M109" s="56">
        <v>14.25421</v>
      </c>
      <c r="N109" s="72">
        <v>15.017966</v>
      </c>
      <c r="O109" s="5"/>
      <c r="P109" s="5"/>
      <c r="Q109" s="5"/>
      <c r="R109" s="5"/>
    </row>
    <row r="110" spans="1:18" ht="15.75">
      <c r="A110" s="43" t="s">
        <v>341</v>
      </c>
      <c r="B110" s="42">
        <v>56173</v>
      </c>
      <c r="C110" s="32">
        <v>78.097</v>
      </c>
      <c r="D110" s="32">
        <v>83.03</v>
      </c>
      <c r="E110" s="32">
        <v>87.941</v>
      </c>
      <c r="F110" s="27">
        <v>90.408</v>
      </c>
      <c r="G110" s="14">
        <v>455.978</v>
      </c>
      <c r="H110" s="32">
        <v>497.403</v>
      </c>
      <c r="I110" s="32">
        <v>511.387</v>
      </c>
      <c r="J110" s="27">
        <v>566.928</v>
      </c>
      <c r="K110" s="47">
        <v>12.586801</v>
      </c>
      <c r="L110" s="47">
        <v>13.960218</v>
      </c>
      <c r="M110" s="56">
        <v>15.318919</v>
      </c>
      <c r="N110" s="72">
        <v>16.775611</v>
      </c>
      <c r="O110" s="5"/>
      <c r="P110" s="5"/>
      <c r="Q110" s="5"/>
      <c r="R110" s="5"/>
    </row>
    <row r="111" spans="1:18" ht="15.75">
      <c r="A111" s="43" t="s">
        <v>342</v>
      </c>
      <c r="B111" s="42">
        <v>56174</v>
      </c>
      <c r="C111" s="32">
        <v>8.451</v>
      </c>
      <c r="D111" s="32">
        <v>8.72</v>
      </c>
      <c r="E111" s="32">
        <v>8.887</v>
      </c>
      <c r="F111" s="27">
        <v>8.794</v>
      </c>
      <c r="G111" s="14">
        <v>44.526</v>
      </c>
      <c r="H111" s="32">
        <v>47.344</v>
      </c>
      <c r="I111" s="32">
        <v>45.747</v>
      </c>
      <c r="J111" s="27">
        <v>47.73</v>
      </c>
      <c r="K111" s="47">
        <v>0.940968</v>
      </c>
      <c r="L111" s="47">
        <v>1.009301</v>
      </c>
      <c r="M111" s="56">
        <v>1.068795</v>
      </c>
      <c r="N111" s="72">
        <v>1.151352</v>
      </c>
      <c r="O111" s="5"/>
      <c r="P111" s="5"/>
      <c r="Q111" s="5"/>
      <c r="R111" s="5"/>
    </row>
    <row r="112" spans="1:18" ht="15.75">
      <c r="A112" s="43" t="s">
        <v>343</v>
      </c>
      <c r="B112" s="42">
        <v>56179</v>
      </c>
      <c r="C112" s="32">
        <v>9.736</v>
      </c>
      <c r="D112" s="32">
        <v>10.52</v>
      </c>
      <c r="E112" s="32">
        <v>11.032</v>
      </c>
      <c r="F112" s="27">
        <v>11.499</v>
      </c>
      <c r="G112" s="14">
        <v>52.903</v>
      </c>
      <c r="H112" s="32">
        <v>60.322</v>
      </c>
      <c r="I112" s="32">
        <v>60.134</v>
      </c>
      <c r="J112" s="27">
        <v>63.33</v>
      </c>
      <c r="K112" s="47">
        <v>1.406092</v>
      </c>
      <c r="L112" s="47">
        <v>1.584385</v>
      </c>
      <c r="M112" s="56">
        <v>1.681976</v>
      </c>
      <c r="N112" s="72">
        <v>1.839803</v>
      </c>
      <c r="O112" s="5"/>
      <c r="P112" s="5"/>
      <c r="Q112" s="5"/>
      <c r="R112" s="5"/>
    </row>
    <row r="113" spans="1:18" ht="15.75">
      <c r="A113" s="43" t="s">
        <v>344</v>
      </c>
      <c r="B113" s="42">
        <v>5619</v>
      </c>
      <c r="C113" s="32">
        <v>20.891</v>
      </c>
      <c r="D113" s="32">
        <v>21.28</v>
      </c>
      <c r="E113" s="32">
        <v>21.698</v>
      </c>
      <c r="F113" s="27">
        <v>21.47</v>
      </c>
      <c r="G113" s="14">
        <v>343.542</v>
      </c>
      <c r="H113" s="32">
        <v>346.818</v>
      </c>
      <c r="I113" s="32">
        <v>349.239</v>
      </c>
      <c r="J113" s="27">
        <v>352.603</v>
      </c>
      <c r="K113" s="47">
        <v>9.128539</v>
      </c>
      <c r="L113" s="47">
        <v>9.463464</v>
      </c>
      <c r="M113" s="56">
        <v>10.018781</v>
      </c>
      <c r="N113" s="72">
        <v>10.585126</v>
      </c>
      <c r="O113" s="5"/>
      <c r="P113" s="5"/>
      <c r="Q113" s="5"/>
      <c r="R113" s="5"/>
    </row>
    <row r="114" spans="1:18" ht="15.75">
      <c r="A114" s="43" t="s">
        <v>345</v>
      </c>
      <c r="B114" s="42">
        <v>56191</v>
      </c>
      <c r="C114" s="32">
        <v>1.852</v>
      </c>
      <c r="D114" s="32">
        <v>1.955</v>
      </c>
      <c r="E114" s="32">
        <v>1.985</v>
      </c>
      <c r="F114" s="27">
        <v>2.007</v>
      </c>
      <c r="G114" s="14">
        <v>53.469</v>
      </c>
      <c r="H114" s="32">
        <v>52.804</v>
      </c>
      <c r="I114" s="32">
        <v>55.075</v>
      </c>
      <c r="J114" s="27">
        <v>58.023</v>
      </c>
      <c r="K114" s="47">
        <v>1.277692</v>
      </c>
      <c r="L114" s="47">
        <v>1.286815</v>
      </c>
      <c r="M114" s="56">
        <v>1.336114</v>
      </c>
      <c r="N114" s="72">
        <v>1.500058</v>
      </c>
      <c r="O114" s="5"/>
      <c r="P114" s="5"/>
      <c r="Q114" s="5"/>
      <c r="R114" s="5"/>
    </row>
    <row r="115" spans="1:18" ht="15.75">
      <c r="A115" s="43" t="s">
        <v>346</v>
      </c>
      <c r="B115" s="42">
        <v>56192</v>
      </c>
      <c r="C115" s="32">
        <v>4.443</v>
      </c>
      <c r="D115" s="32">
        <v>4.364</v>
      </c>
      <c r="E115" s="32">
        <v>4.431</v>
      </c>
      <c r="F115" s="27">
        <v>4.32</v>
      </c>
      <c r="G115" s="14">
        <v>78.214</v>
      </c>
      <c r="H115" s="32">
        <v>86.425</v>
      </c>
      <c r="I115" s="32">
        <v>82.864</v>
      </c>
      <c r="J115" s="27">
        <v>86.178</v>
      </c>
      <c r="K115" s="47">
        <v>2.317652</v>
      </c>
      <c r="L115" s="47">
        <v>2.360438</v>
      </c>
      <c r="M115" s="56">
        <v>2.513582</v>
      </c>
      <c r="N115" s="72">
        <v>2.718755</v>
      </c>
      <c r="O115" s="5"/>
      <c r="P115" s="5"/>
      <c r="Q115" s="5"/>
      <c r="R115" s="5"/>
    </row>
    <row r="116" spans="1:18" ht="15.75">
      <c r="A116" s="43" t="s">
        <v>347</v>
      </c>
      <c r="B116" s="42">
        <v>56199</v>
      </c>
      <c r="C116" s="32">
        <v>14.596</v>
      </c>
      <c r="D116" s="32">
        <v>14.961</v>
      </c>
      <c r="E116" s="32">
        <v>15.282</v>
      </c>
      <c r="F116" s="27">
        <v>15.143</v>
      </c>
      <c r="G116" s="14">
        <v>211.859</v>
      </c>
      <c r="H116" s="32">
        <v>207.589</v>
      </c>
      <c r="I116" s="32">
        <v>211.3</v>
      </c>
      <c r="J116" s="27">
        <v>208.402</v>
      </c>
      <c r="K116" s="47">
        <v>5.533195</v>
      </c>
      <c r="L116" s="47">
        <v>5.816211</v>
      </c>
      <c r="M116" s="56">
        <v>6.169085</v>
      </c>
      <c r="N116" s="72">
        <v>6.366313</v>
      </c>
      <c r="O116" s="5"/>
      <c r="P116" s="5"/>
      <c r="Q116" s="5"/>
      <c r="R116" s="5"/>
    </row>
    <row r="117" spans="1:18" ht="15.75">
      <c r="A117" s="43" t="s">
        <v>123</v>
      </c>
      <c r="B117" s="42">
        <v>562</v>
      </c>
      <c r="C117" s="32">
        <v>18.398</v>
      </c>
      <c r="D117" s="32">
        <v>19.131</v>
      </c>
      <c r="E117" s="32">
        <v>19.299</v>
      </c>
      <c r="F117" s="27">
        <v>19.919</v>
      </c>
      <c r="G117" s="14">
        <v>340.217</v>
      </c>
      <c r="H117" s="32">
        <v>343.6</v>
      </c>
      <c r="I117" s="32">
        <v>333.343</v>
      </c>
      <c r="J117" s="27">
        <v>345.334</v>
      </c>
      <c r="K117" s="47">
        <v>13.236006</v>
      </c>
      <c r="L117" s="47">
        <v>13.412877</v>
      </c>
      <c r="M117" s="56">
        <v>13.698733</v>
      </c>
      <c r="N117" s="72">
        <v>14.859569</v>
      </c>
      <c r="O117" s="5"/>
      <c r="P117" s="5"/>
      <c r="Q117" s="5"/>
      <c r="R117" s="5"/>
    </row>
    <row r="118" spans="1:18" ht="15.75">
      <c r="A118" s="43" t="s">
        <v>348</v>
      </c>
      <c r="B118" s="42">
        <v>5621</v>
      </c>
      <c r="C118" s="32">
        <v>8.434</v>
      </c>
      <c r="D118" s="32">
        <v>8.749</v>
      </c>
      <c r="E118" s="32">
        <v>8.732</v>
      </c>
      <c r="F118" s="27">
        <v>8.89</v>
      </c>
      <c r="G118" s="14">
        <v>177.699</v>
      </c>
      <c r="H118" s="32">
        <v>179.485</v>
      </c>
      <c r="I118" s="32">
        <v>171.847</v>
      </c>
      <c r="J118" s="27">
        <v>176.912</v>
      </c>
      <c r="K118" s="47">
        <v>6.7445</v>
      </c>
      <c r="L118" s="47">
        <v>6.882483</v>
      </c>
      <c r="M118" s="56">
        <v>6.796803</v>
      </c>
      <c r="N118" s="72">
        <v>7.272138</v>
      </c>
      <c r="O118" s="5"/>
      <c r="P118" s="5"/>
      <c r="Q118" s="5"/>
      <c r="R118" s="5"/>
    </row>
    <row r="119" spans="1:18" ht="15.75">
      <c r="A119" s="43" t="s">
        <v>349</v>
      </c>
      <c r="B119" s="42">
        <v>56211</v>
      </c>
      <c r="C119" s="32">
        <v>8.434</v>
      </c>
      <c r="D119" s="32">
        <v>8.749</v>
      </c>
      <c r="E119" s="32">
        <v>8.732</v>
      </c>
      <c r="F119" s="27">
        <v>8.89</v>
      </c>
      <c r="G119" s="14">
        <v>177.699</v>
      </c>
      <c r="H119" s="32">
        <v>179.485</v>
      </c>
      <c r="I119" s="32">
        <v>171.847</v>
      </c>
      <c r="J119" s="27">
        <v>176.912</v>
      </c>
      <c r="K119" s="47">
        <v>6.7445</v>
      </c>
      <c r="L119" s="47">
        <v>6.882483</v>
      </c>
      <c r="M119" s="56">
        <v>6.796803</v>
      </c>
      <c r="N119" s="72">
        <v>7.272138</v>
      </c>
      <c r="O119" s="5"/>
      <c r="P119" s="5"/>
      <c r="Q119" s="5"/>
      <c r="R119" s="5"/>
    </row>
    <row r="120" spans="1:18" ht="15.75">
      <c r="A120" s="43" t="s">
        <v>350</v>
      </c>
      <c r="B120" s="42">
        <v>562111</v>
      </c>
      <c r="C120" s="32">
        <v>7.293</v>
      </c>
      <c r="D120" s="32">
        <v>7.54</v>
      </c>
      <c r="E120" s="32">
        <v>7.47</v>
      </c>
      <c r="F120" s="27">
        <v>7.51</v>
      </c>
      <c r="G120" s="14">
        <v>163.083</v>
      </c>
      <c r="H120" s="32">
        <v>165.243</v>
      </c>
      <c r="I120" s="32">
        <v>157.316</v>
      </c>
      <c r="J120" s="27">
        <v>161.204</v>
      </c>
      <c r="K120" s="47">
        <v>6.185099</v>
      </c>
      <c r="L120" s="47">
        <v>6.334649</v>
      </c>
      <c r="M120" s="56">
        <v>6.226806</v>
      </c>
      <c r="N120" s="72">
        <v>6.62621</v>
      </c>
      <c r="O120" s="5"/>
      <c r="P120" s="5"/>
      <c r="Q120" s="5"/>
      <c r="R120" s="5"/>
    </row>
    <row r="121" spans="1:18" ht="15.75">
      <c r="A121" s="43" t="s">
        <v>351</v>
      </c>
      <c r="B121" s="42">
        <v>562112</v>
      </c>
      <c r="C121" s="32">
        <v>0.473</v>
      </c>
      <c r="D121" s="32">
        <v>0.473</v>
      </c>
      <c r="E121" s="32">
        <v>0.445</v>
      </c>
      <c r="F121" s="27">
        <v>0.446</v>
      </c>
      <c r="G121" s="14">
        <v>8.928</v>
      </c>
      <c r="H121" s="32">
        <v>8.59</v>
      </c>
      <c r="I121" s="32">
        <v>8.385</v>
      </c>
      <c r="J121" s="27">
        <v>8.431</v>
      </c>
      <c r="K121" s="47">
        <v>0.369793</v>
      </c>
      <c r="L121" s="47">
        <v>0.347903</v>
      </c>
      <c r="M121" s="56">
        <v>0.340702</v>
      </c>
      <c r="N121" s="72">
        <v>0.374098</v>
      </c>
      <c r="O121" s="5"/>
      <c r="P121" s="5"/>
      <c r="Q121" s="5"/>
      <c r="R121" s="5"/>
    </row>
    <row r="122" spans="1:18" ht="15.75">
      <c r="A122" s="43" t="s">
        <v>352</v>
      </c>
      <c r="B122" s="42">
        <v>562119</v>
      </c>
      <c r="C122" s="32">
        <v>0.668</v>
      </c>
      <c r="D122" s="32">
        <v>0.736</v>
      </c>
      <c r="E122" s="32">
        <v>0.817</v>
      </c>
      <c r="F122" s="27">
        <v>0.934</v>
      </c>
      <c r="G122" s="14">
        <v>5.688</v>
      </c>
      <c r="H122" s="32">
        <v>5.652</v>
      </c>
      <c r="I122" s="32">
        <v>6.146</v>
      </c>
      <c r="J122" s="27">
        <v>7.277</v>
      </c>
      <c r="K122" s="47">
        <v>0.189608</v>
      </c>
      <c r="L122" s="47">
        <v>0.199931</v>
      </c>
      <c r="M122" s="56">
        <v>0.229295</v>
      </c>
      <c r="N122" s="72">
        <v>0.27183</v>
      </c>
      <c r="O122" s="5"/>
      <c r="P122" s="5"/>
      <c r="Q122" s="5"/>
      <c r="R122" s="5"/>
    </row>
    <row r="123" spans="1:18" ht="15.75">
      <c r="A123" s="43" t="s">
        <v>353</v>
      </c>
      <c r="B123" s="42">
        <v>5622</v>
      </c>
      <c r="C123" s="32">
        <v>2.555</v>
      </c>
      <c r="D123" s="32">
        <v>2.609</v>
      </c>
      <c r="E123" s="32">
        <v>2.579</v>
      </c>
      <c r="F123" s="27">
        <v>2.759</v>
      </c>
      <c r="G123" s="14">
        <v>61.771</v>
      </c>
      <c r="H123" s="32">
        <v>55.345</v>
      </c>
      <c r="I123" s="32">
        <v>53.858</v>
      </c>
      <c r="J123" s="27">
        <v>56.343</v>
      </c>
      <c r="K123" s="47">
        <v>2.730619</v>
      </c>
      <c r="L123" s="47">
        <v>2.506403</v>
      </c>
      <c r="M123" s="56">
        <v>2.577395</v>
      </c>
      <c r="N123" s="72">
        <v>2.769293</v>
      </c>
      <c r="O123" s="5"/>
      <c r="P123" s="5"/>
      <c r="Q123" s="5"/>
      <c r="R123" s="5"/>
    </row>
    <row r="124" spans="1:18" ht="15.75">
      <c r="A124" s="43" t="s">
        <v>354</v>
      </c>
      <c r="B124" s="42">
        <v>562211</v>
      </c>
      <c r="C124" s="32">
        <v>0.682</v>
      </c>
      <c r="D124" s="32">
        <v>0.687</v>
      </c>
      <c r="E124" s="32">
        <v>0.695</v>
      </c>
      <c r="F124" s="27">
        <v>0.882</v>
      </c>
      <c r="G124" s="14">
        <v>22.246</v>
      </c>
      <c r="H124" s="32">
        <v>23.043</v>
      </c>
      <c r="I124" s="32">
        <v>23.059</v>
      </c>
      <c r="J124" s="27">
        <v>26.556</v>
      </c>
      <c r="K124" s="47">
        <v>1.079148</v>
      </c>
      <c r="L124" s="47">
        <v>1.14963</v>
      </c>
      <c r="M124" s="56">
        <v>1.173586</v>
      </c>
      <c r="N124" s="72">
        <v>1.338883</v>
      </c>
      <c r="O124" s="5"/>
      <c r="P124" s="5"/>
      <c r="Q124" s="5"/>
      <c r="R124" s="5"/>
    </row>
    <row r="125" spans="1:18" ht="15.75">
      <c r="A125" s="43" t="s">
        <v>355</v>
      </c>
      <c r="B125" s="42">
        <v>562212</v>
      </c>
      <c r="C125" s="32">
        <v>1.559</v>
      </c>
      <c r="D125" s="32">
        <v>1.581</v>
      </c>
      <c r="E125" s="32">
        <v>1.509</v>
      </c>
      <c r="F125" s="27">
        <v>1.467</v>
      </c>
      <c r="G125" s="14">
        <v>32.979</v>
      </c>
      <c r="H125" s="32">
        <v>25.203</v>
      </c>
      <c r="I125" s="32">
        <v>23.413</v>
      </c>
      <c r="J125" s="27">
        <v>21.469</v>
      </c>
      <c r="K125" s="47">
        <v>1.302682</v>
      </c>
      <c r="L125" s="47">
        <v>0.962556</v>
      </c>
      <c r="M125" s="56">
        <v>0.99399</v>
      </c>
      <c r="N125" s="72">
        <v>0.95059</v>
      </c>
      <c r="O125" s="5"/>
      <c r="P125" s="5"/>
      <c r="Q125" s="5"/>
      <c r="R125" s="5"/>
    </row>
    <row r="126" spans="1:18" ht="15.75">
      <c r="A126" s="43" t="s">
        <v>356</v>
      </c>
      <c r="B126" s="42">
        <v>562213</v>
      </c>
      <c r="C126" s="32">
        <v>0.121</v>
      </c>
      <c r="D126" s="32">
        <v>0.122</v>
      </c>
      <c r="E126" s="32">
        <v>0.125</v>
      </c>
      <c r="F126" s="27">
        <v>0.145</v>
      </c>
      <c r="G126" s="14">
        <v>3.833</v>
      </c>
      <c r="H126" s="32">
        <v>3.725</v>
      </c>
      <c r="I126" s="32">
        <v>4.114</v>
      </c>
      <c r="J126" s="27">
        <v>4.841</v>
      </c>
      <c r="K126" s="47">
        <v>0.220227</v>
      </c>
      <c r="L126" s="47">
        <v>0.228562</v>
      </c>
      <c r="M126" s="56">
        <v>0.267604</v>
      </c>
      <c r="N126" s="72">
        <v>0.317378</v>
      </c>
      <c r="O126" s="5"/>
      <c r="P126" s="5"/>
      <c r="Q126" s="5"/>
      <c r="R126" s="5"/>
    </row>
    <row r="127" spans="1:18" ht="15.75">
      <c r="A127" s="43" t="s">
        <v>357</v>
      </c>
      <c r="B127" s="42">
        <v>562219</v>
      </c>
      <c r="C127" s="32">
        <v>0.193</v>
      </c>
      <c r="D127" s="32">
        <v>0.219</v>
      </c>
      <c r="E127" s="32">
        <v>0.25</v>
      </c>
      <c r="F127" s="27">
        <v>0.265</v>
      </c>
      <c r="G127" s="14">
        <v>2.713</v>
      </c>
      <c r="H127" s="32">
        <v>3.374</v>
      </c>
      <c r="I127" s="32">
        <v>3.272</v>
      </c>
      <c r="J127" s="27">
        <v>3.477</v>
      </c>
      <c r="K127" s="47">
        <v>0.128562</v>
      </c>
      <c r="L127" s="47">
        <v>0.165655</v>
      </c>
      <c r="M127" s="56">
        <v>0.142215</v>
      </c>
      <c r="N127" s="72">
        <v>0.162442</v>
      </c>
      <c r="O127" s="5"/>
      <c r="P127" s="5"/>
      <c r="Q127" s="5"/>
      <c r="R127" s="5"/>
    </row>
    <row r="128" spans="1:18" ht="15.75">
      <c r="A128" s="43" t="s">
        <v>358</v>
      </c>
      <c r="B128" s="42">
        <v>5629</v>
      </c>
      <c r="C128" s="32">
        <v>7.409</v>
      </c>
      <c r="D128" s="32">
        <v>7.773</v>
      </c>
      <c r="E128" s="32">
        <v>7.988</v>
      </c>
      <c r="F128" s="27">
        <v>8.27</v>
      </c>
      <c r="G128" s="14">
        <v>100.747</v>
      </c>
      <c r="H128" s="32">
        <v>108.77</v>
      </c>
      <c r="I128" s="32">
        <v>107.638</v>
      </c>
      <c r="J128" s="27">
        <v>112.079</v>
      </c>
      <c r="K128" s="47">
        <v>3.760887</v>
      </c>
      <c r="L128" s="47">
        <v>4.023991</v>
      </c>
      <c r="M128" s="56">
        <v>4.324535</v>
      </c>
      <c r="N128" s="72">
        <v>4.818138</v>
      </c>
      <c r="O128" s="5"/>
      <c r="P128" s="5"/>
      <c r="Q128" s="5"/>
      <c r="R128" s="5"/>
    </row>
    <row r="129" spans="1:18" ht="15.75">
      <c r="A129" s="43" t="s">
        <v>359</v>
      </c>
      <c r="B129" s="42">
        <v>56291</v>
      </c>
      <c r="C129" s="32">
        <v>2.781</v>
      </c>
      <c r="D129" s="32">
        <v>2.912</v>
      </c>
      <c r="E129" s="32">
        <v>3.003</v>
      </c>
      <c r="F129" s="27">
        <v>3.16</v>
      </c>
      <c r="G129" s="14">
        <v>58.046</v>
      </c>
      <c r="H129" s="32">
        <v>63.263</v>
      </c>
      <c r="I129" s="32">
        <v>61.926</v>
      </c>
      <c r="J129" s="27">
        <v>63.662</v>
      </c>
      <c r="K129" s="47">
        <v>2.346244</v>
      </c>
      <c r="L129" s="47">
        <v>2.4734</v>
      </c>
      <c r="M129" s="56">
        <v>2.622527</v>
      </c>
      <c r="N129" s="72">
        <v>2.912651</v>
      </c>
      <c r="O129" s="5"/>
      <c r="P129" s="5"/>
      <c r="Q129" s="5"/>
      <c r="R129" s="5"/>
    </row>
    <row r="130" spans="1:18" ht="15.75">
      <c r="A130" s="43" t="s">
        <v>360</v>
      </c>
      <c r="B130" s="42">
        <v>56292</v>
      </c>
      <c r="C130" s="32">
        <v>0.899</v>
      </c>
      <c r="D130" s="32">
        <v>0.895</v>
      </c>
      <c r="E130" s="32">
        <v>0.884</v>
      </c>
      <c r="F130" s="27">
        <v>0.923</v>
      </c>
      <c r="G130" s="14">
        <v>13.638</v>
      </c>
      <c r="H130" s="32">
        <v>14.673</v>
      </c>
      <c r="I130" s="32">
        <v>14.744</v>
      </c>
      <c r="J130" s="27">
        <v>15.82</v>
      </c>
      <c r="K130" s="47">
        <v>0.43292</v>
      </c>
      <c r="L130" s="47">
        <v>0.472811</v>
      </c>
      <c r="M130" s="56">
        <v>0.571563</v>
      </c>
      <c r="N130" s="72">
        <v>0.658526</v>
      </c>
      <c r="O130" s="5"/>
      <c r="P130" s="5"/>
      <c r="Q130" s="5"/>
      <c r="R130" s="5"/>
    </row>
    <row r="131" spans="1:18" ht="15.75">
      <c r="A131" s="43" t="s">
        <v>361</v>
      </c>
      <c r="B131" s="42">
        <v>56299</v>
      </c>
      <c r="C131" s="32">
        <v>3.729</v>
      </c>
      <c r="D131" s="32">
        <v>3.966</v>
      </c>
      <c r="E131" s="32">
        <v>4.101</v>
      </c>
      <c r="F131" s="27">
        <v>4.187</v>
      </c>
      <c r="G131" s="14">
        <v>29.063</v>
      </c>
      <c r="H131" s="32">
        <v>30.834</v>
      </c>
      <c r="I131" s="32">
        <v>30.968</v>
      </c>
      <c r="J131" s="27">
        <v>32.597</v>
      </c>
      <c r="K131" s="47">
        <v>0.981723</v>
      </c>
      <c r="L131" s="47">
        <v>1.07778</v>
      </c>
      <c r="M131" s="56">
        <v>1.130445</v>
      </c>
      <c r="N131" s="72">
        <v>1.246961</v>
      </c>
      <c r="O131" s="5"/>
      <c r="P131" s="5"/>
      <c r="Q131" s="5"/>
      <c r="R131" s="5"/>
    </row>
    <row r="132" spans="1:18" ht="15.75">
      <c r="A132" s="43" t="s">
        <v>362</v>
      </c>
      <c r="B132" s="42">
        <v>562991</v>
      </c>
      <c r="C132" s="32">
        <v>2.938</v>
      </c>
      <c r="D132" s="32">
        <v>3.125</v>
      </c>
      <c r="E132" s="32">
        <v>3.235</v>
      </c>
      <c r="F132" s="27">
        <v>3.256</v>
      </c>
      <c r="G132" s="14">
        <v>19.663</v>
      </c>
      <c r="H132" s="32">
        <v>20.975</v>
      </c>
      <c r="I132" s="32">
        <v>20.576</v>
      </c>
      <c r="J132" s="27">
        <v>21.739</v>
      </c>
      <c r="K132" s="47">
        <v>0.640897</v>
      </c>
      <c r="L132" s="47">
        <v>0.706403</v>
      </c>
      <c r="M132" s="56">
        <v>0.739329</v>
      </c>
      <c r="N132" s="72">
        <v>0.80027</v>
      </c>
      <c r="O132" s="5"/>
      <c r="P132" s="5"/>
      <c r="Q132" s="5"/>
      <c r="R132" s="5"/>
    </row>
    <row r="133" spans="1:18" ht="15.75">
      <c r="A133" s="43" t="s">
        <v>363</v>
      </c>
      <c r="B133" s="42">
        <v>562998</v>
      </c>
      <c r="C133" s="32">
        <v>0.791</v>
      </c>
      <c r="D133" s="32">
        <v>0.841</v>
      </c>
      <c r="E133" s="32">
        <v>0.866</v>
      </c>
      <c r="F133" s="27">
        <v>0.931</v>
      </c>
      <c r="G133" s="14">
        <v>9.4</v>
      </c>
      <c r="H133" s="32">
        <v>9.859</v>
      </c>
      <c r="I133" s="32">
        <v>10.392</v>
      </c>
      <c r="J133" s="27">
        <v>10.858</v>
      </c>
      <c r="K133" s="47">
        <v>0.340826</v>
      </c>
      <c r="L133" s="47">
        <v>0.371377</v>
      </c>
      <c r="M133" s="56">
        <v>0.391116</v>
      </c>
      <c r="N133" s="72">
        <v>0.446691</v>
      </c>
      <c r="O133" s="5"/>
      <c r="P133" s="5"/>
      <c r="Q133" s="5"/>
      <c r="R133" s="5"/>
    </row>
    <row r="134" spans="1:18" ht="15.75">
      <c r="A134" s="43"/>
      <c r="B134" s="42"/>
      <c r="C134" s="32"/>
      <c r="D134" s="32"/>
      <c r="E134" s="32"/>
      <c r="F134" s="27"/>
      <c r="G134" s="14"/>
      <c r="H134" s="32"/>
      <c r="I134" s="32"/>
      <c r="J134" s="50"/>
      <c r="K134" s="47"/>
      <c r="L134" s="47"/>
      <c r="M134" s="56"/>
      <c r="N134" s="73"/>
      <c r="O134" s="5"/>
      <c r="P134" s="5"/>
      <c r="Q134" s="5"/>
      <c r="R134" s="5"/>
    </row>
    <row r="135" spans="1:18" ht="16.5">
      <c r="A135" s="46" t="s">
        <v>364</v>
      </c>
      <c r="B135" s="44">
        <v>72</v>
      </c>
      <c r="C135" s="32">
        <v>575.347</v>
      </c>
      <c r="D135" s="32">
        <v>591.022</v>
      </c>
      <c r="E135" s="32">
        <v>603.435</v>
      </c>
      <c r="F135" s="27">
        <v>612.254</v>
      </c>
      <c r="G135" s="14">
        <v>10439.651</v>
      </c>
      <c r="H135" s="32">
        <v>10749.811</v>
      </c>
      <c r="I135" s="32">
        <v>11025.909</v>
      </c>
      <c r="J135" s="27">
        <v>11381.226</v>
      </c>
      <c r="K135" s="47">
        <v>139.189908</v>
      </c>
      <c r="L135" s="47">
        <v>147.17849</v>
      </c>
      <c r="M135" s="56">
        <v>156.041233</v>
      </c>
      <c r="N135" s="72">
        <v>167.231246</v>
      </c>
      <c r="O135" s="5"/>
      <c r="P135" s="5"/>
      <c r="Q135" s="5"/>
      <c r="R135" s="5"/>
    </row>
    <row r="136" spans="1:18" ht="15.75">
      <c r="A136" s="43" t="s">
        <v>172</v>
      </c>
      <c r="B136" s="42">
        <v>721</v>
      </c>
      <c r="C136" s="32">
        <v>61.262</v>
      </c>
      <c r="D136" s="32">
        <v>62.082</v>
      </c>
      <c r="E136" s="32">
        <v>62.502</v>
      </c>
      <c r="F136" s="27">
        <v>62.725</v>
      </c>
      <c r="G136" s="14">
        <v>1803.748</v>
      </c>
      <c r="H136" s="32">
        <v>1845.05</v>
      </c>
      <c r="I136" s="32">
        <v>1854.499</v>
      </c>
      <c r="J136" s="27">
        <v>1880.698</v>
      </c>
      <c r="K136" s="47">
        <v>37.125321</v>
      </c>
      <c r="L136" s="47">
        <v>39.492556</v>
      </c>
      <c r="M136" s="56">
        <v>41.832778</v>
      </c>
      <c r="N136" s="72">
        <v>43.942388</v>
      </c>
      <c r="O136" s="5"/>
      <c r="P136" s="5"/>
      <c r="Q136" s="5"/>
      <c r="R136" s="5"/>
    </row>
    <row r="137" spans="1:18" ht="15.75">
      <c r="A137" s="43" t="s">
        <v>175</v>
      </c>
      <c r="B137" s="42">
        <v>7211</v>
      </c>
      <c r="C137" s="32">
        <v>51.475</v>
      </c>
      <c r="D137" s="32">
        <v>52.468</v>
      </c>
      <c r="E137" s="32">
        <v>52.933</v>
      </c>
      <c r="F137" s="27">
        <v>53.29</v>
      </c>
      <c r="G137" s="14">
        <v>1753.708</v>
      </c>
      <c r="H137" s="32">
        <v>1793.819</v>
      </c>
      <c r="I137" s="32">
        <v>1804.68</v>
      </c>
      <c r="J137" s="27">
        <v>1830.579</v>
      </c>
      <c r="K137" s="47">
        <v>36.027212</v>
      </c>
      <c r="L137" s="47">
        <v>38.335164</v>
      </c>
      <c r="M137" s="56">
        <v>40.648007</v>
      </c>
      <c r="N137" s="72">
        <v>42.700783</v>
      </c>
      <c r="O137" s="5"/>
      <c r="P137" s="5"/>
      <c r="Q137" s="5"/>
      <c r="R137" s="5"/>
    </row>
    <row r="138" spans="1:18" ht="15.75">
      <c r="A138" s="43" t="s">
        <v>365</v>
      </c>
      <c r="B138" s="42">
        <v>72111</v>
      </c>
      <c r="C138" s="32">
        <v>46.721</v>
      </c>
      <c r="D138" s="32">
        <v>47.579</v>
      </c>
      <c r="E138" s="32">
        <v>47.997</v>
      </c>
      <c r="F138" s="27">
        <v>48.472</v>
      </c>
      <c r="G138" s="14">
        <v>1365.533</v>
      </c>
      <c r="H138" s="32">
        <v>1406.751</v>
      </c>
      <c r="I138" s="32">
        <v>1414.457</v>
      </c>
      <c r="J138" s="27">
        <v>1435.58</v>
      </c>
      <c r="K138" s="47">
        <v>25.577728</v>
      </c>
      <c r="L138" s="47">
        <v>27.545198</v>
      </c>
      <c r="M138" s="56">
        <v>29.23446</v>
      </c>
      <c r="N138" s="72">
        <v>30.649738</v>
      </c>
      <c r="O138" s="5"/>
      <c r="P138" s="5"/>
      <c r="Q138" s="5"/>
      <c r="R138" s="5"/>
    </row>
    <row r="139" spans="1:18" ht="15.75">
      <c r="A139" s="43" t="s">
        <v>366</v>
      </c>
      <c r="B139" s="42">
        <v>72112</v>
      </c>
      <c r="C139" s="32">
        <v>0.304</v>
      </c>
      <c r="D139" s="32">
        <v>0.34</v>
      </c>
      <c r="E139" s="32">
        <v>0.35</v>
      </c>
      <c r="F139" s="27">
        <v>0.358</v>
      </c>
      <c r="G139" s="14">
        <v>367.19</v>
      </c>
      <c r="H139" s="32">
        <v>364.591</v>
      </c>
      <c r="I139" s="32">
        <v>368.239</v>
      </c>
      <c r="J139" s="27">
        <v>372.711</v>
      </c>
      <c r="K139" s="47">
        <v>10.139187</v>
      </c>
      <c r="L139" s="47">
        <v>10.454942</v>
      </c>
      <c r="M139" s="56">
        <v>11.052975</v>
      </c>
      <c r="N139" s="72">
        <v>11.675596</v>
      </c>
      <c r="O139" s="5"/>
      <c r="P139" s="5"/>
      <c r="Q139" s="5"/>
      <c r="R139" s="5"/>
    </row>
    <row r="140" spans="1:18" ht="15.75">
      <c r="A140" s="43" t="s">
        <v>367</v>
      </c>
      <c r="B140" s="42">
        <v>72119</v>
      </c>
      <c r="C140" s="32">
        <v>4.45</v>
      </c>
      <c r="D140" s="32">
        <v>4.549</v>
      </c>
      <c r="E140" s="32">
        <v>4.586</v>
      </c>
      <c r="F140" s="27">
        <v>4.46</v>
      </c>
      <c r="G140" s="14">
        <v>20.985</v>
      </c>
      <c r="H140" s="32">
        <v>22.477</v>
      </c>
      <c r="I140" s="32">
        <v>21.984</v>
      </c>
      <c r="J140" s="27">
        <v>22.288</v>
      </c>
      <c r="K140" s="47">
        <v>0.310297</v>
      </c>
      <c r="L140" s="47">
        <v>0.335024</v>
      </c>
      <c r="M140" s="56">
        <v>0.360572</v>
      </c>
      <c r="N140" s="72">
        <v>0.375449</v>
      </c>
      <c r="O140" s="5"/>
      <c r="P140" s="5"/>
      <c r="Q140" s="5"/>
      <c r="R140" s="5"/>
    </row>
    <row r="141" spans="1:18" ht="15.75">
      <c r="A141" s="43" t="s">
        <v>368</v>
      </c>
      <c r="B141" s="42">
        <v>721191</v>
      </c>
      <c r="C141" s="32">
        <v>3.5</v>
      </c>
      <c r="D141" s="32">
        <v>3.534</v>
      </c>
      <c r="E141" s="32">
        <v>3.535</v>
      </c>
      <c r="F141" s="27">
        <v>3.414</v>
      </c>
      <c r="G141" s="14">
        <v>17.621</v>
      </c>
      <c r="H141" s="32">
        <v>18.354</v>
      </c>
      <c r="I141" s="32">
        <v>17.57</v>
      </c>
      <c r="J141" s="27">
        <v>17.634</v>
      </c>
      <c r="K141" s="47">
        <v>0.246691</v>
      </c>
      <c r="L141" s="47">
        <v>0.255164</v>
      </c>
      <c r="M141" s="56">
        <v>0.270344</v>
      </c>
      <c r="N141" s="72">
        <v>0.278549</v>
      </c>
      <c r="O141" s="5"/>
      <c r="P141" s="5"/>
      <c r="Q141" s="5"/>
      <c r="R141" s="5"/>
    </row>
    <row r="142" spans="1:18" ht="15.75">
      <c r="A142" s="43" t="s">
        <v>369</v>
      </c>
      <c r="B142" s="42">
        <v>721199</v>
      </c>
      <c r="C142" s="32">
        <v>0.95</v>
      </c>
      <c r="D142" s="32">
        <v>1.015</v>
      </c>
      <c r="E142" s="32">
        <v>1.051</v>
      </c>
      <c r="F142" s="27">
        <v>1.046</v>
      </c>
      <c r="G142" s="14">
        <v>3.364</v>
      </c>
      <c r="H142" s="32">
        <v>4.123</v>
      </c>
      <c r="I142" s="32">
        <v>4.414</v>
      </c>
      <c r="J142" s="27">
        <v>4.654</v>
      </c>
      <c r="K142" s="47">
        <v>0.063606</v>
      </c>
      <c r="L142" s="47">
        <v>0.07986</v>
      </c>
      <c r="M142" s="56">
        <v>0.090228</v>
      </c>
      <c r="N142" s="72">
        <v>0.0969</v>
      </c>
      <c r="O142" s="5"/>
      <c r="P142" s="5"/>
      <c r="Q142" s="5"/>
      <c r="R142" s="5"/>
    </row>
    <row r="143" spans="1:18" ht="15.75">
      <c r="A143" s="43" t="s">
        <v>370</v>
      </c>
      <c r="B143" s="42">
        <v>7212</v>
      </c>
      <c r="C143" s="32">
        <v>7.209</v>
      </c>
      <c r="D143" s="32">
        <v>7.18</v>
      </c>
      <c r="E143" s="32">
        <v>7.231</v>
      </c>
      <c r="F143" s="27">
        <v>7.19</v>
      </c>
      <c r="G143" s="14">
        <v>37.135</v>
      </c>
      <c r="H143" s="32">
        <v>37.67</v>
      </c>
      <c r="I143" s="32">
        <v>37.544</v>
      </c>
      <c r="J143" s="27">
        <v>38.308</v>
      </c>
      <c r="K143" s="47">
        <v>0.928631</v>
      </c>
      <c r="L143" s="47">
        <v>0.959665</v>
      </c>
      <c r="M143" s="56">
        <v>1.006245</v>
      </c>
      <c r="N143" s="72">
        <v>1.048569</v>
      </c>
      <c r="O143" s="5"/>
      <c r="P143" s="5"/>
      <c r="Q143" s="5"/>
      <c r="R143" s="5"/>
    </row>
    <row r="144" spans="1:18" ht="15.75">
      <c r="A144" s="43" t="s">
        <v>444</v>
      </c>
      <c r="B144" s="42">
        <v>721211</v>
      </c>
      <c r="C144" s="32">
        <v>4.091</v>
      </c>
      <c r="D144" s="32">
        <v>4.068</v>
      </c>
      <c r="E144" s="32">
        <v>4.11</v>
      </c>
      <c r="F144" s="27">
        <v>4.076</v>
      </c>
      <c r="G144" s="14">
        <v>18.423</v>
      </c>
      <c r="H144" s="32">
        <v>18.896</v>
      </c>
      <c r="I144" s="32">
        <v>19.257</v>
      </c>
      <c r="J144" s="27">
        <v>19.17</v>
      </c>
      <c r="K144" s="47">
        <v>0.394854</v>
      </c>
      <c r="L144" s="47">
        <v>0.408399</v>
      </c>
      <c r="M144" s="56">
        <v>0.434602</v>
      </c>
      <c r="N144" s="72">
        <v>0.447688</v>
      </c>
      <c r="O144" s="5"/>
      <c r="P144" s="5"/>
      <c r="Q144" s="5"/>
      <c r="R144" s="5"/>
    </row>
    <row r="145" spans="1:18" ht="15.75">
      <c r="A145" s="43" t="s">
        <v>371</v>
      </c>
      <c r="B145" s="42">
        <v>721214</v>
      </c>
      <c r="C145" s="32">
        <v>3.118</v>
      </c>
      <c r="D145" s="32">
        <v>3.112</v>
      </c>
      <c r="E145" s="32">
        <v>3.121</v>
      </c>
      <c r="F145" s="27">
        <v>3.114</v>
      </c>
      <c r="G145" s="14">
        <v>18.712</v>
      </c>
      <c r="H145" s="32">
        <v>18.774</v>
      </c>
      <c r="I145" s="32">
        <v>18.287</v>
      </c>
      <c r="J145" s="27">
        <v>19.138</v>
      </c>
      <c r="K145" s="47">
        <v>0.533777</v>
      </c>
      <c r="L145" s="47">
        <v>0.551266</v>
      </c>
      <c r="M145" s="56">
        <v>0.571643</v>
      </c>
      <c r="N145" s="72">
        <v>0.600881</v>
      </c>
      <c r="O145" s="5"/>
      <c r="P145" s="5"/>
      <c r="Q145" s="5"/>
      <c r="R145" s="5"/>
    </row>
    <row r="146" spans="1:18" ht="15.75">
      <c r="A146" s="43" t="s">
        <v>372</v>
      </c>
      <c r="B146" s="42">
        <v>7213</v>
      </c>
      <c r="C146" s="32">
        <v>2.578</v>
      </c>
      <c r="D146" s="32">
        <v>2.434</v>
      </c>
      <c r="E146" s="32">
        <v>2.338</v>
      </c>
      <c r="F146" s="27">
        <v>2.245</v>
      </c>
      <c r="G146" s="14">
        <v>12.905</v>
      </c>
      <c r="H146" s="32">
        <v>13.561</v>
      </c>
      <c r="I146" s="32">
        <v>12.275</v>
      </c>
      <c r="J146" s="27">
        <v>11.811</v>
      </c>
      <c r="K146" s="47">
        <v>0.169478</v>
      </c>
      <c r="L146" s="47">
        <v>0.197727</v>
      </c>
      <c r="M146" s="56">
        <v>0.178526</v>
      </c>
      <c r="N146" s="72">
        <v>0.193036</v>
      </c>
      <c r="O146" s="5"/>
      <c r="P146" s="5"/>
      <c r="Q146" s="5"/>
      <c r="R146" s="5"/>
    </row>
    <row r="147" spans="1:18" ht="15.75">
      <c r="A147" s="43" t="s">
        <v>186</v>
      </c>
      <c r="B147" s="42">
        <v>722</v>
      </c>
      <c r="C147" s="32">
        <v>514.085</v>
      </c>
      <c r="D147" s="32">
        <v>528.94</v>
      </c>
      <c r="E147" s="32">
        <v>540.933</v>
      </c>
      <c r="F147" s="27">
        <v>549.529</v>
      </c>
      <c r="G147" s="14">
        <v>8635.903</v>
      </c>
      <c r="H147" s="32">
        <v>8904.761</v>
      </c>
      <c r="I147" s="32">
        <v>9171.41</v>
      </c>
      <c r="J147" s="27">
        <v>9500.528</v>
      </c>
      <c r="K147" s="47">
        <v>102.064587</v>
      </c>
      <c r="L147" s="47">
        <v>107.685934</v>
      </c>
      <c r="M147" s="56">
        <v>114.208455</v>
      </c>
      <c r="N147" s="72">
        <v>123.288858</v>
      </c>
      <c r="O147" s="5"/>
      <c r="P147" s="5"/>
      <c r="Q147" s="5"/>
      <c r="R147" s="5"/>
    </row>
    <row r="148" spans="1:18" ht="15.75">
      <c r="A148" s="43" t="s">
        <v>189</v>
      </c>
      <c r="B148" s="42">
        <v>7221</v>
      </c>
      <c r="C148" s="32">
        <v>200.371</v>
      </c>
      <c r="D148" s="32">
        <v>206.289</v>
      </c>
      <c r="E148" s="32">
        <v>210.223</v>
      </c>
      <c r="F148" s="27">
        <v>213.55</v>
      </c>
      <c r="G148" s="14">
        <v>4091.133</v>
      </c>
      <c r="H148" s="32">
        <v>4263.277</v>
      </c>
      <c r="I148" s="32">
        <v>4340.155</v>
      </c>
      <c r="J148" s="27">
        <v>4518.78</v>
      </c>
      <c r="K148" s="47">
        <v>51.716628</v>
      </c>
      <c r="L148" s="47">
        <v>55.180933</v>
      </c>
      <c r="M148" s="56">
        <v>58.106829</v>
      </c>
      <c r="N148" s="72">
        <v>62.854641</v>
      </c>
      <c r="O148" s="5"/>
      <c r="P148" s="5"/>
      <c r="Q148" s="5"/>
      <c r="R148" s="5"/>
    </row>
    <row r="149" spans="1:18" ht="15.75">
      <c r="A149" s="43" t="s">
        <v>192</v>
      </c>
      <c r="B149" s="42">
        <v>7222</v>
      </c>
      <c r="C149" s="32">
        <v>234.374</v>
      </c>
      <c r="D149" s="32">
        <v>242.317</v>
      </c>
      <c r="E149" s="32">
        <v>250.305</v>
      </c>
      <c r="F149" s="27">
        <v>256.383</v>
      </c>
      <c r="G149" s="14">
        <v>3640.644</v>
      </c>
      <c r="H149" s="32">
        <v>3771.981</v>
      </c>
      <c r="I149" s="32">
        <v>3927.204</v>
      </c>
      <c r="J149" s="50">
        <v>4073.818</v>
      </c>
      <c r="K149" s="47">
        <v>38.071337</v>
      </c>
      <c r="L149" s="47">
        <v>40.403561</v>
      </c>
      <c r="M149" s="56">
        <v>42.788722</v>
      </c>
      <c r="N149" s="73">
        <v>45.348642</v>
      </c>
      <c r="O149" s="5"/>
      <c r="P149" s="5"/>
      <c r="Q149" s="5"/>
      <c r="R149" s="5"/>
    </row>
    <row r="150" spans="1:18" ht="15.75">
      <c r="A150" s="43" t="s">
        <v>445</v>
      </c>
      <c r="B150" s="42">
        <v>722211</v>
      </c>
      <c r="C150" s="32">
        <v>190.674</v>
      </c>
      <c r="D150" s="32">
        <v>195.133</v>
      </c>
      <c r="E150" s="32">
        <v>200.829</v>
      </c>
      <c r="F150" s="27">
        <v>204.311</v>
      </c>
      <c r="G150" s="14">
        <v>3168.503</v>
      </c>
      <c r="H150" s="32">
        <v>3264.987</v>
      </c>
      <c r="I150" s="32">
        <v>3392.145</v>
      </c>
      <c r="J150" s="27">
        <v>3491.931</v>
      </c>
      <c r="K150" s="47">
        <v>32.702368</v>
      </c>
      <c r="L150" s="47">
        <v>34.422961</v>
      </c>
      <c r="M150" s="56">
        <v>36.379411</v>
      </c>
      <c r="N150" s="72">
        <v>38.400446</v>
      </c>
      <c r="O150" s="5"/>
      <c r="P150" s="5"/>
      <c r="Q150" s="5"/>
      <c r="R150" s="5"/>
    </row>
    <row r="151" spans="1:18" ht="15.75">
      <c r="A151" s="43" t="s">
        <v>373</v>
      </c>
      <c r="B151" s="42">
        <v>722212</v>
      </c>
      <c r="C151" s="32">
        <v>6.377</v>
      </c>
      <c r="D151" s="32">
        <v>6.534</v>
      </c>
      <c r="E151" s="32">
        <v>6.567</v>
      </c>
      <c r="F151" s="27">
        <v>6.712</v>
      </c>
      <c r="G151" s="14">
        <v>128.755</v>
      </c>
      <c r="H151" s="32">
        <v>125.33</v>
      </c>
      <c r="I151" s="32">
        <v>122.486</v>
      </c>
      <c r="J151" s="27">
        <v>128.458</v>
      </c>
      <c r="K151" s="47">
        <v>1.521881</v>
      </c>
      <c r="L151" s="47">
        <v>1.5071</v>
      </c>
      <c r="M151" s="56">
        <v>1.549139</v>
      </c>
      <c r="N151" s="72">
        <v>1.561343</v>
      </c>
      <c r="O151" s="5"/>
      <c r="P151" s="5"/>
      <c r="Q151" s="5"/>
      <c r="R151" s="5"/>
    </row>
    <row r="152" spans="1:18" ht="15.75">
      <c r="A152" s="43" t="s">
        <v>374</v>
      </c>
      <c r="B152" s="42">
        <v>722213</v>
      </c>
      <c r="C152" s="32">
        <v>37.323</v>
      </c>
      <c r="D152" s="32">
        <v>40.65</v>
      </c>
      <c r="E152" s="32">
        <v>42.909</v>
      </c>
      <c r="F152" s="27">
        <v>45.36</v>
      </c>
      <c r="G152" s="14">
        <v>343.386</v>
      </c>
      <c r="H152" s="32">
        <v>381.664</v>
      </c>
      <c r="I152" s="32">
        <v>412.573</v>
      </c>
      <c r="J152" s="27">
        <v>453.429</v>
      </c>
      <c r="K152" s="47">
        <v>3.847088</v>
      </c>
      <c r="L152" s="47">
        <v>4.4735</v>
      </c>
      <c r="M152" s="56">
        <v>4.860172</v>
      </c>
      <c r="N152" s="72">
        <v>5.386853</v>
      </c>
      <c r="O152" s="5"/>
      <c r="P152" s="5"/>
      <c r="Q152" s="5"/>
      <c r="R152" s="5"/>
    </row>
    <row r="153" spans="1:18" ht="15.75">
      <c r="A153" s="43" t="s">
        <v>196</v>
      </c>
      <c r="B153" s="42">
        <v>7223</v>
      </c>
      <c r="C153" s="32">
        <v>31.29</v>
      </c>
      <c r="D153" s="32">
        <v>32.35</v>
      </c>
      <c r="E153" s="32">
        <v>33.214</v>
      </c>
      <c r="F153" s="27">
        <v>33.499</v>
      </c>
      <c r="G153" s="14">
        <v>552.81</v>
      </c>
      <c r="H153" s="32">
        <v>508.46</v>
      </c>
      <c r="I153" s="32">
        <v>552.139</v>
      </c>
      <c r="J153" s="27">
        <v>546.347</v>
      </c>
      <c r="K153" s="47">
        <v>8.546724</v>
      </c>
      <c r="L153" s="47">
        <v>8.145428</v>
      </c>
      <c r="M153" s="56">
        <v>9.225001</v>
      </c>
      <c r="N153" s="72">
        <v>10.730752</v>
      </c>
      <c r="O153" s="5"/>
      <c r="P153" s="5"/>
      <c r="Q153" s="5"/>
      <c r="R153" s="5"/>
    </row>
    <row r="154" spans="1:18" ht="15.75">
      <c r="A154" s="43" t="s">
        <v>375</v>
      </c>
      <c r="B154" s="42">
        <v>72231</v>
      </c>
      <c r="C154" s="32">
        <v>19.881</v>
      </c>
      <c r="D154" s="32">
        <v>20.491</v>
      </c>
      <c r="E154" s="32">
        <v>20.775</v>
      </c>
      <c r="F154" s="27">
        <v>20.92</v>
      </c>
      <c r="G154" s="14">
        <v>428.324</v>
      </c>
      <c r="H154" s="32">
        <v>380.53</v>
      </c>
      <c r="I154" s="32">
        <v>420.734</v>
      </c>
      <c r="J154" s="27">
        <v>407.885</v>
      </c>
      <c r="K154" s="47">
        <v>6.7674</v>
      </c>
      <c r="L154" s="47">
        <v>6.26628</v>
      </c>
      <c r="M154" s="56">
        <v>7.183495</v>
      </c>
      <c r="N154" s="72">
        <v>8.476964</v>
      </c>
      <c r="O154" s="5"/>
      <c r="P154" s="5"/>
      <c r="Q154" s="5"/>
      <c r="R154" s="5"/>
    </row>
    <row r="155" spans="1:18" ht="15.75">
      <c r="A155" s="43" t="s">
        <v>376</v>
      </c>
      <c r="B155" s="42">
        <v>72232</v>
      </c>
      <c r="C155" s="32">
        <v>9.007</v>
      </c>
      <c r="D155" s="32">
        <v>9.496</v>
      </c>
      <c r="E155" s="32">
        <v>10.111</v>
      </c>
      <c r="F155" s="27">
        <v>10.313</v>
      </c>
      <c r="G155" s="14">
        <v>114.713</v>
      </c>
      <c r="H155" s="32">
        <v>118.002</v>
      </c>
      <c r="I155" s="32">
        <v>121.951</v>
      </c>
      <c r="J155" s="27">
        <v>128.116</v>
      </c>
      <c r="K155" s="47">
        <v>1.616643</v>
      </c>
      <c r="L155" s="47">
        <v>1.726861</v>
      </c>
      <c r="M155" s="56">
        <v>1.871371</v>
      </c>
      <c r="N155" s="72">
        <v>2.059082</v>
      </c>
      <c r="O155" s="5"/>
      <c r="P155" s="5"/>
      <c r="Q155" s="5"/>
      <c r="R155" s="5"/>
    </row>
    <row r="156" spans="1:18" ht="15.75">
      <c r="A156" s="43" t="s">
        <v>377</v>
      </c>
      <c r="B156" s="42">
        <v>72233</v>
      </c>
      <c r="C156" s="32">
        <v>2.402</v>
      </c>
      <c r="D156" s="32">
        <v>2.363</v>
      </c>
      <c r="E156" s="32">
        <v>2.328</v>
      </c>
      <c r="F156" s="27">
        <v>2.266</v>
      </c>
      <c r="G156" s="14">
        <v>9.773</v>
      </c>
      <c r="H156" s="32">
        <v>9.928</v>
      </c>
      <c r="I156" s="32">
        <v>9.454</v>
      </c>
      <c r="J156" s="27">
        <v>10.346</v>
      </c>
      <c r="K156" s="47">
        <v>0.162681</v>
      </c>
      <c r="L156" s="47">
        <v>0.152287</v>
      </c>
      <c r="M156" s="56">
        <v>0.170135</v>
      </c>
      <c r="N156" s="72">
        <v>0.194706</v>
      </c>
      <c r="O156" s="5"/>
      <c r="P156" s="5"/>
      <c r="Q156" s="5"/>
      <c r="R156" s="5"/>
    </row>
    <row r="157" spans="1:18" ht="15.75">
      <c r="A157" s="43" t="s">
        <v>198</v>
      </c>
      <c r="B157" s="42">
        <v>7224</v>
      </c>
      <c r="C157" s="32">
        <v>48.05</v>
      </c>
      <c r="D157" s="32">
        <v>47.984</v>
      </c>
      <c r="E157" s="32">
        <v>47.191</v>
      </c>
      <c r="F157" s="27">
        <v>46.097</v>
      </c>
      <c r="G157" s="14">
        <v>351.316</v>
      </c>
      <c r="H157" s="32">
        <v>361.043</v>
      </c>
      <c r="I157" s="32">
        <v>351.912</v>
      </c>
      <c r="J157" s="27">
        <v>361.583</v>
      </c>
      <c r="K157" s="47">
        <v>3.729898</v>
      </c>
      <c r="L157" s="47">
        <v>3.956012</v>
      </c>
      <c r="M157" s="56">
        <v>4.087903</v>
      </c>
      <c r="N157" s="72">
        <v>4.354823</v>
      </c>
      <c r="O157" s="5"/>
      <c r="P157" s="5"/>
      <c r="Q157" s="5"/>
      <c r="R157" s="5"/>
    </row>
    <row r="158" spans="1:18" ht="15.75">
      <c r="A158" s="43"/>
      <c r="B158" s="42"/>
      <c r="C158" s="32"/>
      <c r="D158" s="32"/>
      <c r="E158" s="32"/>
      <c r="F158" s="27"/>
      <c r="G158" s="14"/>
      <c r="H158" s="32"/>
      <c r="I158" s="32"/>
      <c r="J158" s="27"/>
      <c r="K158" s="47"/>
      <c r="L158" s="47"/>
      <c r="M158" s="56"/>
      <c r="N158" s="72"/>
      <c r="O158" s="5"/>
      <c r="P158" s="5"/>
      <c r="Q158" s="5"/>
      <c r="R158" s="5"/>
    </row>
    <row r="159" spans="1:18" ht="16.5">
      <c r="A159" s="46" t="s">
        <v>200</v>
      </c>
      <c r="B159" s="44">
        <v>81</v>
      </c>
      <c r="C159" s="32">
        <v>731.967</v>
      </c>
      <c r="D159" s="32">
        <v>734.506</v>
      </c>
      <c r="E159" s="32">
        <v>740.034</v>
      </c>
      <c r="F159" s="27">
        <v>736.44</v>
      </c>
      <c r="G159" s="14">
        <v>5367.166</v>
      </c>
      <c r="H159" s="32">
        <v>5416.193</v>
      </c>
      <c r="I159" s="32">
        <v>5390.954</v>
      </c>
      <c r="J159" s="27">
        <v>5458.558</v>
      </c>
      <c r="K159" s="47">
        <v>118.035744</v>
      </c>
      <c r="L159" s="47">
        <v>122.50281</v>
      </c>
      <c r="M159" s="56">
        <v>127.480612</v>
      </c>
      <c r="N159" s="72">
        <v>133.557722</v>
      </c>
      <c r="O159" s="5"/>
      <c r="P159" s="5"/>
      <c r="Q159" s="5"/>
      <c r="R159" s="5"/>
    </row>
    <row r="160" spans="1:18" ht="15.75">
      <c r="A160" s="43" t="s">
        <v>378</v>
      </c>
      <c r="B160" s="42">
        <v>811</v>
      </c>
      <c r="C160" s="32">
        <v>228.584</v>
      </c>
      <c r="D160" s="32">
        <v>229.329</v>
      </c>
      <c r="E160" s="32">
        <v>228.341</v>
      </c>
      <c r="F160" s="27">
        <v>225.535</v>
      </c>
      <c r="G160" s="14">
        <v>1304.648</v>
      </c>
      <c r="H160" s="32">
        <v>1319.656</v>
      </c>
      <c r="I160" s="32">
        <v>1294.783</v>
      </c>
      <c r="J160" s="27">
        <v>1307.221</v>
      </c>
      <c r="K160" s="47">
        <v>36.996735</v>
      </c>
      <c r="L160" s="47">
        <v>38.392765</v>
      </c>
      <c r="M160" s="56">
        <v>39.521789</v>
      </c>
      <c r="N160" s="72">
        <v>41.206327</v>
      </c>
      <c r="O160" s="5"/>
      <c r="P160" s="5"/>
      <c r="Q160" s="5"/>
      <c r="R160" s="5"/>
    </row>
    <row r="161" spans="1:18" ht="15.75">
      <c r="A161" s="43" t="s">
        <v>379</v>
      </c>
      <c r="B161" s="42">
        <v>8111</v>
      </c>
      <c r="C161" s="32">
        <v>165.437</v>
      </c>
      <c r="D161" s="32">
        <v>166.332</v>
      </c>
      <c r="E161" s="32">
        <v>166.031</v>
      </c>
      <c r="F161" s="27">
        <v>164.334</v>
      </c>
      <c r="G161" s="14">
        <v>891.878</v>
      </c>
      <c r="H161" s="32">
        <v>904.516</v>
      </c>
      <c r="I161" s="32">
        <v>880.394</v>
      </c>
      <c r="J161" s="27">
        <v>888.301</v>
      </c>
      <c r="K161" s="47">
        <v>22.523392</v>
      </c>
      <c r="L161" s="47">
        <v>23.225714</v>
      </c>
      <c r="M161" s="56">
        <v>23.740741</v>
      </c>
      <c r="N161" s="72">
        <v>24.645141</v>
      </c>
      <c r="O161" s="5"/>
      <c r="P161" s="5"/>
      <c r="Q161" s="5"/>
      <c r="R161" s="5"/>
    </row>
    <row r="162" spans="1:18" ht="15.75">
      <c r="A162" s="43" t="s">
        <v>380</v>
      </c>
      <c r="B162" s="42">
        <v>81111</v>
      </c>
      <c r="C162" s="32">
        <v>97.36</v>
      </c>
      <c r="D162" s="32">
        <v>96.461</v>
      </c>
      <c r="E162" s="32">
        <v>95.332</v>
      </c>
      <c r="F162" s="27">
        <v>94.085</v>
      </c>
      <c r="G162" s="14">
        <v>406.901</v>
      </c>
      <c r="H162" s="32">
        <v>409.988</v>
      </c>
      <c r="I162" s="32">
        <v>392.725</v>
      </c>
      <c r="J162" s="27">
        <v>395.701</v>
      </c>
      <c r="K162" s="47">
        <v>10.953489</v>
      </c>
      <c r="L162" s="47">
        <v>11.344543</v>
      </c>
      <c r="M162" s="56">
        <v>11.528473</v>
      </c>
      <c r="N162" s="72">
        <v>11.924819</v>
      </c>
      <c r="O162" s="5"/>
      <c r="P162" s="5"/>
      <c r="Q162" s="5"/>
      <c r="R162" s="5"/>
    </row>
    <row r="163" spans="1:18" ht="15.75">
      <c r="A163" s="43" t="s">
        <v>381</v>
      </c>
      <c r="B163" s="42">
        <v>811111</v>
      </c>
      <c r="C163" s="32">
        <v>80.487</v>
      </c>
      <c r="D163" s="32">
        <v>79.265</v>
      </c>
      <c r="E163" s="32">
        <v>78.523</v>
      </c>
      <c r="F163" s="27">
        <v>77.889</v>
      </c>
      <c r="G163" s="14">
        <v>334.817</v>
      </c>
      <c r="H163" s="32">
        <v>336.602</v>
      </c>
      <c r="I163" s="32">
        <v>323.039</v>
      </c>
      <c r="J163" s="27">
        <v>327.427</v>
      </c>
      <c r="K163" s="47">
        <v>8.992139</v>
      </c>
      <c r="L163" s="47">
        <v>9.295958</v>
      </c>
      <c r="M163" s="56">
        <v>9.490094</v>
      </c>
      <c r="N163" s="72">
        <v>9.897288</v>
      </c>
      <c r="O163" s="5"/>
      <c r="P163" s="5"/>
      <c r="Q163" s="5"/>
      <c r="R163" s="5"/>
    </row>
    <row r="164" spans="1:18" ht="15.75">
      <c r="A164" s="43" t="s">
        <v>382</v>
      </c>
      <c r="B164" s="42">
        <v>811112</v>
      </c>
      <c r="C164" s="32">
        <v>3.53</v>
      </c>
      <c r="D164" s="32">
        <v>3.628</v>
      </c>
      <c r="E164" s="32">
        <v>3.6</v>
      </c>
      <c r="F164" s="27">
        <v>3.465</v>
      </c>
      <c r="G164" s="14">
        <v>13.588</v>
      </c>
      <c r="H164" s="32">
        <v>14.359</v>
      </c>
      <c r="I164" s="32">
        <v>13.534</v>
      </c>
      <c r="J164" s="27">
        <v>13.552</v>
      </c>
      <c r="K164" s="47">
        <v>0.350097</v>
      </c>
      <c r="L164" s="47">
        <v>0.379515</v>
      </c>
      <c r="M164" s="56">
        <v>0.369004</v>
      </c>
      <c r="N164" s="72">
        <v>0.363377</v>
      </c>
      <c r="O164" s="5"/>
      <c r="P164" s="5"/>
      <c r="Q164" s="5"/>
      <c r="R164" s="5"/>
    </row>
    <row r="165" spans="1:18" ht="15.75">
      <c r="A165" s="43" t="s">
        <v>383</v>
      </c>
      <c r="B165" s="42">
        <v>811113</v>
      </c>
      <c r="C165" s="32">
        <v>6.654</v>
      </c>
      <c r="D165" s="32">
        <v>6.8</v>
      </c>
      <c r="E165" s="32">
        <v>6.688</v>
      </c>
      <c r="F165" s="27">
        <v>6.48</v>
      </c>
      <c r="G165" s="14">
        <v>28.816</v>
      </c>
      <c r="H165" s="32">
        <v>28.901</v>
      </c>
      <c r="I165" s="32">
        <v>27.31</v>
      </c>
      <c r="J165" s="27">
        <v>26.387</v>
      </c>
      <c r="K165" s="47">
        <v>0.81763</v>
      </c>
      <c r="L165" s="47">
        <v>0.85258</v>
      </c>
      <c r="M165" s="56">
        <v>0.846416</v>
      </c>
      <c r="N165" s="72">
        <v>0.821546</v>
      </c>
      <c r="O165" s="5"/>
      <c r="P165" s="5"/>
      <c r="Q165" s="5"/>
      <c r="R165" s="5"/>
    </row>
    <row r="166" spans="1:18" ht="15.75">
      <c r="A166" s="43" t="s">
        <v>384</v>
      </c>
      <c r="B166" s="42">
        <v>811118</v>
      </c>
      <c r="C166" s="32">
        <v>6.689</v>
      </c>
      <c r="D166" s="32">
        <v>6.768</v>
      </c>
      <c r="E166" s="32">
        <v>6.521</v>
      </c>
      <c r="F166" s="27">
        <v>6.251</v>
      </c>
      <c r="G166" s="14">
        <v>29.68</v>
      </c>
      <c r="H166" s="32">
        <v>30.126</v>
      </c>
      <c r="I166" s="32">
        <v>28.842</v>
      </c>
      <c r="J166" s="27">
        <v>28.335</v>
      </c>
      <c r="K166" s="47">
        <v>0.793623</v>
      </c>
      <c r="L166" s="47">
        <v>0.81649</v>
      </c>
      <c r="M166" s="56">
        <v>0.822959</v>
      </c>
      <c r="N166" s="72">
        <v>0.842608</v>
      </c>
      <c r="O166" s="5"/>
      <c r="P166" s="5"/>
      <c r="Q166" s="5"/>
      <c r="R166" s="5"/>
    </row>
    <row r="167" spans="1:18" ht="15.75">
      <c r="A167" s="43" t="s">
        <v>385</v>
      </c>
      <c r="B167" s="42">
        <v>81112</v>
      </c>
      <c r="C167" s="32">
        <v>42.852</v>
      </c>
      <c r="D167" s="32">
        <v>43.511</v>
      </c>
      <c r="E167" s="32">
        <v>43.785</v>
      </c>
      <c r="F167" s="27">
        <v>43.142</v>
      </c>
      <c r="G167" s="14">
        <v>259.558</v>
      </c>
      <c r="H167" s="32">
        <v>261.867</v>
      </c>
      <c r="I167" s="32">
        <v>255.458</v>
      </c>
      <c r="J167" s="27">
        <v>256.331</v>
      </c>
      <c r="K167" s="47">
        <v>8.15222</v>
      </c>
      <c r="L167" s="47">
        <v>8.290351</v>
      </c>
      <c r="M167" s="56">
        <v>8.477609</v>
      </c>
      <c r="N167" s="72">
        <v>8.80025</v>
      </c>
      <c r="O167" s="5"/>
      <c r="P167" s="5"/>
      <c r="Q167" s="5"/>
      <c r="R167" s="5"/>
    </row>
    <row r="168" spans="1:18" ht="15.75">
      <c r="A168" s="43" t="s">
        <v>386</v>
      </c>
      <c r="B168" s="42">
        <v>811121</v>
      </c>
      <c r="C168" s="32">
        <v>35.755</v>
      </c>
      <c r="D168" s="32">
        <v>36.296</v>
      </c>
      <c r="E168" s="32">
        <v>36.529</v>
      </c>
      <c r="F168" s="27">
        <v>36.191</v>
      </c>
      <c r="G168" s="14">
        <v>225.209</v>
      </c>
      <c r="H168" s="32">
        <v>227.489</v>
      </c>
      <c r="I168" s="32">
        <v>219.41</v>
      </c>
      <c r="J168" s="27">
        <v>223.589</v>
      </c>
      <c r="K168" s="47">
        <v>7.09752</v>
      </c>
      <c r="L168" s="47">
        <v>7.227145</v>
      </c>
      <c r="M168" s="56">
        <v>7.405107</v>
      </c>
      <c r="N168" s="72">
        <v>7.780605</v>
      </c>
      <c r="O168" s="5"/>
      <c r="P168" s="5"/>
      <c r="Q168" s="5"/>
      <c r="R168" s="5"/>
    </row>
    <row r="169" spans="1:18" ht="15.75">
      <c r="A169" s="43" t="s">
        <v>387</v>
      </c>
      <c r="B169" s="42">
        <v>811122</v>
      </c>
      <c r="C169" s="32">
        <v>7.097</v>
      </c>
      <c r="D169" s="32">
        <v>7.215</v>
      </c>
      <c r="E169" s="32">
        <v>7.256</v>
      </c>
      <c r="F169" s="27">
        <v>6.951</v>
      </c>
      <c r="G169" s="14">
        <v>34.349</v>
      </c>
      <c r="H169" s="32">
        <v>34.378</v>
      </c>
      <c r="I169" s="32">
        <v>36.048</v>
      </c>
      <c r="J169" s="27">
        <v>32.742</v>
      </c>
      <c r="K169" s="47">
        <v>1.0547</v>
      </c>
      <c r="L169" s="47">
        <v>1.063206</v>
      </c>
      <c r="M169" s="56">
        <v>1.072502</v>
      </c>
      <c r="N169" s="72">
        <v>1.019645</v>
      </c>
      <c r="O169" s="5"/>
      <c r="P169" s="5"/>
      <c r="Q169" s="5"/>
      <c r="R169" s="5"/>
    </row>
    <row r="170" spans="1:18" ht="15.75">
      <c r="A170" s="43" t="s">
        <v>388</v>
      </c>
      <c r="B170" s="42">
        <v>81119</v>
      </c>
      <c r="C170" s="32">
        <v>25.225</v>
      </c>
      <c r="D170" s="32">
        <v>26.36</v>
      </c>
      <c r="E170" s="32">
        <v>26.914</v>
      </c>
      <c r="F170" s="27">
        <v>27.107</v>
      </c>
      <c r="G170" s="14">
        <v>225.419</v>
      </c>
      <c r="H170" s="32">
        <v>232.661</v>
      </c>
      <c r="I170" s="32">
        <v>232.211</v>
      </c>
      <c r="J170" s="27">
        <v>236.269</v>
      </c>
      <c r="K170" s="47">
        <v>3.417683</v>
      </c>
      <c r="L170" s="47">
        <v>3.59082</v>
      </c>
      <c r="M170" s="56">
        <v>3.734659</v>
      </c>
      <c r="N170" s="72">
        <v>3.920072</v>
      </c>
      <c r="O170" s="5"/>
      <c r="P170" s="5"/>
      <c r="Q170" s="5"/>
      <c r="R170" s="5"/>
    </row>
    <row r="171" spans="1:18" ht="15.75">
      <c r="A171" s="43" t="s">
        <v>389</v>
      </c>
      <c r="B171" s="42">
        <v>811191</v>
      </c>
      <c r="C171" s="32">
        <v>8.332</v>
      </c>
      <c r="D171" s="32">
        <v>8.508</v>
      </c>
      <c r="E171" s="32">
        <v>8.581</v>
      </c>
      <c r="F171" s="27">
        <v>8.686</v>
      </c>
      <c r="G171" s="14">
        <v>69.054</v>
      </c>
      <c r="H171" s="32">
        <v>70.638</v>
      </c>
      <c r="I171" s="32">
        <v>69.287</v>
      </c>
      <c r="J171" s="27">
        <v>69.762</v>
      </c>
      <c r="K171" s="47">
        <v>1.211522</v>
      </c>
      <c r="L171" s="47">
        <v>1.234304</v>
      </c>
      <c r="M171" s="56">
        <v>1.24321</v>
      </c>
      <c r="N171" s="72">
        <v>1.305172</v>
      </c>
      <c r="O171" s="5"/>
      <c r="P171" s="5"/>
      <c r="Q171" s="5"/>
      <c r="R171" s="5"/>
    </row>
    <row r="172" spans="1:18" ht="15.75">
      <c r="A172" s="43" t="s">
        <v>390</v>
      </c>
      <c r="B172" s="42">
        <v>811192</v>
      </c>
      <c r="C172" s="32">
        <v>14.065</v>
      </c>
      <c r="D172" s="32">
        <v>14.659</v>
      </c>
      <c r="E172" s="32">
        <v>15.047</v>
      </c>
      <c r="F172" s="27">
        <v>15.042</v>
      </c>
      <c r="G172" s="14">
        <v>137.768</v>
      </c>
      <c r="H172" s="32">
        <v>141.643</v>
      </c>
      <c r="I172" s="32">
        <v>142.005</v>
      </c>
      <c r="J172" s="27">
        <v>146.991</v>
      </c>
      <c r="K172" s="47">
        <v>1.730236</v>
      </c>
      <c r="L172" s="47">
        <v>1.82201</v>
      </c>
      <c r="M172" s="56">
        <v>1.942223</v>
      </c>
      <c r="N172" s="72">
        <v>2.060003</v>
      </c>
      <c r="O172" s="5"/>
      <c r="P172" s="5"/>
      <c r="Q172" s="5"/>
      <c r="R172" s="5"/>
    </row>
    <row r="173" spans="1:18" ht="15.75">
      <c r="A173" s="43" t="s">
        <v>391</v>
      </c>
      <c r="B173" s="42">
        <v>811198</v>
      </c>
      <c r="C173" s="32">
        <v>2.828</v>
      </c>
      <c r="D173" s="32">
        <v>3.193</v>
      </c>
      <c r="E173" s="32">
        <v>3.286</v>
      </c>
      <c r="F173" s="27">
        <v>3.379</v>
      </c>
      <c r="G173" s="14">
        <v>18.597</v>
      </c>
      <c r="H173" s="32">
        <v>20.38</v>
      </c>
      <c r="I173" s="32">
        <v>20.919</v>
      </c>
      <c r="J173" s="27">
        <v>19.516</v>
      </c>
      <c r="K173" s="47">
        <v>0.475925</v>
      </c>
      <c r="L173" s="47">
        <v>0.534506</v>
      </c>
      <c r="M173" s="56">
        <v>0.549226</v>
      </c>
      <c r="N173" s="72">
        <v>0.554897</v>
      </c>
      <c r="O173" s="5"/>
      <c r="P173" s="5"/>
      <c r="Q173" s="5"/>
      <c r="R173" s="5"/>
    </row>
    <row r="174" spans="1:18" ht="15.75">
      <c r="A174" s="43" t="s">
        <v>392</v>
      </c>
      <c r="B174" s="42">
        <v>8112</v>
      </c>
      <c r="C174" s="32">
        <v>13.856</v>
      </c>
      <c r="D174" s="32">
        <v>13.719</v>
      </c>
      <c r="E174" s="32">
        <v>13.411</v>
      </c>
      <c r="F174" s="27">
        <v>13.199</v>
      </c>
      <c r="G174" s="14">
        <v>130.454</v>
      </c>
      <c r="H174" s="32">
        <v>127.468</v>
      </c>
      <c r="I174" s="32">
        <v>128.546</v>
      </c>
      <c r="J174" s="27">
        <v>127.477</v>
      </c>
      <c r="K174" s="47">
        <v>5.516993</v>
      </c>
      <c r="L174" s="47">
        <v>5.698145</v>
      </c>
      <c r="M174" s="56">
        <v>5.744007</v>
      </c>
      <c r="N174" s="72">
        <v>5.838922</v>
      </c>
      <c r="O174" s="5"/>
      <c r="P174" s="5"/>
      <c r="Q174" s="5"/>
      <c r="R174" s="5"/>
    </row>
    <row r="175" spans="1:18" ht="15.75">
      <c r="A175" s="43" t="s">
        <v>393</v>
      </c>
      <c r="B175" s="42">
        <v>811211</v>
      </c>
      <c r="C175" s="32">
        <v>3.268</v>
      </c>
      <c r="D175" s="32">
        <v>3.029</v>
      </c>
      <c r="E175" s="32">
        <v>2.788</v>
      </c>
      <c r="F175" s="27">
        <v>2.57</v>
      </c>
      <c r="G175" s="14">
        <v>20.285</v>
      </c>
      <c r="H175" s="32">
        <v>19.058</v>
      </c>
      <c r="I175" s="32">
        <v>17.289</v>
      </c>
      <c r="J175" s="27">
        <v>17.492</v>
      </c>
      <c r="K175" s="47">
        <v>0.599672</v>
      </c>
      <c r="L175" s="47">
        <v>0.62646</v>
      </c>
      <c r="M175" s="56">
        <v>0.546821</v>
      </c>
      <c r="N175" s="72">
        <v>0.595206</v>
      </c>
      <c r="O175" s="5"/>
      <c r="P175" s="5"/>
      <c r="Q175" s="5"/>
      <c r="R175" s="5"/>
    </row>
    <row r="176" spans="1:18" ht="15.75">
      <c r="A176" s="43" t="s">
        <v>394</v>
      </c>
      <c r="B176" s="42">
        <v>811212</v>
      </c>
      <c r="C176" s="32">
        <v>5.65</v>
      </c>
      <c r="D176" s="32">
        <v>5.709</v>
      </c>
      <c r="E176" s="32">
        <v>5.838</v>
      </c>
      <c r="F176" s="27">
        <v>5.782</v>
      </c>
      <c r="G176" s="14">
        <v>58.136</v>
      </c>
      <c r="H176" s="32">
        <v>56.205</v>
      </c>
      <c r="I176" s="32">
        <v>58.44</v>
      </c>
      <c r="J176" s="27">
        <v>55.184</v>
      </c>
      <c r="K176" s="47">
        <v>2.573471</v>
      </c>
      <c r="L176" s="47">
        <v>2.655014</v>
      </c>
      <c r="M176" s="56">
        <v>2.664859</v>
      </c>
      <c r="N176" s="72">
        <v>2.54759</v>
      </c>
      <c r="O176" s="5"/>
      <c r="P176" s="5"/>
      <c r="Q176" s="5"/>
      <c r="R176" s="5"/>
    </row>
    <row r="177" spans="1:18" ht="15.75">
      <c r="A177" s="43" t="s">
        <v>395</v>
      </c>
      <c r="B177" s="42">
        <v>811213</v>
      </c>
      <c r="C177" s="32">
        <v>1.711</v>
      </c>
      <c r="D177" s="32">
        <v>1.665</v>
      </c>
      <c r="E177" s="32">
        <v>1.576</v>
      </c>
      <c r="F177" s="27">
        <v>1.542</v>
      </c>
      <c r="G177" s="14">
        <v>18.136</v>
      </c>
      <c r="H177" s="32">
        <v>16.732</v>
      </c>
      <c r="I177" s="32">
        <v>16.012</v>
      </c>
      <c r="J177" s="27">
        <v>16.228</v>
      </c>
      <c r="K177" s="47">
        <v>0.657824</v>
      </c>
      <c r="L177" s="47">
        <v>0.625462</v>
      </c>
      <c r="M177" s="56">
        <v>0.640696</v>
      </c>
      <c r="N177" s="72">
        <v>0.670469</v>
      </c>
      <c r="O177" s="5"/>
      <c r="P177" s="5"/>
      <c r="Q177" s="5"/>
      <c r="R177" s="5"/>
    </row>
    <row r="178" spans="1:18" ht="15.75">
      <c r="A178" s="43" t="s">
        <v>396</v>
      </c>
      <c r="B178" s="42">
        <v>811219</v>
      </c>
      <c r="C178" s="32">
        <v>3.227</v>
      </c>
      <c r="D178" s="32">
        <v>3.316</v>
      </c>
      <c r="E178" s="32">
        <v>3.209</v>
      </c>
      <c r="F178" s="27">
        <v>3.305</v>
      </c>
      <c r="G178" s="14">
        <v>33.897</v>
      </c>
      <c r="H178" s="32">
        <v>35.473</v>
      </c>
      <c r="I178" s="32">
        <v>36.805</v>
      </c>
      <c r="J178" s="27">
        <v>38.573</v>
      </c>
      <c r="K178" s="47">
        <v>1.686026</v>
      </c>
      <c r="L178" s="47">
        <v>1.791209</v>
      </c>
      <c r="M178" s="56">
        <v>1.891631</v>
      </c>
      <c r="N178" s="72">
        <v>2.025657</v>
      </c>
      <c r="O178" s="5"/>
      <c r="P178" s="5"/>
      <c r="Q178" s="5"/>
      <c r="R178" s="5"/>
    </row>
    <row r="179" spans="1:18" ht="15.75">
      <c r="A179" s="43" t="s">
        <v>397</v>
      </c>
      <c r="B179" s="42">
        <v>8113</v>
      </c>
      <c r="C179" s="32">
        <v>24.096</v>
      </c>
      <c r="D179" s="32">
        <v>24.394</v>
      </c>
      <c r="E179" s="32">
        <v>24.724</v>
      </c>
      <c r="F179" s="27">
        <v>24.589</v>
      </c>
      <c r="G179" s="14">
        <v>173.894</v>
      </c>
      <c r="H179" s="32">
        <v>178.873</v>
      </c>
      <c r="I179" s="32">
        <v>182.311</v>
      </c>
      <c r="J179" s="27">
        <v>193.442</v>
      </c>
      <c r="K179" s="47">
        <v>6.18744</v>
      </c>
      <c r="L179" s="47">
        <v>6.653037</v>
      </c>
      <c r="M179" s="56">
        <v>7.256021</v>
      </c>
      <c r="N179" s="72">
        <v>8.045981</v>
      </c>
      <c r="O179" s="5"/>
      <c r="P179" s="5"/>
      <c r="Q179" s="5"/>
      <c r="R179" s="5"/>
    </row>
    <row r="180" spans="1:18" ht="15.75">
      <c r="A180" s="43" t="s">
        <v>398</v>
      </c>
      <c r="B180" s="42">
        <v>8114</v>
      </c>
      <c r="C180" s="32">
        <v>25.195</v>
      </c>
      <c r="D180" s="32">
        <v>24.884</v>
      </c>
      <c r="E180" s="32">
        <v>24.175</v>
      </c>
      <c r="F180" s="27">
        <v>23.413</v>
      </c>
      <c r="G180" s="14">
        <v>108.422</v>
      </c>
      <c r="H180" s="32">
        <v>108.799</v>
      </c>
      <c r="I180" s="32">
        <v>103.532</v>
      </c>
      <c r="J180" s="27">
        <v>98.001</v>
      </c>
      <c r="K180" s="47">
        <v>2.76891</v>
      </c>
      <c r="L180" s="47">
        <v>2.815869</v>
      </c>
      <c r="M180" s="56">
        <v>2.78102</v>
      </c>
      <c r="N180" s="72">
        <v>2.676283</v>
      </c>
      <c r="O180" s="5"/>
      <c r="P180" s="5"/>
      <c r="Q180" s="5"/>
      <c r="R180" s="5"/>
    </row>
    <row r="181" spans="1:18" ht="15.75">
      <c r="A181" s="43" t="s">
        <v>399</v>
      </c>
      <c r="B181" s="42">
        <v>81141</v>
      </c>
      <c r="C181" s="32">
        <v>7.527</v>
      </c>
      <c r="D181" s="32">
        <v>7.614</v>
      </c>
      <c r="E181" s="32">
        <v>7.469</v>
      </c>
      <c r="F181" s="27">
        <v>7.212</v>
      </c>
      <c r="G181" s="14">
        <v>44.496</v>
      </c>
      <c r="H181" s="32">
        <v>45.02</v>
      </c>
      <c r="I181" s="32">
        <v>42.173</v>
      </c>
      <c r="J181" s="27">
        <v>39.279</v>
      </c>
      <c r="K181" s="47">
        <v>1.343075</v>
      </c>
      <c r="L181" s="47">
        <v>1.323737</v>
      </c>
      <c r="M181" s="56">
        <v>1.248449</v>
      </c>
      <c r="N181" s="72">
        <v>1.063545</v>
      </c>
      <c r="O181" s="5"/>
      <c r="P181" s="5"/>
      <c r="Q181" s="5"/>
      <c r="R181" s="5"/>
    </row>
    <row r="182" spans="1:18" ht="15.75">
      <c r="A182" s="43" t="s">
        <v>400</v>
      </c>
      <c r="B182" s="42">
        <v>811411</v>
      </c>
      <c r="C182" s="32">
        <v>2.334</v>
      </c>
      <c r="D182" s="32">
        <v>2.347</v>
      </c>
      <c r="E182" s="32">
        <v>2.271</v>
      </c>
      <c r="F182" s="27">
        <v>2.185</v>
      </c>
      <c r="G182" s="14">
        <v>6.997</v>
      </c>
      <c r="H182" s="32">
        <v>7.459</v>
      </c>
      <c r="I182" s="32">
        <v>7.093</v>
      </c>
      <c r="J182" s="27">
        <v>7.033</v>
      </c>
      <c r="K182" s="47">
        <v>0.150966</v>
      </c>
      <c r="L182" s="47">
        <v>0.169136</v>
      </c>
      <c r="M182" s="56">
        <v>0.176571</v>
      </c>
      <c r="N182" s="72">
        <v>0.182661</v>
      </c>
      <c r="O182" s="5"/>
      <c r="P182" s="5"/>
      <c r="Q182" s="5"/>
      <c r="R182" s="5"/>
    </row>
    <row r="183" spans="1:18" ht="15.75">
      <c r="A183" s="43" t="s">
        <v>401</v>
      </c>
      <c r="B183" s="42">
        <v>811412</v>
      </c>
      <c r="C183" s="32">
        <v>5.193</v>
      </c>
      <c r="D183" s="32">
        <v>5.267</v>
      </c>
      <c r="E183" s="32">
        <v>5.198</v>
      </c>
      <c r="F183" s="27">
        <v>5.027</v>
      </c>
      <c r="G183" s="14">
        <v>37.499</v>
      </c>
      <c r="H183" s="32">
        <v>37.561</v>
      </c>
      <c r="I183" s="32">
        <v>35.08</v>
      </c>
      <c r="J183" s="27">
        <v>32.246</v>
      </c>
      <c r="K183" s="47">
        <v>1.192109</v>
      </c>
      <c r="L183" s="47">
        <v>1.154601</v>
      </c>
      <c r="M183" s="56">
        <v>1.071878</v>
      </c>
      <c r="N183" s="72">
        <v>0.880884</v>
      </c>
      <c r="O183" s="5"/>
      <c r="P183" s="5"/>
      <c r="Q183" s="5"/>
      <c r="R183" s="5"/>
    </row>
    <row r="184" spans="1:18" ht="15.75">
      <c r="A184" s="43" t="s">
        <v>402</v>
      </c>
      <c r="B184" s="42">
        <v>81142</v>
      </c>
      <c r="C184" s="32">
        <v>5.439</v>
      </c>
      <c r="D184" s="32">
        <v>5.386</v>
      </c>
      <c r="E184" s="32">
        <v>5.216</v>
      </c>
      <c r="F184" s="27">
        <v>4.97</v>
      </c>
      <c r="G184" s="14">
        <v>19</v>
      </c>
      <c r="H184" s="32">
        <v>18.652</v>
      </c>
      <c r="I184" s="32">
        <v>17.69</v>
      </c>
      <c r="J184" s="27">
        <v>17.622</v>
      </c>
      <c r="K184" s="47">
        <v>0.395994</v>
      </c>
      <c r="L184" s="47">
        <v>0.407809</v>
      </c>
      <c r="M184" s="56">
        <v>0.414301</v>
      </c>
      <c r="N184" s="72">
        <v>0.424111</v>
      </c>
      <c r="O184" s="5"/>
      <c r="P184" s="5"/>
      <c r="Q184" s="5"/>
      <c r="R184" s="5"/>
    </row>
    <row r="185" spans="1:18" ht="15.75">
      <c r="A185" s="43" t="s">
        <v>403</v>
      </c>
      <c r="B185" s="42">
        <v>81143</v>
      </c>
      <c r="C185" s="32">
        <v>1.325</v>
      </c>
      <c r="D185" s="32">
        <v>1.26</v>
      </c>
      <c r="E185" s="32">
        <v>1.207</v>
      </c>
      <c r="F185" s="27">
        <v>1.143</v>
      </c>
      <c r="G185" s="14">
        <v>3.046</v>
      </c>
      <c r="H185" s="32">
        <v>2.97</v>
      </c>
      <c r="I185" s="32">
        <v>2.853</v>
      </c>
      <c r="J185" s="27">
        <v>2.747</v>
      </c>
      <c r="K185" s="47">
        <v>0.050182</v>
      </c>
      <c r="L185" s="47">
        <v>0.050582</v>
      </c>
      <c r="M185" s="56">
        <v>0.050729</v>
      </c>
      <c r="N185" s="72">
        <v>0.050309</v>
      </c>
      <c r="O185" s="5"/>
      <c r="P185" s="5"/>
      <c r="Q185" s="5"/>
      <c r="R185" s="5"/>
    </row>
    <row r="186" spans="1:18" ht="15.75">
      <c r="A186" s="43" t="s">
        <v>404</v>
      </c>
      <c r="B186" s="42">
        <v>81149</v>
      </c>
      <c r="C186" s="32">
        <v>10.904</v>
      </c>
      <c r="D186" s="32">
        <v>10.624</v>
      </c>
      <c r="E186" s="32">
        <v>10.283</v>
      </c>
      <c r="F186" s="27">
        <v>10.088</v>
      </c>
      <c r="G186" s="14">
        <v>41.88</v>
      </c>
      <c r="H186" s="32">
        <v>42.157</v>
      </c>
      <c r="I186" s="32">
        <v>40.816</v>
      </c>
      <c r="J186" s="27">
        <v>38.353</v>
      </c>
      <c r="K186" s="47">
        <v>0.979659</v>
      </c>
      <c r="L186" s="47">
        <v>1.033741</v>
      </c>
      <c r="M186" s="56">
        <v>1.067541</v>
      </c>
      <c r="N186" s="72">
        <v>1.138318</v>
      </c>
      <c r="O186" s="5"/>
      <c r="P186" s="5"/>
      <c r="Q186" s="5"/>
      <c r="R186" s="5"/>
    </row>
    <row r="187" spans="1:18" ht="15.75">
      <c r="A187" s="43" t="s">
        <v>405</v>
      </c>
      <c r="B187" s="42">
        <v>812</v>
      </c>
      <c r="C187" s="32">
        <v>204.71</v>
      </c>
      <c r="D187" s="32">
        <v>208.019</v>
      </c>
      <c r="E187" s="32">
        <v>209.875</v>
      </c>
      <c r="F187" s="27">
        <v>209.772</v>
      </c>
      <c r="G187" s="14">
        <v>1309.96</v>
      </c>
      <c r="H187" s="32">
        <v>1333.37</v>
      </c>
      <c r="I187" s="32">
        <v>1337.443</v>
      </c>
      <c r="J187" s="27">
        <v>1357.791</v>
      </c>
      <c r="K187" s="47">
        <v>24.014049</v>
      </c>
      <c r="L187" s="47">
        <v>25.024705</v>
      </c>
      <c r="M187" s="56">
        <v>26.395287</v>
      </c>
      <c r="N187" s="72">
        <v>27.567742</v>
      </c>
      <c r="O187" s="5"/>
      <c r="P187" s="5"/>
      <c r="Q187" s="5"/>
      <c r="R187" s="5"/>
    </row>
    <row r="188" spans="1:18" ht="15.75">
      <c r="A188" s="43" t="s">
        <v>406</v>
      </c>
      <c r="B188" s="42">
        <v>8121</v>
      </c>
      <c r="C188" s="32">
        <v>101.459</v>
      </c>
      <c r="D188" s="32">
        <v>105.643</v>
      </c>
      <c r="E188" s="32">
        <v>107.776</v>
      </c>
      <c r="F188" s="27">
        <v>109.974</v>
      </c>
      <c r="G188" s="14">
        <v>551.686</v>
      </c>
      <c r="H188" s="32">
        <v>579.967</v>
      </c>
      <c r="I188" s="32">
        <v>589.013</v>
      </c>
      <c r="J188" s="27">
        <v>612.98</v>
      </c>
      <c r="K188" s="47">
        <v>8.79634</v>
      </c>
      <c r="L188" s="47">
        <v>9.391624</v>
      </c>
      <c r="M188" s="56">
        <v>9.928094</v>
      </c>
      <c r="N188" s="72">
        <v>10.602762</v>
      </c>
      <c r="O188" s="5"/>
      <c r="P188" s="5"/>
      <c r="Q188" s="5"/>
      <c r="R188" s="5"/>
    </row>
    <row r="189" spans="1:18" ht="15.75">
      <c r="A189" s="43" t="s">
        <v>407</v>
      </c>
      <c r="B189" s="42">
        <v>81211</v>
      </c>
      <c r="C189" s="32">
        <v>87.399</v>
      </c>
      <c r="D189" s="32">
        <v>89.931</v>
      </c>
      <c r="E189" s="32">
        <v>91.179</v>
      </c>
      <c r="F189" s="27">
        <v>92.44</v>
      </c>
      <c r="G189" s="14">
        <v>466.483</v>
      </c>
      <c r="H189" s="32">
        <v>485.363</v>
      </c>
      <c r="I189" s="32">
        <v>487.298</v>
      </c>
      <c r="J189" s="27">
        <v>502.436</v>
      </c>
      <c r="K189" s="47">
        <v>7.711777</v>
      </c>
      <c r="L189" s="47">
        <v>8.206614</v>
      </c>
      <c r="M189" s="56">
        <v>8.590774</v>
      </c>
      <c r="N189" s="72">
        <v>9.0646</v>
      </c>
      <c r="O189" s="5"/>
      <c r="P189" s="5"/>
      <c r="Q189" s="5"/>
      <c r="R189" s="5"/>
    </row>
    <row r="190" spans="1:18" ht="15.75">
      <c r="A190" s="43" t="s">
        <v>408</v>
      </c>
      <c r="B190" s="42">
        <v>812111</v>
      </c>
      <c r="C190" s="32">
        <v>4.066</v>
      </c>
      <c r="D190" s="32">
        <v>4.018</v>
      </c>
      <c r="E190" s="32">
        <v>3.989</v>
      </c>
      <c r="F190" s="27">
        <v>3.919</v>
      </c>
      <c r="G190" s="14">
        <v>13.159</v>
      </c>
      <c r="H190" s="32">
        <v>13.099</v>
      </c>
      <c r="I190" s="32">
        <v>13.247</v>
      </c>
      <c r="J190" s="27">
        <v>13.508</v>
      </c>
      <c r="K190" s="47">
        <v>0.227141</v>
      </c>
      <c r="L190" s="47">
        <v>0.229407</v>
      </c>
      <c r="M190" s="56">
        <v>0.232061</v>
      </c>
      <c r="N190" s="72">
        <v>0.240776</v>
      </c>
      <c r="O190" s="5"/>
      <c r="P190" s="5"/>
      <c r="Q190" s="5"/>
      <c r="R190" s="5"/>
    </row>
    <row r="191" spans="1:18" ht="15.75">
      <c r="A191" s="43" t="s">
        <v>409</v>
      </c>
      <c r="B191" s="42">
        <v>812112</v>
      </c>
      <c r="C191" s="32">
        <v>74.018</v>
      </c>
      <c r="D191" s="32">
        <v>75.542</v>
      </c>
      <c r="E191" s="32">
        <v>76.099</v>
      </c>
      <c r="F191" s="27">
        <v>76.942</v>
      </c>
      <c r="G191" s="14">
        <v>428.592</v>
      </c>
      <c r="H191" s="32">
        <v>444.548</v>
      </c>
      <c r="I191" s="32">
        <v>443.584</v>
      </c>
      <c r="J191" s="27">
        <v>456.846</v>
      </c>
      <c r="K191" s="47">
        <v>7.172637</v>
      </c>
      <c r="L191" s="47">
        <v>7.608585</v>
      </c>
      <c r="M191" s="56">
        <v>7.944423</v>
      </c>
      <c r="N191" s="72">
        <v>8.360399</v>
      </c>
      <c r="O191" s="5"/>
      <c r="P191" s="5"/>
      <c r="Q191" s="5"/>
      <c r="R191" s="5"/>
    </row>
    <row r="192" spans="1:18" ht="15.75">
      <c r="A192" s="43" t="s">
        <v>410</v>
      </c>
      <c r="B192" s="42">
        <v>812113</v>
      </c>
      <c r="C192" s="32">
        <v>9.315</v>
      </c>
      <c r="D192" s="32">
        <v>10.371</v>
      </c>
      <c r="E192" s="32">
        <v>11.091</v>
      </c>
      <c r="F192" s="27">
        <v>11.579</v>
      </c>
      <c r="G192" s="14">
        <v>24.732</v>
      </c>
      <c r="H192" s="32">
        <v>27.716</v>
      </c>
      <c r="I192" s="32">
        <v>30.467</v>
      </c>
      <c r="J192" s="27">
        <v>32.082</v>
      </c>
      <c r="K192" s="47">
        <v>0.311999</v>
      </c>
      <c r="L192" s="47">
        <v>0.368622</v>
      </c>
      <c r="M192" s="56">
        <v>0.41429</v>
      </c>
      <c r="N192" s="72">
        <v>0.463425</v>
      </c>
      <c r="O192" s="5"/>
      <c r="P192" s="5"/>
      <c r="Q192" s="5"/>
      <c r="R192" s="5"/>
    </row>
    <row r="193" spans="1:18" ht="15.75">
      <c r="A193" s="43" t="s">
        <v>411</v>
      </c>
      <c r="B193" s="42">
        <v>81219</v>
      </c>
      <c r="C193" s="32">
        <v>14.06</v>
      </c>
      <c r="D193" s="32">
        <v>15.712</v>
      </c>
      <c r="E193" s="32">
        <v>16.597</v>
      </c>
      <c r="F193" s="27">
        <v>17.534</v>
      </c>
      <c r="G193" s="14">
        <v>85.203</v>
      </c>
      <c r="H193" s="32">
        <v>94.604</v>
      </c>
      <c r="I193" s="32">
        <v>101.715</v>
      </c>
      <c r="J193" s="27">
        <v>110.544</v>
      </c>
      <c r="K193" s="47">
        <v>1.084563</v>
      </c>
      <c r="L193" s="47">
        <v>1.18501</v>
      </c>
      <c r="M193" s="56">
        <v>1.33732</v>
      </c>
      <c r="N193" s="72">
        <v>1.538162</v>
      </c>
      <c r="O193" s="5"/>
      <c r="P193" s="5"/>
      <c r="Q193" s="5"/>
      <c r="R193" s="5"/>
    </row>
    <row r="194" spans="1:18" ht="15.75">
      <c r="A194" s="43" t="s">
        <v>412</v>
      </c>
      <c r="B194" s="42">
        <v>812191</v>
      </c>
      <c r="C194" s="32">
        <v>3.07</v>
      </c>
      <c r="D194" s="32">
        <v>3.222</v>
      </c>
      <c r="E194" s="32">
        <v>3.123</v>
      </c>
      <c r="F194" s="27">
        <v>3.118</v>
      </c>
      <c r="G194" s="14">
        <v>29.04</v>
      </c>
      <c r="H194" s="32">
        <v>28.852</v>
      </c>
      <c r="I194" s="32">
        <v>30.328</v>
      </c>
      <c r="J194" s="27">
        <v>31.194</v>
      </c>
      <c r="K194" s="47">
        <v>0.422929</v>
      </c>
      <c r="L194" s="47">
        <v>0.408857</v>
      </c>
      <c r="M194" s="56">
        <v>0.475796</v>
      </c>
      <c r="N194" s="72">
        <v>0.526851</v>
      </c>
      <c r="O194" s="5"/>
      <c r="P194" s="5"/>
      <c r="Q194" s="5"/>
      <c r="R194" s="5"/>
    </row>
    <row r="195" spans="1:18" ht="15.75">
      <c r="A195" s="43" t="s">
        <v>413</v>
      </c>
      <c r="B195" s="42">
        <v>812199</v>
      </c>
      <c r="C195" s="32">
        <v>10.99</v>
      </c>
      <c r="D195" s="32">
        <v>12.49</v>
      </c>
      <c r="E195" s="32">
        <v>13.474</v>
      </c>
      <c r="F195" s="27">
        <v>14.416</v>
      </c>
      <c r="G195" s="14">
        <v>56.163</v>
      </c>
      <c r="H195" s="32">
        <v>65.752</v>
      </c>
      <c r="I195" s="32">
        <v>71.387</v>
      </c>
      <c r="J195" s="27">
        <v>79.35</v>
      </c>
      <c r="K195" s="47">
        <v>0.661634</v>
      </c>
      <c r="L195" s="47">
        <v>0.776153</v>
      </c>
      <c r="M195" s="56">
        <v>0.861527</v>
      </c>
      <c r="N195" s="72">
        <v>1.011311</v>
      </c>
      <c r="O195" s="5"/>
      <c r="P195" s="5"/>
      <c r="Q195" s="5"/>
      <c r="R195" s="5"/>
    </row>
    <row r="196" spans="1:18" ht="15.75">
      <c r="A196" s="43" t="s">
        <v>414</v>
      </c>
      <c r="B196" s="42">
        <v>8122</v>
      </c>
      <c r="C196" s="32">
        <v>22.125</v>
      </c>
      <c r="D196" s="32">
        <v>20.225</v>
      </c>
      <c r="E196" s="32">
        <v>21.645</v>
      </c>
      <c r="F196" s="27">
        <v>21.204</v>
      </c>
      <c r="G196" s="14">
        <v>146.974</v>
      </c>
      <c r="H196" s="32">
        <v>126.165</v>
      </c>
      <c r="I196" s="32">
        <v>137.603</v>
      </c>
      <c r="J196" s="27">
        <v>136.806</v>
      </c>
      <c r="K196" s="47">
        <v>3.858065</v>
      </c>
      <c r="L196" s="47">
        <v>3.519565</v>
      </c>
      <c r="M196" s="56">
        <v>4.014939</v>
      </c>
      <c r="N196" s="72">
        <v>4.105789</v>
      </c>
      <c r="O196" s="5"/>
      <c r="P196" s="5"/>
      <c r="Q196" s="5"/>
      <c r="R196" s="5"/>
    </row>
    <row r="197" spans="1:18" ht="15.75">
      <c r="A197" s="43" t="s">
        <v>415</v>
      </c>
      <c r="B197" s="42">
        <v>81221</v>
      </c>
      <c r="C197" s="32">
        <v>16.059</v>
      </c>
      <c r="D197" s="32">
        <v>14.881</v>
      </c>
      <c r="E197" s="32">
        <v>15.904</v>
      </c>
      <c r="F197" s="27">
        <v>15.613</v>
      </c>
      <c r="G197" s="14">
        <v>105.341</v>
      </c>
      <c r="H197" s="32">
        <v>95.654</v>
      </c>
      <c r="I197" s="32">
        <v>102.398</v>
      </c>
      <c r="J197" s="27">
        <v>101.389</v>
      </c>
      <c r="K197" s="47">
        <v>2.823772</v>
      </c>
      <c r="L197" s="47">
        <v>2.621515</v>
      </c>
      <c r="M197" s="56">
        <v>2.899842</v>
      </c>
      <c r="N197" s="72">
        <v>2.956292</v>
      </c>
      <c r="O197" s="5"/>
      <c r="P197" s="5"/>
      <c r="Q197" s="5"/>
      <c r="R197" s="5"/>
    </row>
    <row r="198" spans="1:18" ht="15.75">
      <c r="A198" s="43" t="s">
        <v>416</v>
      </c>
      <c r="B198" s="42">
        <v>81222</v>
      </c>
      <c r="C198" s="32">
        <v>6.066</v>
      </c>
      <c r="D198" s="32">
        <v>5.344</v>
      </c>
      <c r="E198" s="32">
        <v>5.741</v>
      </c>
      <c r="F198" s="27">
        <v>5.591</v>
      </c>
      <c r="G198" s="14">
        <v>41.633</v>
      </c>
      <c r="H198" s="32">
        <v>30.511</v>
      </c>
      <c r="I198" s="32">
        <v>35.205</v>
      </c>
      <c r="J198" s="27">
        <v>35.417</v>
      </c>
      <c r="K198" s="47">
        <v>1.034293</v>
      </c>
      <c r="L198" s="47">
        <v>0.89805</v>
      </c>
      <c r="M198" s="56">
        <v>1.115097</v>
      </c>
      <c r="N198" s="72">
        <v>1.149497</v>
      </c>
      <c r="O198" s="5"/>
      <c r="P198" s="5"/>
      <c r="Q198" s="5"/>
      <c r="R198" s="5"/>
    </row>
    <row r="199" spans="1:18" ht="15.75">
      <c r="A199" s="43" t="s">
        <v>417</v>
      </c>
      <c r="B199" s="42">
        <v>8123</v>
      </c>
      <c r="C199" s="32">
        <v>41.52</v>
      </c>
      <c r="D199" s="32">
        <v>43.162</v>
      </c>
      <c r="E199" s="32">
        <v>43.001</v>
      </c>
      <c r="F199" s="27">
        <v>42.27</v>
      </c>
      <c r="G199" s="14">
        <v>370.411</v>
      </c>
      <c r="H199" s="32">
        <v>390.085</v>
      </c>
      <c r="I199" s="32">
        <v>381.712</v>
      </c>
      <c r="J199" s="27">
        <v>374.377</v>
      </c>
      <c r="K199" s="47">
        <v>6.854073</v>
      </c>
      <c r="L199" s="47">
        <v>7.553019</v>
      </c>
      <c r="M199" s="56">
        <v>7.916828</v>
      </c>
      <c r="N199" s="72">
        <v>8.113754</v>
      </c>
      <c r="O199" s="5"/>
      <c r="P199" s="5"/>
      <c r="Q199" s="5"/>
      <c r="R199" s="5"/>
    </row>
    <row r="200" spans="1:18" ht="15.75">
      <c r="A200" s="43" t="s">
        <v>418</v>
      </c>
      <c r="B200" s="42">
        <v>81231</v>
      </c>
      <c r="C200" s="32">
        <v>11.919</v>
      </c>
      <c r="D200" s="32">
        <v>11.853</v>
      </c>
      <c r="E200" s="32">
        <v>11.467</v>
      </c>
      <c r="F200" s="27">
        <v>11.124</v>
      </c>
      <c r="G200" s="14">
        <v>47.669</v>
      </c>
      <c r="H200" s="32">
        <v>47.316</v>
      </c>
      <c r="I200" s="32">
        <v>44.257</v>
      </c>
      <c r="J200" s="27">
        <v>43.474</v>
      </c>
      <c r="K200" s="47">
        <v>0.654674</v>
      </c>
      <c r="L200" s="47">
        <v>0.657935</v>
      </c>
      <c r="M200" s="56">
        <v>0.657</v>
      </c>
      <c r="N200" s="72">
        <v>0.673774</v>
      </c>
      <c r="O200" s="5"/>
      <c r="P200" s="5"/>
      <c r="Q200" s="5"/>
      <c r="R200" s="5"/>
    </row>
    <row r="201" spans="1:18" ht="15.75">
      <c r="A201" s="43" t="s">
        <v>419</v>
      </c>
      <c r="B201" s="42">
        <v>81232</v>
      </c>
      <c r="C201" s="32">
        <v>27.066</v>
      </c>
      <c r="D201" s="32">
        <v>27.139</v>
      </c>
      <c r="E201" s="32">
        <v>27.196</v>
      </c>
      <c r="F201" s="27">
        <v>26.857</v>
      </c>
      <c r="G201" s="14">
        <v>190.68</v>
      </c>
      <c r="H201" s="32">
        <v>189.814</v>
      </c>
      <c r="I201" s="32">
        <v>184.063</v>
      </c>
      <c r="J201" s="27">
        <v>183.714</v>
      </c>
      <c r="K201" s="47">
        <v>2.80021</v>
      </c>
      <c r="L201" s="47">
        <v>2.847332</v>
      </c>
      <c r="M201" s="56">
        <v>2.911466</v>
      </c>
      <c r="N201" s="72">
        <v>2.946215</v>
      </c>
      <c r="O201" s="5"/>
      <c r="P201" s="5"/>
      <c r="Q201" s="5"/>
      <c r="R201" s="5"/>
    </row>
    <row r="202" spans="1:18" ht="15.75">
      <c r="A202" s="43" t="s">
        <v>420</v>
      </c>
      <c r="B202" s="42">
        <v>81233</v>
      </c>
      <c r="C202" s="32">
        <v>2.535</v>
      </c>
      <c r="D202" s="32">
        <v>4.17</v>
      </c>
      <c r="E202" s="32">
        <v>4.338</v>
      </c>
      <c r="F202" s="27">
        <v>4.289</v>
      </c>
      <c r="G202" s="14">
        <v>132.062</v>
      </c>
      <c r="H202" s="32">
        <v>152.955</v>
      </c>
      <c r="I202" s="32">
        <v>153.392</v>
      </c>
      <c r="J202" s="27">
        <v>147.189</v>
      </c>
      <c r="K202" s="47">
        <v>3.399189</v>
      </c>
      <c r="L202" s="47">
        <v>4.047752</v>
      </c>
      <c r="M202" s="56">
        <v>4.348362</v>
      </c>
      <c r="N202" s="72">
        <v>4.493765</v>
      </c>
      <c r="O202" s="5"/>
      <c r="P202" s="5"/>
      <c r="Q202" s="5"/>
      <c r="R202" s="5"/>
    </row>
    <row r="203" spans="1:18" ht="15.75">
      <c r="A203" s="43" t="s">
        <v>421</v>
      </c>
      <c r="B203" s="42">
        <v>812331</v>
      </c>
      <c r="C203" s="32">
        <v>1.1</v>
      </c>
      <c r="D203" s="32">
        <v>1.053</v>
      </c>
      <c r="E203" s="32">
        <v>1.018</v>
      </c>
      <c r="F203" s="27">
        <v>1.012</v>
      </c>
      <c r="G203" s="14">
        <v>51.196</v>
      </c>
      <c r="H203" s="32">
        <v>49.873</v>
      </c>
      <c r="I203" s="32">
        <v>49.114</v>
      </c>
      <c r="J203" s="27">
        <v>45.87</v>
      </c>
      <c r="K203" s="47">
        <v>1.234963</v>
      </c>
      <c r="L203" s="47">
        <v>1.164806</v>
      </c>
      <c r="M203" s="56">
        <v>1.188289</v>
      </c>
      <c r="N203" s="72">
        <v>1.214142</v>
      </c>
      <c r="O203" s="5"/>
      <c r="P203" s="5"/>
      <c r="Q203" s="5"/>
      <c r="R203" s="5"/>
    </row>
    <row r="204" spans="1:18" ht="15.75">
      <c r="A204" s="43" t="s">
        <v>422</v>
      </c>
      <c r="B204" s="42">
        <v>812332</v>
      </c>
      <c r="C204" s="32">
        <v>1.435</v>
      </c>
      <c r="D204" s="32">
        <v>3.117</v>
      </c>
      <c r="E204" s="32">
        <v>3.32</v>
      </c>
      <c r="F204" s="27">
        <v>3.277</v>
      </c>
      <c r="G204" s="14">
        <v>80.866</v>
      </c>
      <c r="H204" s="32">
        <v>103.082</v>
      </c>
      <c r="I204" s="32">
        <v>104.278</v>
      </c>
      <c r="J204" s="27">
        <v>101.319</v>
      </c>
      <c r="K204" s="47">
        <v>2.164226</v>
      </c>
      <c r="L204" s="47">
        <v>2.882946</v>
      </c>
      <c r="M204" s="56">
        <v>3.160073</v>
      </c>
      <c r="N204" s="72">
        <v>3.279623</v>
      </c>
      <c r="O204" s="5"/>
      <c r="P204" s="5"/>
      <c r="Q204" s="5"/>
      <c r="R204" s="5"/>
    </row>
    <row r="205" spans="1:18" ht="15.75">
      <c r="A205" s="43" t="s">
        <v>423</v>
      </c>
      <c r="B205" s="42">
        <v>8129</v>
      </c>
      <c r="C205" s="32">
        <v>39.606</v>
      </c>
      <c r="D205" s="32">
        <v>38.989</v>
      </c>
      <c r="E205" s="32">
        <v>37.453</v>
      </c>
      <c r="F205" s="27">
        <v>36.324</v>
      </c>
      <c r="G205" s="14">
        <v>240.889</v>
      </c>
      <c r="H205" s="32">
        <v>237.153</v>
      </c>
      <c r="I205" s="32">
        <v>229.115</v>
      </c>
      <c r="J205" s="27">
        <v>233.628</v>
      </c>
      <c r="K205" s="47">
        <v>4.505571</v>
      </c>
      <c r="L205" s="47">
        <v>4.560497</v>
      </c>
      <c r="M205" s="56">
        <v>4.535426</v>
      </c>
      <c r="N205" s="72">
        <v>4.745437</v>
      </c>
      <c r="O205" s="5"/>
      <c r="P205" s="5"/>
      <c r="Q205" s="5"/>
      <c r="R205" s="5"/>
    </row>
    <row r="206" spans="1:18" ht="15.75">
      <c r="A206" s="43" t="s">
        <v>424</v>
      </c>
      <c r="B206" s="42">
        <v>81291</v>
      </c>
      <c r="C206" s="32">
        <v>8.594</v>
      </c>
      <c r="D206" s="32">
        <v>9.225</v>
      </c>
      <c r="E206" s="32">
        <v>9.936</v>
      </c>
      <c r="F206" s="27">
        <v>10.488</v>
      </c>
      <c r="G206" s="14">
        <v>36.414</v>
      </c>
      <c r="H206" s="32">
        <v>40.089</v>
      </c>
      <c r="I206" s="32">
        <v>43.315</v>
      </c>
      <c r="J206" s="27">
        <v>47.684</v>
      </c>
      <c r="K206" s="47">
        <v>0.540554</v>
      </c>
      <c r="L206" s="47">
        <v>0.615931</v>
      </c>
      <c r="M206" s="56">
        <v>0.70628</v>
      </c>
      <c r="N206" s="72">
        <v>0.78661</v>
      </c>
      <c r="O206" s="5"/>
      <c r="P206" s="5"/>
      <c r="Q206" s="5"/>
      <c r="R206" s="5"/>
    </row>
    <row r="207" spans="1:18" ht="15.75">
      <c r="A207" s="43" t="s">
        <v>425</v>
      </c>
      <c r="B207" s="42">
        <v>81292</v>
      </c>
      <c r="C207" s="32">
        <v>4.764</v>
      </c>
      <c r="D207" s="32">
        <v>4.47</v>
      </c>
      <c r="E207" s="32">
        <v>3.594</v>
      </c>
      <c r="F207" s="27">
        <v>2.413</v>
      </c>
      <c r="G207" s="14">
        <v>44.723</v>
      </c>
      <c r="H207" s="32">
        <v>37.971</v>
      </c>
      <c r="I207" s="32">
        <v>30.102</v>
      </c>
      <c r="J207" s="27">
        <v>23.904</v>
      </c>
      <c r="K207" s="47">
        <v>1.145695</v>
      </c>
      <c r="L207" s="47">
        <v>0.996339</v>
      </c>
      <c r="M207" s="56">
        <v>0.810931</v>
      </c>
      <c r="N207" s="72">
        <v>0.755189</v>
      </c>
      <c r="O207" s="5"/>
      <c r="P207" s="5"/>
      <c r="Q207" s="5"/>
      <c r="R207" s="5"/>
    </row>
    <row r="208" spans="1:18" ht="15.75">
      <c r="A208" s="43" t="s">
        <v>426</v>
      </c>
      <c r="B208" s="42">
        <v>812921</v>
      </c>
      <c r="C208" s="32">
        <v>2.216</v>
      </c>
      <c r="D208" s="32">
        <v>2.128</v>
      </c>
      <c r="E208" s="32">
        <v>1.794</v>
      </c>
      <c r="F208" s="27">
        <v>1.346</v>
      </c>
      <c r="G208" s="14">
        <v>34.177</v>
      </c>
      <c r="H208" s="32">
        <v>28.772</v>
      </c>
      <c r="I208" s="32">
        <v>23.296</v>
      </c>
      <c r="J208" s="27">
        <v>19.974</v>
      </c>
      <c r="K208" s="47">
        <v>0.984586</v>
      </c>
      <c r="L208" s="47">
        <v>0.858818</v>
      </c>
      <c r="M208" s="56">
        <v>0.715111</v>
      </c>
      <c r="N208" s="72">
        <v>0.68518</v>
      </c>
      <c r="O208" s="5"/>
      <c r="P208" s="5"/>
      <c r="Q208" s="5"/>
      <c r="R208" s="5"/>
    </row>
    <row r="209" spans="1:18" ht="15.75">
      <c r="A209" s="43" t="s">
        <v>427</v>
      </c>
      <c r="B209" s="42">
        <v>812922</v>
      </c>
      <c r="C209" s="32">
        <v>2.548</v>
      </c>
      <c r="D209" s="32">
        <v>2.342</v>
      </c>
      <c r="E209" s="32">
        <v>1.8</v>
      </c>
      <c r="F209" s="27">
        <v>1.067</v>
      </c>
      <c r="G209" s="14">
        <v>10.546</v>
      </c>
      <c r="H209" s="32">
        <v>9.199</v>
      </c>
      <c r="I209" s="32">
        <v>6.806</v>
      </c>
      <c r="J209" s="27">
        <v>3.93</v>
      </c>
      <c r="K209" s="47">
        <v>0.161109</v>
      </c>
      <c r="L209" s="47">
        <v>0.137521</v>
      </c>
      <c r="M209" s="56">
        <v>0.09582</v>
      </c>
      <c r="N209" s="72">
        <v>0.070009</v>
      </c>
      <c r="O209" s="5"/>
      <c r="P209" s="5"/>
      <c r="Q209" s="5"/>
      <c r="R209" s="5"/>
    </row>
    <row r="210" spans="1:18" ht="15.75">
      <c r="A210" s="43" t="s">
        <v>428</v>
      </c>
      <c r="B210" s="42">
        <v>81293</v>
      </c>
      <c r="C210" s="32">
        <v>11.728</v>
      </c>
      <c r="D210" s="32">
        <v>12.507</v>
      </c>
      <c r="E210" s="32">
        <v>12.269</v>
      </c>
      <c r="F210" s="27">
        <v>12.321</v>
      </c>
      <c r="G210" s="14">
        <v>100.05</v>
      </c>
      <c r="H210" s="32">
        <v>104.157</v>
      </c>
      <c r="I210" s="32">
        <v>105.678</v>
      </c>
      <c r="J210" s="27">
        <v>111.841</v>
      </c>
      <c r="K210" s="47">
        <v>1.531982</v>
      </c>
      <c r="L210" s="47">
        <v>1.717148</v>
      </c>
      <c r="M210" s="56">
        <v>1.790938</v>
      </c>
      <c r="N210" s="72">
        <v>1.944535</v>
      </c>
      <c r="O210" s="5"/>
      <c r="P210" s="5"/>
      <c r="Q210" s="5"/>
      <c r="R210" s="5"/>
    </row>
    <row r="211" spans="1:18" ht="15.75">
      <c r="A211" s="43" t="s">
        <v>429</v>
      </c>
      <c r="B211" s="42">
        <v>81299</v>
      </c>
      <c r="C211" s="32">
        <v>14.52</v>
      </c>
      <c r="D211" s="32">
        <v>12.787</v>
      </c>
      <c r="E211" s="32">
        <v>11.654</v>
      </c>
      <c r="F211" s="27">
        <v>11.102</v>
      </c>
      <c r="G211" s="14">
        <v>59.702</v>
      </c>
      <c r="H211" s="32">
        <v>54.936</v>
      </c>
      <c r="I211" s="32">
        <v>50.02</v>
      </c>
      <c r="J211" s="27">
        <v>50.199</v>
      </c>
      <c r="K211" s="47">
        <v>1.28734</v>
      </c>
      <c r="L211" s="47">
        <v>1.231079</v>
      </c>
      <c r="M211" s="56">
        <v>1.227277</v>
      </c>
      <c r="N211" s="72">
        <v>1.259103</v>
      </c>
      <c r="O211" s="5"/>
      <c r="P211" s="5"/>
      <c r="Q211" s="5"/>
      <c r="R211" s="5"/>
    </row>
    <row r="212" spans="1:18" ht="15.75">
      <c r="A212" s="43" t="s">
        <v>446</v>
      </c>
      <c r="B212" s="42">
        <v>813</v>
      </c>
      <c r="C212" s="32">
        <v>298.673</v>
      </c>
      <c r="D212" s="32">
        <v>297.158</v>
      </c>
      <c r="E212" s="32">
        <v>301.818</v>
      </c>
      <c r="F212" s="27">
        <v>301.133</v>
      </c>
      <c r="G212" s="14">
        <v>2752.558</v>
      </c>
      <c r="H212" s="32">
        <v>2763.167</v>
      </c>
      <c r="I212" s="32">
        <v>2758.728</v>
      </c>
      <c r="J212" s="27">
        <v>2793.546</v>
      </c>
      <c r="K212" s="47">
        <v>57.02496</v>
      </c>
      <c r="L212" s="47">
        <v>59.08534</v>
      </c>
      <c r="M212" s="56">
        <v>61.563536</v>
      </c>
      <c r="N212" s="72">
        <v>64.783653</v>
      </c>
      <c r="O212" s="5"/>
      <c r="P212" s="5"/>
      <c r="Q212" s="5"/>
      <c r="R212" s="5"/>
    </row>
    <row r="213" spans="1:18" ht="15.75">
      <c r="A213" s="43" t="s">
        <v>447</v>
      </c>
      <c r="B213" s="42">
        <v>8131</v>
      </c>
      <c r="C213" s="32">
        <v>174.219</v>
      </c>
      <c r="D213" s="32">
        <v>170.778</v>
      </c>
      <c r="E213" s="32">
        <v>172.512</v>
      </c>
      <c r="F213" s="27">
        <v>174.53</v>
      </c>
      <c r="G213" s="14">
        <v>1654.78</v>
      </c>
      <c r="H213" s="32">
        <v>1649.492</v>
      </c>
      <c r="I213" s="32">
        <v>1631.943</v>
      </c>
      <c r="J213" s="27">
        <v>1647.219</v>
      </c>
      <c r="K213" s="47">
        <v>25.755997</v>
      </c>
      <c r="L213" s="47">
        <v>26.380671</v>
      </c>
      <c r="M213" s="56">
        <v>27.230641</v>
      </c>
      <c r="N213" s="72">
        <v>28.307395</v>
      </c>
      <c r="O213" s="5"/>
      <c r="P213" s="5"/>
      <c r="Q213" s="5"/>
      <c r="R213" s="5"/>
    </row>
    <row r="214" spans="1:18" ht="15.75">
      <c r="A214" s="43" t="s">
        <v>430</v>
      </c>
      <c r="B214" s="42">
        <v>8132</v>
      </c>
      <c r="C214" s="32">
        <v>14.799</v>
      </c>
      <c r="D214" s="32">
        <v>15.51</v>
      </c>
      <c r="E214" s="32">
        <v>16.341</v>
      </c>
      <c r="F214" s="27">
        <v>16.086</v>
      </c>
      <c r="G214" s="14">
        <v>137.92</v>
      </c>
      <c r="H214" s="32">
        <v>140.419</v>
      </c>
      <c r="I214" s="32">
        <v>144.854</v>
      </c>
      <c r="J214" s="27">
        <v>149.045</v>
      </c>
      <c r="K214" s="47">
        <v>5.436603</v>
      </c>
      <c r="L214" s="47">
        <v>5.582985</v>
      </c>
      <c r="M214" s="56">
        <v>5.963698</v>
      </c>
      <c r="N214" s="72">
        <v>6.424093</v>
      </c>
      <c r="O214" s="5"/>
      <c r="P214" s="5"/>
      <c r="Q214" s="5"/>
      <c r="R214" s="5"/>
    </row>
    <row r="215" spans="1:18" ht="15.75">
      <c r="A215" s="43" t="s">
        <v>448</v>
      </c>
      <c r="B215" s="42">
        <v>813211</v>
      </c>
      <c r="C215" s="32">
        <v>7.989</v>
      </c>
      <c r="D215" s="32">
        <v>8.518</v>
      </c>
      <c r="E215" s="32">
        <v>9.085</v>
      </c>
      <c r="F215" s="27">
        <v>8.962</v>
      </c>
      <c r="G215" s="14">
        <v>58.535</v>
      </c>
      <c r="H215" s="32">
        <v>63.339</v>
      </c>
      <c r="I215" s="32">
        <v>66.687</v>
      </c>
      <c r="J215" s="27">
        <v>68.91</v>
      </c>
      <c r="K215" s="47">
        <v>2.450695</v>
      </c>
      <c r="L215" s="47">
        <v>2.564548</v>
      </c>
      <c r="M215" s="56">
        <v>2.795034</v>
      </c>
      <c r="N215" s="72">
        <v>3.033661</v>
      </c>
      <c r="O215" s="5"/>
      <c r="P215" s="5"/>
      <c r="Q215" s="5"/>
      <c r="R215" s="5"/>
    </row>
    <row r="216" spans="1:18" ht="15.75">
      <c r="A216" s="43" t="s">
        <v>431</v>
      </c>
      <c r="B216" s="42">
        <v>813212</v>
      </c>
      <c r="C216" s="32">
        <v>3.96</v>
      </c>
      <c r="D216" s="32">
        <v>4.049</v>
      </c>
      <c r="E216" s="32">
        <v>4.129</v>
      </c>
      <c r="F216" s="27">
        <v>3.991</v>
      </c>
      <c r="G216" s="14">
        <v>49.25</v>
      </c>
      <c r="H216" s="32">
        <v>48.527</v>
      </c>
      <c r="I216" s="32">
        <v>48.473</v>
      </c>
      <c r="J216" s="27">
        <v>49.271</v>
      </c>
      <c r="K216" s="47">
        <v>1.882299</v>
      </c>
      <c r="L216" s="47">
        <v>1.929106</v>
      </c>
      <c r="M216" s="56">
        <v>2.019318</v>
      </c>
      <c r="N216" s="72">
        <v>2.162828</v>
      </c>
      <c r="O216" s="5"/>
      <c r="P216" s="5"/>
      <c r="Q216" s="5"/>
      <c r="R216" s="5"/>
    </row>
    <row r="217" spans="1:18" ht="15.75">
      <c r="A217" s="43" t="s">
        <v>432</v>
      </c>
      <c r="B217" s="42">
        <v>813219</v>
      </c>
      <c r="C217" s="32">
        <v>2.85</v>
      </c>
      <c r="D217" s="32">
        <v>2.943</v>
      </c>
      <c r="E217" s="32">
        <v>3.127</v>
      </c>
      <c r="F217" s="27">
        <v>3.133</v>
      </c>
      <c r="G217" s="14">
        <v>30.135</v>
      </c>
      <c r="H217" s="32">
        <v>28.553</v>
      </c>
      <c r="I217" s="32">
        <v>29.694</v>
      </c>
      <c r="J217" s="27">
        <v>30.864</v>
      </c>
      <c r="K217" s="47">
        <v>1.103609</v>
      </c>
      <c r="L217" s="47">
        <v>1.089331</v>
      </c>
      <c r="M217" s="56">
        <v>1.149346</v>
      </c>
      <c r="N217" s="72">
        <v>1.227604</v>
      </c>
      <c r="O217" s="5"/>
      <c r="P217" s="5"/>
      <c r="Q217" s="5"/>
      <c r="R217" s="5"/>
    </row>
    <row r="218" spans="1:18" ht="15.75">
      <c r="A218" s="43" t="s">
        <v>433</v>
      </c>
      <c r="B218" s="42">
        <v>8133</v>
      </c>
      <c r="C218" s="32">
        <v>11.95</v>
      </c>
      <c r="D218" s="32">
        <v>13.292</v>
      </c>
      <c r="E218" s="32">
        <v>14.296</v>
      </c>
      <c r="F218" s="27">
        <v>14.26</v>
      </c>
      <c r="G218" s="14">
        <v>109.264</v>
      </c>
      <c r="H218" s="32">
        <v>115.374</v>
      </c>
      <c r="I218" s="32">
        <v>120.931</v>
      </c>
      <c r="J218" s="27">
        <v>122.91</v>
      </c>
      <c r="K218" s="47">
        <v>3.232464</v>
      </c>
      <c r="L218" s="47">
        <v>3.594386</v>
      </c>
      <c r="M218" s="56">
        <v>3.888515</v>
      </c>
      <c r="N218" s="72">
        <v>4.185919</v>
      </c>
      <c r="O218" s="5"/>
      <c r="P218" s="5"/>
      <c r="Q218" s="5"/>
      <c r="R218" s="5"/>
    </row>
    <row r="219" spans="1:18" ht="15.75">
      <c r="A219" s="43" t="s">
        <v>434</v>
      </c>
      <c r="B219" s="42">
        <v>813311</v>
      </c>
      <c r="C219" s="32">
        <v>2.248</v>
      </c>
      <c r="D219" s="32">
        <v>2.384</v>
      </c>
      <c r="E219" s="32">
        <v>2.553</v>
      </c>
      <c r="F219" s="27">
        <v>2.539</v>
      </c>
      <c r="G219" s="14">
        <v>26.678</v>
      </c>
      <c r="H219" s="32">
        <v>25.979</v>
      </c>
      <c r="I219" s="32">
        <v>25.817</v>
      </c>
      <c r="J219" s="27">
        <v>26.307</v>
      </c>
      <c r="K219" s="47">
        <v>0.849321</v>
      </c>
      <c r="L219" s="47">
        <v>0.887926</v>
      </c>
      <c r="M219" s="56">
        <v>0.950909</v>
      </c>
      <c r="N219" s="72">
        <v>1.022085</v>
      </c>
      <c r="O219" s="5"/>
      <c r="P219" s="5"/>
      <c r="Q219" s="5"/>
      <c r="R219" s="5"/>
    </row>
    <row r="220" spans="1:18" ht="15.75">
      <c r="A220" s="43" t="s">
        <v>435</v>
      </c>
      <c r="B220" s="42">
        <v>813312</v>
      </c>
      <c r="C220" s="32">
        <v>4.274</v>
      </c>
      <c r="D220" s="32">
        <v>5.206</v>
      </c>
      <c r="E220" s="32">
        <v>5.518</v>
      </c>
      <c r="F220" s="27">
        <v>5.562</v>
      </c>
      <c r="G220" s="14">
        <v>39.819</v>
      </c>
      <c r="H220" s="32">
        <v>46.388</v>
      </c>
      <c r="I220" s="32">
        <v>49.907</v>
      </c>
      <c r="J220" s="27">
        <v>50.368</v>
      </c>
      <c r="K220" s="47">
        <v>1.100245</v>
      </c>
      <c r="L220" s="47">
        <v>1.36432</v>
      </c>
      <c r="M220" s="56">
        <v>1.511833</v>
      </c>
      <c r="N220" s="72">
        <v>1.617572</v>
      </c>
      <c r="O220" s="5"/>
      <c r="P220" s="5"/>
      <c r="Q220" s="5"/>
      <c r="R220" s="5"/>
    </row>
    <row r="221" spans="1:18" ht="15.75">
      <c r="A221" s="43" t="s">
        <v>436</v>
      </c>
      <c r="B221" s="42">
        <v>813319</v>
      </c>
      <c r="C221" s="32">
        <v>5.428</v>
      </c>
      <c r="D221" s="32">
        <v>5.702</v>
      </c>
      <c r="E221" s="32">
        <v>6.225</v>
      </c>
      <c r="F221" s="27">
        <v>6.159</v>
      </c>
      <c r="G221" s="14">
        <v>42.767</v>
      </c>
      <c r="H221" s="32">
        <v>43.007</v>
      </c>
      <c r="I221" s="32">
        <v>45.207</v>
      </c>
      <c r="J221" s="27">
        <v>46.235</v>
      </c>
      <c r="K221" s="47">
        <v>1.282898</v>
      </c>
      <c r="L221" s="47">
        <v>1.34214</v>
      </c>
      <c r="M221" s="56">
        <v>1.425773</v>
      </c>
      <c r="N221" s="72">
        <v>1.546262</v>
      </c>
      <c r="O221" s="5"/>
      <c r="P221" s="5"/>
      <c r="Q221" s="5"/>
      <c r="R221" s="5"/>
    </row>
    <row r="222" spans="1:18" ht="15.75">
      <c r="A222" s="43" t="s">
        <v>437</v>
      </c>
      <c r="B222" s="42">
        <v>8134</v>
      </c>
      <c r="C222" s="32">
        <v>32.084</v>
      </c>
      <c r="D222" s="32">
        <v>31.596</v>
      </c>
      <c r="E222" s="32">
        <v>31.792</v>
      </c>
      <c r="F222" s="27">
        <v>30.62</v>
      </c>
      <c r="G222" s="14">
        <v>327.72</v>
      </c>
      <c r="H222" s="32">
        <v>322.88</v>
      </c>
      <c r="I222" s="32">
        <v>326.635</v>
      </c>
      <c r="J222" s="27">
        <v>328.324</v>
      </c>
      <c r="K222" s="47">
        <v>4.804383</v>
      </c>
      <c r="L222" s="47">
        <v>4.740705</v>
      </c>
      <c r="M222" s="56">
        <v>4.978414</v>
      </c>
      <c r="N222" s="72">
        <v>5.207848</v>
      </c>
      <c r="O222" s="5"/>
      <c r="P222" s="5"/>
      <c r="Q222" s="5"/>
      <c r="R222" s="5"/>
    </row>
    <row r="223" spans="1:18" ht="15.75">
      <c r="A223" s="43" t="s">
        <v>438</v>
      </c>
      <c r="B223" s="42">
        <v>8139</v>
      </c>
      <c r="C223" s="32">
        <v>65.621</v>
      </c>
      <c r="D223" s="32">
        <v>65.982</v>
      </c>
      <c r="E223" s="32">
        <v>66.877</v>
      </c>
      <c r="F223" s="27">
        <v>65.637</v>
      </c>
      <c r="G223" s="14">
        <v>522.874</v>
      </c>
      <c r="H223" s="32">
        <v>535.002</v>
      </c>
      <c r="I223" s="32">
        <v>534.365</v>
      </c>
      <c r="J223" s="27">
        <v>546.048</v>
      </c>
      <c r="K223" s="47">
        <v>17.795513</v>
      </c>
      <c r="L223" s="47">
        <v>18.786593</v>
      </c>
      <c r="M223" s="56">
        <v>19.502268</v>
      </c>
      <c r="N223" s="72">
        <v>20.658398</v>
      </c>
      <c r="O223" s="5"/>
      <c r="P223" s="5"/>
      <c r="Q223" s="5"/>
      <c r="R223" s="5"/>
    </row>
    <row r="224" spans="1:18" ht="15.75">
      <c r="A224" s="43" t="s">
        <v>439</v>
      </c>
      <c r="B224" s="42">
        <v>81391</v>
      </c>
      <c r="C224" s="32">
        <v>16.959</v>
      </c>
      <c r="D224" s="32">
        <v>17.307</v>
      </c>
      <c r="E224" s="32">
        <v>17.586</v>
      </c>
      <c r="F224" s="27">
        <v>17.287</v>
      </c>
      <c r="G224" s="14">
        <v>120.109</v>
      </c>
      <c r="H224" s="32">
        <v>124.917</v>
      </c>
      <c r="I224" s="32">
        <v>122.761</v>
      </c>
      <c r="J224" s="27">
        <v>126.047</v>
      </c>
      <c r="K224" s="47">
        <v>5.635102</v>
      </c>
      <c r="L224" s="47">
        <v>5.915586</v>
      </c>
      <c r="M224" s="56">
        <v>6.212389</v>
      </c>
      <c r="N224" s="72">
        <v>6.52786</v>
      </c>
      <c r="O224" s="5"/>
      <c r="P224" s="5"/>
      <c r="Q224" s="5"/>
      <c r="R224" s="5"/>
    </row>
    <row r="225" spans="1:18" ht="15.75">
      <c r="A225" s="43" t="s">
        <v>440</v>
      </c>
      <c r="B225" s="42">
        <v>81392</v>
      </c>
      <c r="C225" s="32">
        <v>7.456</v>
      </c>
      <c r="D225" s="32">
        <v>7.418</v>
      </c>
      <c r="E225" s="32">
        <v>7.59</v>
      </c>
      <c r="F225" s="27">
        <v>7.379</v>
      </c>
      <c r="G225" s="14">
        <v>74.168</v>
      </c>
      <c r="H225" s="32">
        <v>75.694</v>
      </c>
      <c r="I225" s="32">
        <v>76.622</v>
      </c>
      <c r="J225" s="27">
        <v>78.531</v>
      </c>
      <c r="K225" s="47">
        <v>3.544005</v>
      </c>
      <c r="L225" s="47">
        <v>3.727442</v>
      </c>
      <c r="M225" s="56">
        <v>3.970208</v>
      </c>
      <c r="N225" s="72">
        <v>4.228428</v>
      </c>
      <c r="O225" s="5"/>
      <c r="P225" s="5"/>
      <c r="Q225" s="5"/>
      <c r="R225" s="5"/>
    </row>
    <row r="226" spans="1:18" ht="15.75">
      <c r="A226" s="43" t="s">
        <v>449</v>
      </c>
      <c r="B226" s="42">
        <v>81393</v>
      </c>
      <c r="C226" s="32">
        <v>17.116</v>
      </c>
      <c r="D226" s="32">
        <v>16.169</v>
      </c>
      <c r="E226" s="32">
        <v>16.144</v>
      </c>
      <c r="F226" s="27">
        <v>15.627</v>
      </c>
      <c r="G226" s="14">
        <v>182.897</v>
      </c>
      <c r="H226" s="32">
        <v>178.819</v>
      </c>
      <c r="I226" s="32">
        <v>176.745</v>
      </c>
      <c r="J226" s="27">
        <v>179.259</v>
      </c>
      <c r="K226" s="47">
        <v>4.481604</v>
      </c>
      <c r="L226" s="47">
        <v>4.636755</v>
      </c>
      <c r="M226" s="56">
        <v>4.75274</v>
      </c>
      <c r="N226" s="72">
        <v>4.88894</v>
      </c>
      <c r="O226" s="5"/>
      <c r="P226" s="5"/>
      <c r="Q226" s="5"/>
      <c r="R226" s="5"/>
    </row>
    <row r="227" spans="1:18" ht="15.75">
      <c r="A227" s="43" t="s">
        <v>450</v>
      </c>
      <c r="B227" s="42">
        <v>81394</v>
      </c>
      <c r="C227" s="5">
        <v>2.376</v>
      </c>
      <c r="D227" s="5">
        <v>2.919</v>
      </c>
      <c r="E227" s="32">
        <v>2.976</v>
      </c>
      <c r="F227" s="27">
        <v>3.209</v>
      </c>
      <c r="G227" s="14">
        <v>10.127</v>
      </c>
      <c r="H227" s="32">
        <v>15.112</v>
      </c>
      <c r="I227" s="32">
        <v>13.632</v>
      </c>
      <c r="J227" s="27">
        <v>16.664</v>
      </c>
      <c r="K227" s="47">
        <v>0.391383</v>
      </c>
      <c r="L227" s="47">
        <v>0.57624</v>
      </c>
      <c r="M227" s="56">
        <v>0.410547</v>
      </c>
      <c r="N227" s="72">
        <v>0.592834</v>
      </c>
      <c r="O227" s="5"/>
      <c r="P227" s="5"/>
      <c r="Q227" s="5"/>
      <c r="R227" s="5"/>
    </row>
    <row r="228" spans="1:18" ht="15.75">
      <c r="A228" s="43" t="s">
        <v>443</v>
      </c>
      <c r="B228" s="42">
        <v>81399</v>
      </c>
      <c r="C228" s="5">
        <v>21.714</v>
      </c>
      <c r="D228" s="5">
        <v>22.169</v>
      </c>
      <c r="E228" s="32">
        <v>22.581</v>
      </c>
      <c r="F228" s="27">
        <v>22.135</v>
      </c>
      <c r="G228" s="14">
        <v>135.573</v>
      </c>
      <c r="H228" s="32">
        <v>140.46</v>
      </c>
      <c r="I228" s="32">
        <v>144.605</v>
      </c>
      <c r="J228" s="27">
        <v>145.547</v>
      </c>
      <c r="K228" s="47">
        <v>3.743419</v>
      </c>
      <c r="L228" s="47">
        <v>3.93057</v>
      </c>
      <c r="M228" s="56">
        <v>4.156384</v>
      </c>
      <c r="N228" s="72">
        <v>4.420336</v>
      </c>
      <c r="O228" s="5"/>
      <c r="P228" s="5"/>
      <c r="Q228" s="5"/>
      <c r="R228" s="5"/>
    </row>
    <row r="229" spans="1:18" ht="15.75">
      <c r="A229" s="15"/>
      <c r="B229" s="60"/>
      <c r="C229" s="69"/>
      <c r="D229" s="69"/>
      <c r="E229" s="69"/>
      <c r="F229" s="60"/>
      <c r="G229" s="69"/>
      <c r="H229" s="69"/>
      <c r="I229" s="69"/>
      <c r="J229" s="60"/>
      <c r="K229" s="69"/>
      <c r="L229" s="69"/>
      <c r="M229" s="15"/>
      <c r="N229" s="74"/>
      <c r="O229" s="32"/>
      <c r="P229" s="32"/>
      <c r="Q229" s="32"/>
      <c r="R229" s="5"/>
    </row>
    <row r="230" spans="3:17" ht="15.75">
      <c r="C230" s="30"/>
      <c r="D230" s="30"/>
      <c r="E230" s="30"/>
      <c r="F230" s="32"/>
      <c r="G230" s="30"/>
      <c r="H230" s="30"/>
      <c r="I230" s="30"/>
      <c r="J230" s="32"/>
      <c r="K230" s="30"/>
      <c r="L230" s="32"/>
      <c r="M230" s="30"/>
      <c r="N230" s="32"/>
      <c r="O230" s="30"/>
      <c r="P230" s="30"/>
      <c r="Q230" s="30"/>
    </row>
    <row r="231" ht="15.75">
      <c r="A231" s="1" t="s">
        <v>453</v>
      </c>
    </row>
    <row r="232" ht="15.75">
      <c r="A232" s="1" t="s">
        <v>454</v>
      </c>
    </row>
  </sheetData>
  <mergeCells count="5">
    <mergeCell ref="K5:N7"/>
    <mergeCell ref="A5:A8"/>
    <mergeCell ref="B5:B8"/>
    <mergeCell ref="C5:F7"/>
    <mergeCell ref="G5:J7"/>
  </mergeCells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portrait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1" t="s">
        <v>464</v>
      </c>
    </row>
    <row r="2" ht="16.5">
      <c r="A2" s="35"/>
    </row>
    <row r="3" ht="15.75">
      <c r="A3" s="68" t="s">
        <v>460</v>
      </c>
    </row>
    <row r="4" ht="16.5">
      <c r="A4" s="35"/>
    </row>
    <row r="5" ht="15.75">
      <c r="A5" s="67" t="s">
        <v>461</v>
      </c>
    </row>
    <row r="6" ht="16.5">
      <c r="A6" s="35" t="s">
        <v>452</v>
      </c>
    </row>
    <row r="7" ht="15.75">
      <c r="A7" s="1" t="s">
        <v>222</v>
      </c>
    </row>
    <row r="8" ht="15.75">
      <c r="A8" s="1" t="s">
        <v>223</v>
      </c>
    </row>
    <row r="9" ht="15.75">
      <c r="A9" s="1" t="s">
        <v>224</v>
      </c>
    </row>
    <row r="10" ht="15.75">
      <c r="A10" s="1" t="s">
        <v>4</v>
      </c>
    </row>
    <row r="11" ht="15.75">
      <c r="A11" s="1" t="s">
        <v>5</v>
      </c>
    </row>
    <row r="12" ht="15.75">
      <c r="A12" s="1" t="s">
        <v>225</v>
      </c>
    </row>
    <row r="14" ht="15.75">
      <c r="A14" t="s">
        <v>227</v>
      </c>
    </row>
    <row r="15" ht="15.75">
      <c r="A15" s="1" t="s">
        <v>228</v>
      </c>
    </row>
    <row r="18" ht="15.75">
      <c r="A18" s="1" t="s">
        <v>453</v>
      </c>
    </row>
    <row r="19" ht="15.75">
      <c r="A19" s="1" t="s">
        <v>454</v>
      </c>
    </row>
    <row r="20" ht="15.75">
      <c r="A20" s="1"/>
    </row>
    <row r="21" ht="15.75">
      <c r="A21" s="1" t="s">
        <v>459</v>
      </c>
    </row>
    <row r="22" ht="15.75">
      <c r="A22" s="57" t="s">
        <v>231</v>
      </c>
    </row>
  </sheetData>
  <hyperlinks>
    <hyperlink ref="A22" r:id="rId1" display="http://www.census.gov/epcd/cbp/view/cbpview.html"/>
    <hyperlink ref="A3" location="Data!A1" display="Back to data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7"/>
  <sheetViews>
    <sheetView showGridLines="0" zoomScale="65" zoomScaleNormal="65" workbookViewId="0" topLeftCell="A1">
      <selection activeCell="A1" sqref="A1"/>
    </sheetView>
  </sheetViews>
  <sheetFormatPr defaultColWidth="8.796875" defaultRowHeight="15.75"/>
  <cols>
    <col min="1" max="1" width="55.59765625" style="0" customWidth="1"/>
    <col min="2" max="2" width="13" style="0" customWidth="1"/>
    <col min="3" max="3" width="13.796875" style="0" customWidth="1"/>
    <col min="4" max="4" width="11.69921875" style="0" customWidth="1"/>
    <col min="5" max="5" width="13.69921875" style="0" customWidth="1"/>
    <col min="6" max="16384" width="9.69921875" style="0" customWidth="1"/>
  </cols>
  <sheetData>
    <row r="1" ht="16.5">
      <c r="A1" s="1" t="s">
        <v>458</v>
      </c>
    </row>
    <row r="2" ht="16.5">
      <c r="A2" s="35" t="s">
        <v>465</v>
      </c>
    </row>
    <row r="3" ht="16.5">
      <c r="A3" s="35"/>
    </row>
    <row r="4" ht="16.5">
      <c r="A4" s="35" t="s">
        <v>221</v>
      </c>
    </row>
    <row r="5" ht="15.75">
      <c r="A5" s="1" t="s">
        <v>222</v>
      </c>
    </row>
    <row r="6" ht="15.75">
      <c r="A6" s="1" t="s">
        <v>223</v>
      </c>
    </row>
    <row r="7" ht="15.75">
      <c r="A7" s="1" t="s">
        <v>224</v>
      </c>
    </row>
    <row r="8" ht="15.75">
      <c r="A8" s="1" t="s">
        <v>4</v>
      </c>
    </row>
    <row r="9" ht="15.75">
      <c r="A9" s="1" t="s">
        <v>5</v>
      </c>
    </row>
    <row r="10" spans="1:2" ht="15.75">
      <c r="A10" s="1" t="s">
        <v>225</v>
      </c>
      <c r="B10" s="30"/>
    </row>
    <row r="11" spans="1:4" ht="15.75">
      <c r="A11" s="36"/>
      <c r="B11" s="52"/>
      <c r="C11" s="39"/>
      <c r="D11" s="39"/>
    </row>
    <row r="12" spans="1:6" ht="15.75">
      <c r="A12" s="90" t="s">
        <v>7</v>
      </c>
      <c r="B12" s="93" t="s">
        <v>232</v>
      </c>
      <c r="C12" s="89" t="s">
        <v>9</v>
      </c>
      <c r="D12" s="89" t="s">
        <v>10</v>
      </c>
      <c r="E12" s="88" t="s">
        <v>463</v>
      </c>
      <c r="F12" s="30"/>
    </row>
    <row r="13" spans="1:6" ht="15.75">
      <c r="A13" s="91"/>
      <c r="B13" s="94"/>
      <c r="C13" s="84"/>
      <c r="D13" s="84"/>
      <c r="E13" s="76"/>
      <c r="F13" s="30"/>
    </row>
    <row r="14" spans="1:6" ht="15.75">
      <c r="A14" s="91"/>
      <c r="B14" s="94"/>
      <c r="C14" s="85"/>
      <c r="D14" s="85"/>
      <c r="E14" s="80"/>
      <c r="F14" s="30"/>
    </row>
    <row r="15" spans="1:6" ht="16.5">
      <c r="A15" s="92"/>
      <c r="B15" s="95"/>
      <c r="C15" s="54">
        <v>2006</v>
      </c>
      <c r="D15" s="66">
        <v>2006</v>
      </c>
      <c r="E15" s="49">
        <v>2006</v>
      </c>
      <c r="F15" s="30"/>
    </row>
    <row r="16" spans="1:5" ht="16.5">
      <c r="A16" s="35" t="s">
        <v>15</v>
      </c>
      <c r="B16" s="45" t="s">
        <v>16</v>
      </c>
      <c r="C16" s="61">
        <v>7601160</v>
      </c>
      <c r="D16" s="61">
        <v>119917165</v>
      </c>
      <c r="E16" s="71">
        <v>4792429911</v>
      </c>
    </row>
    <row r="17" spans="2:5" ht="15.75">
      <c r="B17" s="28"/>
      <c r="C17" s="62"/>
      <c r="D17" s="26"/>
      <c r="E17" s="30"/>
    </row>
    <row r="18" spans="1:5" ht="16.5">
      <c r="A18" s="35" t="s">
        <v>17</v>
      </c>
      <c r="B18" s="29" t="s">
        <v>16</v>
      </c>
      <c r="C18" s="70">
        <v>4700430</v>
      </c>
      <c r="D18" s="96">
        <v>68362363</v>
      </c>
      <c r="E18" s="34">
        <v>2877354624</v>
      </c>
    </row>
    <row r="19" spans="2:5" ht="15.75">
      <c r="B19" s="28"/>
      <c r="C19" s="62"/>
      <c r="D19" s="26"/>
      <c r="E19" s="30"/>
    </row>
    <row r="20" spans="1:5" ht="16.5">
      <c r="A20" s="35" t="s">
        <v>18</v>
      </c>
      <c r="B20" s="33" t="s">
        <v>19</v>
      </c>
      <c r="C20" s="62">
        <v>215117</v>
      </c>
      <c r="D20" s="62">
        <v>4306405</v>
      </c>
      <c r="E20" s="71">
        <v>166173942</v>
      </c>
    </row>
    <row r="21" spans="1:5" ht="15.75">
      <c r="A21" s="1" t="s">
        <v>21</v>
      </c>
      <c r="B21" s="29" t="s">
        <v>22</v>
      </c>
      <c r="C21" s="62">
        <v>5610</v>
      </c>
      <c r="D21" s="50">
        <v>474774</v>
      </c>
      <c r="E21" s="55">
        <v>24509715</v>
      </c>
    </row>
    <row r="22" spans="1:5" ht="15.75">
      <c r="A22" s="1" t="s">
        <v>23</v>
      </c>
      <c r="B22" s="29" t="s">
        <v>24</v>
      </c>
      <c r="C22" s="27">
        <v>1925</v>
      </c>
      <c r="D22" s="65">
        <v>68438</v>
      </c>
      <c r="E22" s="31">
        <v>4084113</v>
      </c>
    </row>
    <row r="23" spans="1:5" ht="15.75">
      <c r="A23" s="1" t="s">
        <v>25</v>
      </c>
      <c r="B23" s="29" t="s">
        <v>26</v>
      </c>
      <c r="C23" s="27">
        <v>120263</v>
      </c>
      <c r="D23" s="65">
        <v>1532313</v>
      </c>
      <c r="E23" s="31">
        <v>58934959</v>
      </c>
    </row>
    <row r="24" spans="1:5" ht="15.75">
      <c r="A24" s="1" t="s">
        <v>28</v>
      </c>
      <c r="B24" s="29" t="s">
        <v>29</v>
      </c>
      <c r="C24" s="27">
        <v>17224</v>
      </c>
      <c r="D24" s="65">
        <v>418718</v>
      </c>
      <c r="E24" s="31">
        <v>9079605</v>
      </c>
    </row>
    <row r="25" spans="1:5" ht="15.75">
      <c r="A25" s="1" t="s">
        <v>30</v>
      </c>
      <c r="B25" s="29" t="s">
        <v>31</v>
      </c>
      <c r="C25" s="27">
        <v>2653</v>
      </c>
      <c r="D25" s="65">
        <v>39196</v>
      </c>
      <c r="E25" s="31">
        <v>3173510</v>
      </c>
    </row>
    <row r="26" spans="1:5" ht="15.75">
      <c r="A26" s="1" t="s">
        <v>32</v>
      </c>
      <c r="B26" s="29" t="s">
        <v>33</v>
      </c>
      <c r="C26" s="27">
        <v>2720</v>
      </c>
      <c r="D26" s="65">
        <v>26669</v>
      </c>
      <c r="E26" s="31">
        <v>788754</v>
      </c>
    </row>
    <row r="27" spans="1:5" ht="15.75">
      <c r="A27" s="1" t="s">
        <v>238</v>
      </c>
      <c r="B27" s="29" t="s">
        <v>35</v>
      </c>
      <c r="C27" s="27">
        <v>37083</v>
      </c>
      <c r="D27" s="65">
        <v>579589</v>
      </c>
      <c r="E27" s="31">
        <v>24128835</v>
      </c>
    </row>
    <row r="28" spans="1:5" ht="15.75">
      <c r="A28" s="1" t="s">
        <v>36</v>
      </c>
      <c r="B28" s="29" t="s">
        <v>37</v>
      </c>
      <c r="C28" s="27">
        <v>13790</v>
      </c>
      <c r="D28" s="65">
        <v>571383</v>
      </c>
      <c r="E28" s="31">
        <v>19984193</v>
      </c>
    </row>
    <row r="29" spans="1:5" ht="15.75">
      <c r="A29" s="1" t="s">
        <v>38</v>
      </c>
      <c r="B29" s="29" t="s">
        <v>39</v>
      </c>
      <c r="C29" s="27">
        <v>13849</v>
      </c>
      <c r="D29" s="65">
        <v>595325</v>
      </c>
      <c r="E29" s="31">
        <v>21490258</v>
      </c>
    </row>
    <row r="30" spans="2:5" ht="15.75">
      <c r="B30" s="28"/>
      <c r="C30" s="62"/>
      <c r="D30" s="26"/>
      <c r="E30" s="30"/>
    </row>
    <row r="31" spans="1:5" ht="16.5">
      <c r="A31" s="35" t="s">
        <v>40</v>
      </c>
      <c r="B31" s="33" t="s">
        <v>41</v>
      </c>
      <c r="C31" s="62">
        <v>141945</v>
      </c>
      <c r="D31" s="27">
        <v>3396246</v>
      </c>
      <c r="E31" s="32">
        <v>213277018</v>
      </c>
    </row>
    <row r="32" spans="1:5" ht="15.75">
      <c r="A32" s="1" t="s">
        <v>43</v>
      </c>
      <c r="B32" s="29" t="s">
        <v>44</v>
      </c>
      <c r="C32" s="62">
        <v>31821</v>
      </c>
      <c r="D32" s="27">
        <v>1039739</v>
      </c>
      <c r="E32" s="32">
        <v>72650853</v>
      </c>
    </row>
    <row r="33" spans="1:5" ht="15.75">
      <c r="A33" s="1" t="s">
        <v>46</v>
      </c>
      <c r="B33" s="29" t="s">
        <v>47</v>
      </c>
      <c r="C33" s="62">
        <v>23961</v>
      </c>
      <c r="D33" s="27">
        <v>331231</v>
      </c>
      <c r="E33" s="32">
        <v>15262640</v>
      </c>
    </row>
    <row r="34" spans="1:5" ht="15.75">
      <c r="A34" s="1" t="s">
        <v>233</v>
      </c>
      <c r="B34" s="38">
        <v>515</v>
      </c>
      <c r="C34" s="62">
        <v>10583</v>
      </c>
      <c r="D34" s="27">
        <v>301983</v>
      </c>
      <c r="E34" s="32">
        <v>18180043</v>
      </c>
    </row>
    <row r="35" spans="1:5" ht="15.75">
      <c r="A35" s="1" t="s">
        <v>234</v>
      </c>
      <c r="B35" s="38">
        <v>516</v>
      </c>
      <c r="C35" s="62">
        <v>2653</v>
      </c>
      <c r="D35" s="27">
        <v>41588</v>
      </c>
      <c r="E35" s="32">
        <v>3164339</v>
      </c>
    </row>
    <row r="36" spans="1:5" ht="15.75">
      <c r="A36" s="1" t="s">
        <v>235</v>
      </c>
      <c r="B36" s="42">
        <v>517</v>
      </c>
      <c r="C36" s="62">
        <v>47762</v>
      </c>
      <c r="D36" s="27">
        <v>1161766</v>
      </c>
      <c r="E36" s="32">
        <v>69821065</v>
      </c>
    </row>
    <row r="37" spans="1:5" ht="15.75">
      <c r="A37" s="1" t="s">
        <v>236</v>
      </c>
      <c r="B37" s="28"/>
      <c r="C37" s="26"/>
      <c r="D37" s="27"/>
      <c r="E37" s="30"/>
    </row>
    <row r="38" spans="1:5" ht="15.75">
      <c r="A38" s="1" t="s">
        <v>237</v>
      </c>
      <c r="B38" s="42">
        <v>518</v>
      </c>
      <c r="C38" s="62">
        <v>21002</v>
      </c>
      <c r="D38" s="27">
        <v>465318</v>
      </c>
      <c r="E38" s="32">
        <v>32151374</v>
      </c>
    </row>
    <row r="39" spans="1:5" ht="15.75">
      <c r="A39" s="1" t="s">
        <v>0</v>
      </c>
      <c r="B39" s="42">
        <v>519</v>
      </c>
      <c r="C39" s="62">
        <v>4163</v>
      </c>
      <c r="D39" s="27">
        <v>54621</v>
      </c>
      <c r="E39" s="32">
        <v>2046704</v>
      </c>
    </row>
    <row r="40" spans="1:5" ht="15.75">
      <c r="A40" s="1"/>
      <c r="B40" s="42"/>
      <c r="C40" s="62"/>
      <c r="D40" s="26"/>
      <c r="E40" s="30"/>
    </row>
    <row r="41" spans="1:5" ht="16.5">
      <c r="A41" s="35" t="s">
        <v>239</v>
      </c>
      <c r="B41" s="44">
        <v>52</v>
      </c>
      <c r="C41" s="62">
        <v>494329</v>
      </c>
      <c r="D41" s="50">
        <v>6647098</v>
      </c>
      <c r="E41" s="32">
        <v>480994365</v>
      </c>
    </row>
    <row r="42" spans="1:5" ht="15.75">
      <c r="A42" s="1" t="s">
        <v>240</v>
      </c>
      <c r="B42" s="42">
        <v>521</v>
      </c>
      <c r="C42" s="62">
        <v>108</v>
      </c>
      <c r="D42" s="50">
        <v>20019</v>
      </c>
      <c r="E42" s="32">
        <v>1336604</v>
      </c>
    </row>
    <row r="43" spans="1:5" ht="15.75">
      <c r="A43" s="1" t="s">
        <v>241</v>
      </c>
      <c r="B43" s="42">
        <v>522</v>
      </c>
      <c r="C43" s="26">
        <v>224623</v>
      </c>
      <c r="D43" s="50">
        <v>3281528</v>
      </c>
      <c r="E43" s="32">
        <v>181333181</v>
      </c>
    </row>
    <row r="44" spans="1:5" ht="15.75">
      <c r="A44" s="1" t="s">
        <v>242</v>
      </c>
      <c r="B44" s="42"/>
      <c r="C44" s="27"/>
      <c r="D44" s="50"/>
      <c r="E44" s="30"/>
    </row>
    <row r="45" spans="1:5" ht="15.75">
      <c r="A45" s="1" t="s">
        <v>243</v>
      </c>
      <c r="B45" s="42">
        <v>523</v>
      </c>
      <c r="C45" s="27">
        <v>86554</v>
      </c>
      <c r="D45" s="50">
        <v>941332</v>
      </c>
      <c r="E45" s="32">
        <v>148721823</v>
      </c>
    </row>
    <row r="46" spans="1:5" ht="15.75">
      <c r="A46" s="1" t="s">
        <v>244</v>
      </c>
      <c r="B46" s="42">
        <v>524</v>
      </c>
      <c r="C46" s="27">
        <v>180161</v>
      </c>
      <c r="D46" s="50">
        <v>2377822</v>
      </c>
      <c r="E46" s="32">
        <v>146418167</v>
      </c>
    </row>
    <row r="47" spans="1:5" ht="16.5">
      <c r="A47" s="1" t="s">
        <v>245</v>
      </c>
      <c r="B47" s="42">
        <v>525</v>
      </c>
      <c r="C47" s="63">
        <v>2883</v>
      </c>
      <c r="D47" s="50">
        <v>26397</v>
      </c>
      <c r="E47" s="55">
        <v>3184590</v>
      </c>
    </row>
    <row r="48" spans="1:5" ht="15.75">
      <c r="A48" s="1"/>
      <c r="B48" s="42"/>
      <c r="C48" s="64"/>
      <c r="D48" s="26"/>
      <c r="E48" s="30"/>
    </row>
    <row r="49" spans="1:5" ht="16.5">
      <c r="A49" s="35" t="s">
        <v>53</v>
      </c>
      <c r="B49" s="33" t="s">
        <v>54</v>
      </c>
      <c r="C49" s="27">
        <v>382128</v>
      </c>
      <c r="D49" s="50">
        <v>2216803</v>
      </c>
      <c r="E49" s="55">
        <v>87528338</v>
      </c>
    </row>
    <row r="50" spans="1:5" ht="15.75">
      <c r="A50" s="1" t="s">
        <v>56</v>
      </c>
      <c r="B50" s="29" t="s">
        <v>57</v>
      </c>
      <c r="C50" s="27">
        <v>313472</v>
      </c>
      <c r="D50" s="50">
        <v>1553369</v>
      </c>
      <c r="E50" s="55">
        <v>64000797</v>
      </c>
    </row>
    <row r="51" spans="1:5" ht="15.75">
      <c r="A51" s="1" t="s">
        <v>59</v>
      </c>
      <c r="B51" s="29" t="s">
        <v>60</v>
      </c>
      <c r="C51" s="27">
        <v>66319</v>
      </c>
      <c r="D51" s="50">
        <v>633948</v>
      </c>
      <c r="E51" s="55">
        <v>21182061</v>
      </c>
    </row>
    <row r="52" spans="1:5" ht="15.75">
      <c r="A52" s="1" t="s">
        <v>61</v>
      </c>
      <c r="B52" s="29" t="s">
        <v>62</v>
      </c>
      <c r="C52" s="27">
        <v>2337</v>
      </c>
      <c r="D52" s="50">
        <v>29486</v>
      </c>
      <c r="E52" s="55">
        <v>2345480</v>
      </c>
    </row>
    <row r="53" spans="2:5" ht="15.75">
      <c r="B53" s="28"/>
      <c r="C53" s="27"/>
      <c r="D53" s="50"/>
      <c r="E53" s="30"/>
    </row>
    <row r="54" spans="1:5" ht="16.5">
      <c r="A54" s="46" t="s">
        <v>251</v>
      </c>
      <c r="B54" s="44">
        <v>54</v>
      </c>
      <c r="C54" s="27">
        <v>846473</v>
      </c>
      <c r="D54" s="27">
        <v>8054094</v>
      </c>
      <c r="E54" s="31">
        <v>497406545</v>
      </c>
    </row>
    <row r="55" spans="1:5" ht="15.75">
      <c r="A55" s="43" t="s">
        <v>252</v>
      </c>
      <c r="B55" s="42">
        <v>541</v>
      </c>
      <c r="C55" s="27">
        <v>846473</v>
      </c>
      <c r="D55" s="27">
        <v>8054094</v>
      </c>
      <c r="E55" s="31">
        <v>497406545</v>
      </c>
    </row>
    <row r="56" spans="1:5" ht="15.75">
      <c r="A56" s="43" t="s">
        <v>68</v>
      </c>
      <c r="B56" s="42">
        <v>5411</v>
      </c>
      <c r="C56" s="27">
        <v>189484</v>
      </c>
      <c r="D56" s="27">
        <v>1219383</v>
      </c>
      <c r="E56" s="31">
        <v>85124729</v>
      </c>
    </row>
    <row r="57" spans="1:5" ht="15.75">
      <c r="A57" s="43" t="s">
        <v>253</v>
      </c>
      <c r="B57" s="42">
        <v>54111</v>
      </c>
      <c r="C57" s="27">
        <v>175148</v>
      </c>
      <c r="D57" s="27">
        <v>1117273</v>
      </c>
      <c r="E57" s="31">
        <v>80658214</v>
      </c>
    </row>
    <row r="58" spans="1:5" ht="15.75">
      <c r="A58" s="43" t="s">
        <v>254</v>
      </c>
      <c r="B58" s="42">
        <v>54119</v>
      </c>
      <c r="C58" s="27">
        <v>14336</v>
      </c>
      <c r="D58" s="27">
        <v>102110</v>
      </c>
      <c r="E58" s="31">
        <v>4466515</v>
      </c>
    </row>
    <row r="59" spans="1:5" ht="15.75">
      <c r="A59" s="43" t="s">
        <v>255</v>
      </c>
      <c r="B59" s="42">
        <v>541191</v>
      </c>
      <c r="C59" s="27">
        <v>11632</v>
      </c>
      <c r="D59" s="27">
        <v>85759</v>
      </c>
      <c r="E59" s="31">
        <v>3734445</v>
      </c>
    </row>
    <row r="60" spans="1:5" ht="15.75">
      <c r="A60" s="43" t="s">
        <v>256</v>
      </c>
      <c r="B60" s="42">
        <v>541199</v>
      </c>
      <c r="C60" s="27">
        <v>2704</v>
      </c>
      <c r="D60" s="27">
        <v>16351</v>
      </c>
      <c r="E60" s="31">
        <v>732070</v>
      </c>
    </row>
    <row r="61" spans="1:5" ht="15.75">
      <c r="A61" s="43" t="s">
        <v>257</v>
      </c>
      <c r="B61" s="42">
        <v>5412</v>
      </c>
      <c r="C61" s="27">
        <v>121390</v>
      </c>
      <c r="D61" s="27">
        <v>1356770</v>
      </c>
      <c r="E61" s="31">
        <v>53181768</v>
      </c>
    </row>
    <row r="62" spans="1:5" ht="15.75">
      <c r="A62" s="43" t="s">
        <v>258</v>
      </c>
      <c r="B62" s="42">
        <v>541211</v>
      </c>
      <c r="C62" s="27">
        <v>56564</v>
      </c>
      <c r="D62" s="27">
        <v>418567</v>
      </c>
      <c r="E62" s="31">
        <v>23835049</v>
      </c>
    </row>
    <row r="63" spans="1:5" ht="15.75">
      <c r="A63" s="43" t="s">
        <v>259</v>
      </c>
      <c r="B63" s="42">
        <v>541213</v>
      </c>
      <c r="C63" s="27">
        <v>24807</v>
      </c>
      <c r="D63" s="27">
        <v>227472</v>
      </c>
      <c r="E63" s="31">
        <v>2519583</v>
      </c>
    </row>
    <row r="64" spans="1:5" ht="15.75">
      <c r="A64" s="43" t="s">
        <v>260</v>
      </c>
      <c r="B64" s="42">
        <v>541214</v>
      </c>
      <c r="C64" s="27">
        <v>4931</v>
      </c>
      <c r="D64" s="27">
        <v>497490</v>
      </c>
      <c r="E64" s="31">
        <v>19444005</v>
      </c>
    </row>
    <row r="65" spans="1:5" ht="15.75">
      <c r="A65" s="43" t="s">
        <v>261</v>
      </c>
      <c r="B65" s="42">
        <v>541219</v>
      </c>
      <c r="C65" s="27">
        <v>35088</v>
      </c>
      <c r="D65" s="27">
        <v>213241</v>
      </c>
      <c r="E65" s="31">
        <v>7383131</v>
      </c>
    </row>
    <row r="66" spans="1:5" ht="15.75">
      <c r="A66" s="43" t="s">
        <v>262</v>
      </c>
      <c r="B66" s="42">
        <v>5413</v>
      </c>
      <c r="C66" s="27">
        <v>115277</v>
      </c>
      <c r="D66" s="27">
        <v>1390573</v>
      </c>
      <c r="E66" s="31">
        <v>91335338</v>
      </c>
    </row>
    <row r="67" spans="1:5" ht="15.75">
      <c r="A67" s="43" t="s">
        <v>263</v>
      </c>
      <c r="B67" s="42">
        <v>54131</v>
      </c>
      <c r="C67" s="27">
        <v>25144</v>
      </c>
      <c r="D67" s="27">
        <v>200547</v>
      </c>
      <c r="E67" s="31">
        <v>13085124</v>
      </c>
    </row>
    <row r="68" spans="1:5" ht="15.75">
      <c r="A68" s="43" t="s">
        <v>264</v>
      </c>
      <c r="B68" s="42">
        <v>54132</v>
      </c>
      <c r="C68" s="27">
        <v>6435</v>
      </c>
      <c r="D68" s="27">
        <v>41943</v>
      </c>
      <c r="E68" s="31">
        <v>1895506</v>
      </c>
    </row>
    <row r="69" spans="1:5" ht="15.75">
      <c r="A69" s="43" t="s">
        <v>265</v>
      </c>
      <c r="B69" s="42">
        <v>54133</v>
      </c>
      <c r="C69" s="27">
        <v>57084</v>
      </c>
      <c r="D69" s="27">
        <v>933483</v>
      </c>
      <c r="E69" s="31">
        <v>66272573</v>
      </c>
    </row>
    <row r="70" spans="1:5" ht="15.75">
      <c r="A70" s="43" t="s">
        <v>266</v>
      </c>
      <c r="B70" s="42">
        <v>54134</v>
      </c>
      <c r="C70" s="27">
        <v>4454</v>
      </c>
      <c r="D70" s="27">
        <v>18839</v>
      </c>
      <c r="E70" s="31">
        <v>1013286</v>
      </c>
    </row>
    <row r="71" spans="1:5" ht="15.75">
      <c r="A71" s="43" t="s">
        <v>267</v>
      </c>
      <c r="B71" s="42">
        <v>54135</v>
      </c>
      <c r="C71" s="27">
        <v>5737</v>
      </c>
      <c r="D71" s="27">
        <v>17609</v>
      </c>
      <c r="E71" s="31">
        <v>694498</v>
      </c>
    </row>
    <row r="72" spans="1:5" ht="15.75">
      <c r="A72" s="43" t="s">
        <v>268</v>
      </c>
      <c r="B72" s="42">
        <v>54136</v>
      </c>
      <c r="C72" s="27">
        <v>943</v>
      </c>
      <c r="D72" s="27">
        <v>9822</v>
      </c>
      <c r="E72" s="31">
        <v>527877</v>
      </c>
    </row>
    <row r="73" spans="1:5" ht="15.75">
      <c r="A73" s="43" t="s">
        <v>269</v>
      </c>
      <c r="B73" s="42">
        <v>54137</v>
      </c>
      <c r="C73" s="27">
        <v>9417</v>
      </c>
      <c r="D73" s="27">
        <v>68191</v>
      </c>
      <c r="E73" s="31">
        <v>2799093</v>
      </c>
    </row>
    <row r="74" spans="1:5" ht="15.75">
      <c r="A74" s="43" t="s">
        <v>270</v>
      </c>
      <c r="B74" s="42">
        <v>54138</v>
      </c>
      <c r="C74" s="27">
        <v>6063</v>
      </c>
      <c r="D74" s="27">
        <v>100139</v>
      </c>
      <c r="E74" s="31">
        <v>5047381</v>
      </c>
    </row>
    <row r="75" spans="1:5" ht="15.75">
      <c r="A75" s="43" t="s">
        <v>77</v>
      </c>
      <c r="B75" s="42">
        <v>5414</v>
      </c>
      <c r="C75" s="27">
        <v>33755</v>
      </c>
      <c r="D75" s="27">
        <v>130062</v>
      </c>
      <c r="E75" s="31">
        <v>6210368</v>
      </c>
    </row>
    <row r="76" spans="1:5" ht="15.75">
      <c r="A76" s="43" t="s">
        <v>271</v>
      </c>
      <c r="B76" s="42">
        <v>54141</v>
      </c>
      <c r="C76" s="27">
        <v>13057</v>
      </c>
      <c r="D76" s="27">
        <v>46225</v>
      </c>
      <c r="E76" s="31">
        <v>2035179</v>
      </c>
    </row>
    <row r="77" spans="1:5" ht="15.75">
      <c r="A77" s="43" t="s">
        <v>272</v>
      </c>
      <c r="B77" s="42">
        <v>54142</v>
      </c>
      <c r="C77" s="27">
        <v>1931</v>
      </c>
      <c r="D77" s="27">
        <v>13009</v>
      </c>
      <c r="E77" s="31">
        <v>739970</v>
      </c>
    </row>
    <row r="78" spans="1:5" ht="15.75">
      <c r="A78" s="43" t="s">
        <v>273</v>
      </c>
      <c r="B78" s="42">
        <v>54143</v>
      </c>
      <c r="C78" s="27">
        <v>16742</v>
      </c>
      <c r="D78" s="27">
        <v>63267</v>
      </c>
      <c r="E78" s="31">
        <v>3065269</v>
      </c>
    </row>
    <row r="79" spans="1:5" ht="15.75">
      <c r="A79" s="43" t="s">
        <v>274</v>
      </c>
      <c r="B79" s="42">
        <v>54149</v>
      </c>
      <c r="C79" s="27">
        <v>2025</v>
      </c>
      <c r="D79" s="27">
        <v>7561</v>
      </c>
      <c r="E79" s="31">
        <v>369950</v>
      </c>
    </row>
    <row r="80" spans="1:5" ht="15.75">
      <c r="A80" s="43" t="s">
        <v>80</v>
      </c>
      <c r="B80" s="42">
        <v>5415</v>
      </c>
      <c r="C80" s="27">
        <v>110851</v>
      </c>
      <c r="D80" s="27">
        <v>1215296</v>
      </c>
      <c r="E80" s="31">
        <v>90807787</v>
      </c>
    </row>
    <row r="81" spans="1:5" ht="15.75">
      <c r="A81" s="43" t="s">
        <v>275</v>
      </c>
      <c r="B81" s="42">
        <v>541511</v>
      </c>
      <c r="C81" s="27">
        <v>48513</v>
      </c>
      <c r="D81" s="27">
        <v>506321</v>
      </c>
      <c r="E81" s="31">
        <v>38714569</v>
      </c>
    </row>
    <row r="82" spans="1:5" ht="15.75">
      <c r="A82" s="43" t="s">
        <v>276</v>
      </c>
      <c r="B82" s="42">
        <v>541512</v>
      </c>
      <c r="C82" s="27">
        <v>46508</v>
      </c>
      <c r="D82" s="27">
        <v>486523</v>
      </c>
      <c r="E82" s="31">
        <v>35758127</v>
      </c>
    </row>
    <row r="83" spans="1:5" ht="15.75">
      <c r="A83" s="43" t="s">
        <v>277</v>
      </c>
      <c r="B83" s="42">
        <v>541513</v>
      </c>
      <c r="C83" s="27">
        <v>3424</v>
      </c>
      <c r="D83" s="27">
        <v>105587</v>
      </c>
      <c r="E83" s="31">
        <v>7640797</v>
      </c>
    </row>
    <row r="84" spans="1:5" ht="15.75">
      <c r="A84" s="43" t="s">
        <v>278</v>
      </c>
      <c r="B84" s="42">
        <v>541519</v>
      </c>
      <c r="C84" s="27">
        <v>12406</v>
      </c>
      <c r="D84" s="27">
        <v>116865</v>
      </c>
      <c r="E84" s="31">
        <v>8694294</v>
      </c>
    </row>
    <row r="85" spans="1:5" ht="15.75">
      <c r="A85" s="43" t="s">
        <v>279</v>
      </c>
      <c r="B85" s="42">
        <v>5416</v>
      </c>
      <c r="C85" s="27">
        <v>145782</v>
      </c>
      <c r="D85" s="27">
        <v>1039301</v>
      </c>
      <c r="E85" s="31">
        <v>67860793</v>
      </c>
    </row>
    <row r="86" spans="1:5" ht="15.75">
      <c r="A86" s="43" t="s">
        <v>280</v>
      </c>
      <c r="B86" s="42">
        <v>54161</v>
      </c>
      <c r="C86" s="27">
        <v>111323</v>
      </c>
      <c r="D86" s="27">
        <v>866072</v>
      </c>
      <c r="E86" s="31">
        <v>57543577</v>
      </c>
    </row>
    <row r="87" spans="1:5" ht="15.75">
      <c r="A87" s="43" t="s">
        <v>281</v>
      </c>
      <c r="B87" s="42">
        <v>541611</v>
      </c>
      <c r="C87" s="27">
        <v>57501</v>
      </c>
      <c r="D87" s="27">
        <v>444106</v>
      </c>
      <c r="E87" s="31">
        <v>33077882</v>
      </c>
    </row>
    <row r="88" spans="1:5" ht="15.75">
      <c r="A88" s="43" t="s">
        <v>282</v>
      </c>
      <c r="B88" s="42">
        <v>541612</v>
      </c>
      <c r="C88" s="27">
        <v>16377</v>
      </c>
      <c r="D88" s="27">
        <v>189916</v>
      </c>
      <c r="E88" s="31">
        <v>11306586</v>
      </c>
    </row>
    <row r="89" spans="1:5" ht="15.75">
      <c r="A89" s="43" t="s">
        <v>283</v>
      </c>
      <c r="B89" s="42">
        <v>541613</v>
      </c>
      <c r="C89" s="27">
        <v>23352</v>
      </c>
      <c r="D89" s="27">
        <v>140516</v>
      </c>
      <c r="E89" s="31">
        <v>7512159</v>
      </c>
    </row>
    <row r="90" spans="1:5" ht="15.75">
      <c r="A90" s="43" t="s">
        <v>284</v>
      </c>
      <c r="B90" s="42">
        <v>541614</v>
      </c>
      <c r="C90" s="27">
        <v>7407</v>
      </c>
      <c r="D90" s="27">
        <v>66510</v>
      </c>
      <c r="E90" s="31">
        <v>4030673</v>
      </c>
    </row>
    <row r="91" spans="1:5" ht="15.75">
      <c r="A91" s="43" t="s">
        <v>285</v>
      </c>
      <c r="B91" s="42">
        <v>541618</v>
      </c>
      <c r="C91" s="27">
        <v>6686</v>
      </c>
      <c r="D91" s="27">
        <v>25024</v>
      </c>
      <c r="E91" s="31">
        <v>1616277</v>
      </c>
    </row>
    <row r="92" spans="1:5" ht="15.75">
      <c r="A92" s="43" t="s">
        <v>286</v>
      </c>
      <c r="B92" s="42">
        <v>54162</v>
      </c>
      <c r="C92" s="27">
        <v>9117</v>
      </c>
      <c r="D92" s="27">
        <v>71190</v>
      </c>
      <c r="E92" s="31">
        <v>3719369</v>
      </c>
    </row>
    <row r="93" spans="1:5" ht="15.75">
      <c r="A93" s="43" t="s">
        <v>287</v>
      </c>
      <c r="B93" s="42">
        <v>54169</v>
      </c>
      <c r="C93" s="27">
        <v>25342</v>
      </c>
      <c r="D93" s="27">
        <v>102039</v>
      </c>
      <c r="E93" s="31">
        <v>6597847</v>
      </c>
    </row>
    <row r="94" spans="1:5" ht="15.75">
      <c r="A94" s="43" t="s">
        <v>288</v>
      </c>
      <c r="B94" s="42">
        <v>5417</v>
      </c>
      <c r="C94" s="27">
        <v>17153</v>
      </c>
      <c r="D94" s="27">
        <v>672666</v>
      </c>
      <c r="E94" s="31">
        <v>58862191</v>
      </c>
    </row>
    <row r="95" spans="1:5" ht="15.75">
      <c r="A95" s="43" t="s">
        <v>289</v>
      </c>
      <c r="B95" s="42">
        <v>54171</v>
      </c>
      <c r="C95" s="27">
        <v>14799</v>
      </c>
      <c r="D95" s="27">
        <v>615400</v>
      </c>
      <c r="E95" s="31">
        <v>54787161</v>
      </c>
    </row>
    <row r="96" spans="1:5" ht="15.75">
      <c r="A96" s="43" t="s">
        <v>290</v>
      </c>
      <c r="B96" s="42">
        <v>54172</v>
      </c>
      <c r="C96" s="27">
        <v>2354</v>
      </c>
      <c r="D96" s="27">
        <v>57266</v>
      </c>
      <c r="E96" s="31">
        <v>4075030</v>
      </c>
    </row>
    <row r="97" spans="1:5" ht="15.75">
      <c r="A97" s="43" t="s">
        <v>88</v>
      </c>
      <c r="B97" s="42">
        <v>5418</v>
      </c>
      <c r="C97" s="27">
        <v>39350</v>
      </c>
      <c r="D97" s="27">
        <v>433800</v>
      </c>
      <c r="E97" s="31">
        <v>24206819</v>
      </c>
    </row>
    <row r="98" spans="1:5" ht="15.75">
      <c r="A98" s="43" t="s">
        <v>291</v>
      </c>
      <c r="B98" s="42">
        <v>54181</v>
      </c>
      <c r="C98" s="27">
        <v>13508</v>
      </c>
      <c r="D98" s="27">
        <v>167422</v>
      </c>
      <c r="E98" s="31">
        <v>12228109</v>
      </c>
    </row>
    <row r="99" spans="1:5" ht="15.75">
      <c r="A99" s="43" t="s">
        <v>292</v>
      </c>
      <c r="B99" s="42">
        <v>54182</v>
      </c>
      <c r="C99" s="27">
        <v>7460</v>
      </c>
      <c r="D99" s="27">
        <v>43385</v>
      </c>
      <c r="E99" s="31">
        <v>3384633</v>
      </c>
    </row>
    <row r="100" spans="1:5" ht="15.75">
      <c r="A100" s="43" t="s">
        <v>293</v>
      </c>
      <c r="B100" s="42">
        <v>54183</v>
      </c>
      <c r="C100" s="27">
        <v>869</v>
      </c>
      <c r="D100" s="27">
        <v>8456</v>
      </c>
      <c r="E100" s="31">
        <v>703454</v>
      </c>
    </row>
    <row r="101" spans="1:5" ht="15.75">
      <c r="A101" s="43" t="s">
        <v>294</v>
      </c>
      <c r="B101" s="42">
        <v>54184</v>
      </c>
      <c r="C101" s="27">
        <v>2454</v>
      </c>
      <c r="D101" s="27">
        <v>20763</v>
      </c>
      <c r="E101" s="31">
        <v>1075800</v>
      </c>
    </row>
    <row r="102" spans="1:5" ht="15.75">
      <c r="A102" s="43" t="s">
        <v>295</v>
      </c>
      <c r="B102" s="42">
        <v>54185</v>
      </c>
      <c r="C102" s="27">
        <v>2431</v>
      </c>
      <c r="D102" s="27">
        <v>26059</v>
      </c>
      <c r="E102" s="31">
        <v>1191488</v>
      </c>
    </row>
    <row r="103" spans="1:5" ht="15.75">
      <c r="A103" s="43" t="s">
        <v>296</v>
      </c>
      <c r="B103" s="42">
        <v>54186</v>
      </c>
      <c r="C103" s="27">
        <v>3426</v>
      </c>
      <c r="D103" s="27">
        <v>72781</v>
      </c>
      <c r="E103" s="31">
        <v>3017427</v>
      </c>
    </row>
    <row r="104" spans="1:5" ht="15.75">
      <c r="A104" s="43" t="s">
        <v>297</v>
      </c>
      <c r="B104" s="42">
        <v>54187</v>
      </c>
      <c r="C104" s="27">
        <v>741</v>
      </c>
      <c r="D104" s="27">
        <v>12804</v>
      </c>
      <c r="E104" s="31">
        <v>451876</v>
      </c>
    </row>
    <row r="105" spans="1:5" ht="15.75">
      <c r="A105" s="43" t="s">
        <v>298</v>
      </c>
      <c r="B105" s="42">
        <v>54189</v>
      </c>
      <c r="C105" s="27">
        <v>8461</v>
      </c>
      <c r="D105" s="27">
        <v>82130</v>
      </c>
      <c r="E105" s="31">
        <v>2154032</v>
      </c>
    </row>
    <row r="106" spans="1:5" ht="15.75">
      <c r="A106" s="43" t="s">
        <v>299</v>
      </c>
      <c r="B106" s="42">
        <v>5419</v>
      </c>
      <c r="C106" s="27">
        <v>73431</v>
      </c>
      <c r="D106" s="27">
        <v>596243</v>
      </c>
      <c r="E106" s="31">
        <v>19816752</v>
      </c>
    </row>
    <row r="107" spans="1:5" ht="15.75">
      <c r="A107" s="43" t="s">
        <v>300</v>
      </c>
      <c r="B107" s="42">
        <v>54191</v>
      </c>
      <c r="C107" s="27">
        <v>5476</v>
      </c>
      <c r="D107" s="27">
        <v>125219</v>
      </c>
      <c r="E107" s="31">
        <v>5147171</v>
      </c>
    </row>
    <row r="108" spans="1:5" ht="15.75">
      <c r="A108" s="43" t="s">
        <v>301</v>
      </c>
      <c r="B108" s="42">
        <v>54192</v>
      </c>
      <c r="C108" s="27">
        <v>18889</v>
      </c>
      <c r="D108" s="27">
        <v>83621</v>
      </c>
      <c r="E108" s="31">
        <v>1930423</v>
      </c>
    </row>
    <row r="109" spans="1:5" ht="15.75">
      <c r="A109" s="43" t="s">
        <v>302</v>
      </c>
      <c r="B109" s="42">
        <v>541921</v>
      </c>
      <c r="C109" s="27">
        <v>14789</v>
      </c>
      <c r="D109" s="27">
        <v>70245</v>
      </c>
      <c r="E109" s="31">
        <v>1374869</v>
      </c>
    </row>
    <row r="110" spans="1:5" ht="15.75">
      <c r="A110" s="43" t="s">
        <v>303</v>
      </c>
      <c r="B110" s="42">
        <v>541922</v>
      </c>
      <c r="C110" s="27">
        <v>4100</v>
      </c>
      <c r="D110" s="27">
        <v>13376</v>
      </c>
      <c r="E110" s="31">
        <v>555554</v>
      </c>
    </row>
    <row r="111" spans="1:5" ht="15.75">
      <c r="A111" s="43" t="s">
        <v>304</v>
      </c>
      <c r="B111" s="42">
        <v>54193</v>
      </c>
      <c r="C111" s="27">
        <v>1865</v>
      </c>
      <c r="D111" s="27">
        <v>12105</v>
      </c>
      <c r="E111" s="31">
        <v>559428</v>
      </c>
    </row>
    <row r="112" spans="1:5" ht="15.75">
      <c r="A112" s="43" t="s">
        <v>305</v>
      </c>
      <c r="B112" s="42">
        <v>54194</v>
      </c>
      <c r="C112" s="27">
        <v>27682</v>
      </c>
      <c r="D112" s="27">
        <v>281662</v>
      </c>
      <c r="E112" s="31">
        <v>7956732</v>
      </c>
    </row>
    <row r="113" spans="1:5" ht="15.75">
      <c r="A113" s="43" t="s">
        <v>306</v>
      </c>
      <c r="B113" s="42">
        <v>54199</v>
      </c>
      <c r="C113" s="27">
        <v>19519</v>
      </c>
      <c r="D113" s="27">
        <v>93636</v>
      </c>
      <c r="E113" s="31">
        <v>4222998</v>
      </c>
    </row>
    <row r="114" spans="1:5" ht="15.75">
      <c r="A114" s="43"/>
      <c r="B114" s="42"/>
      <c r="C114" s="27"/>
      <c r="D114" s="26"/>
      <c r="E114" s="30"/>
    </row>
    <row r="115" spans="1:5" ht="16.5">
      <c r="A115" s="35" t="s">
        <v>92</v>
      </c>
      <c r="B115" s="33" t="s">
        <v>93</v>
      </c>
      <c r="C115" s="27">
        <v>48311</v>
      </c>
      <c r="D115" s="50">
        <v>2915644</v>
      </c>
      <c r="E115" s="32">
        <v>266267977</v>
      </c>
    </row>
    <row r="116" spans="1:5" ht="15.75">
      <c r="A116" s="1" t="s">
        <v>92</v>
      </c>
      <c r="B116" s="29" t="s">
        <v>95</v>
      </c>
      <c r="C116" s="27">
        <v>48311</v>
      </c>
      <c r="D116" s="50">
        <v>2915644</v>
      </c>
      <c r="E116" s="32">
        <v>266267977</v>
      </c>
    </row>
    <row r="117" spans="1:5" ht="15.75">
      <c r="A117" s="1"/>
      <c r="B117" s="29"/>
      <c r="C117" s="27"/>
      <c r="D117" s="50"/>
      <c r="E117" s="30"/>
    </row>
    <row r="118" spans="1:5" ht="16.5">
      <c r="A118" s="46" t="s">
        <v>307</v>
      </c>
      <c r="B118" s="44">
        <v>56</v>
      </c>
      <c r="C118" s="27">
        <v>378335</v>
      </c>
      <c r="D118" s="27">
        <v>10003626</v>
      </c>
      <c r="E118" s="31">
        <v>283240782</v>
      </c>
    </row>
    <row r="119" spans="1:5" ht="15.75">
      <c r="A119" s="43" t="s">
        <v>308</v>
      </c>
      <c r="B119" s="42">
        <v>561</v>
      </c>
      <c r="C119" s="27">
        <v>358416</v>
      </c>
      <c r="D119" s="27">
        <v>9658292</v>
      </c>
      <c r="E119" s="31">
        <v>268381213</v>
      </c>
    </row>
    <row r="120" spans="1:5" ht="15.75">
      <c r="A120" s="43" t="s">
        <v>102</v>
      </c>
      <c r="B120" s="42">
        <v>5611</v>
      </c>
      <c r="C120" s="27">
        <v>29228</v>
      </c>
      <c r="D120" s="27">
        <v>497872</v>
      </c>
      <c r="E120" s="31">
        <v>25165554</v>
      </c>
    </row>
    <row r="121" spans="1:5" ht="15.75">
      <c r="A121" s="43" t="s">
        <v>104</v>
      </c>
      <c r="B121" s="42">
        <v>5612</v>
      </c>
      <c r="C121" s="27">
        <v>4115</v>
      </c>
      <c r="D121" s="27">
        <v>164637</v>
      </c>
      <c r="E121" s="31">
        <v>7218990</v>
      </c>
    </row>
    <row r="122" spans="1:5" ht="15.75">
      <c r="A122" s="43" t="s">
        <v>106</v>
      </c>
      <c r="B122" s="42">
        <v>5613</v>
      </c>
      <c r="C122" s="27">
        <v>43523</v>
      </c>
      <c r="D122" s="27">
        <v>5101697</v>
      </c>
      <c r="E122" s="31">
        <v>133531037</v>
      </c>
    </row>
    <row r="123" spans="1:5" ht="15.75">
      <c r="A123" s="43" t="s">
        <v>309</v>
      </c>
      <c r="B123" s="42">
        <v>56131</v>
      </c>
      <c r="C123" s="27">
        <v>8748</v>
      </c>
      <c r="D123" s="27">
        <v>242040</v>
      </c>
      <c r="E123" s="31">
        <v>6617359</v>
      </c>
    </row>
    <row r="124" spans="1:5" ht="15.75">
      <c r="A124" s="43" t="s">
        <v>109</v>
      </c>
      <c r="B124" s="42">
        <v>56132</v>
      </c>
      <c r="C124" s="27">
        <v>29319</v>
      </c>
      <c r="D124" s="27">
        <v>2930520</v>
      </c>
      <c r="E124" s="31">
        <v>64624600</v>
      </c>
    </row>
    <row r="125" spans="1:5" ht="15.75">
      <c r="A125" s="43" t="s">
        <v>310</v>
      </c>
      <c r="B125" s="42">
        <v>56133</v>
      </c>
      <c r="C125" s="27">
        <v>5456</v>
      </c>
      <c r="D125" s="27">
        <v>1929137</v>
      </c>
      <c r="E125" s="31">
        <v>62289078</v>
      </c>
    </row>
    <row r="126" spans="1:5" ht="15.75">
      <c r="A126" s="43" t="s">
        <v>112</v>
      </c>
      <c r="B126" s="42">
        <v>5614</v>
      </c>
      <c r="C126" s="27">
        <v>35750</v>
      </c>
      <c r="D126" s="27">
        <v>778731</v>
      </c>
      <c r="E126" s="31">
        <v>22249070</v>
      </c>
    </row>
    <row r="127" spans="1:5" ht="15.75">
      <c r="A127" s="43" t="s">
        <v>311</v>
      </c>
      <c r="B127" s="42">
        <v>56141</v>
      </c>
      <c r="C127" s="27">
        <v>5046</v>
      </c>
      <c r="D127" s="27">
        <v>42504</v>
      </c>
      <c r="E127" s="31">
        <v>1306981</v>
      </c>
    </row>
    <row r="128" spans="1:5" ht="15.75">
      <c r="A128" s="43" t="s">
        <v>312</v>
      </c>
      <c r="B128" s="42">
        <v>56142</v>
      </c>
      <c r="C128" s="27">
        <v>5269</v>
      </c>
      <c r="D128" s="27">
        <v>383351</v>
      </c>
      <c r="E128" s="31">
        <v>8966611</v>
      </c>
    </row>
    <row r="129" spans="1:5" ht="15.75">
      <c r="A129" s="43" t="s">
        <v>313</v>
      </c>
      <c r="B129" s="42">
        <v>561421</v>
      </c>
      <c r="C129" s="27">
        <v>1973</v>
      </c>
      <c r="D129" s="27">
        <v>57940</v>
      </c>
      <c r="E129" s="31">
        <v>1490289</v>
      </c>
    </row>
    <row r="130" spans="1:5" ht="15.75">
      <c r="A130" s="43" t="s">
        <v>314</v>
      </c>
      <c r="B130" s="42">
        <v>561422</v>
      </c>
      <c r="C130" s="27">
        <v>3296</v>
      </c>
      <c r="D130" s="27">
        <v>325411</v>
      </c>
      <c r="E130" s="31">
        <v>7476322</v>
      </c>
    </row>
    <row r="131" spans="1:5" ht="15.75">
      <c r="A131" s="43" t="s">
        <v>315</v>
      </c>
      <c r="B131" s="42">
        <v>56143</v>
      </c>
      <c r="C131" s="27">
        <v>11373</v>
      </c>
      <c r="D131" s="27">
        <v>104343</v>
      </c>
      <c r="E131" s="31">
        <v>3048380</v>
      </c>
    </row>
    <row r="132" spans="1:5" ht="15.75">
      <c r="A132" s="43" t="s">
        <v>316</v>
      </c>
      <c r="B132" s="42">
        <v>561431</v>
      </c>
      <c r="C132" s="27">
        <v>5363</v>
      </c>
      <c r="D132" s="27">
        <v>24462</v>
      </c>
      <c r="E132" s="31">
        <v>448395</v>
      </c>
    </row>
    <row r="133" spans="1:5" ht="15.75">
      <c r="A133" s="43" t="s">
        <v>317</v>
      </c>
      <c r="B133" s="42">
        <v>561439</v>
      </c>
      <c r="C133" s="27">
        <v>6010</v>
      </c>
      <c r="D133" s="27">
        <v>79881</v>
      </c>
      <c r="E133" s="31">
        <v>2599985</v>
      </c>
    </row>
    <row r="134" spans="1:5" ht="15.75">
      <c r="A134" s="43" t="s">
        <v>318</v>
      </c>
      <c r="B134" s="42">
        <v>56144</v>
      </c>
      <c r="C134" s="27">
        <v>5085</v>
      </c>
      <c r="D134" s="27">
        <v>143356</v>
      </c>
      <c r="E134" s="31">
        <v>4516286</v>
      </c>
    </row>
    <row r="135" spans="1:5" ht="15.75">
      <c r="A135" s="43" t="s">
        <v>319</v>
      </c>
      <c r="B135" s="42">
        <v>56145</v>
      </c>
      <c r="C135" s="27">
        <v>1119</v>
      </c>
      <c r="D135" s="27">
        <v>22174</v>
      </c>
      <c r="E135" s="31">
        <v>1577142</v>
      </c>
    </row>
    <row r="136" spans="1:5" ht="15.75">
      <c r="A136" s="43" t="s">
        <v>320</v>
      </c>
      <c r="B136" s="42">
        <v>56149</v>
      </c>
      <c r="C136" s="27">
        <v>7858</v>
      </c>
      <c r="D136" s="27">
        <v>83003</v>
      </c>
      <c r="E136" s="31">
        <v>2833670</v>
      </c>
    </row>
    <row r="137" spans="1:5" ht="15.75">
      <c r="A137" s="43" t="s">
        <v>321</v>
      </c>
      <c r="B137" s="42">
        <v>561491</v>
      </c>
      <c r="C137" s="27">
        <v>970</v>
      </c>
      <c r="D137" s="27">
        <v>5793</v>
      </c>
      <c r="E137" s="31">
        <v>174560</v>
      </c>
    </row>
    <row r="138" spans="1:5" ht="15.75">
      <c r="A138" s="43" t="s">
        <v>322</v>
      </c>
      <c r="B138" s="42">
        <v>561492</v>
      </c>
      <c r="C138" s="27">
        <v>3431</v>
      </c>
      <c r="D138" s="27">
        <v>13259</v>
      </c>
      <c r="E138" s="31">
        <v>517728</v>
      </c>
    </row>
    <row r="139" spans="1:5" ht="15.75">
      <c r="A139" s="43" t="s">
        <v>323</v>
      </c>
      <c r="B139" s="42">
        <v>561499</v>
      </c>
      <c r="C139" s="27">
        <v>3457</v>
      </c>
      <c r="D139" s="27">
        <v>63951</v>
      </c>
      <c r="E139" s="31">
        <v>2141382</v>
      </c>
    </row>
    <row r="140" spans="1:5" ht="15.75">
      <c r="A140" s="43" t="s">
        <v>115</v>
      </c>
      <c r="B140" s="42">
        <v>5615</v>
      </c>
      <c r="C140" s="27">
        <v>23268</v>
      </c>
      <c r="D140" s="27">
        <v>253539</v>
      </c>
      <c r="E140" s="31">
        <v>10749023</v>
      </c>
    </row>
    <row r="141" spans="1:5" ht="15.75">
      <c r="A141" s="43" t="s">
        <v>324</v>
      </c>
      <c r="B141" s="42">
        <v>56151</v>
      </c>
      <c r="C141" s="27">
        <v>16640</v>
      </c>
      <c r="D141" s="27">
        <v>129216</v>
      </c>
      <c r="E141" s="31">
        <v>5280515</v>
      </c>
    </row>
    <row r="142" spans="1:5" ht="15.75">
      <c r="A142" s="43" t="s">
        <v>325</v>
      </c>
      <c r="B142" s="42">
        <v>561510</v>
      </c>
      <c r="C142" s="27">
        <v>16640</v>
      </c>
      <c r="D142" s="27">
        <v>129216</v>
      </c>
      <c r="E142" s="31">
        <v>5280515</v>
      </c>
    </row>
    <row r="143" spans="1:5" ht="15.75">
      <c r="A143" s="43" t="s">
        <v>326</v>
      </c>
      <c r="B143" s="42">
        <v>56152</v>
      </c>
      <c r="C143" s="27">
        <v>2802</v>
      </c>
      <c r="D143" s="27">
        <v>28815</v>
      </c>
      <c r="E143" s="31">
        <v>1115245</v>
      </c>
    </row>
    <row r="144" spans="1:5" ht="15.75">
      <c r="A144" s="43" t="s">
        <v>327</v>
      </c>
      <c r="B144" s="42">
        <v>561520</v>
      </c>
      <c r="C144" s="27">
        <v>2802</v>
      </c>
      <c r="D144" s="27">
        <v>28815</v>
      </c>
      <c r="E144" s="31">
        <v>1115245</v>
      </c>
    </row>
    <row r="145" spans="1:5" ht="15.75">
      <c r="A145" s="43" t="s">
        <v>328</v>
      </c>
      <c r="B145" s="42">
        <v>56159</v>
      </c>
      <c r="C145" s="27">
        <v>3826</v>
      </c>
      <c r="D145" s="27">
        <v>95508</v>
      </c>
      <c r="E145" s="31">
        <v>4353263</v>
      </c>
    </row>
    <row r="146" spans="1:5" ht="15.75">
      <c r="A146" s="43" t="s">
        <v>329</v>
      </c>
      <c r="B146" s="42">
        <v>561591</v>
      </c>
      <c r="C146" s="27">
        <v>1057</v>
      </c>
      <c r="D146" s="27">
        <v>10125</v>
      </c>
      <c r="E146" s="31">
        <v>348805</v>
      </c>
    </row>
    <row r="147" spans="1:5" ht="15.75">
      <c r="A147" s="43" t="s">
        <v>330</v>
      </c>
      <c r="B147" s="42">
        <v>561599</v>
      </c>
      <c r="C147" s="27">
        <v>2769</v>
      </c>
      <c r="D147" s="27">
        <v>85383</v>
      </c>
      <c r="E147" s="31">
        <v>4004458</v>
      </c>
    </row>
    <row r="148" spans="1:5" ht="15.75">
      <c r="A148" s="43" t="s">
        <v>331</v>
      </c>
      <c r="B148" s="42">
        <v>5616</v>
      </c>
      <c r="C148" s="27">
        <v>24752</v>
      </c>
      <c r="D148" s="27">
        <v>802010</v>
      </c>
      <c r="E148" s="31">
        <v>20856385</v>
      </c>
    </row>
    <row r="149" spans="1:5" ht="15.75">
      <c r="A149" s="43" t="s">
        <v>332</v>
      </c>
      <c r="B149" s="42">
        <v>56161</v>
      </c>
      <c r="C149" s="27">
        <v>14699</v>
      </c>
      <c r="D149" s="27">
        <v>679631</v>
      </c>
      <c r="E149" s="31">
        <v>15748590</v>
      </c>
    </row>
    <row r="150" spans="1:5" ht="15.75">
      <c r="A150" s="43" t="s">
        <v>333</v>
      </c>
      <c r="B150" s="42">
        <v>561611</v>
      </c>
      <c r="C150" s="27">
        <v>5104</v>
      </c>
      <c r="D150" s="27">
        <v>46525</v>
      </c>
      <c r="E150" s="31">
        <v>1443542</v>
      </c>
    </row>
    <row r="151" spans="1:5" ht="15.75">
      <c r="A151" s="43" t="s">
        <v>334</v>
      </c>
      <c r="B151" s="42">
        <v>561612</v>
      </c>
      <c r="C151" s="27">
        <v>8893</v>
      </c>
      <c r="D151" s="27">
        <v>604961</v>
      </c>
      <c r="E151" s="31">
        <v>13435707</v>
      </c>
    </row>
    <row r="152" spans="1:5" ht="15.75">
      <c r="A152" s="43" t="s">
        <v>335</v>
      </c>
      <c r="B152" s="42">
        <v>561613</v>
      </c>
      <c r="C152" s="27">
        <v>702</v>
      </c>
      <c r="D152" s="27">
        <v>28145</v>
      </c>
      <c r="E152" s="31">
        <v>869341</v>
      </c>
    </row>
    <row r="153" spans="1:5" ht="15.75">
      <c r="A153" s="43" t="s">
        <v>336</v>
      </c>
      <c r="B153" s="42">
        <v>56162</v>
      </c>
      <c r="C153" s="27">
        <v>10053</v>
      </c>
      <c r="D153" s="27">
        <v>122379</v>
      </c>
      <c r="E153" s="31">
        <v>5107795</v>
      </c>
    </row>
    <row r="154" spans="1:5" ht="15.75">
      <c r="A154" s="43" t="s">
        <v>337</v>
      </c>
      <c r="B154" s="42">
        <v>561622</v>
      </c>
      <c r="C154" s="27">
        <v>3851</v>
      </c>
      <c r="D154" s="27">
        <v>16312</v>
      </c>
      <c r="E154" s="31">
        <v>514134</v>
      </c>
    </row>
    <row r="155" spans="1:5" ht="15.75">
      <c r="A155" s="43" t="s">
        <v>338</v>
      </c>
      <c r="B155" s="42">
        <v>5617</v>
      </c>
      <c r="C155" s="27">
        <v>176310</v>
      </c>
      <c r="D155" s="27">
        <v>1707203</v>
      </c>
      <c r="E155" s="31">
        <v>38026028</v>
      </c>
    </row>
    <row r="156" spans="1:5" ht="15.75">
      <c r="A156" s="43" t="s">
        <v>339</v>
      </c>
      <c r="B156" s="42">
        <v>56171</v>
      </c>
      <c r="C156" s="27">
        <v>12242</v>
      </c>
      <c r="D156" s="27">
        <v>97535</v>
      </c>
      <c r="E156" s="31">
        <v>3241296</v>
      </c>
    </row>
    <row r="157" spans="1:5" ht="15.75">
      <c r="A157" s="43" t="s">
        <v>340</v>
      </c>
      <c r="B157" s="42">
        <v>56172</v>
      </c>
      <c r="C157" s="27">
        <v>53367</v>
      </c>
      <c r="D157" s="27">
        <v>931680</v>
      </c>
      <c r="E157" s="31">
        <v>15017966</v>
      </c>
    </row>
    <row r="158" spans="1:5" ht="15.75">
      <c r="A158" s="43" t="s">
        <v>341</v>
      </c>
      <c r="B158" s="42">
        <v>56173</v>
      </c>
      <c r="C158" s="27">
        <v>90408</v>
      </c>
      <c r="D158" s="27">
        <v>566928</v>
      </c>
      <c r="E158" s="31">
        <v>16775611</v>
      </c>
    </row>
    <row r="159" spans="1:5" ht="15.75">
      <c r="A159" s="43" t="s">
        <v>342</v>
      </c>
      <c r="B159" s="42">
        <v>56174</v>
      </c>
      <c r="C159" s="27">
        <v>8794</v>
      </c>
      <c r="D159" s="27">
        <v>47730</v>
      </c>
      <c r="E159" s="31">
        <v>1151352</v>
      </c>
    </row>
    <row r="160" spans="1:5" ht="15.75">
      <c r="A160" s="43" t="s">
        <v>343</v>
      </c>
      <c r="B160" s="42">
        <v>56179</v>
      </c>
      <c r="C160" s="27">
        <v>11499</v>
      </c>
      <c r="D160" s="27">
        <v>63330</v>
      </c>
      <c r="E160" s="31">
        <v>1839803</v>
      </c>
    </row>
    <row r="161" spans="1:5" ht="15.75">
      <c r="A161" s="43" t="s">
        <v>344</v>
      </c>
      <c r="B161" s="42">
        <v>5619</v>
      </c>
      <c r="C161" s="27">
        <v>21470</v>
      </c>
      <c r="D161" s="27">
        <v>352603</v>
      </c>
      <c r="E161" s="31">
        <v>10585126</v>
      </c>
    </row>
    <row r="162" spans="1:5" ht="15.75">
      <c r="A162" s="43" t="s">
        <v>345</v>
      </c>
      <c r="B162" s="42">
        <v>56191</v>
      </c>
      <c r="C162" s="27">
        <v>2007</v>
      </c>
      <c r="D162" s="27">
        <v>58023</v>
      </c>
      <c r="E162" s="31">
        <v>1500058</v>
      </c>
    </row>
    <row r="163" spans="1:5" ht="15.75">
      <c r="A163" s="43" t="s">
        <v>346</v>
      </c>
      <c r="B163" s="42">
        <v>56192</v>
      </c>
      <c r="C163" s="27">
        <v>4320</v>
      </c>
      <c r="D163" s="27">
        <v>86178</v>
      </c>
      <c r="E163" s="31">
        <v>2718755</v>
      </c>
    </row>
    <row r="164" spans="1:5" ht="15.75">
      <c r="A164" s="43" t="s">
        <v>347</v>
      </c>
      <c r="B164" s="42">
        <v>56199</v>
      </c>
      <c r="C164" s="27">
        <v>15143</v>
      </c>
      <c r="D164" s="27">
        <v>208402</v>
      </c>
      <c r="E164" s="31">
        <v>6366313</v>
      </c>
    </row>
    <row r="165" spans="1:5" ht="15.75">
      <c r="A165" s="43" t="s">
        <v>123</v>
      </c>
      <c r="B165" s="42">
        <v>562</v>
      </c>
      <c r="C165" s="27">
        <v>19919</v>
      </c>
      <c r="D165" s="27">
        <v>345334</v>
      </c>
      <c r="E165" s="31">
        <v>14859569</v>
      </c>
    </row>
    <row r="166" spans="1:5" ht="15.75">
      <c r="A166" s="43" t="s">
        <v>348</v>
      </c>
      <c r="B166" s="42">
        <v>5621</v>
      </c>
      <c r="C166" s="27">
        <v>8890</v>
      </c>
      <c r="D166" s="27">
        <v>176912</v>
      </c>
      <c r="E166" s="31">
        <v>7272138</v>
      </c>
    </row>
    <row r="167" spans="1:5" ht="15.75">
      <c r="A167" s="43" t="s">
        <v>349</v>
      </c>
      <c r="B167" s="42">
        <v>56211</v>
      </c>
      <c r="C167" s="27">
        <v>8890</v>
      </c>
      <c r="D167" s="27">
        <v>176912</v>
      </c>
      <c r="E167" s="31">
        <v>7272138</v>
      </c>
    </row>
    <row r="168" spans="1:5" ht="15.75">
      <c r="A168" s="43" t="s">
        <v>350</v>
      </c>
      <c r="B168" s="42">
        <v>562111</v>
      </c>
      <c r="C168" s="27">
        <v>7510</v>
      </c>
      <c r="D168" s="27">
        <v>161204</v>
      </c>
      <c r="E168" s="31">
        <v>6626210</v>
      </c>
    </row>
    <row r="169" spans="1:5" ht="15.75">
      <c r="A169" s="43" t="s">
        <v>351</v>
      </c>
      <c r="B169" s="42">
        <v>562112</v>
      </c>
      <c r="C169" s="27">
        <v>446</v>
      </c>
      <c r="D169" s="27">
        <v>8431</v>
      </c>
      <c r="E169" s="31">
        <v>374098</v>
      </c>
    </row>
    <row r="170" spans="1:5" ht="15.75">
      <c r="A170" s="43" t="s">
        <v>352</v>
      </c>
      <c r="B170" s="42">
        <v>562119</v>
      </c>
      <c r="C170" s="27">
        <v>934</v>
      </c>
      <c r="D170" s="27">
        <v>7277</v>
      </c>
      <c r="E170" s="31">
        <v>271830</v>
      </c>
    </row>
    <row r="171" spans="1:5" ht="15.75">
      <c r="A171" s="43" t="s">
        <v>353</v>
      </c>
      <c r="B171" s="42">
        <v>5622</v>
      </c>
      <c r="C171" s="27">
        <v>2759</v>
      </c>
      <c r="D171" s="27">
        <v>56343</v>
      </c>
      <c r="E171" s="31">
        <v>2769293</v>
      </c>
    </row>
    <row r="172" spans="1:5" ht="15.75">
      <c r="A172" s="43" t="s">
        <v>354</v>
      </c>
      <c r="B172" s="42">
        <v>562211</v>
      </c>
      <c r="C172" s="27">
        <v>882</v>
      </c>
      <c r="D172" s="27">
        <v>26556</v>
      </c>
      <c r="E172" s="31">
        <v>1338883</v>
      </c>
    </row>
    <row r="173" spans="1:5" ht="15.75">
      <c r="A173" s="43" t="s">
        <v>355</v>
      </c>
      <c r="B173" s="42">
        <v>562212</v>
      </c>
      <c r="C173" s="27">
        <v>1467</v>
      </c>
      <c r="D173" s="27">
        <v>21469</v>
      </c>
      <c r="E173" s="31">
        <v>950590</v>
      </c>
    </row>
    <row r="174" spans="1:5" ht="15.75">
      <c r="A174" s="43" t="s">
        <v>356</v>
      </c>
      <c r="B174" s="42">
        <v>562213</v>
      </c>
      <c r="C174" s="27">
        <v>145</v>
      </c>
      <c r="D174" s="27">
        <v>4841</v>
      </c>
      <c r="E174" s="31">
        <v>317378</v>
      </c>
    </row>
    <row r="175" spans="1:5" ht="15.75">
      <c r="A175" s="43" t="s">
        <v>357</v>
      </c>
      <c r="B175" s="42">
        <v>562219</v>
      </c>
      <c r="C175" s="27">
        <v>265</v>
      </c>
      <c r="D175" s="27">
        <v>3477</v>
      </c>
      <c r="E175" s="31">
        <v>162442</v>
      </c>
    </row>
    <row r="176" spans="1:5" ht="15.75">
      <c r="A176" s="43" t="s">
        <v>358</v>
      </c>
      <c r="B176" s="42">
        <v>5629</v>
      </c>
      <c r="C176" s="27">
        <v>8270</v>
      </c>
      <c r="D176" s="27">
        <v>112079</v>
      </c>
      <c r="E176" s="31">
        <v>4818138</v>
      </c>
    </row>
    <row r="177" spans="1:5" ht="15.75">
      <c r="A177" s="43" t="s">
        <v>359</v>
      </c>
      <c r="B177" s="42">
        <v>56291</v>
      </c>
      <c r="C177" s="27">
        <v>3160</v>
      </c>
      <c r="D177" s="27">
        <v>63662</v>
      </c>
      <c r="E177" s="31">
        <v>2912651</v>
      </c>
    </row>
    <row r="178" spans="1:5" ht="15.75">
      <c r="A178" s="43" t="s">
        <v>360</v>
      </c>
      <c r="B178" s="42">
        <v>56292</v>
      </c>
      <c r="C178" s="27">
        <v>923</v>
      </c>
      <c r="D178" s="27">
        <v>15820</v>
      </c>
      <c r="E178" s="31">
        <v>658526</v>
      </c>
    </row>
    <row r="179" spans="1:5" ht="15.75">
      <c r="A179" s="43" t="s">
        <v>361</v>
      </c>
      <c r="B179" s="42">
        <v>56299</v>
      </c>
      <c r="C179" s="27">
        <v>4187</v>
      </c>
      <c r="D179" s="27">
        <v>32597</v>
      </c>
      <c r="E179" s="31">
        <v>1246961</v>
      </c>
    </row>
    <row r="180" spans="1:5" ht="15.75">
      <c r="A180" s="43" t="s">
        <v>362</v>
      </c>
      <c r="B180" s="42">
        <v>562991</v>
      </c>
      <c r="C180" s="27">
        <v>3256</v>
      </c>
      <c r="D180" s="27">
        <v>21739</v>
      </c>
      <c r="E180" s="31">
        <v>800270</v>
      </c>
    </row>
    <row r="181" spans="1:5" ht="15.75">
      <c r="A181" s="43" t="s">
        <v>363</v>
      </c>
      <c r="B181" s="42">
        <v>562998</v>
      </c>
      <c r="C181" s="27">
        <v>931</v>
      </c>
      <c r="D181" s="27">
        <v>10858</v>
      </c>
      <c r="E181" s="31">
        <v>446691</v>
      </c>
    </row>
    <row r="182" spans="2:5" ht="16.5">
      <c r="B182" s="28"/>
      <c r="C182" s="63"/>
      <c r="D182" s="50"/>
      <c r="E182" s="30"/>
    </row>
    <row r="183" spans="1:5" ht="16.5">
      <c r="A183" s="35" t="s">
        <v>125</v>
      </c>
      <c r="B183" s="33" t="s">
        <v>126</v>
      </c>
      <c r="C183" s="27">
        <v>82647</v>
      </c>
      <c r="D183" s="27">
        <v>2979514</v>
      </c>
      <c r="E183" s="31">
        <v>88452753</v>
      </c>
    </row>
    <row r="184" spans="1:5" ht="15.75">
      <c r="A184" s="1" t="s">
        <v>128</v>
      </c>
      <c r="B184" s="29" t="s">
        <v>129</v>
      </c>
      <c r="C184" s="27">
        <v>82647</v>
      </c>
      <c r="D184" s="27">
        <v>2979514</v>
      </c>
      <c r="E184" s="31">
        <v>88452753</v>
      </c>
    </row>
    <row r="185" spans="1:5" ht="15.75">
      <c r="A185" s="1" t="s">
        <v>130</v>
      </c>
      <c r="B185" s="29" t="s">
        <v>131</v>
      </c>
      <c r="C185" s="27">
        <v>20570</v>
      </c>
      <c r="D185" s="27">
        <v>802963</v>
      </c>
      <c r="E185" s="31">
        <v>22231331</v>
      </c>
    </row>
    <row r="186" spans="1:5" ht="15.75">
      <c r="A186" s="43" t="s">
        <v>250</v>
      </c>
      <c r="B186" s="38">
        <v>6112</v>
      </c>
      <c r="C186" s="27">
        <v>881</v>
      </c>
      <c r="D186" s="50">
        <v>85892</v>
      </c>
      <c r="E186" s="32">
        <v>2408296</v>
      </c>
    </row>
    <row r="187" spans="1:5" ht="15.75">
      <c r="A187" s="1" t="s">
        <v>132</v>
      </c>
      <c r="B187" s="29" t="s">
        <v>133</v>
      </c>
      <c r="C187" s="27">
        <v>3872</v>
      </c>
      <c r="D187" s="50">
        <v>1534226</v>
      </c>
      <c r="E187" s="32">
        <v>48917425</v>
      </c>
    </row>
    <row r="188" spans="1:5" ht="15.75">
      <c r="A188" s="43" t="s">
        <v>246</v>
      </c>
      <c r="B188" s="42">
        <v>6114</v>
      </c>
      <c r="C188" s="27">
        <v>7156</v>
      </c>
      <c r="D188" s="50">
        <v>67537</v>
      </c>
      <c r="E188" s="32">
        <v>3188183</v>
      </c>
    </row>
    <row r="189" spans="1:5" ht="15.75">
      <c r="A189" s="43" t="s">
        <v>247</v>
      </c>
      <c r="B189" s="42">
        <v>6115</v>
      </c>
      <c r="C189" s="27">
        <v>7712</v>
      </c>
      <c r="D189" s="50">
        <v>119970</v>
      </c>
      <c r="E189" s="32">
        <v>3829353</v>
      </c>
    </row>
    <row r="190" spans="1:5" ht="15.75">
      <c r="A190" s="43" t="s">
        <v>248</v>
      </c>
      <c r="B190" s="42">
        <v>6116</v>
      </c>
      <c r="C190" s="27">
        <v>35693</v>
      </c>
      <c r="D190" s="50">
        <v>292730</v>
      </c>
      <c r="E190" s="32">
        <v>5067681</v>
      </c>
    </row>
    <row r="191" spans="1:5" ht="15.75">
      <c r="A191" s="43" t="s">
        <v>249</v>
      </c>
      <c r="B191" s="42">
        <v>6117</v>
      </c>
      <c r="C191" s="27">
        <v>6763</v>
      </c>
      <c r="D191" s="50">
        <v>76196</v>
      </c>
      <c r="E191" s="32">
        <v>2810484</v>
      </c>
    </row>
    <row r="192" spans="2:5" ht="15.75">
      <c r="B192" s="28"/>
      <c r="C192" s="27"/>
      <c r="D192" s="50"/>
      <c r="E192" s="30"/>
    </row>
    <row r="193" spans="1:5" ht="16.5">
      <c r="A193" s="35" t="s">
        <v>135</v>
      </c>
      <c r="B193" s="33" t="s">
        <v>136</v>
      </c>
      <c r="C193" s="27">
        <v>762451</v>
      </c>
      <c r="D193" s="50">
        <v>16451361</v>
      </c>
      <c r="E193" s="32">
        <v>626586952</v>
      </c>
    </row>
    <row r="194" spans="1:5" ht="15.75">
      <c r="A194" s="1" t="s">
        <v>138</v>
      </c>
      <c r="B194" s="29" t="s">
        <v>139</v>
      </c>
      <c r="C194" s="27">
        <v>530907</v>
      </c>
      <c r="D194" s="50">
        <v>5683285</v>
      </c>
      <c r="E194" s="32">
        <v>268146747</v>
      </c>
    </row>
    <row r="195" spans="1:5" ht="15.75">
      <c r="A195" s="1" t="s">
        <v>141</v>
      </c>
      <c r="B195" s="29" t="s">
        <v>142</v>
      </c>
      <c r="C195" s="27">
        <v>216620</v>
      </c>
      <c r="D195" s="50">
        <v>2136673</v>
      </c>
      <c r="E195" s="32">
        <v>144918777</v>
      </c>
    </row>
    <row r="196" spans="1:5" ht="15.75">
      <c r="A196" s="1" t="s">
        <v>144</v>
      </c>
      <c r="B196" s="29" t="s">
        <v>145</v>
      </c>
      <c r="C196" s="27">
        <v>6843</v>
      </c>
      <c r="D196" s="50">
        <v>5370540</v>
      </c>
      <c r="E196" s="32">
        <v>243081913</v>
      </c>
    </row>
    <row r="197" spans="1:5" ht="15.75">
      <c r="A197" s="1" t="s">
        <v>147</v>
      </c>
      <c r="B197" s="29" t="s">
        <v>148</v>
      </c>
      <c r="C197" s="27">
        <v>73876</v>
      </c>
      <c r="D197" s="50">
        <v>2993133</v>
      </c>
      <c r="E197" s="55">
        <v>69835975</v>
      </c>
    </row>
    <row r="198" spans="1:5" ht="15.75">
      <c r="A198" s="1" t="s">
        <v>150</v>
      </c>
      <c r="B198" s="29" t="s">
        <v>151</v>
      </c>
      <c r="C198" s="27">
        <v>150825</v>
      </c>
      <c r="D198" s="50">
        <v>2404403</v>
      </c>
      <c r="E198" s="55">
        <v>45522317</v>
      </c>
    </row>
    <row r="199" spans="2:5" ht="15.75">
      <c r="B199" s="28"/>
      <c r="C199" s="27"/>
      <c r="D199" s="50"/>
      <c r="E199" s="30"/>
    </row>
    <row r="200" spans="1:5" ht="16.5">
      <c r="A200" s="46" t="s">
        <v>364</v>
      </c>
      <c r="B200" s="44">
        <v>72</v>
      </c>
      <c r="C200" s="27">
        <v>612254</v>
      </c>
      <c r="D200" s="27">
        <v>11381226</v>
      </c>
      <c r="E200" s="31">
        <v>167231246</v>
      </c>
    </row>
    <row r="201" spans="1:5" ht="15.75">
      <c r="A201" s="43" t="s">
        <v>172</v>
      </c>
      <c r="B201" s="42">
        <v>721</v>
      </c>
      <c r="C201" s="27">
        <v>62725</v>
      </c>
      <c r="D201" s="27">
        <v>1880698</v>
      </c>
      <c r="E201" s="31">
        <v>43942388</v>
      </c>
    </row>
    <row r="202" spans="1:5" ht="15.75">
      <c r="A202" s="43" t="s">
        <v>175</v>
      </c>
      <c r="B202" s="42">
        <v>7211</v>
      </c>
      <c r="C202" s="27">
        <v>53290</v>
      </c>
      <c r="D202" s="27">
        <v>1830579</v>
      </c>
      <c r="E202" s="31">
        <v>42700783</v>
      </c>
    </row>
    <row r="203" spans="1:5" ht="15.75">
      <c r="A203" s="43" t="s">
        <v>365</v>
      </c>
      <c r="B203" s="42">
        <v>72111</v>
      </c>
      <c r="C203" s="27">
        <v>48472</v>
      </c>
      <c r="D203" s="27">
        <v>1435580</v>
      </c>
      <c r="E203" s="31">
        <v>30649738</v>
      </c>
    </row>
    <row r="204" spans="1:5" ht="15.75">
      <c r="A204" s="43" t="s">
        <v>366</v>
      </c>
      <c r="B204" s="42">
        <v>72112</v>
      </c>
      <c r="C204" s="27">
        <v>358</v>
      </c>
      <c r="D204" s="27">
        <v>372711</v>
      </c>
      <c r="E204" s="31">
        <v>11675596</v>
      </c>
    </row>
    <row r="205" spans="1:5" ht="15.75">
      <c r="A205" s="43" t="s">
        <v>367</v>
      </c>
      <c r="B205" s="42">
        <v>72119</v>
      </c>
      <c r="C205" s="27">
        <v>4460</v>
      </c>
      <c r="D205" s="27">
        <v>22288</v>
      </c>
      <c r="E205" s="31">
        <v>375449</v>
      </c>
    </row>
    <row r="206" spans="1:5" ht="15.75">
      <c r="A206" s="43" t="s">
        <v>368</v>
      </c>
      <c r="B206" s="42">
        <v>721191</v>
      </c>
      <c r="C206" s="27">
        <v>3414</v>
      </c>
      <c r="D206" s="27">
        <v>17634</v>
      </c>
      <c r="E206" s="31">
        <v>278549</v>
      </c>
    </row>
    <row r="207" spans="1:5" ht="15.75">
      <c r="A207" s="43" t="s">
        <v>369</v>
      </c>
      <c r="B207" s="42">
        <v>721199</v>
      </c>
      <c r="C207" s="27">
        <v>1046</v>
      </c>
      <c r="D207" s="27">
        <v>4654</v>
      </c>
      <c r="E207" s="31">
        <v>96900</v>
      </c>
    </row>
    <row r="208" spans="1:5" ht="15.75">
      <c r="A208" s="43" t="s">
        <v>370</v>
      </c>
      <c r="B208" s="42">
        <v>7212</v>
      </c>
      <c r="C208" s="27">
        <v>7190</v>
      </c>
      <c r="D208" s="27">
        <v>38308</v>
      </c>
      <c r="E208" s="31">
        <v>1048569</v>
      </c>
    </row>
    <row r="209" spans="1:5" ht="15.75">
      <c r="A209" s="43" t="s">
        <v>444</v>
      </c>
      <c r="B209" s="42">
        <v>721211</v>
      </c>
      <c r="C209" s="27">
        <v>4076</v>
      </c>
      <c r="D209" s="27">
        <v>19170</v>
      </c>
      <c r="E209" s="31">
        <v>447688</v>
      </c>
    </row>
    <row r="210" spans="1:5" ht="15.75">
      <c r="A210" s="43" t="s">
        <v>371</v>
      </c>
      <c r="B210" s="42">
        <v>721214</v>
      </c>
      <c r="C210" s="27">
        <v>3114</v>
      </c>
      <c r="D210" s="27">
        <v>19138</v>
      </c>
      <c r="E210" s="31">
        <v>600881</v>
      </c>
    </row>
    <row r="211" spans="1:5" ht="15.75">
      <c r="A211" s="43" t="s">
        <v>372</v>
      </c>
      <c r="B211" s="42">
        <v>7213</v>
      </c>
      <c r="C211" s="27">
        <v>2245</v>
      </c>
      <c r="D211" s="27">
        <v>11811</v>
      </c>
      <c r="E211" s="31">
        <v>193036</v>
      </c>
    </row>
    <row r="212" spans="1:5" ht="15.75">
      <c r="A212" s="43" t="s">
        <v>186</v>
      </c>
      <c r="B212" s="42">
        <v>722</v>
      </c>
      <c r="C212" s="27">
        <v>549529</v>
      </c>
      <c r="D212" s="27">
        <v>9500528</v>
      </c>
      <c r="E212" s="31">
        <v>123288858</v>
      </c>
    </row>
    <row r="213" spans="1:5" ht="15.75">
      <c r="A213" s="43" t="s">
        <v>189</v>
      </c>
      <c r="B213" s="42">
        <v>7221</v>
      </c>
      <c r="C213" s="27">
        <v>213550</v>
      </c>
      <c r="D213" s="27">
        <v>4518780</v>
      </c>
      <c r="E213" s="31">
        <v>62854641</v>
      </c>
    </row>
    <row r="214" spans="1:5" ht="15.75">
      <c r="A214" s="43" t="s">
        <v>192</v>
      </c>
      <c r="B214" s="42">
        <v>7222</v>
      </c>
      <c r="C214" s="27">
        <v>256383</v>
      </c>
      <c r="D214" s="50">
        <v>4073818</v>
      </c>
      <c r="E214" s="32">
        <v>45348642</v>
      </c>
    </row>
    <row r="215" spans="1:5" ht="15.75">
      <c r="A215" s="43" t="s">
        <v>445</v>
      </c>
      <c r="B215" s="42">
        <v>722211</v>
      </c>
      <c r="C215" s="27">
        <v>204311</v>
      </c>
      <c r="D215" s="27">
        <v>3491931</v>
      </c>
      <c r="E215" s="31">
        <v>38400446</v>
      </c>
    </row>
    <row r="216" spans="1:5" ht="15.75">
      <c r="A216" s="43" t="s">
        <v>373</v>
      </c>
      <c r="B216" s="42">
        <v>722212</v>
      </c>
      <c r="C216" s="27">
        <v>6712</v>
      </c>
      <c r="D216" s="27">
        <v>128458</v>
      </c>
      <c r="E216" s="31">
        <v>1561343</v>
      </c>
    </row>
    <row r="217" spans="1:5" ht="15.75">
      <c r="A217" s="43" t="s">
        <v>374</v>
      </c>
      <c r="B217" s="42">
        <v>722213</v>
      </c>
      <c r="C217" s="27">
        <v>45360</v>
      </c>
      <c r="D217" s="27">
        <v>453429</v>
      </c>
      <c r="E217" s="31">
        <v>5386853</v>
      </c>
    </row>
    <row r="218" spans="1:5" ht="15.75">
      <c r="A218" s="43" t="s">
        <v>196</v>
      </c>
      <c r="B218" s="42">
        <v>7223</v>
      </c>
      <c r="C218" s="27">
        <v>33499</v>
      </c>
      <c r="D218" s="27">
        <v>546347</v>
      </c>
      <c r="E218" s="31">
        <v>10730752</v>
      </c>
    </row>
    <row r="219" spans="1:5" ht="15.75">
      <c r="A219" s="43" t="s">
        <v>375</v>
      </c>
      <c r="B219" s="42">
        <v>72231</v>
      </c>
      <c r="C219" s="27">
        <v>20920</v>
      </c>
      <c r="D219" s="27">
        <v>407885</v>
      </c>
      <c r="E219" s="31">
        <v>8476964</v>
      </c>
    </row>
    <row r="220" spans="1:5" ht="15.75">
      <c r="A220" s="43" t="s">
        <v>376</v>
      </c>
      <c r="B220" s="42">
        <v>72232</v>
      </c>
      <c r="C220" s="27">
        <v>10313</v>
      </c>
      <c r="D220" s="27">
        <v>128116</v>
      </c>
      <c r="E220" s="31">
        <v>2059082</v>
      </c>
    </row>
    <row r="221" spans="1:5" ht="15.75">
      <c r="A221" s="43" t="s">
        <v>377</v>
      </c>
      <c r="B221" s="42">
        <v>72233</v>
      </c>
      <c r="C221" s="27">
        <v>2266</v>
      </c>
      <c r="D221" s="27">
        <v>10346</v>
      </c>
      <c r="E221" s="31">
        <v>194706</v>
      </c>
    </row>
    <row r="222" spans="1:5" ht="15.75">
      <c r="A222" s="43" t="s">
        <v>198</v>
      </c>
      <c r="B222" s="42">
        <v>7224</v>
      </c>
      <c r="C222" s="27">
        <v>46097</v>
      </c>
      <c r="D222" s="27">
        <v>361583</v>
      </c>
      <c r="E222" s="31">
        <v>4354823</v>
      </c>
    </row>
    <row r="223" spans="1:5" ht="15.75">
      <c r="A223" s="43"/>
      <c r="B223" s="42"/>
      <c r="C223" s="27"/>
      <c r="D223" s="27"/>
      <c r="E223" s="31"/>
    </row>
    <row r="224" spans="1:5" ht="16.5">
      <c r="A224" s="46" t="s">
        <v>200</v>
      </c>
      <c r="B224" s="44">
        <v>81</v>
      </c>
      <c r="C224" s="27">
        <v>736440</v>
      </c>
      <c r="D224" s="27">
        <v>5458558</v>
      </c>
      <c r="E224" s="31">
        <v>133557722</v>
      </c>
    </row>
    <row r="225" spans="1:5" ht="15.75">
      <c r="A225" s="43" t="s">
        <v>378</v>
      </c>
      <c r="B225" s="42">
        <v>811</v>
      </c>
      <c r="C225" s="27">
        <v>225535</v>
      </c>
      <c r="D225" s="27">
        <v>1307221</v>
      </c>
      <c r="E225" s="31">
        <v>41206327</v>
      </c>
    </row>
    <row r="226" spans="1:5" ht="15.75">
      <c r="A226" s="43" t="s">
        <v>379</v>
      </c>
      <c r="B226" s="42">
        <v>8111</v>
      </c>
      <c r="C226" s="27">
        <v>164334</v>
      </c>
      <c r="D226" s="27">
        <v>888301</v>
      </c>
      <c r="E226" s="31">
        <v>24645141</v>
      </c>
    </row>
    <row r="227" spans="1:5" ht="15.75">
      <c r="A227" s="43" t="s">
        <v>380</v>
      </c>
      <c r="B227" s="42">
        <v>81111</v>
      </c>
      <c r="C227" s="27">
        <v>94085</v>
      </c>
      <c r="D227" s="27">
        <v>395701</v>
      </c>
      <c r="E227" s="31">
        <v>11924819</v>
      </c>
    </row>
    <row r="228" spans="1:5" ht="15.75">
      <c r="A228" s="43" t="s">
        <v>381</v>
      </c>
      <c r="B228" s="42">
        <v>811111</v>
      </c>
      <c r="C228" s="27">
        <v>77889</v>
      </c>
      <c r="D228" s="27">
        <v>327427</v>
      </c>
      <c r="E228" s="31">
        <v>9897288</v>
      </c>
    </row>
    <row r="229" spans="1:5" ht="15.75">
      <c r="A229" s="43" t="s">
        <v>382</v>
      </c>
      <c r="B229" s="42">
        <v>811112</v>
      </c>
      <c r="C229" s="27">
        <v>3465</v>
      </c>
      <c r="D229" s="27">
        <v>13552</v>
      </c>
      <c r="E229" s="31">
        <v>363377</v>
      </c>
    </row>
    <row r="230" spans="1:5" ht="15.75">
      <c r="A230" s="43" t="s">
        <v>383</v>
      </c>
      <c r="B230" s="42">
        <v>811113</v>
      </c>
      <c r="C230" s="27">
        <v>6480</v>
      </c>
      <c r="D230" s="27">
        <v>26387</v>
      </c>
      <c r="E230" s="31">
        <v>821546</v>
      </c>
    </row>
    <row r="231" spans="1:5" ht="15.75">
      <c r="A231" s="43" t="s">
        <v>384</v>
      </c>
      <c r="B231" s="42">
        <v>811118</v>
      </c>
      <c r="C231" s="27">
        <v>6251</v>
      </c>
      <c r="D231" s="27">
        <v>28335</v>
      </c>
      <c r="E231" s="31">
        <v>842608</v>
      </c>
    </row>
    <row r="232" spans="1:5" ht="15.75">
      <c r="A232" s="43" t="s">
        <v>385</v>
      </c>
      <c r="B232" s="42">
        <v>81112</v>
      </c>
      <c r="C232" s="27">
        <v>43142</v>
      </c>
      <c r="D232" s="27">
        <v>256331</v>
      </c>
      <c r="E232" s="31">
        <v>8800250</v>
      </c>
    </row>
    <row r="233" spans="1:5" ht="15.75">
      <c r="A233" s="43" t="s">
        <v>386</v>
      </c>
      <c r="B233" s="42">
        <v>811121</v>
      </c>
      <c r="C233" s="27">
        <v>36191</v>
      </c>
      <c r="D233" s="27">
        <v>223589</v>
      </c>
      <c r="E233" s="31">
        <v>7780605</v>
      </c>
    </row>
    <row r="234" spans="1:5" ht="15.75">
      <c r="A234" s="43" t="s">
        <v>387</v>
      </c>
      <c r="B234" s="42">
        <v>811122</v>
      </c>
      <c r="C234" s="27">
        <v>6951</v>
      </c>
      <c r="D234" s="27">
        <v>32742</v>
      </c>
      <c r="E234" s="31">
        <v>1019645</v>
      </c>
    </row>
    <row r="235" spans="1:5" ht="15.75">
      <c r="A235" s="43" t="s">
        <v>388</v>
      </c>
      <c r="B235" s="42">
        <v>81119</v>
      </c>
      <c r="C235" s="27">
        <v>27107</v>
      </c>
      <c r="D235" s="27">
        <v>236269</v>
      </c>
      <c r="E235" s="31">
        <v>3920072</v>
      </c>
    </row>
    <row r="236" spans="1:5" ht="15.75">
      <c r="A236" s="43" t="s">
        <v>389</v>
      </c>
      <c r="B236" s="42">
        <v>811191</v>
      </c>
      <c r="C236" s="27">
        <v>8686</v>
      </c>
      <c r="D236" s="27">
        <v>69762</v>
      </c>
      <c r="E236" s="31">
        <v>1305172</v>
      </c>
    </row>
    <row r="237" spans="1:5" ht="15.75">
      <c r="A237" s="43" t="s">
        <v>390</v>
      </c>
      <c r="B237" s="42">
        <v>811192</v>
      </c>
      <c r="C237" s="27">
        <v>15042</v>
      </c>
      <c r="D237" s="27">
        <v>146991</v>
      </c>
      <c r="E237" s="31">
        <v>2060003</v>
      </c>
    </row>
    <row r="238" spans="1:5" ht="15.75">
      <c r="A238" s="43" t="s">
        <v>391</v>
      </c>
      <c r="B238" s="42">
        <v>811198</v>
      </c>
      <c r="C238" s="27">
        <v>3379</v>
      </c>
      <c r="D238" s="27">
        <v>19516</v>
      </c>
      <c r="E238" s="31">
        <v>554897</v>
      </c>
    </row>
    <row r="239" spans="1:5" ht="15.75">
      <c r="A239" s="43" t="s">
        <v>392</v>
      </c>
      <c r="B239" s="42">
        <v>8112</v>
      </c>
      <c r="C239" s="27">
        <v>13199</v>
      </c>
      <c r="D239" s="27">
        <v>127477</v>
      </c>
      <c r="E239" s="31">
        <v>5838922</v>
      </c>
    </row>
    <row r="240" spans="1:5" ht="15.75">
      <c r="A240" s="43" t="s">
        <v>393</v>
      </c>
      <c r="B240" s="42">
        <v>811211</v>
      </c>
      <c r="C240" s="27">
        <v>2570</v>
      </c>
      <c r="D240" s="27">
        <v>17492</v>
      </c>
      <c r="E240" s="31">
        <v>595206</v>
      </c>
    </row>
    <row r="241" spans="1:5" ht="15.75">
      <c r="A241" s="43" t="s">
        <v>394</v>
      </c>
      <c r="B241" s="42">
        <v>811212</v>
      </c>
      <c r="C241" s="27">
        <v>5782</v>
      </c>
      <c r="D241" s="27">
        <v>55184</v>
      </c>
      <c r="E241" s="31">
        <v>2547590</v>
      </c>
    </row>
    <row r="242" spans="1:5" ht="15.75">
      <c r="A242" s="43" t="s">
        <v>395</v>
      </c>
      <c r="B242" s="42">
        <v>811213</v>
      </c>
      <c r="C242" s="27">
        <v>1542</v>
      </c>
      <c r="D242" s="27">
        <v>16228</v>
      </c>
      <c r="E242" s="31">
        <v>670469</v>
      </c>
    </row>
    <row r="243" spans="1:5" ht="15.75">
      <c r="A243" s="43" t="s">
        <v>396</v>
      </c>
      <c r="B243" s="42">
        <v>811219</v>
      </c>
      <c r="C243" s="27">
        <v>3305</v>
      </c>
      <c r="D243" s="27">
        <v>38573</v>
      </c>
      <c r="E243" s="31">
        <v>2025657</v>
      </c>
    </row>
    <row r="244" spans="1:5" ht="15.75">
      <c r="A244" s="43" t="s">
        <v>397</v>
      </c>
      <c r="B244" s="42">
        <v>8113</v>
      </c>
      <c r="C244" s="27">
        <v>24589</v>
      </c>
      <c r="D244" s="27">
        <v>193442</v>
      </c>
      <c r="E244" s="31">
        <v>8045981</v>
      </c>
    </row>
    <row r="245" spans="1:5" ht="15.75">
      <c r="A245" s="43" t="s">
        <v>398</v>
      </c>
      <c r="B245" s="42">
        <v>8114</v>
      </c>
      <c r="C245" s="27">
        <v>23413</v>
      </c>
      <c r="D245" s="27">
        <v>98001</v>
      </c>
      <c r="E245" s="31">
        <v>2676283</v>
      </c>
    </row>
    <row r="246" spans="1:5" ht="15.75">
      <c r="A246" s="43" t="s">
        <v>399</v>
      </c>
      <c r="B246" s="42">
        <v>81141</v>
      </c>
      <c r="C246" s="27">
        <v>7212</v>
      </c>
      <c r="D246" s="27">
        <v>39279</v>
      </c>
      <c r="E246" s="31">
        <v>1063545</v>
      </c>
    </row>
    <row r="247" spans="1:5" ht="15.75">
      <c r="A247" s="43" t="s">
        <v>400</v>
      </c>
      <c r="B247" s="42">
        <v>811411</v>
      </c>
      <c r="C247" s="27">
        <v>2185</v>
      </c>
      <c r="D247" s="27">
        <v>7033</v>
      </c>
      <c r="E247" s="31">
        <v>182661</v>
      </c>
    </row>
    <row r="248" spans="1:5" ht="15.75">
      <c r="A248" s="43" t="s">
        <v>401</v>
      </c>
      <c r="B248" s="42">
        <v>811412</v>
      </c>
      <c r="C248" s="27">
        <v>5027</v>
      </c>
      <c r="D248" s="27">
        <v>32246</v>
      </c>
      <c r="E248" s="31">
        <v>880884</v>
      </c>
    </row>
    <row r="249" spans="1:5" ht="15.75">
      <c r="A249" s="43" t="s">
        <v>402</v>
      </c>
      <c r="B249" s="42">
        <v>81142</v>
      </c>
      <c r="C249" s="27">
        <v>4970</v>
      </c>
      <c r="D249" s="27">
        <v>17622</v>
      </c>
      <c r="E249" s="31">
        <v>424111</v>
      </c>
    </row>
    <row r="250" spans="1:5" ht="15.75">
      <c r="A250" s="43" t="s">
        <v>403</v>
      </c>
      <c r="B250" s="42">
        <v>81143</v>
      </c>
      <c r="C250" s="27">
        <v>1143</v>
      </c>
      <c r="D250" s="27">
        <v>2747</v>
      </c>
      <c r="E250" s="31">
        <v>50309</v>
      </c>
    </row>
    <row r="251" spans="1:5" ht="15.75">
      <c r="A251" s="43" t="s">
        <v>404</v>
      </c>
      <c r="B251" s="42">
        <v>81149</v>
      </c>
      <c r="C251" s="27">
        <v>10088</v>
      </c>
      <c r="D251" s="27">
        <v>38353</v>
      </c>
      <c r="E251" s="31">
        <v>1138318</v>
      </c>
    </row>
    <row r="252" spans="1:5" ht="15.75">
      <c r="A252" s="43" t="s">
        <v>405</v>
      </c>
      <c r="B252" s="42">
        <v>812</v>
      </c>
      <c r="C252" s="27">
        <v>209772</v>
      </c>
      <c r="D252" s="27">
        <v>1357791</v>
      </c>
      <c r="E252" s="31">
        <v>27567742</v>
      </c>
    </row>
    <row r="253" spans="1:5" ht="15.75">
      <c r="A253" s="43" t="s">
        <v>406</v>
      </c>
      <c r="B253" s="42">
        <v>8121</v>
      </c>
      <c r="C253" s="27">
        <v>109974</v>
      </c>
      <c r="D253" s="27">
        <v>612980</v>
      </c>
      <c r="E253" s="31">
        <v>10602762</v>
      </c>
    </row>
    <row r="254" spans="1:5" ht="15.75">
      <c r="A254" s="43" t="s">
        <v>407</v>
      </c>
      <c r="B254" s="42">
        <v>81211</v>
      </c>
      <c r="C254" s="27">
        <v>92440</v>
      </c>
      <c r="D254" s="27">
        <v>502436</v>
      </c>
      <c r="E254" s="31">
        <v>9064600</v>
      </c>
    </row>
    <row r="255" spans="1:5" ht="15.75">
      <c r="A255" s="43" t="s">
        <v>408</v>
      </c>
      <c r="B255" s="42">
        <v>812111</v>
      </c>
      <c r="C255" s="27">
        <v>3919</v>
      </c>
      <c r="D255" s="27">
        <v>13508</v>
      </c>
      <c r="E255" s="31">
        <v>240776</v>
      </c>
    </row>
    <row r="256" spans="1:5" ht="15.75">
      <c r="A256" s="43" t="s">
        <v>409</v>
      </c>
      <c r="B256" s="42">
        <v>812112</v>
      </c>
      <c r="C256" s="27">
        <v>76942</v>
      </c>
      <c r="D256" s="27">
        <v>456846</v>
      </c>
      <c r="E256" s="31">
        <v>8360399</v>
      </c>
    </row>
    <row r="257" spans="1:5" ht="15.75">
      <c r="A257" s="43" t="s">
        <v>410</v>
      </c>
      <c r="B257" s="42">
        <v>812113</v>
      </c>
      <c r="C257" s="27">
        <v>11579</v>
      </c>
      <c r="D257" s="27">
        <v>32082</v>
      </c>
      <c r="E257" s="31">
        <v>463425</v>
      </c>
    </row>
    <row r="258" spans="1:5" ht="15.75">
      <c r="A258" s="43" t="s">
        <v>411</v>
      </c>
      <c r="B258" s="42">
        <v>81219</v>
      </c>
      <c r="C258" s="27">
        <v>17534</v>
      </c>
      <c r="D258" s="27">
        <v>110544</v>
      </c>
      <c r="E258" s="31">
        <v>1538162</v>
      </c>
    </row>
    <row r="259" spans="1:5" ht="15.75">
      <c r="A259" s="43" t="s">
        <v>412</v>
      </c>
      <c r="B259" s="42">
        <v>812191</v>
      </c>
      <c r="C259" s="27">
        <v>3118</v>
      </c>
      <c r="D259" s="27">
        <v>31194</v>
      </c>
      <c r="E259" s="31">
        <v>526851</v>
      </c>
    </row>
    <row r="260" spans="1:5" ht="15.75">
      <c r="A260" s="43" t="s">
        <v>413</v>
      </c>
      <c r="B260" s="42">
        <v>812199</v>
      </c>
      <c r="C260" s="27">
        <v>14416</v>
      </c>
      <c r="D260" s="27">
        <v>79350</v>
      </c>
      <c r="E260" s="31">
        <v>1011311</v>
      </c>
    </row>
    <row r="261" spans="1:5" ht="15.75">
      <c r="A261" s="43" t="s">
        <v>414</v>
      </c>
      <c r="B261" s="42">
        <v>8122</v>
      </c>
      <c r="C261" s="27">
        <v>21204</v>
      </c>
      <c r="D261" s="27">
        <v>136806</v>
      </c>
      <c r="E261" s="31">
        <v>4105789</v>
      </c>
    </row>
    <row r="262" spans="1:5" ht="15.75">
      <c r="A262" s="43" t="s">
        <v>415</v>
      </c>
      <c r="B262" s="42">
        <v>81221</v>
      </c>
      <c r="C262" s="27">
        <v>15613</v>
      </c>
      <c r="D262" s="27">
        <v>101389</v>
      </c>
      <c r="E262" s="31">
        <v>2956292</v>
      </c>
    </row>
    <row r="263" spans="1:5" ht="15.75">
      <c r="A263" s="43" t="s">
        <v>416</v>
      </c>
      <c r="B263" s="42">
        <v>81222</v>
      </c>
      <c r="C263" s="27">
        <v>5591</v>
      </c>
      <c r="D263" s="27">
        <v>35417</v>
      </c>
      <c r="E263" s="31">
        <v>1149497</v>
      </c>
    </row>
    <row r="264" spans="1:5" ht="15.75">
      <c r="A264" s="43" t="s">
        <v>417</v>
      </c>
      <c r="B264" s="42">
        <v>8123</v>
      </c>
      <c r="C264" s="27">
        <v>42270</v>
      </c>
      <c r="D264" s="27">
        <v>374377</v>
      </c>
      <c r="E264" s="31">
        <v>8113754</v>
      </c>
    </row>
    <row r="265" spans="1:5" ht="15.75">
      <c r="A265" s="43" t="s">
        <v>418</v>
      </c>
      <c r="B265" s="42">
        <v>81231</v>
      </c>
      <c r="C265" s="27">
        <v>11124</v>
      </c>
      <c r="D265" s="27">
        <v>43474</v>
      </c>
      <c r="E265" s="31">
        <v>673774</v>
      </c>
    </row>
    <row r="266" spans="1:5" ht="15.75">
      <c r="A266" s="43" t="s">
        <v>419</v>
      </c>
      <c r="B266" s="42">
        <v>81232</v>
      </c>
      <c r="C266" s="27">
        <v>26857</v>
      </c>
      <c r="D266" s="27">
        <v>183714</v>
      </c>
      <c r="E266" s="31">
        <v>2946215</v>
      </c>
    </row>
    <row r="267" spans="1:5" ht="15.75">
      <c r="A267" s="43" t="s">
        <v>420</v>
      </c>
      <c r="B267" s="42">
        <v>81233</v>
      </c>
      <c r="C267" s="27">
        <v>4289</v>
      </c>
      <c r="D267" s="27">
        <v>147189</v>
      </c>
      <c r="E267" s="31">
        <v>4493765</v>
      </c>
    </row>
    <row r="268" spans="1:5" ht="15.75">
      <c r="A268" s="43" t="s">
        <v>421</v>
      </c>
      <c r="B268" s="42">
        <v>812331</v>
      </c>
      <c r="C268" s="27">
        <v>1012</v>
      </c>
      <c r="D268" s="27">
        <v>45870</v>
      </c>
      <c r="E268" s="31">
        <v>1214142</v>
      </c>
    </row>
    <row r="269" spans="1:5" ht="15.75">
      <c r="A269" s="43" t="s">
        <v>422</v>
      </c>
      <c r="B269" s="42">
        <v>812332</v>
      </c>
      <c r="C269" s="27">
        <v>3277</v>
      </c>
      <c r="D269" s="27">
        <v>101319</v>
      </c>
      <c r="E269" s="31">
        <v>3279623</v>
      </c>
    </row>
    <row r="270" spans="1:5" ht="15.75">
      <c r="A270" s="43" t="s">
        <v>423</v>
      </c>
      <c r="B270" s="42">
        <v>8129</v>
      </c>
      <c r="C270" s="27">
        <v>36324</v>
      </c>
      <c r="D270" s="27">
        <v>233628</v>
      </c>
      <c r="E270" s="31">
        <v>4745437</v>
      </c>
    </row>
    <row r="271" spans="1:5" ht="15.75">
      <c r="A271" s="43" t="s">
        <v>424</v>
      </c>
      <c r="B271" s="42">
        <v>81291</v>
      </c>
      <c r="C271" s="27">
        <v>10488</v>
      </c>
      <c r="D271" s="27">
        <v>47684</v>
      </c>
      <c r="E271" s="31">
        <v>786610</v>
      </c>
    </row>
    <row r="272" spans="1:5" ht="15.75">
      <c r="A272" s="43" t="s">
        <v>425</v>
      </c>
      <c r="B272" s="42">
        <v>81292</v>
      </c>
      <c r="C272" s="27">
        <v>2413</v>
      </c>
      <c r="D272" s="27">
        <v>23904</v>
      </c>
      <c r="E272" s="31">
        <v>755189</v>
      </c>
    </row>
    <row r="273" spans="1:5" ht="15.75">
      <c r="A273" s="43" t="s">
        <v>426</v>
      </c>
      <c r="B273" s="42">
        <v>812921</v>
      </c>
      <c r="C273" s="27">
        <v>1346</v>
      </c>
      <c r="D273" s="27">
        <v>19974</v>
      </c>
      <c r="E273" s="31">
        <v>685180</v>
      </c>
    </row>
    <row r="274" spans="1:5" ht="15.75">
      <c r="A274" s="43" t="s">
        <v>427</v>
      </c>
      <c r="B274" s="42">
        <v>812922</v>
      </c>
      <c r="C274" s="27">
        <v>1067</v>
      </c>
      <c r="D274" s="27">
        <v>3930</v>
      </c>
      <c r="E274" s="31">
        <v>70009</v>
      </c>
    </row>
    <row r="275" spans="1:5" ht="15.75">
      <c r="A275" s="43" t="s">
        <v>428</v>
      </c>
      <c r="B275" s="42">
        <v>81293</v>
      </c>
      <c r="C275" s="27">
        <v>12321</v>
      </c>
      <c r="D275" s="27">
        <v>111841</v>
      </c>
      <c r="E275" s="31">
        <v>1944535</v>
      </c>
    </row>
    <row r="276" spans="1:5" ht="15.75">
      <c r="A276" s="43" t="s">
        <v>429</v>
      </c>
      <c r="B276" s="42">
        <v>81299</v>
      </c>
      <c r="C276" s="27">
        <v>11102</v>
      </c>
      <c r="D276" s="27">
        <v>50199</v>
      </c>
      <c r="E276" s="31">
        <v>1259103</v>
      </c>
    </row>
    <row r="277" spans="1:5" ht="15.75">
      <c r="A277" s="43" t="s">
        <v>446</v>
      </c>
      <c r="B277" s="42">
        <v>813</v>
      </c>
      <c r="C277" s="27">
        <v>301133</v>
      </c>
      <c r="D277" s="27">
        <v>2793546</v>
      </c>
      <c r="E277" s="31">
        <v>64783653</v>
      </c>
    </row>
    <row r="278" spans="1:5" ht="15.75">
      <c r="A278" s="43" t="s">
        <v>447</v>
      </c>
      <c r="B278" s="42">
        <v>8131</v>
      </c>
      <c r="C278" s="27">
        <v>174530</v>
      </c>
      <c r="D278" s="31">
        <v>1647219</v>
      </c>
      <c r="E278" s="31">
        <v>28307395</v>
      </c>
    </row>
    <row r="279" spans="1:5" ht="15.75">
      <c r="A279" s="43" t="s">
        <v>430</v>
      </c>
      <c r="B279" s="42">
        <v>8132</v>
      </c>
      <c r="C279" s="27">
        <v>16086</v>
      </c>
      <c r="D279" s="27">
        <v>149045</v>
      </c>
      <c r="E279" s="31">
        <v>6424093</v>
      </c>
    </row>
    <row r="280" spans="1:5" ht="15.75">
      <c r="A280" s="43" t="s">
        <v>448</v>
      </c>
      <c r="B280" s="42">
        <v>813211</v>
      </c>
      <c r="C280" s="27">
        <v>8962</v>
      </c>
      <c r="D280" s="27">
        <v>68910</v>
      </c>
      <c r="E280" s="31">
        <v>3033661</v>
      </c>
    </row>
    <row r="281" spans="1:5" ht="15.75">
      <c r="A281" s="43" t="s">
        <v>431</v>
      </c>
      <c r="B281" s="42">
        <v>813212</v>
      </c>
      <c r="C281" s="27">
        <v>3991</v>
      </c>
      <c r="D281" s="27">
        <v>49271</v>
      </c>
      <c r="E281" s="31">
        <v>2162828</v>
      </c>
    </row>
    <row r="282" spans="1:5" ht="15.75">
      <c r="A282" s="43" t="s">
        <v>432</v>
      </c>
      <c r="B282" s="42">
        <v>813219</v>
      </c>
      <c r="C282" s="27">
        <v>3133</v>
      </c>
      <c r="D282" s="27">
        <v>30864</v>
      </c>
      <c r="E282" s="31">
        <v>1227604</v>
      </c>
    </row>
    <row r="283" spans="1:5" ht="15.75">
      <c r="A283" s="43" t="s">
        <v>433</v>
      </c>
      <c r="B283" s="42">
        <v>8133</v>
      </c>
      <c r="C283" s="27">
        <v>14260</v>
      </c>
      <c r="D283" s="27">
        <v>122910</v>
      </c>
      <c r="E283" s="31">
        <v>4185919</v>
      </c>
    </row>
    <row r="284" spans="1:5" ht="15.75">
      <c r="A284" s="43" t="s">
        <v>434</v>
      </c>
      <c r="B284" s="42">
        <v>813311</v>
      </c>
      <c r="C284" s="27">
        <v>2539</v>
      </c>
      <c r="D284" s="27">
        <v>26307</v>
      </c>
      <c r="E284" s="31">
        <v>1022085</v>
      </c>
    </row>
    <row r="285" spans="1:5" ht="15.75">
      <c r="A285" s="43" t="s">
        <v>435</v>
      </c>
      <c r="B285" s="42">
        <v>813312</v>
      </c>
      <c r="C285" s="27">
        <v>5562</v>
      </c>
      <c r="D285" s="27">
        <v>50368</v>
      </c>
      <c r="E285" s="31">
        <v>1617572</v>
      </c>
    </row>
    <row r="286" spans="1:5" ht="15.75">
      <c r="A286" s="43" t="s">
        <v>436</v>
      </c>
      <c r="B286" s="42">
        <v>813319</v>
      </c>
      <c r="C286" s="27">
        <v>6159</v>
      </c>
      <c r="D286" s="27">
        <v>46235</v>
      </c>
      <c r="E286" s="31">
        <v>1546262</v>
      </c>
    </row>
    <row r="287" spans="1:5" ht="15.75">
      <c r="A287" s="43" t="s">
        <v>437</v>
      </c>
      <c r="B287" s="42">
        <v>8134</v>
      </c>
      <c r="C287" s="27">
        <v>30620</v>
      </c>
      <c r="D287" s="27">
        <v>328324</v>
      </c>
      <c r="E287" s="31">
        <v>5207848</v>
      </c>
    </row>
    <row r="288" spans="1:5" ht="15.75">
      <c r="A288" s="43" t="s">
        <v>438</v>
      </c>
      <c r="B288" s="42">
        <v>8139</v>
      </c>
      <c r="C288" s="27">
        <v>65637</v>
      </c>
      <c r="D288" s="27">
        <v>546048</v>
      </c>
      <c r="E288" s="31">
        <v>20658398</v>
      </c>
    </row>
    <row r="289" spans="1:5" ht="15.75">
      <c r="A289" s="43" t="s">
        <v>439</v>
      </c>
      <c r="B289" s="42">
        <v>81391</v>
      </c>
      <c r="C289" s="27">
        <v>17287</v>
      </c>
      <c r="D289" s="27">
        <v>126047</v>
      </c>
      <c r="E289" s="31">
        <v>6527860</v>
      </c>
    </row>
    <row r="290" spans="1:5" ht="15.75">
      <c r="A290" s="43" t="s">
        <v>440</v>
      </c>
      <c r="B290" s="42">
        <v>81392</v>
      </c>
      <c r="C290" s="27">
        <v>7379</v>
      </c>
      <c r="D290" s="27">
        <v>78531</v>
      </c>
      <c r="E290" s="31">
        <v>4228428</v>
      </c>
    </row>
    <row r="291" spans="1:5" ht="15.75">
      <c r="A291" s="43" t="s">
        <v>441</v>
      </c>
      <c r="B291" s="42">
        <v>81393</v>
      </c>
      <c r="C291" s="27">
        <v>15627</v>
      </c>
      <c r="D291" s="27">
        <v>179259</v>
      </c>
      <c r="E291" s="31">
        <v>4888940</v>
      </c>
    </row>
    <row r="292" spans="1:5" ht="15.75">
      <c r="A292" s="43" t="s">
        <v>442</v>
      </c>
      <c r="B292" s="42">
        <v>81394</v>
      </c>
      <c r="C292" s="27">
        <v>3209</v>
      </c>
      <c r="D292" s="27">
        <v>16664</v>
      </c>
      <c r="E292" s="31">
        <v>592834</v>
      </c>
    </row>
    <row r="293" spans="1:5" ht="15.75">
      <c r="A293" s="43" t="s">
        <v>443</v>
      </c>
      <c r="B293" s="42">
        <v>81399</v>
      </c>
      <c r="C293" s="27">
        <v>22135</v>
      </c>
      <c r="D293" s="27">
        <v>145547</v>
      </c>
      <c r="E293" s="31">
        <v>4420336</v>
      </c>
    </row>
    <row r="294" spans="1:5" ht="15.75">
      <c r="A294" s="15"/>
      <c r="B294" s="60"/>
      <c r="C294" s="60"/>
      <c r="D294" s="60"/>
      <c r="E294" s="15"/>
    </row>
    <row r="295" spans="1:5" ht="15.75">
      <c r="A295" s="30"/>
      <c r="B295" s="30"/>
      <c r="C295" s="30"/>
      <c r="D295" s="30"/>
      <c r="E295" s="30"/>
    </row>
    <row r="296" ht="15.75">
      <c r="A296" t="s">
        <v>226</v>
      </c>
    </row>
    <row r="297" ht="15.75">
      <c r="A297" s="1" t="s">
        <v>216</v>
      </c>
    </row>
    <row r="298" ht="15.75">
      <c r="A298" s="1"/>
    </row>
    <row r="299" ht="15.75">
      <c r="A299" t="s">
        <v>227</v>
      </c>
    </row>
    <row r="300" ht="15.75">
      <c r="A300" s="1" t="s">
        <v>228</v>
      </c>
    </row>
    <row r="302" ht="15.75">
      <c r="A302" s="1" t="s">
        <v>217</v>
      </c>
    </row>
    <row r="303" ht="15.75">
      <c r="A303" s="1" t="s">
        <v>218</v>
      </c>
    </row>
    <row r="304" ht="15.75">
      <c r="A304" t="s">
        <v>229</v>
      </c>
    </row>
    <row r="305" ht="15.75">
      <c r="A305" s="1"/>
    </row>
    <row r="306" ht="15.75">
      <c r="A306" s="1" t="s">
        <v>230</v>
      </c>
    </row>
    <row r="307" ht="15.75">
      <c r="A307" s="37" t="s">
        <v>231</v>
      </c>
    </row>
  </sheetData>
  <mergeCells count="5">
    <mergeCell ref="E12:E14"/>
    <mergeCell ref="A12:A15"/>
    <mergeCell ref="B12:B15"/>
    <mergeCell ref="C12:C14"/>
    <mergeCell ref="D12:D14"/>
  </mergeCells>
  <hyperlinks>
    <hyperlink ref="A307" r:id="rId1" display="http://www.census.gov/epcd/cbp/view/cbpview.html"/>
  </hyperlinks>
  <printOptions/>
  <pageMargins left="0.75" right="0.75" top="1" bottom="1" header="0.5" footer="0.5"/>
  <pageSetup fitToHeight="10" horizontalDpi="600" verticalDpi="600" orientation="portrait" paperSize="17" scale="7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15"/>
  <sheetViews>
    <sheetView showGridLines="0" showOutlineSymbols="0" zoomScale="65" zoomScaleNormal="65" workbookViewId="0" topLeftCell="A1">
      <selection activeCell="A1" sqref="A1"/>
    </sheetView>
  </sheetViews>
  <sheetFormatPr defaultColWidth="8.796875" defaultRowHeight="15.75"/>
  <cols>
    <col min="1" max="1" width="52.59765625" style="0" customWidth="1"/>
    <col min="2" max="2" width="8.19921875" style="0" customWidth="1"/>
    <col min="5" max="8" width="9.69921875" style="0" customWidth="1"/>
    <col min="11" max="12" width="9.69921875" style="0" customWidth="1"/>
    <col min="13" max="13" width="9.59765625" style="0" customWidth="1"/>
    <col min="14" max="14" width="11.69921875" style="0" customWidth="1"/>
    <col min="17" max="19" width="9.69921875" style="0" customWidth="1"/>
    <col min="20" max="20" width="12.59765625" style="0" customWidth="1"/>
    <col min="21" max="16384" width="9.69921875" style="0" customWidth="1"/>
  </cols>
  <sheetData>
    <row r="1" ht="15.75">
      <c r="A1" s="1" t="s">
        <v>466</v>
      </c>
    </row>
    <row r="3" ht="15.75">
      <c r="A3" s="1" t="s">
        <v>1</v>
      </c>
    </row>
    <row r="4" ht="15.75">
      <c r="A4" s="1" t="s">
        <v>2</v>
      </c>
    </row>
    <row r="5" ht="15.75">
      <c r="A5" s="1" t="s">
        <v>3</v>
      </c>
    </row>
    <row r="6" ht="15.75">
      <c r="A6" s="1" t="s">
        <v>4</v>
      </c>
    </row>
    <row r="7" ht="15.75">
      <c r="A7" s="1" t="s">
        <v>5</v>
      </c>
    </row>
    <row r="8" ht="15.75">
      <c r="A8" s="1" t="s">
        <v>6</v>
      </c>
    </row>
    <row r="9" spans="1:20" ht="15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15"/>
    </row>
    <row r="10" spans="1:19" ht="15.75">
      <c r="A10" s="2" t="s">
        <v>7</v>
      </c>
      <c r="B10" s="2" t="s">
        <v>8</v>
      </c>
      <c r="C10" s="8" t="s">
        <v>9</v>
      </c>
      <c r="D10" s="25"/>
      <c r="E10" s="8" t="s">
        <v>9</v>
      </c>
      <c r="G10" s="20" t="s">
        <v>9</v>
      </c>
      <c r="I10" s="8" t="s">
        <v>10</v>
      </c>
      <c r="K10" s="8" t="s">
        <v>10</v>
      </c>
      <c r="N10" s="20" t="s">
        <v>10</v>
      </c>
      <c r="O10" s="8" t="s">
        <v>11</v>
      </c>
      <c r="Q10" s="8" t="s">
        <v>11</v>
      </c>
      <c r="S10" s="8" t="s">
        <v>11</v>
      </c>
    </row>
    <row r="11" spans="2:19" ht="15.75">
      <c r="B11" s="2" t="s">
        <v>12</v>
      </c>
      <c r="C11" s="9" t="s">
        <v>13</v>
      </c>
      <c r="D11" s="26"/>
      <c r="E11" s="9" t="s">
        <v>13</v>
      </c>
      <c r="G11" s="21" t="s">
        <v>13</v>
      </c>
      <c r="I11" s="9" t="s">
        <v>13</v>
      </c>
      <c r="K11" s="9" t="s">
        <v>13</v>
      </c>
      <c r="N11" s="21" t="s">
        <v>13</v>
      </c>
      <c r="O11" s="13" t="s">
        <v>14</v>
      </c>
      <c r="Q11" s="13" t="s">
        <v>14</v>
      </c>
      <c r="S11" s="13" t="s">
        <v>14</v>
      </c>
    </row>
    <row r="12" spans="2:20" ht="15.75">
      <c r="B12" s="15"/>
      <c r="C12" s="10"/>
      <c r="D12" s="22"/>
      <c r="E12" s="10"/>
      <c r="F12" s="6"/>
      <c r="G12" s="6"/>
      <c r="H12" s="6"/>
      <c r="I12" s="24"/>
      <c r="J12" s="6"/>
      <c r="K12" s="10"/>
      <c r="L12" s="6"/>
      <c r="M12" s="6"/>
      <c r="N12" s="6"/>
      <c r="O12" s="24"/>
      <c r="P12" s="6"/>
      <c r="Q12" s="10"/>
      <c r="R12" s="6"/>
      <c r="S12" s="7"/>
      <c r="T12" s="15"/>
    </row>
    <row r="13" spans="3:20" ht="15.75">
      <c r="C13" s="11">
        <v>1998</v>
      </c>
      <c r="D13" s="26">
        <v>1999</v>
      </c>
      <c r="E13" s="11">
        <v>2000</v>
      </c>
      <c r="F13">
        <v>2001</v>
      </c>
      <c r="G13">
        <v>2002</v>
      </c>
      <c r="H13">
        <v>2003</v>
      </c>
      <c r="I13" s="11">
        <v>1998</v>
      </c>
      <c r="J13">
        <v>1999</v>
      </c>
      <c r="K13" s="11">
        <v>2000</v>
      </c>
      <c r="L13">
        <v>2001</v>
      </c>
      <c r="M13">
        <v>2002</v>
      </c>
      <c r="N13">
        <v>2003</v>
      </c>
      <c r="O13" s="11">
        <v>1998</v>
      </c>
      <c r="P13">
        <v>1999</v>
      </c>
      <c r="Q13" s="11">
        <v>2000</v>
      </c>
      <c r="R13">
        <v>2001</v>
      </c>
      <c r="S13">
        <v>2002</v>
      </c>
      <c r="T13">
        <v>2003</v>
      </c>
    </row>
    <row r="14" spans="1:20" ht="15.75">
      <c r="A14" s="6"/>
      <c r="B14" s="6"/>
      <c r="C14" s="10"/>
      <c r="D14" s="22"/>
      <c r="E14" s="10"/>
      <c r="F14" s="6"/>
      <c r="G14" s="6"/>
      <c r="H14" s="6"/>
      <c r="I14" s="10"/>
      <c r="J14" s="6"/>
      <c r="K14" s="10"/>
      <c r="L14" s="6"/>
      <c r="M14" s="6"/>
      <c r="N14" s="6"/>
      <c r="O14" s="10"/>
      <c r="P14" s="6"/>
      <c r="Q14" s="10"/>
      <c r="R14" s="6"/>
      <c r="S14" s="7"/>
      <c r="T14" s="15"/>
    </row>
    <row r="15" spans="1:20" ht="15.75">
      <c r="A15" s="1" t="s">
        <v>15</v>
      </c>
      <c r="B15" s="1" t="s">
        <v>16</v>
      </c>
      <c r="C15" s="12">
        <v>6941.822</v>
      </c>
      <c r="D15" s="27">
        <v>7008.444</v>
      </c>
      <c r="E15" s="12">
        <v>7070.048</v>
      </c>
      <c r="F15" s="4">
        <v>7095</v>
      </c>
      <c r="G15" s="4">
        <v>7200.77</v>
      </c>
      <c r="H15" s="4">
        <v>7254.745</v>
      </c>
      <c r="I15" s="12">
        <v>108117.731</v>
      </c>
      <c r="J15" s="4">
        <v>110705.661</v>
      </c>
      <c r="K15" s="12">
        <v>114064.976</v>
      </c>
      <c r="L15" s="4">
        <v>115061</v>
      </c>
      <c r="M15" s="4">
        <v>112400.654</v>
      </c>
      <c r="N15" s="4">
        <v>113398.043</v>
      </c>
      <c r="O15" s="12">
        <v>3309.405533</v>
      </c>
      <c r="P15" s="4">
        <v>3554.692909</v>
      </c>
      <c r="Q15" s="12">
        <v>3879.430052</v>
      </c>
      <c r="R15" s="4">
        <v>3989</v>
      </c>
      <c r="S15" s="5">
        <v>3943.179606</v>
      </c>
      <c r="T15" s="5">
        <v>4040.888841</v>
      </c>
    </row>
    <row r="16" spans="3:20" ht="15.75">
      <c r="C16" s="12"/>
      <c r="D16" s="27"/>
      <c r="E16" s="12"/>
      <c r="F16" s="4"/>
      <c r="G16" s="4"/>
      <c r="H16" s="4"/>
      <c r="I16" s="12"/>
      <c r="J16" s="4"/>
      <c r="K16" s="12"/>
      <c r="L16" s="4"/>
      <c r="M16" s="4"/>
      <c r="N16" s="4"/>
      <c r="O16" s="12"/>
      <c r="P16" s="4"/>
      <c r="Q16" s="12"/>
      <c r="R16" s="4"/>
      <c r="S16" s="5"/>
      <c r="T16" s="5"/>
    </row>
    <row r="17" spans="1:20" ht="15.75">
      <c r="A17" s="1" t="s">
        <v>17</v>
      </c>
      <c r="B17" s="1" t="s">
        <v>16</v>
      </c>
      <c r="C17" s="12">
        <v>3760.807</v>
      </c>
      <c r="D17" s="27">
        <v>3790.229</v>
      </c>
      <c r="E17" s="12">
        <v>3841.507</v>
      </c>
      <c r="F17" s="4">
        <v>4386</v>
      </c>
      <c r="G17" s="5">
        <f>+G19+G30+G36+G41+G53+G56+G68+G73+G81+G89+G101</f>
        <v>4014.932</v>
      </c>
      <c r="H17" s="5">
        <f>+H19+H30+H36+H41+H53+H56+H68+H73+H81+H89+H101</f>
        <v>4067.3169999999996</v>
      </c>
      <c r="I17" s="12">
        <v>57116.571</v>
      </c>
      <c r="J17" s="4">
        <v>59048.833</v>
      </c>
      <c r="K17" s="12">
        <v>61662.414</v>
      </c>
      <c r="L17" s="4">
        <v>62887</v>
      </c>
      <c r="M17" s="5">
        <f>+M19+M30+M36+M41+M53+M56+M68+M73+M81+M89+M101</f>
        <v>62265.476</v>
      </c>
      <c r="N17" s="5">
        <f>+N19+N30+N36+N41+N53+N56+N68+N73+N81+N89+N101</f>
        <v>64331.715</v>
      </c>
      <c r="O17" s="12">
        <v>1611.661243</v>
      </c>
      <c r="P17" s="4">
        <v>1752.164813</v>
      </c>
      <c r="Q17" s="14">
        <v>1949.8649289999998</v>
      </c>
      <c r="R17" s="4">
        <v>2032</v>
      </c>
      <c r="S17" s="5">
        <f>+S19+S30+S36+S41+S53+S56+S68+S73+S81+S89+S101</f>
        <v>2035.2140439999998</v>
      </c>
      <c r="T17" s="5">
        <f>+T19+T30+T36+T41+T53+T56+T68+T73+T81+T89+T101</f>
        <v>2152.1934109999997</v>
      </c>
    </row>
    <row r="18" spans="3:20" ht="15.75">
      <c r="C18" s="12"/>
      <c r="D18" s="27"/>
      <c r="E18" s="12"/>
      <c r="F18" s="4"/>
      <c r="G18" s="4"/>
      <c r="H18" s="4"/>
      <c r="I18" s="12"/>
      <c r="J18" s="4"/>
      <c r="K18" s="12"/>
      <c r="L18" s="4"/>
      <c r="M18" s="4"/>
      <c r="N18" s="4"/>
      <c r="O18" s="12"/>
      <c r="P18" s="4"/>
      <c r="Q18" s="12"/>
      <c r="R18" s="4"/>
      <c r="S18" s="5"/>
      <c r="T18" s="5"/>
    </row>
    <row r="19" spans="1:20" ht="15.75">
      <c r="A19" s="1" t="s">
        <v>18</v>
      </c>
      <c r="B19" s="1" t="s">
        <v>19</v>
      </c>
      <c r="C19" s="12">
        <v>186.162</v>
      </c>
      <c r="D19" s="27">
        <v>187.339</v>
      </c>
      <c r="E19" s="12">
        <v>190.044</v>
      </c>
      <c r="F19" s="4">
        <v>191</v>
      </c>
      <c r="G19" s="4">
        <v>195.143</v>
      </c>
      <c r="H19" s="4">
        <v>202.673</v>
      </c>
      <c r="I19" s="12">
        <v>3462.472</v>
      </c>
      <c r="J19" s="4">
        <v>3627.057</v>
      </c>
      <c r="K19" s="12">
        <v>3790.002</v>
      </c>
      <c r="L19" s="3" t="s">
        <v>20</v>
      </c>
      <c r="M19" s="3">
        <v>3581.013</v>
      </c>
      <c r="N19" s="3">
        <v>4067.935</v>
      </c>
      <c r="O19" s="12">
        <v>108.591983</v>
      </c>
      <c r="P19" s="4">
        <v>116.682214</v>
      </c>
      <c r="Q19" s="12">
        <v>125.592421</v>
      </c>
      <c r="R19" s="4">
        <f>130</f>
        <v>130</v>
      </c>
      <c r="S19" s="5">
        <v>127.25185499999999</v>
      </c>
      <c r="T19" s="5">
        <v>142.748785</v>
      </c>
    </row>
    <row r="20" spans="1:20" ht="15.75">
      <c r="A20" s="1" t="s">
        <v>21</v>
      </c>
      <c r="B20" s="1" t="s">
        <v>22</v>
      </c>
      <c r="C20" s="12">
        <v>5.347</v>
      </c>
      <c r="D20" s="27">
        <v>5.285</v>
      </c>
      <c r="E20" s="12">
        <v>5.429</v>
      </c>
      <c r="F20" s="4">
        <v>5</v>
      </c>
      <c r="G20" s="4">
        <v>5.512</v>
      </c>
      <c r="H20" s="4">
        <v>5.478</v>
      </c>
      <c r="I20" s="12">
        <v>560.023</v>
      </c>
      <c r="J20" s="4">
        <v>582.838</v>
      </c>
      <c r="K20" s="12">
        <v>615.605</v>
      </c>
      <c r="L20" s="4">
        <f>609</f>
        <v>609</v>
      </c>
      <c r="M20" s="4">
        <v>548.258</v>
      </c>
      <c r="N20" s="4">
        <v>533.799</v>
      </c>
      <c r="O20" s="12">
        <v>22.591178</v>
      </c>
      <c r="P20" s="4">
        <v>24.414357</v>
      </c>
      <c r="Q20" s="12">
        <v>26.569287</v>
      </c>
      <c r="R20" s="4">
        <f>29</f>
        <v>29</v>
      </c>
      <c r="S20" s="5">
        <v>27.470866</v>
      </c>
      <c r="T20" s="5">
        <v>25.360422</v>
      </c>
    </row>
    <row r="21" spans="1:20" ht="15.75">
      <c r="A21" s="1" t="s">
        <v>23</v>
      </c>
      <c r="B21" s="1" t="s">
        <v>24</v>
      </c>
      <c r="C21" s="12">
        <v>1.908</v>
      </c>
      <c r="D21" s="27">
        <v>1.95</v>
      </c>
      <c r="E21" s="12">
        <v>1.9</v>
      </c>
      <c r="F21" s="4">
        <v>2</v>
      </c>
      <c r="G21" s="4">
        <v>1.902</v>
      </c>
      <c r="H21" s="4">
        <v>1.93</v>
      </c>
      <c r="I21" s="12">
        <v>72.754</v>
      </c>
      <c r="J21" s="4">
        <v>71.844</v>
      </c>
      <c r="K21" s="12">
        <v>67.574</v>
      </c>
      <c r="L21" s="4">
        <f>70</f>
        <v>70</v>
      </c>
      <c r="M21" s="4">
        <v>64.268</v>
      </c>
      <c r="N21" s="4">
        <v>67.329</v>
      </c>
      <c r="O21" s="12">
        <v>3.103735</v>
      </c>
      <c r="P21" s="4">
        <v>3.03951</v>
      </c>
      <c r="Q21" s="12">
        <v>3.003173</v>
      </c>
      <c r="R21" s="4">
        <f>3</f>
        <v>3</v>
      </c>
      <c r="S21" s="5">
        <v>3.164702</v>
      </c>
      <c r="T21" s="5">
        <v>3.39732</v>
      </c>
    </row>
    <row r="22" spans="1:20" ht="15.75">
      <c r="A22" s="1" t="s">
        <v>25</v>
      </c>
      <c r="B22" s="1" t="s">
        <v>26</v>
      </c>
      <c r="C22" s="12">
        <v>107.868</v>
      </c>
      <c r="D22" s="27">
        <v>108.749</v>
      </c>
      <c r="E22" s="12">
        <v>110.416</v>
      </c>
      <c r="F22" s="4">
        <v>110</v>
      </c>
      <c r="G22" s="4">
        <v>111.308</v>
      </c>
      <c r="H22" s="4">
        <v>111.581</v>
      </c>
      <c r="I22" s="12">
        <v>1327.086</v>
      </c>
      <c r="J22" s="4">
        <v>1384.178</v>
      </c>
      <c r="K22" s="12">
        <v>1415.794</v>
      </c>
      <c r="L22" s="3" t="s">
        <v>27</v>
      </c>
      <c r="M22" s="3">
        <v>1333.342</v>
      </c>
      <c r="N22" s="3">
        <v>1423.286</v>
      </c>
      <c r="O22" s="12">
        <v>41.015506</v>
      </c>
      <c r="P22" s="4">
        <v>43.626168</v>
      </c>
      <c r="Q22" s="12">
        <v>46.451478</v>
      </c>
      <c r="R22" s="4">
        <f>46</f>
        <v>46</v>
      </c>
      <c r="S22" s="5">
        <v>45.067389999999996</v>
      </c>
      <c r="T22" s="5">
        <v>48.495215</v>
      </c>
    </row>
    <row r="23" spans="1:20" ht="15.75">
      <c r="A23" s="1" t="s">
        <v>28</v>
      </c>
      <c r="B23" s="1" t="s">
        <v>29</v>
      </c>
      <c r="C23" s="12">
        <v>16.334</v>
      </c>
      <c r="D23" s="27">
        <v>16.254</v>
      </c>
      <c r="E23" s="12">
        <v>16.383</v>
      </c>
      <c r="F23" s="4">
        <v>16</v>
      </c>
      <c r="G23" s="4">
        <v>17.073</v>
      </c>
      <c r="H23" s="4">
        <v>17.257</v>
      </c>
      <c r="I23" s="12">
        <v>349.343</v>
      </c>
      <c r="J23" s="4">
        <v>370.022</v>
      </c>
      <c r="K23" s="12">
        <v>386.874</v>
      </c>
      <c r="L23" s="4">
        <f>392</f>
        <v>392</v>
      </c>
      <c r="M23" s="4">
        <v>387.325</v>
      </c>
      <c r="N23" s="4">
        <v>397.949</v>
      </c>
      <c r="O23" s="12">
        <v>6.016805</v>
      </c>
      <c r="P23" s="4">
        <v>6.729332</v>
      </c>
      <c r="Q23" s="12">
        <v>7.214701</v>
      </c>
      <c r="R23" s="4">
        <f>8</f>
        <v>8</v>
      </c>
      <c r="S23" s="5">
        <v>7.780055</v>
      </c>
      <c r="T23" s="5">
        <v>7.655081</v>
      </c>
    </row>
    <row r="24" spans="1:20" ht="15.75">
      <c r="A24" s="1" t="s">
        <v>30</v>
      </c>
      <c r="B24" s="1" t="s">
        <v>31</v>
      </c>
      <c r="C24" s="12">
        <v>2.495</v>
      </c>
      <c r="D24" s="27">
        <v>2.55</v>
      </c>
      <c r="E24" s="12">
        <v>2.802</v>
      </c>
      <c r="F24" s="4">
        <v>3</v>
      </c>
      <c r="G24" s="4">
        <v>2.701</v>
      </c>
      <c r="H24" s="4">
        <v>2.733</v>
      </c>
      <c r="I24" s="12">
        <v>49.406</v>
      </c>
      <c r="J24" s="4">
        <v>48.149</v>
      </c>
      <c r="K24" s="12">
        <v>52.96</v>
      </c>
      <c r="L24" s="4">
        <f>51</f>
        <v>51</v>
      </c>
      <c r="M24" s="4">
        <v>50.362</v>
      </c>
      <c r="N24" s="4">
        <v>41.003</v>
      </c>
      <c r="O24" s="12">
        <v>2.847842</v>
      </c>
      <c r="P24" s="4">
        <v>3.032689</v>
      </c>
      <c r="Q24" s="12">
        <v>3.828583</v>
      </c>
      <c r="R24" s="4">
        <f>4</f>
        <v>4</v>
      </c>
      <c r="S24" s="5">
        <v>3.915471</v>
      </c>
      <c r="T24" s="5">
        <v>2.892594</v>
      </c>
    </row>
    <row r="25" spans="1:20" ht="15.75">
      <c r="A25" s="1" t="s">
        <v>32</v>
      </c>
      <c r="B25" s="1" t="s">
        <v>33</v>
      </c>
      <c r="C25" s="12">
        <v>2.353</v>
      </c>
      <c r="D25" s="27">
        <v>2.267</v>
      </c>
      <c r="E25" s="12">
        <v>2.254</v>
      </c>
      <c r="F25" s="4">
        <v>2</v>
      </c>
      <c r="G25" s="4">
        <v>2.503</v>
      </c>
      <c r="H25" s="4">
        <v>2.532</v>
      </c>
      <c r="I25" s="12">
        <v>23.076</v>
      </c>
      <c r="J25" s="4">
        <v>22.877</v>
      </c>
      <c r="K25" s="12">
        <v>23.612</v>
      </c>
      <c r="L25" s="4">
        <f>23</f>
        <v>23</v>
      </c>
      <c r="M25" s="4">
        <v>19.333</v>
      </c>
      <c r="N25" s="4">
        <v>22.523</v>
      </c>
      <c r="O25" s="12">
        <v>0.511991</v>
      </c>
      <c r="P25" s="4">
        <v>0.540702</v>
      </c>
      <c r="Q25" s="12">
        <v>0.583464</v>
      </c>
      <c r="R25" s="4">
        <v>1</v>
      </c>
      <c r="S25" s="5">
        <v>0.497481</v>
      </c>
      <c r="T25" s="5">
        <v>0.552793</v>
      </c>
    </row>
    <row r="26" spans="1:20" ht="15.75">
      <c r="A26" s="1" t="s">
        <v>34</v>
      </c>
      <c r="B26" s="1" t="s">
        <v>35</v>
      </c>
      <c r="C26" s="12">
        <v>31.441</v>
      </c>
      <c r="D26" s="27">
        <v>31.392</v>
      </c>
      <c r="E26" s="12">
        <v>31.44</v>
      </c>
      <c r="F26" s="4">
        <v>32</v>
      </c>
      <c r="G26" s="4">
        <v>33.342</v>
      </c>
      <c r="H26" s="4">
        <v>34.481</v>
      </c>
      <c r="I26" s="12">
        <v>421.74</v>
      </c>
      <c r="J26" s="4">
        <v>440.175</v>
      </c>
      <c r="K26" s="12">
        <v>472.372</v>
      </c>
      <c r="L26" s="4">
        <f>485</f>
        <v>485</v>
      </c>
      <c r="M26" s="4">
        <v>475.466</v>
      </c>
      <c r="N26" s="4">
        <v>504.604</v>
      </c>
      <c r="O26" s="12">
        <v>13.840834</v>
      </c>
      <c r="P26" s="4">
        <v>14.915625</v>
      </c>
      <c r="Q26" s="12">
        <v>16.506967</v>
      </c>
      <c r="R26" s="4">
        <f>17</f>
        <v>17</v>
      </c>
      <c r="S26" s="5">
        <v>17.553386999999997</v>
      </c>
      <c r="T26" s="5">
        <v>19.295491</v>
      </c>
    </row>
    <row r="27" spans="1:20" ht="15.75">
      <c r="A27" s="1" t="s">
        <v>36</v>
      </c>
      <c r="B27" s="1" t="s">
        <v>37</v>
      </c>
      <c r="C27" s="12">
        <v>11.704</v>
      </c>
      <c r="D27" s="27">
        <v>11.938</v>
      </c>
      <c r="E27" s="12">
        <v>12.297</v>
      </c>
      <c r="F27" s="4">
        <v>13</v>
      </c>
      <c r="G27" s="4">
        <v>13.173</v>
      </c>
      <c r="H27" s="4">
        <v>14.163</v>
      </c>
      <c r="I27" s="12">
        <v>539.551</v>
      </c>
      <c r="J27" s="4">
        <v>578.368</v>
      </c>
      <c r="K27" s="12">
        <v>619.313</v>
      </c>
      <c r="L27" s="4">
        <f>578</f>
        <v>578</v>
      </c>
      <c r="M27" s="4">
        <v>553.25</v>
      </c>
      <c r="N27" s="4">
        <v>534.112</v>
      </c>
      <c r="O27" s="12">
        <v>15.291553</v>
      </c>
      <c r="P27" s="4">
        <v>16.72596</v>
      </c>
      <c r="Q27" s="12">
        <v>17.399431</v>
      </c>
      <c r="R27" s="4">
        <f>18</f>
        <v>18</v>
      </c>
      <c r="S27" s="5">
        <v>17.189319</v>
      </c>
      <c r="T27" s="5">
        <v>17.305144</v>
      </c>
    </row>
    <row r="28" spans="1:20" ht="15.75">
      <c r="A28" s="1" t="s">
        <v>38</v>
      </c>
      <c r="B28" s="1" t="s">
        <v>39</v>
      </c>
      <c r="C28" s="12">
        <v>6.712</v>
      </c>
      <c r="D28" s="27">
        <v>6.954</v>
      </c>
      <c r="E28" s="12">
        <v>7.123</v>
      </c>
      <c r="F28" s="4">
        <v>7</v>
      </c>
      <c r="G28" s="4">
        <v>7.629</v>
      </c>
      <c r="H28" s="4">
        <v>12.518</v>
      </c>
      <c r="I28" s="12">
        <v>119.493</v>
      </c>
      <c r="J28" s="4">
        <v>128.606</v>
      </c>
      <c r="K28" s="12">
        <v>135.898</v>
      </c>
      <c r="L28" s="4">
        <f>145</f>
        <v>145</v>
      </c>
      <c r="M28" s="4">
        <v>149.409</v>
      </c>
      <c r="N28" s="4">
        <v>543.33</v>
      </c>
      <c r="O28" s="12">
        <v>3.372539</v>
      </c>
      <c r="P28" s="4">
        <v>3.657871</v>
      </c>
      <c r="Q28" s="12">
        <v>4.035337</v>
      </c>
      <c r="R28" s="4">
        <f>4</f>
        <v>4</v>
      </c>
      <c r="S28" s="5">
        <v>4.613184</v>
      </c>
      <c r="T28" s="5">
        <v>17.794725</v>
      </c>
    </row>
    <row r="29" spans="3:20" ht="15.75">
      <c r="C29" s="12"/>
      <c r="D29" s="27"/>
      <c r="E29" s="12"/>
      <c r="F29" s="4"/>
      <c r="G29" s="4"/>
      <c r="H29" s="4"/>
      <c r="I29" s="12"/>
      <c r="J29" s="4"/>
      <c r="K29" s="12"/>
      <c r="L29" s="4"/>
      <c r="M29" s="4"/>
      <c r="N29" s="4"/>
      <c r="O29" s="12"/>
      <c r="P29" s="4"/>
      <c r="Q29" s="12"/>
      <c r="R29" s="4"/>
      <c r="S29" s="5"/>
      <c r="T29" s="5"/>
    </row>
    <row r="30" spans="1:20" ht="15.75">
      <c r="A30" s="1" t="s">
        <v>40</v>
      </c>
      <c r="B30" s="1" t="s">
        <v>41</v>
      </c>
      <c r="C30" s="12">
        <v>120.552</v>
      </c>
      <c r="D30" s="27">
        <v>126.51</v>
      </c>
      <c r="E30" s="12">
        <v>133.59</v>
      </c>
      <c r="F30" s="4">
        <v>137</v>
      </c>
      <c r="G30" s="4">
        <v>138.59</v>
      </c>
      <c r="H30" s="4">
        <v>140.027</v>
      </c>
      <c r="I30" s="12">
        <v>3141.957</v>
      </c>
      <c r="J30" s="4">
        <v>3234.53</v>
      </c>
      <c r="K30" s="12">
        <v>3545.731</v>
      </c>
      <c r="L30" s="3" t="s">
        <v>42</v>
      </c>
      <c r="M30" s="3">
        <v>3536.12</v>
      </c>
      <c r="N30" s="3">
        <v>3599.902</v>
      </c>
      <c r="O30" s="12">
        <v>146.822075</v>
      </c>
      <c r="P30" s="4">
        <v>170.282356</v>
      </c>
      <c r="Q30" s="12">
        <v>209.3938</v>
      </c>
      <c r="R30" s="4">
        <f>207</f>
        <v>207</v>
      </c>
      <c r="S30" s="5">
        <v>188.076999</v>
      </c>
      <c r="T30" s="5">
        <v>204.024231</v>
      </c>
    </row>
    <row r="31" spans="1:20" ht="15.75">
      <c r="A31" s="1" t="s">
        <v>43</v>
      </c>
      <c r="B31" s="1" t="s">
        <v>44</v>
      </c>
      <c r="C31" s="12">
        <v>33.412</v>
      </c>
      <c r="D31" s="27">
        <v>32.377</v>
      </c>
      <c r="E31" s="12">
        <v>32.545</v>
      </c>
      <c r="F31" s="4">
        <v>32</v>
      </c>
      <c r="G31" s="4">
        <v>32.577</v>
      </c>
      <c r="H31" s="4">
        <v>31.336</v>
      </c>
      <c r="I31" s="12">
        <v>1011.09</v>
      </c>
      <c r="J31" s="4">
        <v>1004.697</v>
      </c>
      <c r="K31" s="12">
        <v>1080.664</v>
      </c>
      <c r="L31" s="3" t="s">
        <v>45</v>
      </c>
      <c r="M31" s="3">
        <v>1019.976</v>
      </c>
      <c r="N31" s="3">
        <v>1049.626</v>
      </c>
      <c r="O31" s="12">
        <v>49.763522</v>
      </c>
      <c r="P31" s="4">
        <v>54.516491</v>
      </c>
      <c r="Q31" s="12">
        <v>75.347574</v>
      </c>
      <c r="R31" s="4">
        <f>69</f>
        <v>69</v>
      </c>
      <c r="S31" s="5">
        <v>60.591598</v>
      </c>
      <c r="T31" s="5">
        <v>66.311959</v>
      </c>
    </row>
    <row r="32" spans="1:20" ht="15.75">
      <c r="A32" s="1" t="s">
        <v>46</v>
      </c>
      <c r="B32" s="1" t="s">
        <v>47</v>
      </c>
      <c r="C32" s="12">
        <v>23.155</v>
      </c>
      <c r="D32" s="27">
        <v>23.102</v>
      </c>
      <c r="E32" s="12">
        <v>22.899</v>
      </c>
      <c r="F32" s="4">
        <v>23</v>
      </c>
      <c r="G32" s="4">
        <v>23.021</v>
      </c>
      <c r="H32" s="4">
        <v>22.207</v>
      </c>
      <c r="I32" s="12">
        <v>281.701</v>
      </c>
      <c r="J32" s="4">
        <v>293.369</v>
      </c>
      <c r="K32" s="12">
        <v>304.204</v>
      </c>
      <c r="L32" s="4">
        <f>297</f>
        <v>297</v>
      </c>
      <c r="M32" s="4">
        <v>278.399</v>
      </c>
      <c r="N32" s="4">
        <v>283.797</v>
      </c>
      <c r="O32" s="12">
        <v>10.137005</v>
      </c>
      <c r="P32" s="4">
        <v>10.531411</v>
      </c>
      <c r="Q32" s="12">
        <v>11.736136</v>
      </c>
      <c r="R32" s="4">
        <f>12</f>
        <v>12</v>
      </c>
      <c r="S32" s="5">
        <v>11.700025</v>
      </c>
      <c r="T32" s="5">
        <v>13.046045</v>
      </c>
    </row>
    <row r="33" spans="1:20" ht="15.75">
      <c r="A33" s="1" t="s">
        <v>48</v>
      </c>
      <c r="B33" s="1" t="s">
        <v>49</v>
      </c>
      <c r="C33" s="12">
        <v>47.217</v>
      </c>
      <c r="D33" s="27">
        <v>50.852</v>
      </c>
      <c r="E33" s="12">
        <v>54.971</v>
      </c>
      <c r="F33" s="4">
        <v>60</v>
      </c>
      <c r="G33" s="4">
        <v>58.712</v>
      </c>
      <c r="H33" s="4">
        <v>0</v>
      </c>
      <c r="I33" s="17">
        <v>1462.68</v>
      </c>
      <c r="J33" s="16">
        <v>1504.242</v>
      </c>
      <c r="K33" s="17">
        <v>1631.832</v>
      </c>
      <c r="L33" s="18" t="s">
        <v>50</v>
      </c>
      <c r="M33" s="18">
        <v>1698.408</v>
      </c>
      <c r="N33" s="3">
        <v>0</v>
      </c>
      <c r="O33" s="17">
        <v>69.680547</v>
      </c>
      <c r="P33" s="16">
        <v>76.010594</v>
      </c>
      <c r="Q33" s="17">
        <v>88.765942</v>
      </c>
      <c r="R33" s="16">
        <f>94</f>
        <v>94</v>
      </c>
      <c r="S33" s="19">
        <v>87.612842</v>
      </c>
      <c r="T33" s="5">
        <v>0</v>
      </c>
    </row>
    <row r="34" spans="1:20" ht="15.75">
      <c r="A34" s="1" t="s">
        <v>51</v>
      </c>
      <c r="B34" s="1" t="s">
        <v>52</v>
      </c>
      <c r="C34" s="12">
        <v>16.768</v>
      </c>
      <c r="D34" s="27">
        <v>20.179</v>
      </c>
      <c r="E34" s="12">
        <v>23.175</v>
      </c>
      <c r="F34" s="4">
        <v>23</v>
      </c>
      <c r="G34" s="4">
        <v>24.28</v>
      </c>
      <c r="H34" s="4">
        <v>0</v>
      </c>
      <c r="I34" s="17">
        <v>386.486</v>
      </c>
      <c r="J34" s="16">
        <v>432.222</v>
      </c>
      <c r="K34" s="17">
        <v>529.031</v>
      </c>
      <c r="L34" s="16">
        <f>580</f>
        <v>580</v>
      </c>
      <c r="M34" s="16">
        <v>539.337</v>
      </c>
      <c r="N34" s="4">
        <v>0</v>
      </c>
      <c r="O34" s="17">
        <v>17.241001</v>
      </c>
      <c r="P34" s="16">
        <v>29.22386</v>
      </c>
      <c r="Q34" s="17">
        <v>33.544148</v>
      </c>
      <c r="R34" s="16">
        <f>32</f>
        <v>32</v>
      </c>
      <c r="S34" s="19">
        <v>28.172534</v>
      </c>
      <c r="T34" s="5">
        <v>0</v>
      </c>
    </row>
    <row r="35" spans="3:20" ht="15.75">
      <c r="C35" s="12"/>
      <c r="D35" s="27"/>
      <c r="E35" s="12"/>
      <c r="F35" s="4"/>
      <c r="G35" s="4"/>
      <c r="H35" s="4"/>
      <c r="I35" s="12"/>
      <c r="J35" s="4"/>
      <c r="K35" s="12"/>
      <c r="L35" s="4"/>
      <c r="M35" s="4"/>
      <c r="N35" s="4"/>
      <c r="O35" s="12"/>
      <c r="P35" s="4"/>
      <c r="Q35" s="12"/>
      <c r="R35" s="4"/>
      <c r="S35" s="5"/>
      <c r="T35" s="5"/>
    </row>
    <row r="36" spans="1:20" ht="15.75">
      <c r="A36" s="1" t="s">
        <v>53</v>
      </c>
      <c r="B36" s="1" t="s">
        <v>54</v>
      </c>
      <c r="C36" s="12">
        <v>292.288</v>
      </c>
      <c r="D36" s="27">
        <v>298.08</v>
      </c>
      <c r="E36" s="12">
        <v>300.177</v>
      </c>
      <c r="F36" s="4">
        <v>307</v>
      </c>
      <c r="G36" s="4">
        <v>323.024</v>
      </c>
      <c r="H36" s="4">
        <v>333.552</v>
      </c>
      <c r="I36" s="12">
        <v>1812.621</v>
      </c>
      <c r="J36" s="4">
        <v>1873.792</v>
      </c>
      <c r="K36" s="12">
        <v>1942.046</v>
      </c>
      <c r="L36" s="3" t="s">
        <v>55</v>
      </c>
      <c r="M36" s="3">
        <v>2017.347</v>
      </c>
      <c r="N36" s="3">
        <v>2044.738</v>
      </c>
      <c r="O36" s="12">
        <v>49.884033</v>
      </c>
      <c r="P36" s="4">
        <v>54.09526</v>
      </c>
      <c r="Q36" s="12">
        <v>59.212092</v>
      </c>
      <c r="R36" s="4">
        <f>64</f>
        <v>64</v>
      </c>
      <c r="S36" s="5">
        <v>65.241211</v>
      </c>
      <c r="T36" s="5">
        <v>68.559936</v>
      </c>
    </row>
    <row r="37" spans="1:20" ht="15.75">
      <c r="A37" s="1" t="s">
        <v>56</v>
      </c>
      <c r="B37" s="1" t="s">
        <v>57</v>
      </c>
      <c r="C37" s="12">
        <v>227.078</v>
      </c>
      <c r="D37" s="27">
        <v>231.337</v>
      </c>
      <c r="E37" s="12">
        <v>234.949</v>
      </c>
      <c r="F37" s="4">
        <v>241</v>
      </c>
      <c r="G37" s="4">
        <v>257.195</v>
      </c>
      <c r="H37" s="4">
        <v>267.969</v>
      </c>
      <c r="I37" s="12">
        <v>1197.428</v>
      </c>
      <c r="J37" s="4">
        <v>1225.995</v>
      </c>
      <c r="K37" s="12">
        <v>1279.547</v>
      </c>
      <c r="L37" s="3" t="s">
        <v>58</v>
      </c>
      <c r="M37" s="3">
        <v>1351.973</v>
      </c>
      <c r="N37" s="3">
        <v>1388.276</v>
      </c>
      <c r="O37" s="12">
        <v>34.389022</v>
      </c>
      <c r="P37" s="4">
        <v>36.593436</v>
      </c>
      <c r="Q37" s="12">
        <v>40.393716</v>
      </c>
      <c r="R37" s="4">
        <f>44</f>
        <v>44</v>
      </c>
      <c r="S37" s="5">
        <v>45.772548</v>
      </c>
      <c r="T37" s="5">
        <v>48.812876</v>
      </c>
    </row>
    <row r="38" spans="1:20" ht="15.75">
      <c r="A38" s="1" t="s">
        <v>59</v>
      </c>
      <c r="B38" s="1" t="s">
        <v>60</v>
      </c>
      <c r="C38" s="12">
        <v>63.087</v>
      </c>
      <c r="D38" s="27">
        <v>64.644</v>
      </c>
      <c r="E38" s="12">
        <v>63.174</v>
      </c>
      <c r="F38" s="4">
        <v>64</v>
      </c>
      <c r="G38" s="4">
        <v>63.645</v>
      </c>
      <c r="H38" s="4">
        <v>63.18</v>
      </c>
      <c r="I38" s="12">
        <v>592.602</v>
      </c>
      <c r="J38" s="4">
        <v>621.916</v>
      </c>
      <c r="K38" s="12">
        <v>636.037</v>
      </c>
      <c r="L38" s="4">
        <f>653</f>
        <v>653</v>
      </c>
      <c r="M38" s="4">
        <v>641.322</v>
      </c>
      <c r="N38" s="4">
        <v>627.435</v>
      </c>
      <c r="O38" s="12">
        <v>14.347413</v>
      </c>
      <c r="P38" s="4">
        <v>16.041736</v>
      </c>
      <c r="Q38" s="12">
        <v>17.192735</v>
      </c>
      <c r="R38" s="4">
        <f>18</f>
        <v>18</v>
      </c>
      <c r="S38" s="5">
        <v>18.021909</v>
      </c>
      <c r="T38" s="5">
        <v>17.709748</v>
      </c>
    </row>
    <row r="39" spans="1:20" ht="15.75">
      <c r="A39" s="1" t="s">
        <v>61</v>
      </c>
      <c r="B39" s="1" t="s">
        <v>62</v>
      </c>
      <c r="C39" s="12">
        <v>2.123</v>
      </c>
      <c r="D39" s="27">
        <v>2.099</v>
      </c>
      <c r="E39" s="12">
        <v>2.054</v>
      </c>
      <c r="F39" s="4">
        <v>2</v>
      </c>
      <c r="G39" s="4">
        <v>2.184</v>
      </c>
      <c r="H39" s="4">
        <v>2.403</v>
      </c>
      <c r="I39" s="12">
        <v>22.591</v>
      </c>
      <c r="J39" s="4">
        <v>25.881</v>
      </c>
      <c r="K39" s="12">
        <v>26.462</v>
      </c>
      <c r="L39" s="4">
        <f>26</f>
        <v>26</v>
      </c>
      <c r="M39" s="4">
        <v>24.052</v>
      </c>
      <c r="N39" s="4">
        <v>29.027</v>
      </c>
      <c r="O39" s="12">
        <v>1.147598</v>
      </c>
      <c r="P39" s="4">
        <v>1.460088</v>
      </c>
      <c r="Q39" s="12">
        <v>1.625641</v>
      </c>
      <c r="R39" s="4">
        <f>2</f>
        <v>2</v>
      </c>
      <c r="S39" s="5">
        <v>1.4467539999999999</v>
      </c>
      <c r="T39" s="5">
        <v>2.037312</v>
      </c>
    </row>
    <row r="40" spans="3:20" ht="15.75">
      <c r="C40" s="12"/>
      <c r="D40" s="27"/>
      <c r="E40" s="12"/>
      <c r="F40" s="4"/>
      <c r="G40" s="4"/>
      <c r="H40" s="4"/>
      <c r="I40" s="12"/>
      <c r="J40" s="4"/>
      <c r="K40" s="12"/>
      <c r="L40" s="4"/>
      <c r="M40" s="4"/>
      <c r="N40" s="4"/>
      <c r="O40" s="12"/>
      <c r="P40" s="4"/>
      <c r="Q40" s="12"/>
      <c r="R40" s="4"/>
      <c r="S40" s="5"/>
      <c r="T40" s="5"/>
    </row>
    <row r="41" spans="1:20" ht="15.75">
      <c r="A41" s="1" t="s">
        <v>63</v>
      </c>
      <c r="B41" s="1" t="s">
        <v>64</v>
      </c>
      <c r="C41" s="12">
        <v>687.23</v>
      </c>
      <c r="D41" s="27">
        <v>704.779</v>
      </c>
      <c r="E41" s="12">
        <v>722.698</v>
      </c>
      <c r="F41" s="4">
        <v>736</v>
      </c>
      <c r="G41" s="4">
        <v>772.365</v>
      </c>
      <c r="H41" s="4">
        <v>780.87</v>
      </c>
      <c r="I41" s="12">
        <v>6051.636</v>
      </c>
      <c r="J41" s="4">
        <v>6432.422</v>
      </c>
      <c r="K41" s="12">
        <v>6816.216</v>
      </c>
      <c r="L41" s="3" t="s">
        <v>65</v>
      </c>
      <c r="M41" s="3">
        <v>7046.205</v>
      </c>
      <c r="N41" s="3">
        <v>7340.246</v>
      </c>
      <c r="O41" s="12">
        <v>277.640216</v>
      </c>
      <c r="P41" s="4">
        <v>311.238501</v>
      </c>
      <c r="Q41" s="12">
        <v>362.008229</v>
      </c>
      <c r="R41" s="4">
        <f>374</f>
        <v>374</v>
      </c>
      <c r="S41" s="5">
        <v>368.778137</v>
      </c>
      <c r="T41" s="5">
        <v>398.150994</v>
      </c>
    </row>
    <row r="42" spans="1:20" ht="15.75">
      <c r="A42" s="1" t="s">
        <v>66</v>
      </c>
      <c r="B42" s="1" t="s">
        <v>67</v>
      </c>
      <c r="C42" s="12">
        <v>687.23</v>
      </c>
      <c r="D42" s="27">
        <v>704.779</v>
      </c>
      <c r="E42" s="12">
        <v>722.698</v>
      </c>
      <c r="F42" s="4">
        <v>736</v>
      </c>
      <c r="G42" s="4">
        <v>772.365</v>
      </c>
      <c r="H42" s="4">
        <v>780.87</v>
      </c>
      <c r="I42" s="12">
        <v>6051.636</v>
      </c>
      <c r="J42" s="4">
        <v>6432.422</v>
      </c>
      <c r="K42" s="12">
        <v>6816.216</v>
      </c>
      <c r="L42" s="3" t="s">
        <v>65</v>
      </c>
      <c r="M42" s="3">
        <v>7046.205</v>
      </c>
      <c r="N42" s="3">
        <v>7340.246</v>
      </c>
      <c r="O42" s="12">
        <v>277.640216</v>
      </c>
      <c r="P42" s="4">
        <v>311.238501</v>
      </c>
      <c r="Q42" s="12">
        <v>362.008229</v>
      </c>
      <c r="R42" s="4">
        <f>374</f>
        <v>374</v>
      </c>
      <c r="S42" s="5">
        <v>368.778137</v>
      </c>
      <c r="T42" s="5">
        <v>398.150994</v>
      </c>
    </row>
    <row r="43" spans="1:20" ht="15.75">
      <c r="A43" s="1" t="s">
        <v>68</v>
      </c>
      <c r="B43" s="1" t="s">
        <v>69</v>
      </c>
      <c r="C43" s="12">
        <v>177.769</v>
      </c>
      <c r="D43" s="27">
        <v>177.037</v>
      </c>
      <c r="E43" s="12">
        <v>176.72</v>
      </c>
      <c r="F43" s="4">
        <v>177</v>
      </c>
      <c r="G43" s="4">
        <v>178.692</v>
      </c>
      <c r="H43" s="4">
        <v>181.534</v>
      </c>
      <c r="I43" s="12">
        <v>1049.313</v>
      </c>
      <c r="J43" s="4">
        <v>1082.253</v>
      </c>
      <c r="K43" s="12">
        <v>1088.963</v>
      </c>
      <c r="L43" s="3" t="s">
        <v>70</v>
      </c>
      <c r="M43" s="3">
        <v>1138.451</v>
      </c>
      <c r="N43" s="3">
        <v>1182.581</v>
      </c>
      <c r="O43" s="12">
        <v>53.598571</v>
      </c>
      <c r="P43" s="4">
        <v>57.17955</v>
      </c>
      <c r="Q43" s="12">
        <v>62.140749</v>
      </c>
      <c r="R43" s="4">
        <f>67</f>
        <v>67</v>
      </c>
      <c r="S43" s="5">
        <v>70.45690300000001</v>
      </c>
      <c r="T43" s="5">
        <v>73.925965</v>
      </c>
    </row>
    <row r="44" spans="1:20" ht="15.75">
      <c r="A44" s="1" t="s">
        <v>71</v>
      </c>
      <c r="B44" s="1" t="s">
        <v>72</v>
      </c>
      <c r="C44" s="12">
        <v>99.02</v>
      </c>
      <c r="D44" s="27">
        <v>99.422</v>
      </c>
      <c r="E44" s="12">
        <v>100.363</v>
      </c>
      <c r="F44" s="4">
        <v>102</v>
      </c>
      <c r="G44" s="4">
        <v>110.844</v>
      </c>
      <c r="H44" s="4">
        <v>114.078</v>
      </c>
      <c r="I44" s="12">
        <v>1060.571</v>
      </c>
      <c r="J44" s="4">
        <v>1093.608</v>
      </c>
      <c r="K44" s="12">
        <v>1164.194</v>
      </c>
      <c r="L44" s="3" t="s">
        <v>73</v>
      </c>
      <c r="M44" s="3">
        <v>1241.269</v>
      </c>
      <c r="N44" s="3">
        <v>1325.118</v>
      </c>
      <c r="O44" s="12">
        <v>30.257875</v>
      </c>
      <c r="P44" s="4">
        <v>32.697382</v>
      </c>
      <c r="Q44" s="12">
        <v>37.698071</v>
      </c>
      <c r="R44" s="4">
        <f>38</f>
        <v>38</v>
      </c>
      <c r="S44" s="5">
        <v>38.929976</v>
      </c>
      <c r="T44" s="5">
        <v>43.464895</v>
      </c>
    </row>
    <row r="45" spans="1:20" ht="15.75">
      <c r="A45" s="1" t="s">
        <v>74</v>
      </c>
      <c r="B45" s="1" t="s">
        <v>75</v>
      </c>
      <c r="C45" s="12">
        <v>102.692</v>
      </c>
      <c r="D45" s="27">
        <v>103.43</v>
      </c>
      <c r="E45" s="12">
        <v>102.292</v>
      </c>
      <c r="F45" s="4">
        <v>104</v>
      </c>
      <c r="G45" s="4">
        <v>108.061</v>
      </c>
      <c r="H45" s="4">
        <v>106.199</v>
      </c>
      <c r="I45" s="12">
        <v>1171.41</v>
      </c>
      <c r="J45" s="4">
        <v>1212.838</v>
      </c>
      <c r="K45" s="12">
        <v>1213.355</v>
      </c>
      <c r="L45" s="3" t="s">
        <v>76</v>
      </c>
      <c r="M45" s="3">
        <v>1236.939</v>
      </c>
      <c r="N45" s="3">
        <v>1235.421</v>
      </c>
      <c r="O45" s="12">
        <v>54.823569</v>
      </c>
      <c r="P45" s="4">
        <v>59.780006</v>
      </c>
      <c r="Q45" s="12">
        <v>64.76872</v>
      </c>
      <c r="R45" s="4">
        <f>69</f>
        <v>69</v>
      </c>
      <c r="S45" s="5">
        <v>67.12812699999999</v>
      </c>
      <c r="T45" s="5">
        <v>70.797317</v>
      </c>
    </row>
    <row r="46" spans="1:20" ht="15.75">
      <c r="A46" s="1" t="s">
        <v>77</v>
      </c>
      <c r="B46" s="1" t="s">
        <v>78</v>
      </c>
      <c r="C46" s="12">
        <v>27.776</v>
      </c>
      <c r="D46" s="27">
        <v>28.097</v>
      </c>
      <c r="E46" s="12">
        <v>28.422</v>
      </c>
      <c r="F46" s="4">
        <v>29</v>
      </c>
      <c r="G46" s="4">
        <v>30.711</v>
      </c>
      <c r="H46" s="4">
        <v>30.39</v>
      </c>
      <c r="I46" s="12">
        <v>124.663</v>
      </c>
      <c r="J46" s="4">
        <v>131.134</v>
      </c>
      <c r="K46" s="12">
        <v>139.726</v>
      </c>
      <c r="L46" s="4">
        <f>148</f>
        <v>148</v>
      </c>
      <c r="M46" s="4">
        <v>131.546</v>
      </c>
      <c r="N46" s="4">
        <v>117.358</v>
      </c>
      <c r="O46" s="12">
        <v>4.895674</v>
      </c>
      <c r="P46" s="4">
        <v>5.362119</v>
      </c>
      <c r="Q46" s="12">
        <v>6.046357</v>
      </c>
      <c r="R46" s="4">
        <f>6</f>
        <v>6</v>
      </c>
      <c r="S46" s="5">
        <v>5.685105999999999</v>
      </c>
      <c r="T46" s="5">
        <v>4.935018</v>
      </c>
    </row>
    <row r="47" spans="1:20" ht="15.75">
      <c r="A47" s="1" t="s">
        <v>79</v>
      </c>
      <c r="B47" s="1" t="s">
        <v>81</v>
      </c>
      <c r="C47" s="12">
        <v>85.356</v>
      </c>
      <c r="D47" s="27">
        <v>93.798</v>
      </c>
      <c r="E47" s="12">
        <v>100.144</v>
      </c>
      <c r="F47" s="4">
        <v>101</v>
      </c>
      <c r="G47" s="4">
        <v>102.872</v>
      </c>
      <c r="H47" s="4">
        <v>101.536</v>
      </c>
      <c r="I47" s="12">
        <v>873.27</v>
      </c>
      <c r="J47" s="4">
        <v>1013.049</v>
      </c>
      <c r="K47" s="12">
        <v>1171.236</v>
      </c>
      <c r="L47" s="3" t="s">
        <v>82</v>
      </c>
      <c r="M47" s="3">
        <v>1089.497</v>
      </c>
      <c r="N47" s="3">
        <v>1058.987</v>
      </c>
      <c r="O47" s="12">
        <v>54.743869</v>
      </c>
      <c r="P47" s="4">
        <v>66.314054</v>
      </c>
      <c r="Q47" s="12">
        <v>85.302825</v>
      </c>
      <c r="R47" s="4">
        <f>85</f>
        <v>85</v>
      </c>
      <c r="S47" s="5">
        <v>73.836091</v>
      </c>
      <c r="T47" s="5">
        <v>72.011489</v>
      </c>
    </row>
    <row r="48" spans="1:20" ht="15.75">
      <c r="A48" s="1" t="s">
        <v>83</v>
      </c>
      <c r="B48" s="1" t="s">
        <v>84</v>
      </c>
      <c r="C48" s="12">
        <v>87.591</v>
      </c>
      <c r="D48" s="27">
        <v>90.877</v>
      </c>
      <c r="E48" s="12">
        <v>97.109</v>
      </c>
      <c r="F48" s="4">
        <v>108</v>
      </c>
      <c r="G48" s="4">
        <v>117.008</v>
      </c>
      <c r="H48" s="4">
        <v>122.838</v>
      </c>
      <c r="I48" s="12">
        <v>601.4</v>
      </c>
      <c r="J48" s="4">
        <v>658.487</v>
      </c>
      <c r="K48" s="12">
        <v>711.611</v>
      </c>
      <c r="L48" s="4">
        <f>806</f>
        <v>806</v>
      </c>
      <c r="M48" s="4">
        <v>820.439</v>
      </c>
      <c r="N48" s="4">
        <v>838.381</v>
      </c>
      <c r="O48" s="12">
        <v>33.835711</v>
      </c>
      <c r="P48" s="4">
        <v>38.585097</v>
      </c>
      <c r="Q48" s="12">
        <v>44.209697</v>
      </c>
      <c r="R48" s="4">
        <f>47</f>
        <v>47</v>
      </c>
      <c r="S48" s="5">
        <v>49.568251</v>
      </c>
      <c r="T48" s="5">
        <v>49.48545</v>
      </c>
    </row>
    <row r="49" spans="1:20" ht="15.75">
      <c r="A49" s="1" t="s">
        <v>85</v>
      </c>
      <c r="B49" s="1" t="s">
        <v>86</v>
      </c>
      <c r="C49" s="12">
        <v>11.685</v>
      </c>
      <c r="D49" s="27">
        <v>12.088</v>
      </c>
      <c r="E49" s="12">
        <v>12.64</v>
      </c>
      <c r="F49" s="4">
        <v>14</v>
      </c>
      <c r="G49" s="4">
        <v>13.944</v>
      </c>
      <c r="H49" s="4">
        <v>15.349</v>
      </c>
      <c r="I49" s="12">
        <v>309.848</v>
      </c>
      <c r="J49" s="4">
        <v>338.346</v>
      </c>
      <c r="K49" s="12">
        <v>359.097</v>
      </c>
      <c r="L49" s="4">
        <f>387</f>
        <v>387</v>
      </c>
      <c r="M49" s="4">
        <v>399.213</v>
      </c>
      <c r="N49" s="4">
        <v>615.74</v>
      </c>
      <c r="O49" s="12">
        <v>16.80276</v>
      </c>
      <c r="P49" s="4">
        <v>19.917814</v>
      </c>
      <c r="Q49" s="12">
        <v>25.260607</v>
      </c>
      <c r="R49" s="4">
        <f>25</f>
        <v>25</v>
      </c>
      <c r="S49" s="5">
        <v>25.692083999999998</v>
      </c>
      <c r="T49" s="5">
        <v>46.679316</v>
      </c>
    </row>
    <row r="50" spans="1:20" ht="15.75">
      <c r="A50" s="1" t="s">
        <v>87</v>
      </c>
      <c r="B50" s="1" t="s">
        <v>89</v>
      </c>
      <c r="C50" s="12">
        <v>39.874</v>
      </c>
      <c r="D50" s="27">
        <v>40.052</v>
      </c>
      <c r="E50" s="12">
        <v>39.532</v>
      </c>
      <c r="F50" s="4">
        <v>39</v>
      </c>
      <c r="G50" s="4">
        <v>37.93</v>
      </c>
      <c r="H50" s="4">
        <v>37.464</v>
      </c>
      <c r="I50" s="12">
        <v>430.646</v>
      </c>
      <c r="J50" s="4">
        <v>443.252</v>
      </c>
      <c r="K50" s="12">
        <v>472.312</v>
      </c>
      <c r="L50" s="4">
        <f>464</f>
        <v>464</v>
      </c>
      <c r="M50" s="4">
        <v>411.819</v>
      </c>
      <c r="N50" s="4">
        <v>419.342</v>
      </c>
      <c r="O50" s="12">
        <v>18.418711</v>
      </c>
      <c r="P50" s="4">
        <v>19.851384</v>
      </c>
      <c r="Q50" s="12">
        <v>22.907439</v>
      </c>
      <c r="R50" s="4">
        <f>22</f>
        <v>22</v>
      </c>
      <c r="S50" s="5">
        <v>20.47511</v>
      </c>
      <c r="T50" s="5">
        <v>21.181303</v>
      </c>
    </row>
    <row r="51" spans="1:20" ht="15.75">
      <c r="A51" s="1" t="s">
        <v>90</v>
      </c>
      <c r="B51" s="1" t="s">
        <v>91</v>
      </c>
      <c r="C51" s="12">
        <v>55.467</v>
      </c>
      <c r="D51" s="27">
        <v>59.978</v>
      </c>
      <c r="E51" s="12">
        <v>65.476</v>
      </c>
      <c r="F51" s="4">
        <v>64</v>
      </c>
      <c r="G51" s="4">
        <v>72.303</v>
      </c>
      <c r="H51" s="4">
        <v>71.482</v>
      </c>
      <c r="I51" s="12">
        <v>430.515</v>
      </c>
      <c r="J51" s="4">
        <v>459.455</v>
      </c>
      <c r="K51" s="12">
        <v>495.722</v>
      </c>
      <c r="L51" s="4">
        <f>509</f>
        <v>509</v>
      </c>
      <c r="M51" s="4">
        <v>577.032</v>
      </c>
      <c r="N51" s="4">
        <v>547.318</v>
      </c>
      <c r="O51" s="12">
        <v>10.263476</v>
      </c>
      <c r="P51" s="4">
        <v>11.551095</v>
      </c>
      <c r="Q51" s="12">
        <v>13.673764</v>
      </c>
      <c r="R51" s="4">
        <f>15</f>
        <v>15</v>
      </c>
      <c r="S51" s="5">
        <v>17.006489000000002</v>
      </c>
      <c r="T51" s="5">
        <v>15.670241</v>
      </c>
    </row>
    <row r="52" spans="3:20" ht="15.75">
      <c r="C52" s="12"/>
      <c r="D52" s="27"/>
      <c r="E52" s="12"/>
      <c r="F52" s="4"/>
      <c r="G52" s="4"/>
      <c r="H52" s="4"/>
      <c r="I52" s="12"/>
      <c r="J52" s="4"/>
      <c r="K52" s="12"/>
      <c r="L52" s="4"/>
      <c r="M52" s="4"/>
      <c r="N52" s="4"/>
      <c r="O52" s="12"/>
      <c r="P52" s="4"/>
      <c r="Q52" s="12"/>
      <c r="R52" s="4"/>
      <c r="S52" s="5"/>
      <c r="T52" s="5"/>
    </row>
    <row r="53" spans="1:20" ht="15.75">
      <c r="A53" s="1" t="s">
        <v>92</v>
      </c>
      <c r="B53" s="1" t="s">
        <v>93</v>
      </c>
      <c r="C53" s="12">
        <v>43.678</v>
      </c>
      <c r="D53" s="27">
        <v>46.528</v>
      </c>
      <c r="E53" s="12">
        <v>47.387</v>
      </c>
      <c r="F53" s="4">
        <v>48</v>
      </c>
      <c r="G53" s="4">
        <v>49.383</v>
      </c>
      <c r="H53" s="4">
        <v>47.432</v>
      </c>
      <c r="I53" s="12">
        <v>2703.798</v>
      </c>
      <c r="J53" s="4">
        <v>2788.276</v>
      </c>
      <c r="K53" s="12">
        <v>2873.521</v>
      </c>
      <c r="L53" s="3" t="s">
        <v>94</v>
      </c>
      <c r="M53" s="3">
        <v>2913.798</v>
      </c>
      <c r="N53" s="3">
        <v>2879.156</v>
      </c>
      <c r="O53" s="12">
        <v>175.648588</v>
      </c>
      <c r="P53" s="4">
        <v>192.378035</v>
      </c>
      <c r="Q53" s="12">
        <v>211.361063</v>
      </c>
      <c r="R53" s="4">
        <f>213</f>
        <v>213</v>
      </c>
      <c r="S53" s="5">
        <v>204.80231099999997</v>
      </c>
      <c r="T53" s="5">
        <v>212.485849</v>
      </c>
    </row>
    <row r="54" spans="1:20" ht="15.75">
      <c r="A54" s="1" t="s">
        <v>92</v>
      </c>
      <c r="B54" s="1" t="s">
        <v>95</v>
      </c>
      <c r="C54" s="12">
        <v>43.678</v>
      </c>
      <c r="D54" s="27">
        <v>46.528</v>
      </c>
      <c r="E54" s="12">
        <v>47.387</v>
      </c>
      <c r="F54" s="4">
        <v>48</v>
      </c>
      <c r="G54" s="4">
        <v>49.383</v>
      </c>
      <c r="H54" s="4">
        <v>47.432</v>
      </c>
      <c r="I54" s="12">
        <v>2703.798</v>
      </c>
      <c r="J54" s="4">
        <v>2788.276</v>
      </c>
      <c r="K54" s="12">
        <v>2873.521</v>
      </c>
      <c r="L54" s="3" t="s">
        <v>94</v>
      </c>
      <c r="M54" s="3">
        <v>2913.798</v>
      </c>
      <c r="N54" s="3">
        <v>2879.156</v>
      </c>
      <c r="O54" s="12">
        <v>175.648588</v>
      </c>
      <c r="P54" s="4">
        <v>192.378035</v>
      </c>
      <c r="Q54" s="12">
        <v>211.361063</v>
      </c>
      <c r="R54" s="4">
        <f>213</f>
        <v>213</v>
      </c>
      <c r="S54" s="5">
        <v>204.80231099999997</v>
      </c>
      <c r="T54" s="5">
        <v>212.485849</v>
      </c>
    </row>
    <row r="55" spans="3:20" ht="15.75">
      <c r="C55" s="12"/>
      <c r="D55" s="27"/>
      <c r="E55" s="12"/>
      <c r="F55" s="4"/>
      <c r="G55" s="4"/>
      <c r="H55" s="4"/>
      <c r="I55" s="12"/>
      <c r="J55" s="4"/>
      <c r="K55" s="12"/>
      <c r="L55" s="4"/>
      <c r="M55" s="4"/>
      <c r="N55" s="4"/>
      <c r="O55" s="12"/>
      <c r="P55" s="4"/>
      <c r="Q55" s="12"/>
      <c r="R55" s="4"/>
      <c r="S55" s="5"/>
      <c r="T55" s="5"/>
    </row>
    <row r="56" spans="1:20" ht="15.75">
      <c r="A56" s="1" t="s">
        <v>96</v>
      </c>
      <c r="B56" s="1" t="s">
        <v>97</v>
      </c>
      <c r="C56" s="12">
        <v>350.88</v>
      </c>
      <c r="D56" s="27">
        <v>350.401</v>
      </c>
      <c r="E56" s="12">
        <v>351.528</v>
      </c>
      <c r="F56" s="4">
        <v>363</v>
      </c>
      <c r="G56" s="4">
        <v>343.544</v>
      </c>
      <c r="H56" s="4">
        <v>348.686</v>
      </c>
      <c r="I56" s="12">
        <v>7774.61</v>
      </c>
      <c r="J56" s="4">
        <v>8366.523</v>
      </c>
      <c r="K56" s="12">
        <v>9138.1</v>
      </c>
      <c r="L56" s="3" t="s">
        <v>98</v>
      </c>
      <c r="M56" s="3">
        <v>8299.217</v>
      </c>
      <c r="N56" s="3">
        <v>8511.138</v>
      </c>
      <c r="O56" s="12">
        <v>163.697871</v>
      </c>
      <c r="P56" s="4">
        <v>183.100191</v>
      </c>
      <c r="Q56" s="12">
        <v>210.281063</v>
      </c>
      <c r="R56" s="4">
        <f>221</f>
        <v>221</v>
      </c>
      <c r="S56" s="5">
        <v>212.189377</v>
      </c>
      <c r="T56" s="5">
        <v>219.233838</v>
      </c>
    </row>
    <row r="57" spans="1:20" ht="15.75">
      <c r="A57" s="1" t="s">
        <v>99</v>
      </c>
      <c r="B57" s="1" t="s">
        <v>100</v>
      </c>
      <c r="C57" s="12">
        <v>333.928</v>
      </c>
      <c r="D57" s="27">
        <v>334.101</v>
      </c>
      <c r="E57" s="12">
        <v>335.515</v>
      </c>
      <c r="F57" s="4">
        <v>346</v>
      </c>
      <c r="G57" s="4">
        <v>325.846</v>
      </c>
      <c r="H57" s="4">
        <v>330.288</v>
      </c>
      <c r="I57" s="12">
        <v>7487.211</v>
      </c>
      <c r="J57" s="4">
        <v>8079.349</v>
      </c>
      <c r="K57" s="12">
        <v>8846.617</v>
      </c>
      <c r="L57" s="3" t="s">
        <v>101</v>
      </c>
      <c r="M57" s="3">
        <v>7998.637</v>
      </c>
      <c r="N57" s="3">
        <v>8170.921</v>
      </c>
      <c r="O57" s="12">
        <v>154.167236</v>
      </c>
      <c r="P57" s="4">
        <v>173.116039</v>
      </c>
      <c r="Q57" s="12">
        <v>199.746258</v>
      </c>
      <c r="R57" s="4">
        <f>210</f>
        <v>210</v>
      </c>
      <c r="S57" s="5">
        <v>200.55435999999997</v>
      </c>
      <c r="T57" s="5">
        <v>205.997832</v>
      </c>
    </row>
    <row r="58" spans="1:20" ht="15.75">
      <c r="A58" s="1" t="s">
        <v>102</v>
      </c>
      <c r="B58" s="1" t="s">
        <v>103</v>
      </c>
      <c r="C58" s="12">
        <v>26.224</v>
      </c>
      <c r="D58" s="27">
        <v>26.293</v>
      </c>
      <c r="E58" s="12">
        <v>27.359</v>
      </c>
      <c r="F58" s="4">
        <v>30</v>
      </c>
      <c r="G58" s="4">
        <v>23.68</v>
      </c>
      <c r="H58" s="4">
        <v>24.431</v>
      </c>
      <c r="I58" s="12">
        <v>383.978</v>
      </c>
      <c r="J58" s="4">
        <v>437.967</v>
      </c>
      <c r="K58" s="12">
        <v>472.516</v>
      </c>
      <c r="L58" s="4">
        <f>518</f>
        <v>518</v>
      </c>
      <c r="M58" s="4">
        <v>492.056</v>
      </c>
      <c r="N58" s="4">
        <v>444.049</v>
      </c>
      <c r="O58" s="12">
        <v>14.810091</v>
      </c>
      <c r="P58" s="4">
        <v>17.172711</v>
      </c>
      <c r="Q58" s="12">
        <v>20.021361</v>
      </c>
      <c r="R58" s="4">
        <f>23</f>
        <v>23</v>
      </c>
      <c r="S58" s="5">
        <v>22.516154999999998</v>
      </c>
      <c r="T58" s="5">
        <v>18.494891</v>
      </c>
    </row>
    <row r="59" spans="1:20" ht="15.75">
      <c r="A59" s="1" t="s">
        <v>104</v>
      </c>
      <c r="B59" s="1" t="s">
        <v>105</v>
      </c>
      <c r="C59" s="12">
        <v>2.519</v>
      </c>
      <c r="D59" s="27">
        <v>2.69</v>
      </c>
      <c r="E59" s="12">
        <v>3.023</v>
      </c>
      <c r="F59" s="4">
        <v>3</v>
      </c>
      <c r="G59" s="4">
        <v>3.416</v>
      </c>
      <c r="H59" s="4">
        <v>3.458</v>
      </c>
      <c r="I59" s="12">
        <v>109.661</v>
      </c>
      <c r="J59" s="4">
        <v>115.78</v>
      </c>
      <c r="K59" s="12">
        <v>115.926</v>
      </c>
      <c r="L59" s="4">
        <f>116</f>
        <v>116</v>
      </c>
      <c r="M59" s="4">
        <v>125.496</v>
      </c>
      <c r="N59" s="4">
        <v>157.524</v>
      </c>
      <c r="O59" s="12">
        <v>3.520171</v>
      </c>
      <c r="P59" s="4">
        <v>3.624788</v>
      </c>
      <c r="Q59" s="12">
        <v>3.754987</v>
      </c>
      <c r="R59" s="4">
        <f>4</f>
        <v>4</v>
      </c>
      <c r="S59" s="5">
        <v>4.397197</v>
      </c>
      <c r="T59" s="5">
        <v>5.477319</v>
      </c>
    </row>
    <row r="60" spans="1:20" ht="15.75">
      <c r="A60" s="1" t="s">
        <v>106</v>
      </c>
      <c r="B60" s="1" t="s">
        <v>107</v>
      </c>
      <c r="C60" s="12">
        <v>37.507</v>
      </c>
      <c r="D60" s="27">
        <v>40.714</v>
      </c>
      <c r="E60" s="12">
        <v>42.408</v>
      </c>
      <c r="F60" s="4">
        <v>45</v>
      </c>
      <c r="G60" s="4">
        <v>41.093</v>
      </c>
      <c r="H60" s="4">
        <v>40.522</v>
      </c>
      <c r="I60" s="12">
        <v>3614.066</v>
      </c>
      <c r="J60" s="4">
        <v>3993.443</v>
      </c>
      <c r="K60" s="12">
        <v>4572.954</v>
      </c>
      <c r="L60" s="3" t="s">
        <v>108</v>
      </c>
      <c r="M60" s="3">
        <v>3880.888</v>
      </c>
      <c r="N60" s="3">
        <v>3902.177</v>
      </c>
      <c r="O60" s="12">
        <v>71.263869</v>
      </c>
      <c r="P60" s="4">
        <v>81.464024</v>
      </c>
      <c r="Q60" s="12">
        <v>98.479494</v>
      </c>
      <c r="R60" s="4">
        <f>101</f>
        <v>101</v>
      </c>
      <c r="S60" s="5">
        <v>92.959996</v>
      </c>
      <c r="T60" s="5">
        <v>96.958586</v>
      </c>
    </row>
    <row r="61" spans="1:20" ht="15.75">
      <c r="A61" s="1" t="s">
        <v>109</v>
      </c>
      <c r="B61" s="1" t="s">
        <v>110</v>
      </c>
      <c r="C61" s="12">
        <v>25.104</v>
      </c>
      <c r="D61" s="27">
        <v>27.272</v>
      </c>
      <c r="E61" s="12">
        <v>28.104</v>
      </c>
      <c r="F61" s="4">
        <v>30</v>
      </c>
      <c r="G61" s="4">
        <v>26.383</v>
      </c>
      <c r="H61" s="4">
        <v>27.228</v>
      </c>
      <c r="I61" s="12">
        <v>2549.653</v>
      </c>
      <c r="J61" s="4">
        <v>2725.8</v>
      </c>
      <c r="K61" s="12">
        <v>3012.681</v>
      </c>
      <c r="L61" s="3" t="s">
        <v>111</v>
      </c>
      <c r="M61" s="3">
        <v>2390.634</v>
      </c>
      <c r="N61" s="3">
        <v>2188.383</v>
      </c>
      <c r="O61" s="12">
        <v>46.96828</v>
      </c>
      <c r="P61" s="4">
        <v>51.286088</v>
      </c>
      <c r="Q61" s="12">
        <v>58.713099</v>
      </c>
      <c r="R61" s="4">
        <f>57</f>
        <v>57</v>
      </c>
      <c r="S61" s="5">
        <v>52.969668</v>
      </c>
      <c r="T61" s="5">
        <v>49.250992</v>
      </c>
    </row>
    <row r="62" spans="1:20" ht="15.75">
      <c r="A62" s="1" t="s">
        <v>112</v>
      </c>
      <c r="B62" s="1" t="s">
        <v>113</v>
      </c>
      <c r="C62" s="12">
        <v>35.193</v>
      </c>
      <c r="D62" s="27">
        <v>34.9</v>
      </c>
      <c r="E62" s="12">
        <v>34.728</v>
      </c>
      <c r="F62" s="4">
        <v>34</v>
      </c>
      <c r="G62" s="4">
        <v>33.703</v>
      </c>
      <c r="H62" s="4">
        <v>34.649</v>
      </c>
      <c r="I62" s="12">
        <v>642.279</v>
      </c>
      <c r="J62" s="4">
        <v>671.035</v>
      </c>
      <c r="K62" s="12">
        <v>702.222</v>
      </c>
      <c r="L62" s="4">
        <f>711</f>
        <v>711</v>
      </c>
      <c r="M62" s="4">
        <v>692.741</v>
      </c>
      <c r="N62" s="4">
        <v>760.099</v>
      </c>
      <c r="O62" s="12">
        <v>13.789788</v>
      </c>
      <c r="P62" s="4">
        <v>15.062208</v>
      </c>
      <c r="Q62" s="12">
        <v>17.019042</v>
      </c>
      <c r="R62" s="4">
        <f>18</f>
        <v>18</v>
      </c>
      <c r="S62" s="5">
        <v>17.823605</v>
      </c>
      <c r="T62" s="5">
        <v>18.642213</v>
      </c>
    </row>
    <row r="63" spans="1:20" ht="15.75">
      <c r="A63" s="1" t="s">
        <v>114</v>
      </c>
      <c r="B63" s="1" t="s">
        <v>116</v>
      </c>
      <c r="C63" s="12">
        <v>36.067</v>
      </c>
      <c r="D63" s="27">
        <v>34.569</v>
      </c>
      <c r="E63" s="12">
        <v>32.918</v>
      </c>
      <c r="F63" s="4">
        <v>32</v>
      </c>
      <c r="G63" s="4">
        <v>27.587</v>
      </c>
      <c r="H63" s="4">
        <v>25.683</v>
      </c>
      <c r="I63" s="12">
        <v>297.522</v>
      </c>
      <c r="J63" s="4">
        <v>300.645</v>
      </c>
      <c r="K63" s="12">
        <v>307.666</v>
      </c>
      <c r="L63" s="4">
        <f>313</f>
        <v>313</v>
      </c>
      <c r="M63" s="4">
        <v>258.084</v>
      </c>
      <c r="N63" s="4">
        <v>283.664</v>
      </c>
      <c r="O63" s="12">
        <v>8.016274</v>
      </c>
      <c r="P63" s="4">
        <v>8.658039</v>
      </c>
      <c r="Q63" s="12">
        <v>9.660033</v>
      </c>
      <c r="R63" s="4">
        <f>10</f>
        <v>10</v>
      </c>
      <c r="S63" s="5">
        <v>8.469891</v>
      </c>
      <c r="T63" s="5">
        <v>9.900897</v>
      </c>
    </row>
    <row r="64" spans="1:20" ht="15.75">
      <c r="A64" s="1" t="s">
        <v>117</v>
      </c>
      <c r="B64" s="1" t="s">
        <v>118</v>
      </c>
      <c r="C64" s="12">
        <v>21.584</v>
      </c>
      <c r="D64" s="27">
        <v>21.607</v>
      </c>
      <c r="E64" s="12">
        <v>21.683</v>
      </c>
      <c r="F64" s="4">
        <v>22</v>
      </c>
      <c r="G64" s="4">
        <v>22.319</v>
      </c>
      <c r="H64" s="4">
        <v>22.92</v>
      </c>
      <c r="I64" s="12">
        <v>694.578</v>
      </c>
      <c r="J64" s="4">
        <v>707.187</v>
      </c>
      <c r="K64" s="12">
        <v>711.003</v>
      </c>
      <c r="L64" s="4">
        <f>720</f>
        <v>720</v>
      </c>
      <c r="M64" s="4">
        <v>732.002</v>
      </c>
      <c r="N64" s="4">
        <v>747.088</v>
      </c>
      <c r="O64" s="12">
        <v>11.854379</v>
      </c>
      <c r="P64" s="4">
        <v>12.888204</v>
      </c>
      <c r="Q64" s="12">
        <v>14.029639</v>
      </c>
      <c r="R64" s="4">
        <f>15</f>
        <v>15</v>
      </c>
      <c r="S64" s="5">
        <v>15.8355</v>
      </c>
      <c r="T64" s="5">
        <v>16.338407</v>
      </c>
    </row>
    <row r="65" spans="1:20" ht="15.75">
      <c r="A65" s="1" t="s">
        <v>119</v>
      </c>
      <c r="B65" s="1" t="s">
        <v>120</v>
      </c>
      <c r="C65" s="12">
        <v>147.325</v>
      </c>
      <c r="D65" s="27">
        <v>146.767</v>
      </c>
      <c r="E65" s="12">
        <v>147.648</v>
      </c>
      <c r="F65" s="4">
        <v>154</v>
      </c>
      <c r="G65" s="4">
        <v>152.933</v>
      </c>
      <c r="H65" s="4">
        <v>157.734</v>
      </c>
      <c r="I65" s="12">
        <v>1397.89</v>
      </c>
      <c r="J65" s="4">
        <v>1464.752</v>
      </c>
      <c r="K65" s="12">
        <v>1503.042</v>
      </c>
      <c r="L65" s="3" t="s">
        <v>121</v>
      </c>
      <c r="M65" s="3">
        <v>1470.446</v>
      </c>
      <c r="N65" s="3">
        <v>1532.778</v>
      </c>
      <c r="O65" s="12">
        <v>22.72571</v>
      </c>
      <c r="P65" s="4">
        <v>24.970079</v>
      </c>
      <c r="Q65" s="12">
        <v>26.721904</v>
      </c>
      <c r="R65" s="4">
        <f>29</f>
        <v>29</v>
      </c>
      <c r="S65" s="5">
        <v>28.874708</v>
      </c>
      <c r="T65" s="5">
        <v>31.05698</v>
      </c>
    </row>
    <row r="66" spans="1:20" ht="15.75">
      <c r="A66" s="1" t="s">
        <v>122</v>
      </c>
      <c r="B66" s="1" t="s">
        <v>124</v>
      </c>
      <c r="C66" s="12">
        <v>16.952</v>
      </c>
      <c r="D66" s="27">
        <v>16.3</v>
      </c>
      <c r="E66" s="12">
        <v>16.013</v>
      </c>
      <c r="F66" s="4">
        <v>17</v>
      </c>
      <c r="G66" s="4">
        <v>17.698</v>
      </c>
      <c r="H66" s="4">
        <v>18.398</v>
      </c>
      <c r="I66" s="12">
        <v>287.399</v>
      </c>
      <c r="J66" s="4">
        <v>287.174</v>
      </c>
      <c r="K66" s="12">
        <v>291.483</v>
      </c>
      <c r="L66" s="4">
        <f>301</f>
        <v>301</v>
      </c>
      <c r="M66" s="4">
        <v>300.58</v>
      </c>
      <c r="N66" s="4">
        <v>340.217</v>
      </c>
      <c r="O66" s="12">
        <v>9.530635</v>
      </c>
      <c r="P66" s="4">
        <v>9.984152</v>
      </c>
      <c r="Q66" s="12">
        <v>10.534805</v>
      </c>
      <c r="R66" s="4">
        <f>11</f>
        <v>11</v>
      </c>
      <c r="S66" s="5">
        <v>11.635017</v>
      </c>
      <c r="T66" s="5">
        <v>13.236006</v>
      </c>
    </row>
    <row r="67" spans="3:20" ht="15.75">
      <c r="C67" s="12"/>
      <c r="D67" s="27"/>
      <c r="E67" s="12"/>
      <c r="F67" s="4"/>
      <c r="G67" s="4"/>
      <c r="H67" s="4"/>
      <c r="I67" s="12"/>
      <c r="J67" s="4"/>
      <c r="K67" s="12"/>
      <c r="L67" s="4"/>
      <c r="M67" s="4"/>
      <c r="N67" s="4"/>
      <c r="O67" s="12"/>
      <c r="P67" s="4"/>
      <c r="Q67" s="12"/>
      <c r="R67" s="4"/>
      <c r="S67" s="5"/>
      <c r="T67" s="5"/>
    </row>
    <row r="68" spans="1:20" ht="15.75">
      <c r="A68" s="1" t="s">
        <v>125</v>
      </c>
      <c r="B68" s="1" t="s">
        <v>126</v>
      </c>
      <c r="C68" s="12">
        <v>64.844</v>
      </c>
      <c r="D68" s="27">
        <v>66.492</v>
      </c>
      <c r="E68" s="12">
        <v>68.014</v>
      </c>
      <c r="F68" s="4">
        <v>71</v>
      </c>
      <c r="G68" s="4">
        <v>73.701</v>
      </c>
      <c r="H68" s="4">
        <v>76.422</v>
      </c>
      <c r="I68" s="12">
        <v>2323.744</v>
      </c>
      <c r="J68" s="4">
        <v>2431.718</v>
      </c>
      <c r="K68" s="12">
        <v>2532.324</v>
      </c>
      <c r="L68" s="3" t="s">
        <v>127</v>
      </c>
      <c r="M68" s="3">
        <v>2701.675</v>
      </c>
      <c r="N68" s="3">
        <v>2776.615</v>
      </c>
      <c r="O68" s="12">
        <v>52.28489</v>
      </c>
      <c r="P68" s="4">
        <v>56.871035</v>
      </c>
      <c r="Q68" s="12">
        <v>61.923347</v>
      </c>
      <c r="R68" s="4">
        <f>67</f>
        <v>67</v>
      </c>
      <c r="S68" s="5">
        <v>71.961852</v>
      </c>
      <c r="T68" s="5">
        <v>75.286733</v>
      </c>
    </row>
    <row r="69" spans="1:20" ht="15.75">
      <c r="A69" s="1" t="s">
        <v>128</v>
      </c>
      <c r="B69" s="1" t="s">
        <v>129</v>
      </c>
      <c r="C69" s="12">
        <v>64.844</v>
      </c>
      <c r="D69" s="27">
        <v>66.492</v>
      </c>
      <c r="E69" s="12">
        <v>68.014</v>
      </c>
      <c r="F69" s="4">
        <v>71</v>
      </c>
      <c r="G69" s="4">
        <v>73.701</v>
      </c>
      <c r="H69" s="4">
        <v>76.422</v>
      </c>
      <c r="I69" s="12">
        <v>2323.744</v>
      </c>
      <c r="J69" s="4">
        <v>2431.718</v>
      </c>
      <c r="K69" s="12">
        <v>2532.324</v>
      </c>
      <c r="L69" s="3" t="s">
        <v>127</v>
      </c>
      <c r="M69" s="3">
        <v>2701.675</v>
      </c>
      <c r="N69" s="3">
        <v>2776.615</v>
      </c>
      <c r="O69" s="12">
        <v>52.28489</v>
      </c>
      <c r="P69" s="4">
        <v>56.871035</v>
      </c>
      <c r="Q69" s="12">
        <v>61.923347</v>
      </c>
      <c r="R69" s="4">
        <f>67</f>
        <v>67</v>
      </c>
      <c r="S69" s="5">
        <v>71.961852</v>
      </c>
      <c r="T69" s="5">
        <v>75.286733</v>
      </c>
    </row>
    <row r="70" spans="1:20" ht="15.75">
      <c r="A70" s="1" t="s">
        <v>130</v>
      </c>
      <c r="B70" s="1" t="s">
        <v>131</v>
      </c>
      <c r="C70" s="12">
        <v>18.597</v>
      </c>
      <c r="D70" s="27">
        <v>18.889</v>
      </c>
      <c r="E70" s="12">
        <v>19.136</v>
      </c>
      <c r="F70" s="4">
        <v>19</v>
      </c>
      <c r="G70" s="4">
        <v>20.894</v>
      </c>
      <c r="H70" s="4">
        <v>20.864</v>
      </c>
      <c r="I70" s="12">
        <v>659.421</v>
      </c>
      <c r="J70" s="4">
        <v>694.749</v>
      </c>
      <c r="K70" s="12">
        <v>724.354</v>
      </c>
      <c r="L70" s="4">
        <f>748</f>
        <v>748</v>
      </c>
      <c r="M70" s="4">
        <v>793.638</v>
      </c>
      <c r="N70" s="4">
        <v>804.249</v>
      </c>
      <c r="O70" s="12">
        <v>12.973985</v>
      </c>
      <c r="P70" s="4">
        <v>14.279273</v>
      </c>
      <c r="Q70" s="12">
        <v>15.458594</v>
      </c>
      <c r="R70" s="4">
        <f>17</f>
        <v>17</v>
      </c>
      <c r="S70" s="5">
        <v>18.892435000000003</v>
      </c>
      <c r="T70" s="5">
        <v>19.760312</v>
      </c>
    </row>
    <row r="71" spans="1:20" ht="15.75">
      <c r="A71" s="1" t="s">
        <v>132</v>
      </c>
      <c r="B71" s="1" t="s">
        <v>133</v>
      </c>
      <c r="C71" s="12">
        <v>2.945</v>
      </c>
      <c r="D71" s="27">
        <v>3.004</v>
      </c>
      <c r="E71" s="12">
        <v>3.105</v>
      </c>
      <c r="F71" s="4">
        <v>3</v>
      </c>
      <c r="G71" s="4">
        <v>3.377</v>
      </c>
      <c r="H71" s="4">
        <v>3.4</v>
      </c>
      <c r="I71" s="12">
        <v>1260.468</v>
      </c>
      <c r="J71" s="4">
        <v>1301.801</v>
      </c>
      <c r="K71" s="12">
        <v>1332.535</v>
      </c>
      <c r="L71" s="3" t="s">
        <v>134</v>
      </c>
      <c r="M71" s="3">
        <v>1403.085</v>
      </c>
      <c r="N71" s="3">
        <v>1435.661</v>
      </c>
      <c r="O71" s="12">
        <v>30.127835</v>
      </c>
      <c r="P71" s="4">
        <v>32.354264</v>
      </c>
      <c r="Q71" s="12">
        <v>34.603977</v>
      </c>
      <c r="R71" s="4">
        <f>37</f>
        <v>37</v>
      </c>
      <c r="S71" s="5">
        <v>40.128148</v>
      </c>
      <c r="T71" s="5">
        <v>41.837719</v>
      </c>
    </row>
    <row r="72" spans="3:20" ht="15.75">
      <c r="C72" s="12"/>
      <c r="D72" s="27"/>
      <c r="E72" s="12"/>
      <c r="F72" s="4"/>
      <c r="G72" s="4"/>
      <c r="H72" s="4"/>
      <c r="I72" s="12"/>
      <c r="J72" s="4"/>
      <c r="K72" s="12"/>
      <c r="L72" s="4"/>
      <c r="M72" s="4"/>
      <c r="N72" s="4"/>
      <c r="O72" s="12"/>
      <c r="P72" s="4"/>
      <c r="Q72" s="12"/>
      <c r="R72" s="4"/>
      <c r="S72" s="5"/>
      <c r="T72" s="5"/>
    </row>
    <row r="73" spans="1:20" ht="15.75">
      <c r="A73" s="1" t="s">
        <v>135</v>
      </c>
      <c r="B73" s="1" t="s">
        <v>136</v>
      </c>
      <c r="C73" s="12">
        <v>649.408</v>
      </c>
      <c r="D73" s="27">
        <v>649.846</v>
      </c>
      <c r="E73" s="12">
        <v>658.559</v>
      </c>
      <c r="F73" s="4">
        <v>671</v>
      </c>
      <c r="G73" s="4">
        <v>703.54</v>
      </c>
      <c r="H73" s="4">
        <v>716.35</v>
      </c>
      <c r="I73" s="12">
        <v>13757.996</v>
      </c>
      <c r="J73" s="4">
        <v>13865.014</v>
      </c>
      <c r="K73" s="12">
        <v>14108.655</v>
      </c>
      <c r="L73" s="3" t="s">
        <v>137</v>
      </c>
      <c r="M73" s="3">
        <v>14900.148</v>
      </c>
      <c r="N73" s="3">
        <v>15472.183</v>
      </c>
      <c r="O73" s="12">
        <v>395.46828</v>
      </c>
      <c r="P73" s="4">
        <v>409.22316</v>
      </c>
      <c r="Q73" s="12">
        <v>431.430402</v>
      </c>
      <c r="R73" s="4">
        <f>466</f>
        <v>466</v>
      </c>
      <c r="S73" s="5">
        <v>499.177227</v>
      </c>
      <c r="T73" s="5">
        <v>526.330389</v>
      </c>
    </row>
    <row r="74" spans="3:20" ht="15.75">
      <c r="C74" s="12"/>
      <c r="D74" s="27"/>
      <c r="E74" s="12"/>
      <c r="F74" s="4"/>
      <c r="G74" s="4"/>
      <c r="H74" s="4"/>
      <c r="I74" s="12"/>
      <c r="J74" s="4"/>
      <c r="K74" s="12"/>
      <c r="L74" s="4"/>
      <c r="M74" s="4"/>
      <c r="N74" s="4"/>
      <c r="O74" s="12"/>
      <c r="P74" s="4"/>
      <c r="Q74" s="12"/>
      <c r="R74" s="4"/>
      <c r="S74" s="5"/>
      <c r="T74" s="5"/>
    </row>
    <row r="75" spans="1:20" ht="15.75">
      <c r="A75" s="1" t="s">
        <v>138</v>
      </c>
      <c r="B75" s="1" t="s">
        <v>139</v>
      </c>
      <c r="C75" s="12">
        <v>458.233</v>
      </c>
      <c r="D75" s="27">
        <v>455.726</v>
      </c>
      <c r="E75" s="12">
        <v>459.414</v>
      </c>
      <c r="F75" s="4">
        <v>467</v>
      </c>
      <c r="G75" s="4">
        <v>487.747</v>
      </c>
      <c r="H75" s="4">
        <v>498.423</v>
      </c>
      <c r="I75" s="12">
        <v>4482.156</v>
      </c>
      <c r="J75" s="4">
        <v>4466.133</v>
      </c>
      <c r="K75" s="12">
        <v>4566.196</v>
      </c>
      <c r="L75" s="3" t="s">
        <v>140</v>
      </c>
      <c r="M75" s="3">
        <v>4917.156</v>
      </c>
      <c r="N75" s="3">
        <v>5127.801</v>
      </c>
      <c r="O75" s="12">
        <v>164.303658</v>
      </c>
      <c r="P75" s="4">
        <v>169.988142</v>
      </c>
      <c r="Q75" s="12">
        <v>179.852113</v>
      </c>
      <c r="R75" s="4">
        <f>195</f>
        <v>195</v>
      </c>
      <c r="S75" s="5">
        <v>208.136533</v>
      </c>
      <c r="T75" s="5">
        <v>220.857844</v>
      </c>
    </row>
    <row r="76" spans="1:20" ht="15.75">
      <c r="A76" s="1" t="s">
        <v>141</v>
      </c>
      <c r="B76" s="1" t="s">
        <v>142</v>
      </c>
      <c r="C76" s="12">
        <v>195.114</v>
      </c>
      <c r="D76" s="27">
        <v>193.967</v>
      </c>
      <c r="E76" s="12">
        <v>195.655</v>
      </c>
      <c r="F76" s="4">
        <v>198</v>
      </c>
      <c r="G76" s="4">
        <v>203.669</v>
      </c>
      <c r="H76" s="4">
        <v>207.386</v>
      </c>
      <c r="I76" s="12">
        <v>1619.321</v>
      </c>
      <c r="J76" s="4">
        <v>1692.571</v>
      </c>
      <c r="K76" s="12">
        <v>1763.793</v>
      </c>
      <c r="L76" s="3" t="s">
        <v>143</v>
      </c>
      <c r="M76" s="3">
        <v>1904.325</v>
      </c>
      <c r="N76" s="3">
        <v>1960.503</v>
      </c>
      <c r="O76" s="12">
        <v>90.401783</v>
      </c>
      <c r="P76" s="4">
        <v>95.058555</v>
      </c>
      <c r="Q76" s="12">
        <v>101.252467</v>
      </c>
      <c r="R76" s="4">
        <f>110</f>
        <v>110</v>
      </c>
      <c r="S76" s="5">
        <v>115.081001</v>
      </c>
      <c r="T76" s="5">
        <v>120.992904</v>
      </c>
    </row>
    <row r="77" spans="1:20" ht="15.75">
      <c r="A77" s="1" t="s">
        <v>144</v>
      </c>
      <c r="B77" s="1" t="s">
        <v>145</v>
      </c>
      <c r="C77" s="12">
        <v>6.96</v>
      </c>
      <c r="D77" s="27">
        <v>6.969</v>
      </c>
      <c r="E77" s="12">
        <v>7.087</v>
      </c>
      <c r="F77" s="4">
        <v>7</v>
      </c>
      <c r="G77" s="4">
        <v>7.569</v>
      </c>
      <c r="H77" s="4">
        <v>6.887</v>
      </c>
      <c r="I77" s="12">
        <v>5011.337</v>
      </c>
      <c r="J77" s="4">
        <v>5000.531</v>
      </c>
      <c r="K77" s="12">
        <v>5014.641</v>
      </c>
      <c r="L77" s="3" t="s">
        <v>146</v>
      </c>
      <c r="M77" s="3">
        <v>5121.584</v>
      </c>
      <c r="N77" s="3">
        <v>5209.757</v>
      </c>
      <c r="O77" s="12">
        <v>160.868531</v>
      </c>
      <c r="P77" s="4">
        <v>163.4406</v>
      </c>
      <c r="Q77" s="12">
        <v>170.050765</v>
      </c>
      <c r="R77" s="4">
        <f>181</f>
        <v>181</v>
      </c>
      <c r="S77" s="5">
        <v>195.09735899999998</v>
      </c>
      <c r="T77" s="5">
        <v>205.550867</v>
      </c>
    </row>
    <row r="78" spans="1:20" ht="15.75">
      <c r="A78" s="1" t="s">
        <v>147</v>
      </c>
      <c r="B78" s="1" t="s">
        <v>148</v>
      </c>
      <c r="C78" s="12">
        <v>59.717</v>
      </c>
      <c r="D78" s="27">
        <v>61.557</v>
      </c>
      <c r="E78" s="12">
        <v>63.005</v>
      </c>
      <c r="F78" s="4">
        <v>65</v>
      </c>
      <c r="G78" s="4">
        <v>67.9</v>
      </c>
      <c r="H78" s="4">
        <v>69.114</v>
      </c>
      <c r="I78" s="12">
        <v>2511.15</v>
      </c>
      <c r="J78" s="4">
        <v>2568.012</v>
      </c>
      <c r="K78" s="12">
        <v>2592.119</v>
      </c>
      <c r="L78" s="3" t="s">
        <v>149</v>
      </c>
      <c r="M78" s="3">
        <v>2770.665</v>
      </c>
      <c r="N78" s="3">
        <v>2945.955</v>
      </c>
      <c r="O78" s="12">
        <v>44.618412</v>
      </c>
      <c r="P78" s="4">
        <v>47.466468</v>
      </c>
      <c r="Q78" s="12">
        <v>50.15928</v>
      </c>
      <c r="R78" s="4">
        <f>55</f>
        <v>55</v>
      </c>
      <c r="S78" s="5">
        <v>58.950491</v>
      </c>
      <c r="T78" s="5">
        <v>61.139487</v>
      </c>
    </row>
    <row r="79" spans="1:20" ht="15.75">
      <c r="A79" s="1" t="s">
        <v>150</v>
      </c>
      <c r="B79" s="1" t="s">
        <v>151</v>
      </c>
      <c r="C79" s="12">
        <v>124.498</v>
      </c>
      <c r="D79" s="27">
        <v>125.594</v>
      </c>
      <c r="E79" s="12">
        <v>129.053</v>
      </c>
      <c r="F79" s="4">
        <v>132</v>
      </c>
      <c r="G79" s="4">
        <v>140.324</v>
      </c>
      <c r="H79" s="4">
        <v>141.926</v>
      </c>
      <c r="I79" s="12">
        <v>1753.353</v>
      </c>
      <c r="J79" s="4">
        <v>1830.338</v>
      </c>
      <c r="K79" s="12">
        <v>1935.699</v>
      </c>
      <c r="L79" s="3" t="s">
        <v>152</v>
      </c>
      <c r="M79" s="3">
        <v>2090.743</v>
      </c>
      <c r="N79" s="3">
        <v>2188.67</v>
      </c>
      <c r="O79" s="12">
        <v>25.677679</v>
      </c>
      <c r="P79" s="4">
        <v>28.32795</v>
      </c>
      <c r="Q79" s="12">
        <v>31.368244</v>
      </c>
      <c r="R79" s="4">
        <f>35</f>
        <v>35</v>
      </c>
      <c r="S79" s="5">
        <v>36.992844</v>
      </c>
      <c r="T79" s="5">
        <v>38.782191</v>
      </c>
    </row>
    <row r="80" spans="3:20" ht="15.75">
      <c r="C80" s="12"/>
      <c r="D80" s="27"/>
      <c r="E80" s="12"/>
      <c r="F80" s="4"/>
      <c r="G80" s="4"/>
      <c r="H80" s="4"/>
      <c r="I80" s="12"/>
      <c r="J80" s="4"/>
      <c r="K80" s="12"/>
      <c r="L80" s="4"/>
      <c r="M80" s="4"/>
      <c r="N80" s="4"/>
      <c r="O80" s="12"/>
      <c r="P80" s="4"/>
      <c r="Q80" s="12"/>
      <c r="R80" s="4"/>
      <c r="S80" s="5"/>
      <c r="T80" s="5"/>
    </row>
    <row r="81" spans="1:20" ht="15.75">
      <c r="A81" s="1" t="s">
        <v>153</v>
      </c>
      <c r="B81" s="1" t="s">
        <v>154</v>
      </c>
      <c r="C81" s="12">
        <v>102.794</v>
      </c>
      <c r="D81" s="27">
        <v>102.786</v>
      </c>
      <c r="E81" s="12">
        <v>103.816</v>
      </c>
      <c r="F81" s="4">
        <v>106</v>
      </c>
      <c r="G81" s="4">
        <v>110.375</v>
      </c>
      <c r="H81" s="4">
        <v>113.991</v>
      </c>
      <c r="I81" s="12">
        <v>1583.783</v>
      </c>
      <c r="J81" s="4">
        <v>1640.03</v>
      </c>
      <c r="K81" s="12">
        <v>1741.497</v>
      </c>
      <c r="L81" s="3" t="s">
        <v>155</v>
      </c>
      <c r="M81" s="3">
        <v>1800.991</v>
      </c>
      <c r="N81" s="3">
        <v>1832.985</v>
      </c>
      <c r="O81" s="12">
        <v>36.045</v>
      </c>
      <c r="P81" s="4">
        <v>39.415855</v>
      </c>
      <c r="Q81" s="12">
        <v>43.203906</v>
      </c>
      <c r="R81" s="4">
        <f>46</f>
        <v>46</v>
      </c>
      <c r="S81" s="5">
        <v>47.724377</v>
      </c>
      <c r="T81" s="5">
        <v>48.147004</v>
      </c>
    </row>
    <row r="82" spans="1:20" ht="15.75">
      <c r="A82" s="1" t="s">
        <v>156</v>
      </c>
      <c r="B82" s="1" t="s">
        <v>157</v>
      </c>
      <c r="C82" s="12">
        <v>32.731</v>
      </c>
      <c r="D82" s="27">
        <v>32.906</v>
      </c>
      <c r="E82" s="12">
        <v>33.859</v>
      </c>
      <c r="F82" s="4">
        <v>35</v>
      </c>
      <c r="G82" s="4">
        <v>38.191</v>
      </c>
      <c r="H82" s="4">
        <v>39.123</v>
      </c>
      <c r="I82" s="12">
        <v>312.051</v>
      </c>
      <c r="J82" s="4">
        <v>330.381</v>
      </c>
      <c r="K82" s="12">
        <v>351.919</v>
      </c>
      <c r="L82" s="4">
        <f>362</f>
        <v>362</v>
      </c>
      <c r="M82" s="4">
        <v>370.329</v>
      </c>
      <c r="N82" s="4">
        <v>394.567</v>
      </c>
      <c r="O82" s="12">
        <v>15.80256</v>
      </c>
      <c r="P82" s="4">
        <v>17.38051</v>
      </c>
      <c r="Q82" s="12">
        <v>19.090251</v>
      </c>
      <c r="R82" s="4">
        <f>20</f>
        <v>20</v>
      </c>
      <c r="S82" s="5">
        <v>21.654639</v>
      </c>
      <c r="T82" s="5">
        <v>22.432817</v>
      </c>
    </row>
    <row r="83" spans="1:20" ht="15.75">
      <c r="A83" s="1" t="s">
        <v>158</v>
      </c>
      <c r="B83" s="1" t="s">
        <v>159</v>
      </c>
      <c r="C83" s="12">
        <v>9.784</v>
      </c>
      <c r="D83" s="27">
        <v>9.342</v>
      </c>
      <c r="E83" s="12">
        <v>9.253</v>
      </c>
      <c r="F83" s="4">
        <v>9</v>
      </c>
      <c r="G83" s="4">
        <v>9.366</v>
      </c>
      <c r="H83" s="4">
        <v>9.138</v>
      </c>
      <c r="I83" s="12">
        <v>118.142</v>
      </c>
      <c r="J83" s="4">
        <v>121.97</v>
      </c>
      <c r="K83" s="12">
        <v>126.374</v>
      </c>
      <c r="L83" s="4">
        <f>128</f>
        <v>128</v>
      </c>
      <c r="M83" s="4">
        <v>132.531</v>
      </c>
      <c r="N83" s="4">
        <v>131.313</v>
      </c>
      <c r="O83" s="12">
        <v>2.929326</v>
      </c>
      <c r="P83" s="4">
        <v>3.052758</v>
      </c>
      <c r="Q83" s="12">
        <v>3.251253</v>
      </c>
      <c r="R83" s="4">
        <f>3</f>
        <v>3</v>
      </c>
      <c r="S83" s="5">
        <v>3.331112</v>
      </c>
      <c r="T83" s="5">
        <v>3.306713</v>
      </c>
    </row>
    <row r="84" spans="1:20" ht="15.75">
      <c r="A84" s="1" t="s">
        <v>160</v>
      </c>
      <c r="B84" s="1" t="s">
        <v>161</v>
      </c>
      <c r="C84" s="12">
        <v>4.321</v>
      </c>
      <c r="D84" s="27">
        <v>4.372</v>
      </c>
      <c r="E84" s="12">
        <v>4.461</v>
      </c>
      <c r="F84" s="4">
        <v>5</v>
      </c>
      <c r="G84" s="4">
        <v>4.418</v>
      </c>
      <c r="H84" s="4">
        <v>4.268</v>
      </c>
      <c r="I84" s="12">
        <v>91.075</v>
      </c>
      <c r="J84" s="4">
        <v>91.043</v>
      </c>
      <c r="K84" s="12">
        <v>100.196</v>
      </c>
      <c r="L84" s="4">
        <f>104</f>
        <v>104</v>
      </c>
      <c r="M84" s="4">
        <v>101.504</v>
      </c>
      <c r="N84" s="4">
        <v>107.847</v>
      </c>
      <c r="O84" s="12">
        <v>7.059647</v>
      </c>
      <c r="P84" s="4">
        <v>8.159178</v>
      </c>
      <c r="Q84" s="12">
        <v>9.214948</v>
      </c>
      <c r="R84" s="4">
        <f>10</f>
        <v>10</v>
      </c>
      <c r="S84" s="5">
        <v>10.515677</v>
      </c>
      <c r="T84" s="5">
        <v>10.968813</v>
      </c>
    </row>
    <row r="85" spans="1:20" ht="15.75">
      <c r="A85" s="1" t="s">
        <v>162</v>
      </c>
      <c r="B85" s="1" t="s">
        <v>163</v>
      </c>
      <c r="C85" s="12">
        <v>5.68</v>
      </c>
      <c r="D85" s="27">
        <v>5.714</v>
      </c>
      <c r="E85" s="12">
        <v>5.777</v>
      </c>
      <c r="F85" s="4">
        <v>6</v>
      </c>
      <c r="G85" s="4">
        <v>6.633</v>
      </c>
      <c r="H85" s="4">
        <v>6.74</v>
      </c>
      <c r="I85" s="12">
        <v>96.511</v>
      </c>
      <c r="J85" s="4">
        <v>104.607</v>
      </c>
      <c r="K85" s="12">
        <v>110.38</v>
      </c>
      <c r="L85" s="4">
        <f>114</f>
        <v>114</v>
      </c>
      <c r="M85" s="4">
        <v>116.123</v>
      </c>
      <c r="N85" s="4">
        <v>119.999</v>
      </c>
      <c r="O85" s="12">
        <v>2.086249</v>
      </c>
      <c r="P85" s="4">
        <v>2.321151</v>
      </c>
      <c r="Q85" s="12">
        <v>2.549317</v>
      </c>
      <c r="R85" s="4">
        <f>3</f>
        <v>3</v>
      </c>
      <c r="S85" s="5">
        <v>2.900281</v>
      </c>
      <c r="T85" s="5">
        <v>2.983889</v>
      </c>
    </row>
    <row r="86" spans="1:20" ht="15.75">
      <c r="A86" s="1" t="s">
        <v>164</v>
      </c>
      <c r="B86" s="1" t="s">
        <v>165</v>
      </c>
      <c r="C86" s="12">
        <v>64.383</v>
      </c>
      <c r="D86" s="27">
        <v>64.166</v>
      </c>
      <c r="E86" s="12">
        <v>64.18</v>
      </c>
      <c r="F86" s="4">
        <v>65</v>
      </c>
      <c r="G86" s="4">
        <v>65.551</v>
      </c>
      <c r="H86" s="4">
        <v>68.128</v>
      </c>
      <c r="I86" s="12">
        <v>1175.221</v>
      </c>
      <c r="J86" s="4">
        <v>1205.042</v>
      </c>
      <c r="K86" s="12">
        <v>1279.198</v>
      </c>
      <c r="L86" s="3" t="s">
        <v>166</v>
      </c>
      <c r="M86" s="3">
        <v>1314.539</v>
      </c>
      <c r="N86" s="3">
        <v>1318.419</v>
      </c>
      <c r="O86" s="12">
        <v>18.156191</v>
      </c>
      <c r="P86" s="4">
        <v>19.714194</v>
      </c>
      <c r="Q86" s="12">
        <v>21.564338</v>
      </c>
      <c r="R86" s="4">
        <f>23</f>
        <v>23</v>
      </c>
      <c r="S86" s="5">
        <v>23.169456999999998</v>
      </c>
      <c r="T86" s="5">
        <v>22.730298</v>
      </c>
    </row>
    <row r="87" spans="1:20" ht="15.75">
      <c r="A87" s="1" t="s">
        <v>167</v>
      </c>
      <c r="B87" s="1" t="s">
        <v>168</v>
      </c>
      <c r="C87" s="12">
        <v>2.524</v>
      </c>
      <c r="D87" s="27">
        <v>2.238</v>
      </c>
      <c r="E87" s="12">
        <v>2.191</v>
      </c>
      <c r="F87" s="4">
        <v>2</v>
      </c>
      <c r="G87" s="4">
        <v>2.224</v>
      </c>
      <c r="H87" s="4"/>
      <c r="I87" s="12">
        <v>166.921</v>
      </c>
      <c r="J87" s="4">
        <v>178.684</v>
      </c>
      <c r="K87" s="12">
        <v>202.6</v>
      </c>
      <c r="L87" s="4">
        <f>216</f>
        <v>216</v>
      </c>
      <c r="M87" s="4">
        <v>221.878</v>
      </c>
      <c r="N87" s="4"/>
      <c r="O87" s="12">
        <v>3.473147</v>
      </c>
      <c r="P87" s="4">
        <v>4.098543</v>
      </c>
      <c r="Q87" s="12">
        <v>4.756696</v>
      </c>
      <c r="R87" s="4">
        <f>5</f>
        <v>5</v>
      </c>
      <c r="S87" s="5">
        <v>5.504245</v>
      </c>
      <c r="T87" s="5"/>
    </row>
    <row r="88" spans="3:20" ht="15.75">
      <c r="C88" s="12"/>
      <c r="D88" s="27"/>
      <c r="E88" s="12"/>
      <c r="F88" s="4"/>
      <c r="G88" s="4"/>
      <c r="H88" s="4"/>
      <c r="I88" s="12"/>
      <c r="J88" s="4"/>
      <c r="K88" s="12"/>
      <c r="L88" s="4"/>
      <c r="M88" s="4"/>
      <c r="N88" s="4"/>
      <c r="O88" s="12"/>
      <c r="P88" s="4"/>
      <c r="Q88" s="12"/>
      <c r="R88" s="4"/>
      <c r="S88" s="5"/>
      <c r="T88" s="5"/>
    </row>
    <row r="89" spans="1:20" ht="15.75">
      <c r="A89" s="1" t="s">
        <v>169</v>
      </c>
      <c r="B89" s="1" t="s">
        <v>170</v>
      </c>
      <c r="C89" s="12">
        <v>544.25</v>
      </c>
      <c r="D89" s="27">
        <v>539.576</v>
      </c>
      <c r="E89" s="12">
        <v>542.411</v>
      </c>
      <c r="F89" s="4">
        <v>549</v>
      </c>
      <c r="G89" s="4">
        <v>565.149</v>
      </c>
      <c r="H89" s="4">
        <v>575.347</v>
      </c>
      <c r="I89" s="12">
        <v>9466.088</v>
      </c>
      <c r="J89" s="4">
        <v>9638.007</v>
      </c>
      <c r="K89" s="12">
        <v>9880.923</v>
      </c>
      <c r="L89" s="3" t="s">
        <v>171</v>
      </c>
      <c r="M89" s="3">
        <v>10048.875</v>
      </c>
      <c r="N89" s="3">
        <v>10439.651</v>
      </c>
      <c r="O89" s="12">
        <v>109.58498</v>
      </c>
      <c r="P89" s="4">
        <v>116.924965</v>
      </c>
      <c r="Q89" s="12">
        <v>125.581836</v>
      </c>
      <c r="R89" s="4">
        <f>129</f>
        <v>129</v>
      </c>
      <c r="S89" s="5">
        <v>131.11079500000002</v>
      </c>
      <c r="T89" s="5">
        <v>139.189908</v>
      </c>
    </row>
    <row r="90" spans="1:20" ht="15.75">
      <c r="A90" s="1" t="s">
        <v>172</v>
      </c>
      <c r="B90" s="1" t="s">
        <v>173</v>
      </c>
      <c r="C90" s="12">
        <v>59.315</v>
      </c>
      <c r="D90" s="27">
        <v>59.278</v>
      </c>
      <c r="E90" s="12">
        <v>59.851</v>
      </c>
      <c r="F90" s="4">
        <v>60</v>
      </c>
      <c r="G90" s="4">
        <v>61.795</v>
      </c>
      <c r="H90" s="4">
        <v>61.262</v>
      </c>
      <c r="I90" s="12">
        <v>1708.002</v>
      </c>
      <c r="J90" s="4">
        <v>1737.734</v>
      </c>
      <c r="K90" s="12">
        <v>1767.782</v>
      </c>
      <c r="L90" s="3" t="s">
        <v>174</v>
      </c>
      <c r="M90" s="3">
        <v>1696.701</v>
      </c>
      <c r="N90" s="3">
        <v>1803.748</v>
      </c>
      <c r="O90" s="12">
        <v>30.036759</v>
      </c>
      <c r="P90" s="4">
        <v>32.200402</v>
      </c>
      <c r="Q90" s="12">
        <v>34.708241</v>
      </c>
      <c r="R90" s="4">
        <f>34</f>
        <v>34</v>
      </c>
      <c r="S90" s="5">
        <v>34.12553</v>
      </c>
      <c r="T90" s="5">
        <v>37.125321</v>
      </c>
    </row>
    <row r="91" spans="1:20" ht="15.75">
      <c r="A91" s="1" t="s">
        <v>175</v>
      </c>
      <c r="B91" s="1" t="s">
        <v>176</v>
      </c>
      <c r="C91" s="12">
        <v>48.496</v>
      </c>
      <c r="D91" s="27">
        <v>48.962</v>
      </c>
      <c r="E91" s="12">
        <v>49.736</v>
      </c>
      <c r="F91" s="4">
        <v>50</v>
      </c>
      <c r="G91" s="4">
        <v>51.531</v>
      </c>
      <c r="H91" s="4">
        <v>51.475</v>
      </c>
      <c r="I91" s="12">
        <v>1655.895</v>
      </c>
      <c r="J91" s="4">
        <v>1685.482</v>
      </c>
      <c r="K91" s="12">
        <v>1714.07</v>
      </c>
      <c r="L91" s="3" t="s">
        <v>177</v>
      </c>
      <c r="M91" s="3">
        <v>1642.067</v>
      </c>
      <c r="N91" s="3">
        <v>1753.708</v>
      </c>
      <c r="O91" s="12">
        <v>29.10787</v>
      </c>
      <c r="P91" s="4">
        <v>31.220395</v>
      </c>
      <c r="Q91" s="12">
        <v>33.660955</v>
      </c>
      <c r="R91" s="4">
        <f>33</f>
        <v>33</v>
      </c>
      <c r="S91" s="5">
        <v>32.968367</v>
      </c>
      <c r="T91" s="5">
        <v>36.027212</v>
      </c>
    </row>
    <row r="92" spans="1:20" ht="15.75">
      <c r="A92" s="1" t="s">
        <v>178</v>
      </c>
      <c r="B92" s="1" t="s">
        <v>179</v>
      </c>
      <c r="C92" s="12">
        <v>44.279</v>
      </c>
      <c r="D92" s="27">
        <v>44.832</v>
      </c>
      <c r="E92" s="12">
        <v>45.554</v>
      </c>
      <c r="F92" s="4">
        <v>46</v>
      </c>
      <c r="G92" s="4">
        <v>46.44</v>
      </c>
      <c r="H92" s="4">
        <v>46.721</v>
      </c>
      <c r="I92" s="12">
        <v>1343.306</v>
      </c>
      <c r="J92" s="4">
        <v>1364.32</v>
      </c>
      <c r="K92" s="12">
        <v>1378.844</v>
      </c>
      <c r="L92" s="3" t="s">
        <v>180</v>
      </c>
      <c r="M92" s="3">
        <v>1312.857</v>
      </c>
      <c r="N92" s="3">
        <v>1365.533</v>
      </c>
      <c r="O92" s="12">
        <v>21.905628</v>
      </c>
      <c r="P92" s="4">
        <v>23.289646</v>
      </c>
      <c r="Q92" s="12">
        <v>25.181023</v>
      </c>
      <c r="R92" s="4">
        <f>25</f>
        <v>25</v>
      </c>
      <c r="S92" s="5">
        <v>24.660984</v>
      </c>
      <c r="T92" s="5">
        <v>25.577728</v>
      </c>
    </row>
    <row r="93" spans="1:20" ht="15.75">
      <c r="A93" s="1" t="s">
        <v>181</v>
      </c>
      <c r="B93" s="1" t="s">
        <v>182</v>
      </c>
      <c r="C93" s="12">
        <v>7.428</v>
      </c>
      <c r="D93" s="27">
        <v>7.123</v>
      </c>
      <c r="E93" s="12">
        <v>6.975</v>
      </c>
      <c r="F93" s="4">
        <v>7</v>
      </c>
      <c r="G93" s="4">
        <v>7.28</v>
      </c>
      <c r="H93" s="4">
        <v>7.209</v>
      </c>
      <c r="I93" s="12">
        <v>36.115</v>
      </c>
      <c r="J93" s="4">
        <v>37.117</v>
      </c>
      <c r="K93" s="12">
        <v>38.107</v>
      </c>
      <c r="L93" s="4">
        <f>39</f>
        <v>39</v>
      </c>
      <c r="M93" s="4">
        <v>39.053</v>
      </c>
      <c r="N93" s="4">
        <v>37.135</v>
      </c>
      <c r="O93" s="12">
        <v>0.752065</v>
      </c>
      <c r="P93" s="4">
        <v>0.796483</v>
      </c>
      <c r="Q93" s="12">
        <v>0.842919</v>
      </c>
      <c r="R93" s="4">
        <f>1</f>
        <v>1</v>
      </c>
      <c r="S93" s="5">
        <v>0.940064</v>
      </c>
      <c r="T93" s="5">
        <v>0.928631</v>
      </c>
    </row>
    <row r="94" spans="1:20" ht="15.75">
      <c r="A94" s="1" t="s">
        <v>183</v>
      </c>
      <c r="B94" s="1" t="s">
        <v>184</v>
      </c>
      <c r="C94" s="12">
        <v>3.391</v>
      </c>
      <c r="D94" s="27">
        <v>3.193</v>
      </c>
      <c r="E94" s="12">
        <v>3.14</v>
      </c>
      <c r="F94" s="4">
        <v>2990</v>
      </c>
      <c r="G94" s="4">
        <v>2.984</v>
      </c>
      <c r="H94" s="4">
        <v>2.578</v>
      </c>
      <c r="I94" s="12">
        <v>15.992</v>
      </c>
      <c r="J94" s="4">
        <v>15.135</v>
      </c>
      <c r="K94" s="12">
        <v>15.605</v>
      </c>
      <c r="L94" s="4">
        <f>16</f>
        <v>16</v>
      </c>
      <c r="M94" s="4">
        <v>15.581</v>
      </c>
      <c r="N94" s="4">
        <v>12.905</v>
      </c>
      <c r="O94" s="12">
        <v>0.176824</v>
      </c>
      <c r="P94" s="4">
        <v>0.183524</v>
      </c>
      <c r="Q94" s="12">
        <v>0.204367</v>
      </c>
      <c r="R94" s="4">
        <f>209</f>
        <v>209</v>
      </c>
      <c r="S94" s="5">
        <v>0.217099</v>
      </c>
      <c r="T94" s="5">
        <v>0.169478</v>
      </c>
    </row>
    <row r="95" spans="1:20" ht="15.75">
      <c r="A95" s="1" t="s">
        <v>185</v>
      </c>
      <c r="B95" s="1" t="s">
        <v>187</v>
      </c>
      <c r="C95" s="12">
        <v>484.935</v>
      </c>
      <c r="D95" s="27">
        <v>480.298</v>
      </c>
      <c r="E95" s="12">
        <v>482.56</v>
      </c>
      <c r="F95" s="4">
        <v>488</v>
      </c>
      <c r="G95" s="4">
        <v>503.354</v>
      </c>
      <c r="H95" s="4">
        <v>514.085</v>
      </c>
      <c r="I95" s="12">
        <v>7758.086</v>
      </c>
      <c r="J95" s="4">
        <v>7900.273</v>
      </c>
      <c r="K95" s="12">
        <v>8113.141</v>
      </c>
      <c r="L95" s="3" t="s">
        <v>188</v>
      </c>
      <c r="M95" s="3">
        <v>8352.174</v>
      </c>
      <c r="N95" s="3">
        <v>8635.903</v>
      </c>
      <c r="O95" s="12">
        <v>79.548221</v>
      </c>
      <c r="P95" s="4">
        <v>84.724563</v>
      </c>
      <c r="Q95" s="12">
        <v>90.873595</v>
      </c>
      <c r="R95" s="4">
        <f>95</f>
        <v>95</v>
      </c>
      <c r="S95" s="5">
        <v>96.985265</v>
      </c>
      <c r="T95" s="5">
        <v>102.064587</v>
      </c>
    </row>
    <row r="96" spans="1:20" ht="15.75">
      <c r="A96" s="1" t="s">
        <v>189</v>
      </c>
      <c r="B96" s="1" t="s">
        <v>190</v>
      </c>
      <c r="C96" s="12">
        <v>193.024</v>
      </c>
      <c r="D96" s="27">
        <v>190.788</v>
      </c>
      <c r="E96" s="12">
        <v>192.342</v>
      </c>
      <c r="F96" s="4">
        <v>193</v>
      </c>
      <c r="G96" s="4">
        <v>198.531</v>
      </c>
      <c r="H96" s="4">
        <v>200.371</v>
      </c>
      <c r="I96" s="12">
        <v>3703.193</v>
      </c>
      <c r="J96" s="4">
        <v>3788.062</v>
      </c>
      <c r="K96" s="12">
        <v>3897.123</v>
      </c>
      <c r="L96" s="3" t="s">
        <v>191</v>
      </c>
      <c r="M96" s="3">
        <v>4000.075</v>
      </c>
      <c r="N96" s="3">
        <v>4091.133</v>
      </c>
      <c r="O96" s="12">
        <v>40.63687</v>
      </c>
      <c r="P96" s="4">
        <v>43.410899</v>
      </c>
      <c r="Q96" s="12">
        <v>46.707</v>
      </c>
      <c r="R96" s="4">
        <f>49</f>
        <v>49</v>
      </c>
      <c r="S96" s="5">
        <v>49.67445</v>
      </c>
      <c r="T96" s="5">
        <v>51.716628</v>
      </c>
    </row>
    <row r="97" spans="1:20" ht="15.75">
      <c r="A97" s="1" t="s">
        <v>192</v>
      </c>
      <c r="B97" s="1" t="s">
        <v>193</v>
      </c>
      <c r="C97" s="12">
        <v>213.543</v>
      </c>
      <c r="D97" s="27">
        <v>210.92</v>
      </c>
      <c r="E97" s="12">
        <v>210.895</v>
      </c>
      <c r="F97" s="4">
        <v>216</v>
      </c>
      <c r="G97" s="4">
        <v>222.816</v>
      </c>
      <c r="H97" s="4">
        <v>234.374</v>
      </c>
      <c r="I97" s="12">
        <v>3277.672</v>
      </c>
      <c r="J97" s="4">
        <v>3318.549</v>
      </c>
      <c r="K97" s="12">
        <v>3385.478</v>
      </c>
      <c r="L97" s="3" t="s">
        <v>194</v>
      </c>
      <c r="M97" s="3">
        <v>3463.127</v>
      </c>
      <c r="N97" s="3">
        <v>3640.644</v>
      </c>
      <c r="O97" s="12">
        <v>29.869125</v>
      </c>
      <c r="P97" s="4">
        <v>31.475084</v>
      </c>
      <c r="Q97" s="12">
        <v>33.454232</v>
      </c>
      <c r="R97" s="4">
        <f>35</f>
        <v>35</v>
      </c>
      <c r="S97" s="5">
        <v>35.932754</v>
      </c>
      <c r="T97" s="5">
        <v>38.071337</v>
      </c>
    </row>
    <row r="98" spans="1:20" ht="15.75">
      <c r="A98" s="1" t="s">
        <v>195</v>
      </c>
      <c r="B98" s="1" t="s">
        <v>197</v>
      </c>
      <c r="C98" s="12">
        <v>25.75</v>
      </c>
      <c r="D98" s="27">
        <v>27.413</v>
      </c>
      <c r="E98" s="12">
        <v>28.745</v>
      </c>
      <c r="F98" s="4">
        <v>29</v>
      </c>
      <c r="G98" s="4">
        <v>31.324</v>
      </c>
      <c r="H98" s="4">
        <v>31.29</v>
      </c>
      <c r="I98" s="12">
        <v>457.045</v>
      </c>
      <c r="J98" s="4">
        <v>468.838</v>
      </c>
      <c r="K98" s="12">
        <v>501.92</v>
      </c>
      <c r="L98" s="4">
        <f>514</f>
        <v>514</v>
      </c>
      <c r="M98" s="4">
        <v>541.13</v>
      </c>
      <c r="N98" s="4">
        <v>552.81</v>
      </c>
      <c r="O98" s="12">
        <v>6.071108</v>
      </c>
      <c r="P98" s="4">
        <v>6.70051</v>
      </c>
      <c r="Q98" s="12">
        <v>7.367059</v>
      </c>
      <c r="R98" s="4">
        <f>8</f>
        <v>8</v>
      </c>
      <c r="S98" s="5">
        <v>7.6976379999999995</v>
      </c>
      <c r="T98" s="5">
        <v>8.546724</v>
      </c>
    </row>
    <row r="99" spans="1:20" ht="15.75">
      <c r="A99" s="1" t="s">
        <v>198</v>
      </c>
      <c r="B99" s="1" t="s">
        <v>199</v>
      </c>
      <c r="C99" s="12">
        <v>52.618</v>
      </c>
      <c r="D99" s="27">
        <v>51.177</v>
      </c>
      <c r="E99" s="12">
        <v>50.578</v>
      </c>
      <c r="F99" s="4">
        <v>50</v>
      </c>
      <c r="G99" s="4">
        <v>50.683</v>
      </c>
      <c r="H99" s="4">
        <v>48.05</v>
      </c>
      <c r="I99" s="12">
        <v>320.176</v>
      </c>
      <c r="J99" s="4">
        <v>324.824</v>
      </c>
      <c r="K99" s="12">
        <v>328.62</v>
      </c>
      <c r="L99" s="4">
        <f>335</f>
        <v>335</v>
      </c>
      <c r="M99" s="4">
        <v>347.842</v>
      </c>
      <c r="N99" s="4">
        <v>351.316</v>
      </c>
      <c r="O99" s="12">
        <v>2.971118</v>
      </c>
      <c r="P99" s="4">
        <v>3.13807</v>
      </c>
      <c r="Q99" s="12">
        <v>3.345304</v>
      </c>
      <c r="R99" s="4">
        <f>3</f>
        <v>3</v>
      </c>
      <c r="S99" s="5">
        <v>3.680423</v>
      </c>
      <c r="T99" s="5">
        <v>3.729898</v>
      </c>
    </row>
    <row r="100" spans="3:20" ht="15.75">
      <c r="C100" s="12"/>
      <c r="D100" s="27"/>
      <c r="E100" s="12"/>
      <c r="F100" s="4"/>
      <c r="G100" s="4"/>
      <c r="H100" s="4"/>
      <c r="I100" s="12"/>
      <c r="J100" s="4"/>
      <c r="K100" s="12"/>
      <c r="L100" s="4"/>
      <c r="M100" s="4"/>
      <c r="N100" s="4"/>
      <c r="O100" s="12"/>
      <c r="P100" s="4"/>
      <c r="Q100" s="12"/>
      <c r="R100" s="4"/>
      <c r="S100" s="5"/>
      <c r="T100" s="5"/>
    </row>
    <row r="101" spans="1:20" ht="15.75">
      <c r="A101" s="1" t="s">
        <v>200</v>
      </c>
      <c r="B101" s="1" t="s">
        <v>201</v>
      </c>
      <c r="C101" s="12">
        <v>718.721</v>
      </c>
      <c r="D101" s="27">
        <v>717.892</v>
      </c>
      <c r="E101" s="12">
        <v>723.323</v>
      </c>
      <c r="F101" s="4">
        <v>719</v>
      </c>
      <c r="G101" s="4">
        <v>740.118</v>
      </c>
      <c r="H101" s="4">
        <v>731.967</v>
      </c>
      <c r="I101" s="12">
        <v>5037.866</v>
      </c>
      <c r="J101" s="4">
        <v>5151.464</v>
      </c>
      <c r="K101" s="12">
        <v>5293.399</v>
      </c>
      <c r="L101" s="3" t="s">
        <v>202</v>
      </c>
      <c r="M101" s="3">
        <v>5420.087</v>
      </c>
      <c r="N101" s="3">
        <v>5367.166</v>
      </c>
      <c r="O101" s="12">
        <v>95.993327</v>
      </c>
      <c r="P101" s="4">
        <v>101.953241</v>
      </c>
      <c r="Q101" s="12">
        <v>109.87677</v>
      </c>
      <c r="R101" s="4">
        <f>115</f>
        <v>115</v>
      </c>
      <c r="S101" s="5">
        <v>118.89990300000001</v>
      </c>
      <c r="T101" s="5">
        <v>118.035744</v>
      </c>
    </row>
    <row r="102" spans="1:20" ht="15.75">
      <c r="A102" s="1" t="s">
        <v>203</v>
      </c>
      <c r="B102" s="1" t="s">
        <v>204</v>
      </c>
      <c r="C102" s="12">
        <v>238.54</v>
      </c>
      <c r="D102" s="27">
        <v>234.555</v>
      </c>
      <c r="E102" s="12">
        <v>232.567</v>
      </c>
      <c r="F102" s="4">
        <v>231</v>
      </c>
      <c r="G102" s="4">
        <v>233.234</v>
      </c>
      <c r="H102" s="4">
        <v>228.584</v>
      </c>
      <c r="I102" s="12">
        <v>1302.873</v>
      </c>
      <c r="J102" s="4">
        <v>1318.467</v>
      </c>
      <c r="K102" s="12">
        <v>1334.206</v>
      </c>
      <c r="L102" s="3" t="s">
        <v>205</v>
      </c>
      <c r="M102" s="3">
        <v>1334.875</v>
      </c>
      <c r="N102" s="3">
        <v>1304.648</v>
      </c>
      <c r="O102" s="12">
        <v>32.810578</v>
      </c>
      <c r="P102" s="4">
        <v>34.36954</v>
      </c>
      <c r="Q102" s="12">
        <v>37.287561</v>
      </c>
      <c r="R102" s="4">
        <f>38</f>
        <v>38</v>
      </c>
      <c r="S102" s="5">
        <v>38.271750999999995</v>
      </c>
      <c r="T102" s="5">
        <v>36.996735</v>
      </c>
    </row>
    <row r="103" spans="1:20" ht="15.75">
      <c r="A103" s="1" t="s">
        <v>206</v>
      </c>
      <c r="B103" s="1" t="s">
        <v>207</v>
      </c>
      <c r="C103" s="12">
        <v>166.788</v>
      </c>
      <c r="D103" s="27">
        <v>164.898</v>
      </c>
      <c r="E103" s="12">
        <v>164.116</v>
      </c>
      <c r="F103" s="4">
        <v>164</v>
      </c>
      <c r="G103" s="4">
        <v>165.049</v>
      </c>
      <c r="H103" s="4">
        <v>165.437</v>
      </c>
      <c r="I103" s="12">
        <v>828.565</v>
      </c>
      <c r="J103" s="4">
        <v>842.606</v>
      </c>
      <c r="K103" s="12">
        <v>855.958</v>
      </c>
      <c r="L103" s="4">
        <f>871</f>
        <v>871</v>
      </c>
      <c r="M103" s="4">
        <v>868.838</v>
      </c>
      <c r="N103" s="4">
        <v>891.878</v>
      </c>
      <c r="O103" s="12">
        <v>18.37189</v>
      </c>
      <c r="P103" s="4">
        <v>19.388016</v>
      </c>
      <c r="Q103" s="12">
        <v>20.512101</v>
      </c>
      <c r="R103" s="4">
        <f>21</f>
        <v>21</v>
      </c>
      <c r="S103" s="5">
        <v>21.952872</v>
      </c>
      <c r="T103" s="5">
        <v>22.523392</v>
      </c>
    </row>
    <row r="104" spans="1:20" ht="15.75">
      <c r="A104" s="1" t="s">
        <v>208</v>
      </c>
      <c r="B104" s="1" t="s">
        <v>209</v>
      </c>
      <c r="C104" s="12">
        <v>17.204</v>
      </c>
      <c r="D104" s="27">
        <v>16.218</v>
      </c>
      <c r="E104" s="12">
        <v>15.344</v>
      </c>
      <c r="F104" s="4">
        <v>15</v>
      </c>
      <c r="G104" s="4">
        <v>14.148</v>
      </c>
      <c r="H104" s="4">
        <v>13.856</v>
      </c>
      <c r="I104" s="12">
        <v>138.348</v>
      </c>
      <c r="J104" s="4">
        <v>142.21</v>
      </c>
      <c r="K104" s="12">
        <v>143.645</v>
      </c>
      <c r="L104" s="4">
        <f>141</f>
        <v>141</v>
      </c>
      <c r="M104" s="4">
        <v>137.794</v>
      </c>
      <c r="N104" s="4">
        <v>130.454</v>
      </c>
      <c r="O104" s="12">
        <v>4.819728</v>
      </c>
      <c r="P104" s="4">
        <v>5.238955</v>
      </c>
      <c r="Q104" s="12">
        <v>6.608267</v>
      </c>
      <c r="R104" s="4">
        <f>6</f>
        <v>6</v>
      </c>
      <c r="S104" s="5">
        <v>6.016253</v>
      </c>
      <c r="T104" s="5">
        <v>5.516993</v>
      </c>
    </row>
    <row r="105" spans="1:20" ht="15.75">
      <c r="A105" s="1" t="s">
        <v>210</v>
      </c>
      <c r="B105" s="1" t="s">
        <v>211</v>
      </c>
      <c r="C105" s="12">
        <v>194.128</v>
      </c>
      <c r="D105" s="27">
        <v>195.107</v>
      </c>
      <c r="E105" s="12">
        <v>199.42</v>
      </c>
      <c r="F105" s="4">
        <v>197</v>
      </c>
      <c r="G105" s="4">
        <v>206.884</v>
      </c>
      <c r="H105" s="4">
        <v>204.71</v>
      </c>
      <c r="I105" s="12">
        <v>1247.387</v>
      </c>
      <c r="J105" s="4">
        <v>1261.383</v>
      </c>
      <c r="K105" s="12">
        <v>1293.215</v>
      </c>
      <c r="L105" s="3" t="s">
        <v>212</v>
      </c>
      <c r="M105" s="3">
        <v>1314.32</v>
      </c>
      <c r="N105" s="3">
        <v>1309.96</v>
      </c>
      <c r="O105" s="12">
        <v>20.522006</v>
      </c>
      <c r="P105" s="4">
        <v>21.587374</v>
      </c>
      <c r="Q105" s="12">
        <v>22.781734</v>
      </c>
      <c r="R105" s="4">
        <f>24</f>
        <v>24</v>
      </c>
      <c r="S105" s="5">
        <v>24.219389</v>
      </c>
      <c r="T105" s="5">
        <v>24.014049</v>
      </c>
    </row>
    <row r="106" spans="1:20" ht="15.75">
      <c r="A106" s="1" t="s">
        <v>213</v>
      </c>
      <c r="B106" s="1" t="s">
        <v>214</v>
      </c>
      <c r="C106" s="12">
        <v>286.053</v>
      </c>
      <c r="D106" s="27">
        <v>288.23</v>
      </c>
      <c r="E106" s="12">
        <v>291.336</v>
      </c>
      <c r="F106" s="4">
        <v>292</v>
      </c>
      <c r="G106" s="4">
        <v>300</v>
      </c>
      <c r="H106" s="4">
        <v>298.673</v>
      </c>
      <c r="I106" s="12">
        <v>2487.606</v>
      </c>
      <c r="J106" s="4">
        <v>2571.614</v>
      </c>
      <c r="K106" s="12">
        <v>2665.978</v>
      </c>
      <c r="L106" s="3" t="s">
        <v>215</v>
      </c>
      <c r="M106" s="3">
        <v>2770.892</v>
      </c>
      <c r="N106" s="3">
        <v>2752.558</v>
      </c>
      <c r="O106" s="12">
        <v>42.660743</v>
      </c>
      <c r="P106" s="4">
        <v>45.996327</v>
      </c>
      <c r="Q106" s="12">
        <v>49.807475</v>
      </c>
      <c r="R106" s="4">
        <f>53</f>
        <v>53</v>
      </c>
      <c r="S106" s="5">
        <v>56.408763</v>
      </c>
      <c r="T106" s="5">
        <v>57.02496</v>
      </c>
    </row>
    <row r="107" spans="1:20" ht="15.75">
      <c r="A107" s="6"/>
      <c r="B107" s="6"/>
      <c r="C107" s="10"/>
      <c r="D107" s="22"/>
      <c r="E107" s="10"/>
      <c r="F107" s="6"/>
      <c r="G107" s="6"/>
      <c r="H107" s="6"/>
      <c r="I107" s="10"/>
      <c r="J107" s="6"/>
      <c r="K107" s="10"/>
      <c r="L107" s="6"/>
      <c r="M107" s="6"/>
      <c r="N107" s="23"/>
      <c r="O107" s="10"/>
      <c r="P107" s="6"/>
      <c r="Q107" s="10"/>
      <c r="R107" s="6"/>
      <c r="S107" s="6"/>
      <c r="T107" s="15"/>
    </row>
    <row r="109" ht="15.75">
      <c r="A109" s="1" t="s">
        <v>216</v>
      </c>
    </row>
    <row r="112" ht="15.75">
      <c r="A112" s="1" t="s">
        <v>217</v>
      </c>
    </row>
    <row r="113" ht="15.75">
      <c r="A113" s="1" t="s">
        <v>218</v>
      </c>
    </row>
    <row r="114" ht="15.75">
      <c r="A114" t="s">
        <v>219</v>
      </c>
    </row>
    <row r="115" ht="15.75">
      <c r="A115" s="1"/>
    </row>
  </sheetData>
  <printOptions/>
  <pageMargins left="0.5" right="0.5" top="0.5" bottom="0.5" header="0.5" footer="0.5"/>
  <pageSetup horizontalDpi="600" verticalDpi="600" orientation="landscape" paperSize="17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Selected Service-Related Industries--Establishments, Employees, and Payroll by Industry</dc:title>
  <dc:subject/>
  <dc:creator>US Census Bureau</dc:creator>
  <cp:keywords/>
  <dc:description/>
  <cp:lastModifiedBy>mulli320</cp:lastModifiedBy>
  <cp:lastPrinted>2008-10-06T18:48:22Z</cp:lastPrinted>
  <dcterms:created xsi:type="dcterms:W3CDTF">2006-12-13T20:58:40Z</dcterms:created>
  <dcterms:modified xsi:type="dcterms:W3CDTF">2008-11-13T22:31:44Z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