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5" windowWidth="6000" windowHeight="4725" activeTab="0"/>
  </bookViews>
  <sheets>
    <sheet name="07LEVFRM" sheetId="1" r:id="rId1"/>
  </sheets>
  <definedNames>
    <definedName name="_Regression_Int" localSheetId="0" hidden="1">1</definedName>
    <definedName name="_xlnm.Print_Titles" localSheetId="0">'07LEVFRM'!$A:$A,'07LEVFRM'!$1:$8</definedName>
  </definedNames>
  <calcPr fullCalcOnLoad="1" fullPrecision="0"/>
</workbook>
</file>

<file path=xl/sharedStrings.xml><?xml version="1.0" encoding="utf-8"?>
<sst xmlns="http://schemas.openxmlformats.org/spreadsheetml/2006/main" count="181" uniqueCount="138">
  <si>
    <t xml:space="preserve">                  LOW INCOME HOME ENERGY ASSISTANCE PROGRAM (LIHEAP)</t>
  </si>
  <si>
    <t>Grantee</t>
  </si>
  <si>
    <t>Lev $</t>
  </si>
  <si>
    <t>Preliminary</t>
  </si>
  <si>
    <t>Maximum</t>
  </si>
  <si>
    <t>Col K</t>
  </si>
  <si>
    <t>Redistrib.</t>
  </si>
  <si>
    <t xml:space="preserve">New </t>
  </si>
  <si>
    <t>New Max.</t>
  </si>
  <si>
    <t>Col. O</t>
  </si>
  <si>
    <t>Col P</t>
  </si>
  <si>
    <t>New</t>
  </si>
  <si>
    <t>Col. T</t>
  </si>
  <si>
    <t>Col. U</t>
  </si>
  <si>
    <t xml:space="preserve"> </t>
  </si>
  <si>
    <t>Allot $</t>
  </si>
  <si>
    <t xml:space="preserve"> Grantee</t>
  </si>
  <si>
    <t>Part One</t>
  </si>
  <si>
    <t>Percent of</t>
  </si>
  <si>
    <t>Part Two</t>
  </si>
  <si>
    <t>Award</t>
  </si>
  <si>
    <t>Div. By</t>
  </si>
  <si>
    <t>Excess</t>
  </si>
  <si>
    <t>Prelimin.</t>
  </si>
  <si>
    <t>Div. by</t>
  </si>
  <si>
    <t>Prelim.</t>
  </si>
  <si>
    <t>Final</t>
  </si>
  <si>
    <t xml:space="preserve"> Percent</t>
  </si>
  <si>
    <t>Share</t>
  </si>
  <si>
    <t>Allowed</t>
  </si>
  <si>
    <t>Tot. Col K</t>
  </si>
  <si>
    <t>Funds</t>
  </si>
  <si>
    <t>Tot. Col. O</t>
  </si>
  <si>
    <t>Tot. Col P</t>
  </si>
  <si>
    <t>Tot. Col. T</t>
  </si>
  <si>
    <t>Tot. Col. U</t>
  </si>
  <si>
    <t xml:space="preserve">     </t>
  </si>
  <si>
    <t>Alabama</t>
  </si>
  <si>
    <t xml:space="preserve">Alaska </t>
  </si>
  <si>
    <t xml:space="preserve">Arizona </t>
  </si>
  <si>
    <t>Arkansas</t>
  </si>
  <si>
    <t xml:space="preserve">California </t>
  </si>
  <si>
    <t>Colorado</t>
  </si>
  <si>
    <t>Connecticut</t>
  </si>
  <si>
    <t>Delaware</t>
  </si>
  <si>
    <t>Dist. of Col.</t>
  </si>
  <si>
    <t>Florida</t>
  </si>
  <si>
    <t>Idaho</t>
  </si>
  <si>
    <t>Illinois</t>
  </si>
  <si>
    <t>Indiana</t>
  </si>
  <si>
    <t>Kentucky</t>
  </si>
  <si>
    <t xml:space="preserve">Maine </t>
  </si>
  <si>
    <t>Maryland</t>
  </si>
  <si>
    <t>Massachusetts</t>
  </si>
  <si>
    <t>Michigan</t>
  </si>
  <si>
    <t>Minnesota</t>
  </si>
  <si>
    <t>Mississippi</t>
  </si>
  <si>
    <t>Montana</t>
  </si>
  <si>
    <t>Nevada</t>
  </si>
  <si>
    <t>New Hampshire</t>
  </si>
  <si>
    <t>New Jersey</t>
  </si>
  <si>
    <t>New York</t>
  </si>
  <si>
    <t>North Carolina</t>
  </si>
  <si>
    <t>Ohio</t>
  </si>
  <si>
    <t>Oklahoma</t>
  </si>
  <si>
    <t>Oregon</t>
  </si>
  <si>
    <t>Pennsylvania</t>
  </si>
  <si>
    <t>Rhode Island</t>
  </si>
  <si>
    <t xml:space="preserve">South Dakota  </t>
  </si>
  <si>
    <t>Texas</t>
  </si>
  <si>
    <t>Utah</t>
  </si>
  <si>
    <t>Vermont</t>
  </si>
  <si>
    <t>Virginia</t>
  </si>
  <si>
    <t xml:space="preserve">Washington </t>
  </si>
  <si>
    <t>West Virginia</t>
  </si>
  <si>
    <t>Wisconsin</t>
  </si>
  <si>
    <t xml:space="preserve"> Assin &amp; Sioux (Ft Peck)</t>
  </si>
  <si>
    <t>South Dakota</t>
  </si>
  <si>
    <t xml:space="preserve"> Cheyenne River Sioux</t>
  </si>
  <si>
    <t>Washington</t>
  </si>
  <si>
    <t xml:space="preserve"> Yakama Nation</t>
  </si>
  <si>
    <t xml:space="preserve">      State Subtotal</t>
  </si>
  <si>
    <t xml:space="preserve">      Tribe/Terr. Subtotal</t>
  </si>
  <si>
    <t xml:space="preserve">  TOTAL</t>
  </si>
  <si>
    <t>Georgia</t>
  </si>
  <si>
    <t>Hawaii</t>
  </si>
  <si>
    <t>Iowa</t>
  </si>
  <si>
    <t>Kansas</t>
  </si>
  <si>
    <t>Louisiana</t>
  </si>
  <si>
    <t>Missouri</t>
  </si>
  <si>
    <t>Nebraska</t>
  </si>
  <si>
    <t>New Mexico</t>
  </si>
  <si>
    <t>North Dakota</t>
  </si>
  <si>
    <t>South Carolina</t>
  </si>
  <si>
    <t>Tennessee</t>
  </si>
  <si>
    <t>Wyoming</t>
  </si>
  <si>
    <t xml:space="preserve"> Chippewa Cree Tribe</t>
  </si>
  <si>
    <t xml:space="preserve">               TOTAL</t>
  </si>
  <si>
    <t>Arizona</t>
  </si>
  <si>
    <t xml:space="preserve"> Inter-Tribal Council of Michigan</t>
  </si>
  <si>
    <t xml:space="preserve"> Conf. Salish &amp; Kootenai</t>
  </si>
  <si>
    <t>Col J</t>
  </si>
  <si>
    <t>Tot. Col J</t>
  </si>
  <si>
    <t>Col. Y</t>
  </si>
  <si>
    <t>Tot. Col. Y</t>
  </si>
  <si>
    <t>Col. Z</t>
  </si>
  <si>
    <t>Tot. Col. Z</t>
  </si>
  <si>
    <t>div. by</t>
  </si>
  <si>
    <t>No. Marianas</t>
  </si>
  <si>
    <t>Net Allot $</t>
  </si>
  <si>
    <t>Total Share</t>
  </si>
  <si>
    <t xml:space="preserve"> All Lev $</t>
  </si>
  <si>
    <t xml:space="preserve"> Rosebud Sioux Tribe</t>
  </si>
  <si>
    <t xml:space="preserve"> Siss-Wahpeton Sioux</t>
  </si>
  <si>
    <t xml:space="preserve"> Lumni Nation</t>
  </si>
  <si>
    <t xml:space="preserve"> Port Gamble </t>
  </si>
  <si>
    <t xml:space="preserve"> Gila River </t>
  </si>
  <si>
    <t xml:space="preserve"> Yankton Sioux</t>
  </si>
  <si>
    <t xml:space="preserve"> Keweenaw Bay</t>
  </si>
  <si>
    <t xml:space="preserve"> Grand Traverse</t>
  </si>
  <si>
    <t xml:space="preserve"> Lower Brule Sioux</t>
  </si>
  <si>
    <t xml:space="preserve"> Oglala Sioux</t>
  </si>
  <si>
    <t xml:space="preserve"> Cherokee Nation</t>
  </si>
  <si>
    <t xml:space="preserve"> Chickasaw Nation</t>
  </si>
  <si>
    <t xml:space="preserve"> Choctaw Nation </t>
  </si>
  <si>
    <t xml:space="preserve"> Citizen Potawatomi</t>
  </si>
  <si>
    <t xml:space="preserve"> Muscogee Creek</t>
  </si>
  <si>
    <t xml:space="preserve"> Seneca-Cayuga</t>
  </si>
  <si>
    <t>(Incl. Cntgy &amp;</t>
  </si>
  <si>
    <t>Realloted Funds)</t>
  </si>
  <si>
    <t xml:space="preserve"> Standing Rock Sioux</t>
  </si>
  <si>
    <t xml:space="preserve"> Blackfeet</t>
  </si>
  <si>
    <t xml:space="preserve"> Cheyenne &amp; Arapaho</t>
  </si>
  <si>
    <t xml:space="preserve"> Colville</t>
  </si>
  <si>
    <t>FY 2007</t>
  </si>
  <si>
    <t xml:space="preserve">             ALLOCATIONS FOR FY 2009 LEVERAGING INCENTIVE GRANTS</t>
  </si>
  <si>
    <t>Attachment 5 - 3 pages</t>
  </si>
  <si>
    <t>ATTACHMENT 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</si>
</sst>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0_)"/>
    <numFmt numFmtId="166" formatCode="0.00000%"/>
    <numFmt numFmtId="167" formatCode="0.0000%"/>
    <numFmt numFmtId="168" formatCode="0.000000%"/>
    <numFmt numFmtId="169" formatCode="General_)"/>
    <numFmt numFmtId="170" formatCode="&quot;$&quot;#,##0"/>
    <numFmt numFmtId="171" formatCode="0.0000_);\(0.0000\)"/>
    <numFmt numFmtId="172" formatCode="#,##0.0000_);\(#,##0.0000\)"/>
    <numFmt numFmtId="173" formatCode="0.0000"/>
    <numFmt numFmtId="174" formatCode="0.0000000%"/>
    <numFmt numFmtId="175" formatCode="0.00_)"/>
    <numFmt numFmtId="176" formatCode="0.000%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7" fontId="0" fillId="0" borderId="0" xfId="0" applyAlignment="1">
      <alignment/>
    </xf>
    <xf numFmtId="7" fontId="7" fillId="0" borderId="0" xfId="0" applyFont="1" applyAlignment="1">
      <alignment/>
    </xf>
    <xf numFmtId="7" fontId="7" fillId="0" borderId="0" xfId="0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7" fontId="7" fillId="0" borderId="0" xfId="0" applyFont="1" applyAlignment="1" applyProtection="1">
      <alignment horizontal="left"/>
      <protection/>
    </xf>
    <xf numFmtId="5" fontId="7" fillId="0" borderId="0" xfId="0" applyNumberFormat="1" applyFont="1" applyAlignment="1">
      <alignment horizontal="center"/>
    </xf>
    <xf numFmtId="7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7" fontId="8" fillId="0" borderId="0" xfId="0" applyFont="1" applyAlignment="1" applyProtection="1">
      <alignment horizontal="left"/>
      <protection/>
    </xf>
    <xf numFmtId="175" fontId="7" fillId="0" borderId="0" xfId="0" applyNumberFormat="1" applyFont="1" applyAlignment="1" applyProtection="1">
      <alignment horizontal="left"/>
      <protection/>
    </xf>
    <xf numFmtId="165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167" fontId="7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7" fontId="7" fillId="0" borderId="0" xfId="0" applyFont="1" applyBorder="1" applyAlignment="1" applyProtection="1">
      <alignment horizontal="left"/>
      <protection/>
    </xf>
    <xf numFmtId="5" fontId="7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7" fontId="7" fillId="0" borderId="0" xfId="0" applyFont="1" applyBorder="1" applyAlignment="1">
      <alignment/>
    </xf>
    <xf numFmtId="7" fontId="7" fillId="0" borderId="0" xfId="0" applyFont="1" applyAlignment="1">
      <alignment horizontal="center"/>
    </xf>
    <xf numFmtId="170" fontId="7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center"/>
      <protection/>
    </xf>
    <xf numFmtId="7" fontId="7" fillId="0" borderId="0" xfId="0" applyFont="1" applyFill="1" applyAlignment="1">
      <alignment/>
    </xf>
    <xf numFmtId="7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12"/>
  <sheetViews>
    <sheetView showGridLines="0" tabSelected="1" zoomScale="205" zoomScaleNormal="20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625" defaultRowHeight="12.75"/>
  <cols>
    <col min="1" max="1" width="17.125" style="1" bestFit="1" customWidth="1"/>
    <col min="2" max="3" width="11.625" style="1" customWidth="1"/>
    <col min="4" max="5" width="8.625" style="1" customWidth="1"/>
    <col min="6" max="6" width="11.625" style="1" customWidth="1"/>
    <col min="7" max="7" width="10.25390625" style="1" customWidth="1"/>
    <col min="8" max="10" width="11.625" style="1" customWidth="1"/>
    <col min="11" max="12" width="8.625" style="1" hidden="1" customWidth="1"/>
    <col min="13" max="15" width="11.625" style="1" hidden="1" customWidth="1"/>
    <col min="16" max="17" width="8.625" style="1" hidden="1" customWidth="1"/>
    <col min="18" max="18" width="9.625" style="1" hidden="1" customWidth="1"/>
    <col min="19" max="20" width="11.625" style="1" hidden="1" customWidth="1"/>
    <col min="21" max="22" width="8.625" style="1" hidden="1" customWidth="1"/>
    <col min="23" max="23" width="7.125" style="1" hidden="1" customWidth="1"/>
    <col min="24" max="24" width="11.625" style="1" hidden="1" customWidth="1"/>
    <col min="25" max="25" width="9.625" style="1" hidden="1" customWidth="1"/>
    <col min="26" max="27" width="8.625" style="1" hidden="1" customWidth="1"/>
    <col min="28" max="28" width="9.25390625" style="1" hidden="1" customWidth="1"/>
    <col min="29" max="29" width="9.875" style="1" hidden="1" customWidth="1"/>
    <col min="30" max="30" width="12.25390625" style="1" customWidth="1"/>
    <col min="31" max="16384" width="9.625" style="1" customWidth="1"/>
  </cols>
  <sheetData>
    <row r="1" spans="1:8" ht="12.75">
      <c r="A1" s="36"/>
      <c r="D1" s="2" t="s">
        <v>0</v>
      </c>
      <c r="H1" s="1" t="s">
        <v>136</v>
      </c>
    </row>
    <row r="2" spans="4:8" ht="12.75">
      <c r="D2" s="2" t="s">
        <v>135</v>
      </c>
      <c r="H2" s="3">
        <f>DATE(2008,10,6)</f>
        <v>39727</v>
      </c>
    </row>
    <row r="3" ht="12.75">
      <c r="A3" s="37" t="s">
        <v>137</v>
      </c>
    </row>
    <row r="4" spans="1:4" ht="12.75">
      <c r="A4" s="4"/>
      <c r="C4" s="2" t="s">
        <v>134</v>
      </c>
      <c r="D4" s="2" t="s">
        <v>1</v>
      </c>
    </row>
    <row r="5" spans="3:30" ht="12.75">
      <c r="C5" s="2" t="s">
        <v>109</v>
      </c>
      <c r="D5" s="2" t="s">
        <v>2</v>
      </c>
      <c r="F5" s="2"/>
      <c r="G5" s="2" t="s">
        <v>1</v>
      </c>
      <c r="I5" s="2" t="s">
        <v>3</v>
      </c>
      <c r="J5" s="2" t="s">
        <v>4</v>
      </c>
      <c r="K5" s="2" t="s">
        <v>101</v>
      </c>
      <c r="L5" s="2" t="s">
        <v>5</v>
      </c>
      <c r="M5" s="2" t="s">
        <v>6</v>
      </c>
      <c r="N5" s="2" t="s">
        <v>7</v>
      </c>
      <c r="O5" s="2" t="s">
        <v>8</v>
      </c>
      <c r="P5" s="2" t="s">
        <v>9</v>
      </c>
      <c r="Q5" s="2" t="s">
        <v>10</v>
      </c>
      <c r="R5" s="2" t="s">
        <v>6</v>
      </c>
      <c r="S5" s="2" t="s">
        <v>7</v>
      </c>
      <c r="T5" s="2" t="s">
        <v>11</v>
      </c>
      <c r="U5" s="2" t="s">
        <v>12</v>
      </c>
      <c r="V5" s="2" t="s">
        <v>13</v>
      </c>
      <c r="W5" s="2" t="s">
        <v>6</v>
      </c>
      <c r="X5" s="2" t="s">
        <v>11</v>
      </c>
      <c r="Y5" s="2" t="s">
        <v>11</v>
      </c>
      <c r="Z5" s="2" t="s">
        <v>103</v>
      </c>
      <c r="AA5" s="2" t="s">
        <v>105</v>
      </c>
      <c r="AB5" s="2" t="s">
        <v>6</v>
      </c>
      <c r="AC5" s="2" t="s">
        <v>11</v>
      </c>
      <c r="AD5" s="2" t="s">
        <v>14</v>
      </c>
    </row>
    <row r="6" spans="2:30" ht="12.75">
      <c r="B6" s="2" t="s">
        <v>134</v>
      </c>
      <c r="C6" s="2" t="s">
        <v>128</v>
      </c>
      <c r="D6" s="2" t="s">
        <v>107</v>
      </c>
      <c r="E6" s="2" t="s">
        <v>16</v>
      </c>
      <c r="F6" s="2" t="s">
        <v>17</v>
      </c>
      <c r="G6" s="2" t="s">
        <v>18</v>
      </c>
      <c r="H6" s="2" t="s">
        <v>19</v>
      </c>
      <c r="I6" s="2" t="s">
        <v>110</v>
      </c>
      <c r="J6" s="2" t="s">
        <v>20</v>
      </c>
      <c r="K6" s="2" t="s">
        <v>21</v>
      </c>
      <c r="L6" s="2" t="s">
        <v>21</v>
      </c>
      <c r="M6" s="2" t="s">
        <v>22</v>
      </c>
      <c r="N6" s="2" t="s">
        <v>23</v>
      </c>
      <c r="O6" s="2" t="s">
        <v>20</v>
      </c>
      <c r="P6" s="2" t="s">
        <v>21</v>
      </c>
      <c r="Q6" s="2" t="s">
        <v>24</v>
      </c>
      <c r="R6" s="2" t="s">
        <v>22</v>
      </c>
      <c r="S6" s="2" t="s">
        <v>25</v>
      </c>
      <c r="T6" s="2" t="s">
        <v>4</v>
      </c>
      <c r="U6" s="2" t="s">
        <v>24</v>
      </c>
      <c r="V6" s="2" t="s">
        <v>21</v>
      </c>
      <c r="W6" s="2" t="s">
        <v>22</v>
      </c>
      <c r="X6" s="2" t="s">
        <v>25</v>
      </c>
      <c r="Y6" s="2" t="s">
        <v>4</v>
      </c>
      <c r="Z6" s="2" t="s">
        <v>24</v>
      </c>
      <c r="AA6" s="2" t="s">
        <v>21</v>
      </c>
      <c r="AB6" s="2" t="s">
        <v>22</v>
      </c>
      <c r="AC6" s="2" t="s">
        <v>25</v>
      </c>
      <c r="AD6" s="2" t="s">
        <v>26</v>
      </c>
    </row>
    <row r="7" spans="1:30" ht="12.75">
      <c r="A7" s="5" t="s">
        <v>1</v>
      </c>
      <c r="B7" s="2" t="s">
        <v>2</v>
      </c>
      <c r="C7" s="32" t="s">
        <v>129</v>
      </c>
      <c r="D7" s="2" t="s">
        <v>15</v>
      </c>
      <c r="E7" s="2" t="s">
        <v>27</v>
      </c>
      <c r="F7" s="6" t="s">
        <v>28</v>
      </c>
      <c r="G7" s="2" t="s">
        <v>111</v>
      </c>
      <c r="H7" s="6" t="s">
        <v>28</v>
      </c>
      <c r="I7" s="35">
        <v>26900000</v>
      </c>
      <c r="J7" s="2" t="s">
        <v>29</v>
      </c>
      <c r="K7" s="2" t="s">
        <v>102</v>
      </c>
      <c r="L7" s="2" t="s">
        <v>30</v>
      </c>
      <c r="M7" s="2" t="s">
        <v>31</v>
      </c>
      <c r="N7" s="2" t="s">
        <v>28</v>
      </c>
      <c r="O7" s="2" t="s">
        <v>29</v>
      </c>
      <c r="P7" s="2" t="s">
        <v>32</v>
      </c>
      <c r="Q7" s="2" t="s">
        <v>33</v>
      </c>
      <c r="R7" s="2" t="s">
        <v>31</v>
      </c>
      <c r="S7" s="2" t="s">
        <v>28</v>
      </c>
      <c r="T7" s="2" t="s">
        <v>20</v>
      </c>
      <c r="U7" s="2" t="s">
        <v>34</v>
      </c>
      <c r="V7" s="2" t="s">
        <v>35</v>
      </c>
      <c r="W7" s="2" t="s">
        <v>31</v>
      </c>
      <c r="X7" s="2" t="s">
        <v>28</v>
      </c>
      <c r="Y7" s="2" t="s">
        <v>20</v>
      </c>
      <c r="Z7" s="2" t="s">
        <v>104</v>
      </c>
      <c r="AA7" s="2" t="s">
        <v>106</v>
      </c>
      <c r="AB7" s="2" t="s">
        <v>31</v>
      </c>
      <c r="AC7" s="2" t="s">
        <v>28</v>
      </c>
      <c r="AD7" s="2" t="s">
        <v>20</v>
      </c>
    </row>
    <row r="8" spans="2:4" ht="12.75">
      <c r="B8" s="7"/>
      <c r="D8" s="2" t="s">
        <v>36</v>
      </c>
    </row>
    <row r="9" spans="1:30" ht="12.75">
      <c r="A9" s="1" t="s">
        <v>37</v>
      </c>
      <c r="B9" s="8">
        <v>0</v>
      </c>
      <c r="C9" s="11">
        <v>22079397</v>
      </c>
      <c r="D9" s="34">
        <v>0</v>
      </c>
      <c r="E9" s="10">
        <f aca="true" t="shared" si="0" ref="E9:E25">D9/$D$105</f>
        <v>0</v>
      </c>
      <c r="F9" s="8">
        <f>ROUND(+E9*13450000,0)</f>
        <v>0</v>
      </c>
      <c r="G9" s="10">
        <f aca="true" t="shared" si="1" ref="G9:G25">B9/$B$105</f>
        <v>0</v>
      </c>
      <c r="H9" s="8">
        <f>ROUND(+G9*13450000,0)</f>
        <v>0</v>
      </c>
      <c r="I9" s="8">
        <f>F9+H9</f>
        <v>0</v>
      </c>
      <c r="J9" s="8">
        <f>MINA(2*B9,C9,I9,3087000)</f>
        <v>0</v>
      </c>
      <c r="K9" s="10">
        <f aca="true" t="shared" si="2" ref="K9:L12">J9/J$105</f>
        <v>0</v>
      </c>
      <c r="L9" s="10">
        <f t="shared" si="2"/>
        <v>0</v>
      </c>
      <c r="M9" s="8">
        <f aca="true" t="shared" si="3" ref="M9:M40">L9*(I$105-J$105)</f>
        <v>0</v>
      </c>
      <c r="N9" s="8">
        <f>J9+M9</f>
        <v>0</v>
      </c>
      <c r="O9" s="8">
        <f aca="true" t="shared" si="4" ref="O9:O59">MINA(2*$B9,$C9,N9,3087000)</f>
        <v>0</v>
      </c>
      <c r="P9" s="10">
        <f aca="true" t="shared" si="5" ref="P9:Q12">O9/O$105</f>
        <v>0</v>
      </c>
      <c r="Q9" s="10">
        <f t="shared" si="5"/>
        <v>0</v>
      </c>
      <c r="R9" s="8">
        <f aca="true" t="shared" si="6" ref="R9:R40">Q9*(N$105-O$105)</f>
        <v>0</v>
      </c>
      <c r="S9" s="8">
        <f>O9+R9</f>
        <v>0</v>
      </c>
      <c r="T9" s="8">
        <f aca="true" t="shared" si="7" ref="T9:T59">MINA(2*$B9,$C9,S9,3087000)</f>
        <v>0</v>
      </c>
      <c r="U9" s="10">
        <f aca="true" t="shared" si="8" ref="U9:V12">T9/T$105</f>
        <v>0</v>
      </c>
      <c r="V9" s="10">
        <f t="shared" si="8"/>
        <v>0</v>
      </c>
      <c r="W9" s="8">
        <f aca="true" t="shared" si="9" ref="W9:W40">V9*(S$105-T$105)</f>
        <v>0</v>
      </c>
      <c r="X9" s="8">
        <f>T9+W9</f>
        <v>0</v>
      </c>
      <c r="Y9" s="8">
        <f aca="true" t="shared" si="10" ref="Y9:Y59">MINA(2*$B9,$C9,X9,3087000)</f>
        <v>0</v>
      </c>
      <c r="Z9" s="10">
        <f aca="true" t="shared" si="11" ref="Z9:AA12">Y9/Y$105</f>
        <v>0</v>
      </c>
      <c r="AA9" s="10">
        <f t="shared" si="11"/>
        <v>0</v>
      </c>
      <c r="AB9" s="8">
        <f aca="true" t="shared" si="12" ref="AB9:AB40">AA9*(X$105-Y$105)</f>
        <v>0</v>
      </c>
      <c r="AC9" s="8">
        <f>Y9+AB9</f>
        <v>0</v>
      </c>
      <c r="AD9" s="8">
        <f aca="true" t="shared" si="13" ref="AD9:AD59">MINA(2*$B9,$C9,AC9,3087000)</f>
        <v>0</v>
      </c>
    </row>
    <row r="10" spans="1:30" ht="12.75">
      <c r="A10" s="5" t="s">
        <v>38</v>
      </c>
      <c r="B10" s="8">
        <v>9647810</v>
      </c>
      <c r="C10" s="13">
        <v>8632028</v>
      </c>
      <c r="D10" s="9">
        <f aca="true" t="shared" si="14" ref="D10:D16">B10/C10</f>
        <v>1.1177</v>
      </c>
      <c r="E10" s="10">
        <f t="shared" si="0"/>
        <v>0.018101</v>
      </c>
      <c r="F10" s="8">
        <f aca="true" t="shared" si="15" ref="F10:F59">ROUND(+E10*13450000,0)</f>
        <v>243458</v>
      </c>
      <c r="G10" s="10">
        <f t="shared" si="1"/>
        <v>0.003703</v>
      </c>
      <c r="H10" s="8">
        <f aca="true" t="shared" si="16" ref="H10:H59">ROUND(+G10*13450000,0)</f>
        <v>49805</v>
      </c>
      <c r="I10" s="8">
        <f aca="true" t="shared" si="17" ref="I10:I16">F10+H10</f>
        <v>293263</v>
      </c>
      <c r="J10" s="8">
        <f aca="true" t="shared" si="18" ref="J10:J59">MINA(2*B10,C10,I10,3087000)</f>
        <v>293263</v>
      </c>
      <c r="K10" s="10">
        <f t="shared" si="2"/>
        <v>0.012913</v>
      </c>
      <c r="L10" s="10">
        <f t="shared" si="2"/>
        <v>0.015293</v>
      </c>
      <c r="M10" s="8">
        <f t="shared" si="3"/>
        <v>64055</v>
      </c>
      <c r="N10" s="8">
        <f aca="true" t="shared" si="19" ref="N10:N16">J10+M10</f>
        <v>357318</v>
      </c>
      <c r="O10" s="8">
        <f t="shared" si="4"/>
        <v>357318</v>
      </c>
      <c r="P10" s="10">
        <f t="shared" si="5"/>
        <v>0.013329</v>
      </c>
      <c r="Q10" s="10">
        <f t="shared" si="5"/>
        <v>0.018407</v>
      </c>
      <c r="R10" s="8">
        <f t="shared" si="6"/>
        <v>1691</v>
      </c>
      <c r="S10" s="8">
        <f aca="true" t="shared" si="20" ref="S10:S59">O10+R10</f>
        <v>359009</v>
      </c>
      <c r="T10" s="8">
        <f t="shared" si="7"/>
        <v>359009</v>
      </c>
      <c r="U10" s="10">
        <f t="shared" si="8"/>
        <v>0.013346</v>
      </c>
      <c r="V10" s="10">
        <f t="shared" si="8"/>
        <v>0.018515</v>
      </c>
      <c r="W10" s="8">
        <f t="shared" si="9"/>
        <v>0</v>
      </c>
      <c r="X10" s="8">
        <f aca="true" t="shared" si="21" ref="X10:X59">T10+W10</f>
        <v>359009</v>
      </c>
      <c r="Y10" s="8">
        <f t="shared" si="10"/>
        <v>359009</v>
      </c>
      <c r="Z10" s="10">
        <f t="shared" si="11"/>
        <v>0.013346</v>
      </c>
      <c r="AA10" s="10">
        <f t="shared" si="11"/>
        <v>0.015972</v>
      </c>
      <c r="AB10" s="8">
        <f t="shared" si="12"/>
        <v>0</v>
      </c>
      <c r="AC10" s="8">
        <f aca="true" t="shared" si="22" ref="AC10:AC59">Y10+AB10</f>
        <v>359009</v>
      </c>
      <c r="AD10" s="8">
        <f t="shared" si="13"/>
        <v>359009</v>
      </c>
    </row>
    <row r="11" spans="1:30" ht="12.75">
      <c r="A11" s="5" t="s">
        <v>39</v>
      </c>
      <c r="B11" s="8">
        <v>27008613</v>
      </c>
      <c r="C11" s="13">
        <v>7857423</v>
      </c>
      <c r="D11" s="9">
        <f t="shared" si="14"/>
        <v>3.4373</v>
      </c>
      <c r="E11" s="10">
        <f t="shared" si="0"/>
        <v>0.055666</v>
      </c>
      <c r="F11" s="8">
        <f t="shared" si="15"/>
        <v>748708</v>
      </c>
      <c r="G11" s="10">
        <f t="shared" si="1"/>
        <v>0.010367</v>
      </c>
      <c r="H11" s="8">
        <f t="shared" si="16"/>
        <v>139436</v>
      </c>
      <c r="I11" s="8">
        <f t="shared" si="17"/>
        <v>888144</v>
      </c>
      <c r="J11" s="8">
        <f t="shared" si="18"/>
        <v>888144</v>
      </c>
      <c r="K11" s="10">
        <f t="shared" si="2"/>
        <v>0.039106</v>
      </c>
      <c r="L11" s="10">
        <f t="shared" si="2"/>
        <v>0.046314</v>
      </c>
      <c r="M11" s="8">
        <f t="shared" si="3"/>
        <v>193988</v>
      </c>
      <c r="N11" s="8">
        <f t="shared" si="19"/>
        <v>1082132</v>
      </c>
      <c r="O11" s="8">
        <f t="shared" si="4"/>
        <v>1082132</v>
      </c>
      <c r="P11" s="10">
        <f t="shared" si="5"/>
        <v>0.040366</v>
      </c>
      <c r="Q11" s="10">
        <f t="shared" si="5"/>
        <v>0.055744</v>
      </c>
      <c r="R11" s="8">
        <f t="shared" si="6"/>
        <v>5120</v>
      </c>
      <c r="S11" s="8">
        <f t="shared" si="20"/>
        <v>1087252</v>
      </c>
      <c r="T11" s="8">
        <f t="shared" si="7"/>
        <v>1087252</v>
      </c>
      <c r="U11" s="10">
        <f t="shared" si="8"/>
        <v>0.040418</v>
      </c>
      <c r="V11" s="10">
        <f t="shared" si="8"/>
        <v>0.056072</v>
      </c>
      <c r="W11" s="8">
        <f t="shared" si="9"/>
        <v>0</v>
      </c>
      <c r="X11" s="8">
        <f t="shared" si="21"/>
        <v>1087252</v>
      </c>
      <c r="Y11" s="8">
        <f t="shared" si="10"/>
        <v>1087252</v>
      </c>
      <c r="Z11" s="10">
        <f t="shared" si="11"/>
        <v>0.040418</v>
      </c>
      <c r="AA11" s="10">
        <f t="shared" si="11"/>
        <v>0.048371</v>
      </c>
      <c r="AB11" s="8">
        <f t="shared" si="12"/>
        <v>0</v>
      </c>
      <c r="AC11" s="8">
        <f t="shared" si="22"/>
        <v>1087252</v>
      </c>
      <c r="AD11" s="8">
        <f t="shared" si="13"/>
        <v>1087252</v>
      </c>
    </row>
    <row r="12" spans="1:30" ht="12.75">
      <c r="A12" s="5" t="s">
        <v>40</v>
      </c>
      <c r="B12" s="8">
        <v>1659755</v>
      </c>
      <c r="C12" s="13">
        <v>15750758</v>
      </c>
      <c r="D12" s="9">
        <f t="shared" si="14"/>
        <v>0.1054</v>
      </c>
      <c r="E12" s="10">
        <f t="shared" si="0"/>
        <v>0.001707</v>
      </c>
      <c r="F12" s="8">
        <f t="shared" si="15"/>
        <v>22959</v>
      </c>
      <c r="G12" s="10">
        <f t="shared" si="1"/>
        <v>0.000637</v>
      </c>
      <c r="H12" s="8">
        <f t="shared" si="16"/>
        <v>8568</v>
      </c>
      <c r="I12" s="8">
        <f t="shared" si="17"/>
        <v>31527</v>
      </c>
      <c r="J12" s="8">
        <f t="shared" si="18"/>
        <v>31527</v>
      </c>
      <c r="K12" s="10">
        <f t="shared" si="2"/>
        <v>0.001388</v>
      </c>
      <c r="L12" s="10">
        <f t="shared" si="2"/>
        <v>0.001644</v>
      </c>
      <c r="M12" s="8">
        <f t="shared" si="3"/>
        <v>6886</v>
      </c>
      <c r="N12" s="8">
        <f t="shared" si="19"/>
        <v>38413</v>
      </c>
      <c r="O12" s="8">
        <f t="shared" si="4"/>
        <v>38413</v>
      </c>
      <c r="P12" s="10">
        <f t="shared" si="5"/>
        <v>0.001433</v>
      </c>
      <c r="Q12" s="10">
        <f t="shared" si="5"/>
        <v>0.001979</v>
      </c>
      <c r="R12" s="8">
        <f t="shared" si="6"/>
        <v>182</v>
      </c>
      <c r="S12" s="8">
        <f>O12+R12</f>
        <v>38595</v>
      </c>
      <c r="T12" s="8">
        <f t="shared" si="7"/>
        <v>38595</v>
      </c>
      <c r="U12" s="10">
        <f t="shared" si="8"/>
        <v>0.001435</v>
      </c>
      <c r="V12" s="10">
        <f t="shared" si="8"/>
        <v>0.001991</v>
      </c>
      <c r="W12" s="8">
        <f t="shared" si="9"/>
        <v>0</v>
      </c>
      <c r="X12" s="8">
        <f>T12+W12</f>
        <v>38595</v>
      </c>
      <c r="Y12" s="8">
        <f t="shared" si="10"/>
        <v>38595</v>
      </c>
      <c r="Z12" s="10">
        <f t="shared" si="11"/>
        <v>0.001435</v>
      </c>
      <c r="AA12" s="10">
        <f t="shared" si="11"/>
        <v>0.001717</v>
      </c>
      <c r="AB12" s="8">
        <f t="shared" si="12"/>
        <v>0</v>
      </c>
      <c r="AC12" s="8">
        <f t="shared" si="22"/>
        <v>38595</v>
      </c>
      <c r="AD12" s="8">
        <f t="shared" si="13"/>
        <v>38595</v>
      </c>
    </row>
    <row r="13" spans="1:30" ht="12.75">
      <c r="A13" s="5" t="s">
        <v>41</v>
      </c>
      <c r="B13" s="8">
        <v>826677787</v>
      </c>
      <c r="C13" s="13">
        <v>94103818</v>
      </c>
      <c r="D13" s="9">
        <f t="shared" si="14"/>
        <v>8.7847</v>
      </c>
      <c r="E13" s="10">
        <f t="shared" si="0"/>
        <v>0.142266</v>
      </c>
      <c r="F13" s="8">
        <f t="shared" si="15"/>
        <v>1913478</v>
      </c>
      <c r="G13" s="10">
        <f t="shared" si="1"/>
        <v>0.317317</v>
      </c>
      <c r="H13" s="8">
        <f>ROUND(+G13*13450000,0)-28</f>
        <v>4267886</v>
      </c>
      <c r="I13" s="8">
        <f>F13+H13</f>
        <v>6181364</v>
      </c>
      <c r="J13" s="8">
        <f t="shared" si="18"/>
        <v>3087000</v>
      </c>
      <c r="K13" s="10"/>
      <c r="L13" s="10">
        <f aca="true" t="shared" si="23" ref="L13:L59">K13/K$105</f>
        <v>0</v>
      </c>
      <c r="M13" s="8">
        <f t="shared" si="3"/>
        <v>0</v>
      </c>
      <c r="N13" s="8">
        <f t="shared" si="19"/>
        <v>3087000</v>
      </c>
      <c r="O13" s="8">
        <f t="shared" si="4"/>
        <v>3087000</v>
      </c>
      <c r="P13" s="10"/>
      <c r="Q13" s="10">
        <f aca="true" t="shared" si="24" ref="Q13:Q59">P13/P$105</f>
        <v>0</v>
      </c>
      <c r="R13" s="8">
        <f t="shared" si="6"/>
        <v>0</v>
      </c>
      <c r="S13" s="8">
        <f t="shared" si="20"/>
        <v>3087000</v>
      </c>
      <c r="T13" s="8">
        <f t="shared" si="7"/>
        <v>3087000</v>
      </c>
      <c r="U13" s="10"/>
      <c r="V13" s="10">
        <f aca="true" t="shared" si="25" ref="V13:V59">U13/U$105</f>
        <v>0</v>
      </c>
      <c r="W13" s="8">
        <f t="shared" si="9"/>
        <v>0</v>
      </c>
      <c r="X13" s="8">
        <f t="shared" si="21"/>
        <v>3087000</v>
      </c>
      <c r="Y13" s="8">
        <f t="shared" si="10"/>
        <v>3087000</v>
      </c>
      <c r="Z13" s="10"/>
      <c r="AA13" s="10">
        <f aca="true" t="shared" si="26" ref="AA13:AA59">Z13/Z$105</f>
        <v>0</v>
      </c>
      <c r="AB13" s="8">
        <f t="shared" si="12"/>
        <v>0</v>
      </c>
      <c r="AC13" s="8">
        <f t="shared" si="22"/>
        <v>3087000</v>
      </c>
      <c r="AD13" s="8">
        <f t="shared" si="13"/>
        <v>3087000</v>
      </c>
    </row>
    <row r="14" spans="1:30" ht="12.75">
      <c r="A14" s="5" t="s">
        <v>42</v>
      </c>
      <c r="B14" s="8">
        <v>15416368</v>
      </c>
      <c r="C14" s="13">
        <v>33078283</v>
      </c>
      <c r="D14" s="9">
        <f t="shared" si="14"/>
        <v>0.4661</v>
      </c>
      <c r="E14" s="10">
        <f t="shared" si="0"/>
        <v>0.007548</v>
      </c>
      <c r="F14" s="8">
        <f t="shared" si="15"/>
        <v>101521</v>
      </c>
      <c r="G14" s="10">
        <f t="shared" si="1"/>
        <v>0.005918</v>
      </c>
      <c r="H14" s="8">
        <f t="shared" si="16"/>
        <v>79597</v>
      </c>
      <c r="I14" s="8">
        <f t="shared" si="17"/>
        <v>181118</v>
      </c>
      <c r="J14" s="8">
        <f t="shared" si="18"/>
        <v>181118</v>
      </c>
      <c r="K14" s="10">
        <f aca="true" t="shared" si="27" ref="K14:K59">J14/J$105</f>
        <v>0.007975</v>
      </c>
      <c r="L14" s="10">
        <f t="shared" si="23"/>
        <v>0.009445</v>
      </c>
      <c r="M14" s="8">
        <f t="shared" si="3"/>
        <v>39561</v>
      </c>
      <c r="N14" s="8">
        <f t="shared" si="19"/>
        <v>220679</v>
      </c>
      <c r="O14" s="8">
        <f t="shared" si="4"/>
        <v>220679</v>
      </c>
      <c r="P14" s="10">
        <f aca="true" t="shared" si="28" ref="P14:P59">O14/O$105</f>
        <v>0.008232</v>
      </c>
      <c r="Q14" s="10">
        <f t="shared" si="24"/>
        <v>0.011368</v>
      </c>
      <c r="R14" s="8">
        <f t="shared" si="6"/>
        <v>1044</v>
      </c>
      <c r="S14" s="8">
        <f t="shared" si="20"/>
        <v>221723</v>
      </c>
      <c r="T14" s="8">
        <f t="shared" si="7"/>
        <v>221723</v>
      </c>
      <c r="U14" s="10">
        <f aca="true" t="shared" si="29" ref="U14:U59">T14/T$105</f>
        <v>0.008242</v>
      </c>
      <c r="V14" s="10">
        <f t="shared" si="25"/>
        <v>0.011434</v>
      </c>
      <c r="W14" s="8">
        <f t="shared" si="9"/>
        <v>0</v>
      </c>
      <c r="X14" s="8">
        <f t="shared" si="21"/>
        <v>221723</v>
      </c>
      <c r="Y14" s="8">
        <f t="shared" si="10"/>
        <v>221723</v>
      </c>
      <c r="Z14" s="10">
        <f aca="true" t="shared" si="30" ref="Z14:Z59">Y14/Y$105</f>
        <v>0.008242</v>
      </c>
      <c r="AA14" s="10">
        <f t="shared" si="26"/>
        <v>0.009864</v>
      </c>
      <c r="AB14" s="8">
        <f t="shared" si="12"/>
        <v>0</v>
      </c>
      <c r="AC14" s="8">
        <f t="shared" si="22"/>
        <v>221723</v>
      </c>
      <c r="AD14" s="8">
        <f t="shared" si="13"/>
        <v>221723</v>
      </c>
    </row>
    <row r="15" spans="1:30" ht="12.75">
      <c r="A15" s="5" t="s">
        <v>43</v>
      </c>
      <c r="B15" s="8">
        <v>23535618</v>
      </c>
      <c r="C15" s="13">
        <v>48108706</v>
      </c>
      <c r="D15" s="9">
        <f t="shared" si="14"/>
        <v>0.4892</v>
      </c>
      <c r="E15" s="10">
        <f t="shared" si="0"/>
        <v>0.007922</v>
      </c>
      <c r="F15" s="8">
        <f t="shared" si="15"/>
        <v>106551</v>
      </c>
      <c r="G15" s="10">
        <f t="shared" si="1"/>
        <v>0.009034</v>
      </c>
      <c r="H15" s="8">
        <f t="shared" si="16"/>
        <v>121507</v>
      </c>
      <c r="I15" s="8">
        <f t="shared" si="17"/>
        <v>228058</v>
      </c>
      <c r="J15" s="8">
        <f t="shared" si="18"/>
        <v>228058</v>
      </c>
      <c r="K15" s="10">
        <f t="shared" si="27"/>
        <v>0.010042</v>
      </c>
      <c r="L15" s="10">
        <f t="shared" si="23"/>
        <v>0.011893</v>
      </c>
      <c r="M15" s="8">
        <f t="shared" si="3"/>
        <v>49814</v>
      </c>
      <c r="N15" s="8">
        <f t="shared" si="19"/>
        <v>277872</v>
      </c>
      <c r="O15" s="8">
        <f t="shared" si="4"/>
        <v>277872</v>
      </c>
      <c r="P15" s="10">
        <f t="shared" si="28"/>
        <v>0.010365</v>
      </c>
      <c r="Q15" s="10">
        <f t="shared" si="24"/>
        <v>0.014314</v>
      </c>
      <c r="R15" s="8">
        <f t="shared" si="6"/>
        <v>1315</v>
      </c>
      <c r="S15" s="8">
        <f t="shared" si="20"/>
        <v>279187</v>
      </c>
      <c r="T15" s="8">
        <f t="shared" si="7"/>
        <v>279187</v>
      </c>
      <c r="U15" s="10">
        <f t="shared" si="29"/>
        <v>0.010379</v>
      </c>
      <c r="V15" s="10">
        <f t="shared" si="25"/>
        <v>0.014399</v>
      </c>
      <c r="W15" s="8">
        <f t="shared" si="9"/>
        <v>0</v>
      </c>
      <c r="X15" s="8">
        <f t="shared" si="21"/>
        <v>279187</v>
      </c>
      <c r="Y15" s="8">
        <f t="shared" si="10"/>
        <v>279187</v>
      </c>
      <c r="Z15" s="10">
        <f t="shared" si="30"/>
        <v>0.010379</v>
      </c>
      <c r="AA15" s="10">
        <f t="shared" si="26"/>
        <v>0.012421</v>
      </c>
      <c r="AB15" s="8">
        <f t="shared" si="12"/>
        <v>0</v>
      </c>
      <c r="AC15" s="8">
        <f t="shared" si="22"/>
        <v>279187</v>
      </c>
      <c r="AD15" s="8">
        <f t="shared" si="13"/>
        <v>279187</v>
      </c>
    </row>
    <row r="16" spans="1:30" ht="12.75">
      <c r="A16" s="5" t="s">
        <v>44</v>
      </c>
      <c r="B16" s="8">
        <v>3047853</v>
      </c>
      <c r="C16" s="13">
        <v>5727569</v>
      </c>
      <c r="D16" s="9">
        <f t="shared" si="14"/>
        <v>0.5321</v>
      </c>
      <c r="E16" s="10">
        <f t="shared" si="0"/>
        <v>0.008617</v>
      </c>
      <c r="F16" s="8">
        <f t="shared" si="15"/>
        <v>115899</v>
      </c>
      <c r="G16" s="10">
        <f t="shared" si="1"/>
        <v>0.00117</v>
      </c>
      <c r="H16" s="8">
        <f t="shared" si="16"/>
        <v>15737</v>
      </c>
      <c r="I16" s="8">
        <f t="shared" si="17"/>
        <v>131636</v>
      </c>
      <c r="J16" s="8">
        <f t="shared" si="18"/>
        <v>131636</v>
      </c>
      <c r="K16" s="10">
        <f t="shared" si="27"/>
        <v>0.005796</v>
      </c>
      <c r="L16" s="10">
        <f t="shared" si="23"/>
        <v>0.006864</v>
      </c>
      <c r="M16" s="8">
        <f t="shared" si="3"/>
        <v>28750</v>
      </c>
      <c r="N16" s="8">
        <f t="shared" si="19"/>
        <v>160386</v>
      </c>
      <c r="O16" s="8">
        <f t="shared" si="4"/>
        <v>160386</v>
      </c>
      <c r="P16" s="10">
        <f t="shared" si="28"/>
        <v>0.005983</v>
      </c>
      <c r="Q16" s="10">
        <f t="shared" si="24"/>
        <v>0.008262</v>
      </c>
      <c r="R16" s="8">
        <f t="shared" si="6"/>
        <v>759</v>
      </c>
      <c r="S16" s="8">
        <f t="shared" si="20"/>
        <v>161145</v>
      </c>
      <c r="T16" s="8">
        <f t="shared" si="7"/>
        <v>161145</v>
      </c>
      <c r="U16" s="10">
        <f t="shared" si="29"/>
        <v>0.005991</v>
      </c>
      <c r="V16" s="10">
        <f t="shared" si="25"/>
        <v>0.008311</v>
      </c>
      <c r="W16" s="8">
        <f t="shared" si="9"/>
        <v>0</v>
      </c>
      <c r="X16" s="8">
        <f t="shared" si="21"/>
        <v>161145</v>
      </c>
      <c r="Y16" s="8">
        <f t="shared" si="10"/>
        <v>161145</v>
      </c>
      <c r="Z16" s="10">
        <f t="shared" si="30"/>
        <v>0.005991</v>
      </c>
      <c r="AA16" s="10">
        <f t="shared" si="26"/>
        <v>0.00717</v>
      </c>
      <c r="AB16" s="8">
        <f t="shared" si="12"/>
        <v>0</v>
      </c>
      <c r="AC16" s="8">
        <f t="shared" si="22"/>
        <v>161145</v>
      </c>
      <c r="AD16" s="8">
        <f t="shared" si="13"/>
        <v>161145</v>
      </c>
    </row>
    <row r="17" spans="1:30" ht="12.75">
      <c r="A17" s="5" t="s">
        <v>45</v>
      </c>
      <c r="B17" s="8">
        <v>0</v>
      </c>
      <c r="C17" s="13">
        <v>6701544</v>
      </c>
      <c r="D17" s="9">
        <f aca="true" t="shared" si="31" ref="D17:D23">B17/C17</f>
        <v>0</v>
      </c>
      <c r="E17" s="10">
        <f t="shared" si="0"/>
        <v>0</v>
      </c>
      <c r="F17" s="8">
        <f t="shared" si="15"/>
        <v>0</v>
      </c>
      <c r="G17" s="10">
        <f t="shared" si="1"/>
        <v>0</v>
      </c>
      <c r="H17" s="8">
        <f t="shared" si="16"/>
        <v>0</v>
      </c>
      <c r="I17" s="8">
        <f aca="true" t="shared" si="32" ref="I17:I23">F17+H17</f>
        <v>0</v>
      </c>
      <c r="J17" s="8">
        <f t="shared" si="18"/>
        <v>0</v>
      </c>
      <c r="K17" s="10">
        <f t="shared" si="27"/>
        <v>0</v>
      </c>
      <c r="L17" s="10">
        <f t="shared" si="23"/>
        <v>0</v>
      </c>
      <c r="M17" s="8">
        <f t="shared" si="3"/>
        <v>0</v>
      </c>
      <c r="N17" s="8">
        <f aca="true" t="shared" si="33" ref="N17:N23">J17+M17</f>
        <v>0</v>
      </c>
      <c r="O17" s="8">
        <f t="shared" si="4"/>
        <v>0</v>
      </c>
      <c r="P17" s="10">
        <f t="shared" si="28"/>
        <v>0</v>
      </c>
      <c r="Q17" s="10">
        <f t="shared" si="24"/>
        <v>0</v>
      </c>
      <c r="R17" s="8">
        <f t="shared" si="6"/>
        <v>0</v>
      </c>
      <c r="S17" s="8">
        <f t="shared" si="20"/>
        <v>0</v>
      </c>
      <c r="T17" s="8">
        <f t="shared" si="7"/>
        <v>0</v>
      </c>
      <c r="U17" s="10">
        <f t="shared" si="29"/>
        <v>0</v>
      </c>
      <c r="V17" s="10">
        <f t="shared" si="25"/>
        <v>0</v>
      </c>
      <c r="W17" s="8">
        <f t="shared" si="9"/>
        <v>0</v>
      </c>
      <c r="X17" s="8">
        <f t="shared" si="21"/>
        <v>0</v>
      </c>
      <c r="Y17" s="8">
        <f t="shared" si="10"/>
        <v>0</v>
      </c>
      <c r="Z17" s="10">
        <f t="shared" si="30"/>
        <v>0</v>
      </c>
      <c r="AA17" s="10">
        <f t="shared" si="26"/>
        <v>0</v>
      </c>
      <c r="AB17" s="8">
        <f t="shared" si="12"/>
        <v>0</v>
      </c>
      <c r="AC17" s="8">
        <f t="shared" si="22"/>
        <v>0</v>
      </c>
      <c r="AD17" s="8">
        <f t="shared" si="13"/>
        <v>0</v>
      </c>
    </row>
    <row r="18" spans="1:30" ht="12.75">
      <c r="A18" s="5" t="s">
        <v>46</v>
      </c>
      <c r="B18" s="8">
        <v>11742830</v>
      </c>
      <c r="C18" s="13">
        <v>27974401</v>
      </c>
      <c r="D18" s="9">
        <f t="shared" si="31"/>
        <v>0.4198</v>
      </c>
      <c r="E18" s="10">
        <f t="shared" si="0"/>
        <v>0.006799</v>
      </c>
      <c r="F18" s="8">
        <f t="shared" si="15"/>
        <v>91447</v>
      </c>
      <c r="G18" s="10">
        <f t="shared" si="1"/>
        <v>0.004507</v>
      </c>
      <c r="H18" s="8">
        <f t="shared" si="16"/>
        <v>60619</v>
      </c>
      <c r="I18" s="8">
        <f t="shared" si="32"/>
        <v>152066</v>
      </c>
      <c r="J18" s="8">
        <f t="shared" si="18"/>
        <v>152066</v>
      </c>
      <c r="K18" s="10">
        <f t="shared" si="27"/>
        <v>0.006696</v>
      </c>
      <c r="L18" s="10">
        <f t="shared" si="23"/>
        <v>0.00793</v>
      </c>
      <c r="M18" s="8">
        <f t="shared" si="3"/>
        <v>33215</v>
      </c>
      <c r="N18" s="8">
        <f t="shared" si="33"/>
        <v>185281</v>
      </c>
      <c r="O18" s="8">
        <f t="shared" si="4"/>
        <v>185281</v>
      </c>
      <c r="P18" s="10">
        <f t="shared" si="28"/>
        <v>0.006911</v>
      </c>
      <c r="Q18" s="10">
        <f t="shared" si="24"/>
        <v>0.009544</v>
      </c>
      <c r="R18" s="8">
        <f t="shared" si="6"/>
        <v>877</v>
      </c>
      <c r="S18" s="8">
        <f t="shared" si="20"/>
        <v>186158</v>
      </c>
      <c r="T18" s="8">
        <f t="shared" si="7"/>
        <v>186158</v>
      </c>
      <c r="U18" s="10">
        <f t="shared" si="29"/>
        <v>0.00692</v>
      </c>
      <c r="V18" s="10">
        <f t="shared" si="25"/>
        <v>0.0096</v>
      </c>
      <c r="W18" s="8">
        <f t="shared" si="9"/>
        <v>0</v>
      </c>
      <c r="X18" s="8">
        <f t="shared" si="21"/>
        <v>186158</v>
      </c>
      <c r="Y18" s="8">
        <f t="shared" si="10"/>
        <v>186158</v>
      </c>
      <c r="Z18" s="10">
        <f t="shared" si="30"/>
        <v>0.00692</v>
      </c>
      <c r="AA18" s="10">
        <f t="shared" si="26"/>
        <v>0.008282</v>
      </c>
      <c r="AB18" s="8">
        <f t="shared" si="12"/>
        <v>0</v>
      </c>
      <c r="AC18" s="8">
        <f t="shared" si="22"/>
        <v>186158</v>
      </c>
      <c r="AD18" s="8">
        <f t="shared" si="13"/>
        <v>186158</v>
      </c>
    </row>
    <row r="19" spans="1:30" ht="12.75">
      <c r="A19" s="5" t="s">
        <v>84</v>
      </c>
      <c r="B19" s="8">
        <v>0</v>
      </c>
      <c r="C19" s="13">
        <v>28567977</v>
      </c>
      <c r="D19" s="34">
        <v>0</v>
      </c>
      <c r="E19" s="10">
        <f t="shared" si="0"/>
        <v>0</v>
      </c>
      <c r="F19" s="8">
        <f t="shared" si="15"/>
        <v>0</v>
      </c>
      <c r="G19" s="10">
        <f t="shared" si="1"/>
        <v>0</v>
      </c>
      <c r="H19" s="8">
        <f t="shared" si="16"/>
        <v>0</v>
      </c>
      <c r="I19" s="8">
        <f t="shared" si="32"/>
        <v>0</v>
      </c>
      <c r="J19" s="8">
        <f>MINA(2*B19,C19,I19,3087000)</f>
        <v>0</v>
      </c>
      <c r="K19" s="10">
        <f t="shared" si="27"/>
        <v>0</v>
      </c>
      <c r="L19" s="10">
        <f t="shared" si="23"/>
        <v>0</v>
      </c>
      <c r="M19" s="8">
        <f t="shared" si="3"/>
        <v>0</v>
      </c>
      <c r="N19" s="8">
        <f t="shared" si="33"/>
        <v>0</v>
      </c>
      <c r="O19" s="8">
        <f t="shared" si="4"/>
        <v>0</v>
      </c>
      <c r="P19" s="10">
        <f t="shared" si="28"/>
        <v>0</v>
      </c>
      <c r="Q19" s="10">
        <f t="shared" si="24"/>
        <v>0</v>
      </c>
      <c r="R19" s="8">
        <f t="shared" si="6"/>
        <v>0</v>
      </c>
      <c r="S19" s="8">
        <f>O19+R19</f>
        <v>0</v>
      </c>
      <c r="T19" s="8">
        <f t="shared" si="7"/>
        <v>0</v>
      </c>
      <c r="U19" s="10">
        <f t="shared" si="29"/>
        <v>0</v>
      </c>
      <c r="V19" s="10">
        <f t="shared" si="25"/>
        <v>0</v>
      </c>
      <c r="W19" s="8">
        <f t="shared" si="9"/>
        <v>0</v>
      </c>
      <c r="X19" s="8">
        <f>T19+W19</f>
        <v>0</v>
      </c>
      <c r="Y19" s="8">
        <f t="shared" si="10"/>
        <v>0</v>
      </c>
      <c r="Z19" s="10">
        <f t="shared" si="30"/>
        <v>0</v>
      </c>
      <c r="AA19" s="10">
        <f t="shared" si="26"/>
        <v>0</v>
      </c>
      <c r="AB19" s="8">
        <f t="shared" si="12"/>
        <v>0</v>
      </c>
      <c r="AC19" s="8">
        <f>Y19+AB19</f>
        <v>0</v>
      </c>
      <c r="AD19" s="8">
        <f t="shared" si="13"/>
        <v>0</v>
      </c>
    </row>
    <row r="20" spans="1:30" ht="12.75">
      <c r="A20" s="5" t="s">
        <v>85</v>
      </c>
      <c r="B20" s="8">
        <v>0</v>
      </c>
      <c r="C20" s="13">
        <v>2227981</v>
      </c>
      <c r="D20" s="9">
        <f>B20/C20</f>
        <v>0</v>
      </c>
      <c r="E20" s="10">
        <f t="shared" si="0"/>
        <v>0</v>
      </c>
      <c r="F20" s="8">
        <f t="shared" si="15"/>
        <v>0</v>
      </c>
      <c r="G20" s="10">
        <f t="shared" si="1"/>
        <v>0</v>
      </c>
      <c r="H20" s="8">
        <f t="shared" si="16"/>
        <v>0</v>
      </c>
      <c r="I20" s="8">
        <f>F20+H20</f>
        <v>0</v>
      </c>
      <c r="J20" s="8">
        <f t="shared" si="18"/>
        <v>0</v>
      </c>
      <c r="K20" s="10">
        <f t="shared" si="27"/>
        <v>0</v>
      </c>
      <c r="L20" s="10">
        <f t="shared" si="23"/>
        <v>0</v>
      </c>
      <c r="M20" s="8">
        <f t="shared" si="3"/>
        <v>0</v>
      </c>
      <c r="N20" s="8">
        <f>J20+M20</f>
        <v>0</v>
      </c>
      <c r="O20" s="8">
        <f t="shared" si="4"/>
        <v>0</v>
      </c>
      <c r="P20" s="10">
        <f t="shared" si="28"/>
        <v>0</v>
      </c>
      <c r="Q20" s="10">
        <f t="shared" si="24"/>
        <v>0</v>
      </c>
      <c r="R20" s="8">
        <f t="shared" si="6"/>
        <v>0</v>
      </c>
      <c r="S20" s="8">
        <f t="shared" si="20"/>
        <v>0</v>
      </c>
      <c r="T20" s="8">
        <f t="shared" si="7"/>
        <v>0</v>
      </c>
      <c r="U20" s="10">
        <f t="shared" si="29"/>
        <v>0</v>
      </c>
      <c r="V20" s="10">
        <f t="shared" si="25"/>
        <v>0</v>
      </c>
      <c r="W20" s="8">
        <f t="shared" si="9"/>
        <v>0</v>
      </c>
      <c r="X20" s="8">
        <f t="shared" si="21"/>
        <v>0</v>
      </c>
      <c r="Y20" s="8">
        <f t="shared" si="10"/>
        <v>0</v>
      </c>
      <c r="Z20" s="10">
        <f t="shared" si="30"/>
        <v>0</v>
      </c>
      <c r="AA20" s="10">
        <f t="shared" si="26"/>
        <v>0</v>
      </c>
      <c r="AB20" s="8">
        <f t="shared" si="12"/>
        <v>0</v>
      </c>
      <c r="AC20" s="8">
        <f t="shared" si="22"/>
        <v>0</v>
      </c>
      <c r="AD20" s="8">
        <f t="shared" si="13"/>
        <v>0</v>
      </c>
    </row>
    <row r="21" spans="1:30" ht="12.75">
      <c r="A21" s="5" t="s">
        <v>47</v>
      </c>
      <c r="B21" s="8">
        <v>1870915</v>
      </c>
      <c r="C21" s="13">
        <v>12276650</v>
      </c>
      <c r="D21" s="9">
        <f t="shared" si="31"/>
        <v>0.1524</v>
      </c>
      <c r="E21" s="10">
        <f t="shared" si="0"/>
        <v>0.002468</v>
      </c>
      <c r="F21" s="8">
        <f t="shared" si="15"/>
        <v>33195</v>
      </c>
      <c r="G21" s="10">
        <f t="shared" si="1"/>
        <v>0.000718</v>
      </c>
      <c r="H21" s="8">
        <f t="shared" si="16"/>
        <v>9657</v>
      </c>
      <c r="I21" s="8">
        <f t="shared" si="32"/>
        <v>42852</v>
      </c>
      <c r="J21" s="8">
        <f t="shared" si="18"/>
        <v>42852</v>
      </c>
      <c r="K21" s="10">
        <f t="shared" si="27"/>
        <v>0.001887</v>
      </c>
      <c r="L21" s="10">
        <f t="shared" si="23"/>
        <v>0.002235</v>
      </c>
      <c r="M21" s="8">
        <f t="shared" si="3"/>
        <v>9361</v>
      </c>
      <c r="N21" s="8">
        <f t="shared" si="33"/>
        <v>52213</v>
      </c>
      <c r="O21" s="8">
        <f t="shared" si="4"/>
        <v>52213</v>
      </c>
      <c r="P21" s="10">
        <f t="shared" si="28"/>
        <v>0.001948</v>
      </c>
      <c r="Q21" s="10">
        <f t="shared" si="24"/>
        <v>0.00269</v>
      </c>
      <c r="R21" s="8">
        <f t="shared" si="6"/>
        <v>247</v>
      </c>
      <c r="S21" s="8">
        <f t="shared" si="20"/>
        <v>52460</v>
      </c>
      <c r="T21" s="8">
        <f t="shared" si="7"/>
        <v>52460</v>
      </c>
      <c r="U21" s="10">
        <f t="shared" si="29"/>
        <v>0.00195</v>
      </c>
      <c r="V21" s="10">
        <f t="shared" si="25"/>
        <v>0.002705</v>
      </c>
      <c r="W21" s="8">
        <f t="shared" si="9"/>
        <v>0</v>
      </c>
      <c r="X21" s="8">
        <f t="shared" si="21"/>
        <v>52460</v>
      </c>
      <c r="Y21" s="8">
        <f t="shared" si="10"/>
        <v>52460</v>
      </c>
      <c r="Z21" s="10">
        <f t="shared" si="30"/>
        <v>0.00195</v>
      </c>
      <c r="AA21" s="10">
        <f t="shared" si="26"/>
        <v>0.002334</v>
      </c>
      <c r="AB21" s="8">
        <f t="shared" si="12"/>
        <v>0</v>
      </c>
      <c r="AC21" s="8">
        <f t="shared" si="22"/>
        <v>52460</v>
      </c>
      <c r="AD21" s="8">
        <f t="shared" si="13"/>
        <v>52460</v>
      </c>
    </row>
    <row r="22" spans="1:30" ht="12.75">
      <c r="A22" s="5" t="s">
        <v>48</v>
      </c>
      <c r="B22" s="8">
        <v>69655073</v>
      </c>
      <c r="C22" s="13">
        <v>119436698</v>
      </c>
      <c r="D22" s="9">
        <f t="shared" si="31"/>
        <v>0.5832</v>
      </c>
      <c r="E22" s="10">
        <f t="shared" si="0"/>
        <v>0.009445</v>
      </c>
      <c r="F22" s="8">
        <f t="shared" si="15"/>
        <v>127035</v>
      </c>
      <c r="G22" s="10">
        <f t="shared" si="1"/>
        <v>0.026737</v>
      </c>
      <c r="H22" s="8">
        <f t="shared" si="16"/>
        <v>359613</v>
      </c>
      <c r="I22" s="8">
        <f t="shared" si="32"/>
        <v>486648</v>
      </c>
      <c r="J22" s="8">
        <f t="shared" si="18"/>
        <v>486648</v>
      </c>
      <c r="K22" s="10">
        <f t="shared" si="27"/>
        <v>0.021427</v>
      </c>
      <c r="L22" s="10">
        <f t="shared" si="23"/>
        <v>0.025377</v>
      </c>
      <c r="M22" s="8">
        <f t="shared" si="3"/>
        <v>106293</v>
      </c>
      <c r="N22" s="8">
        <f t="shared" si="33"/>
        <v>592941</v>
      </c>
      <c r="O22" s="8">
        <f t="shared" si="4"/>
        <v>592941</v>
      </c>
      <c r="P22" s="10">
        <f t="shared" si="28"/>
        <v>0.022118</v>
      </c>
      <c r="Q22" s="10">
        <f t="shared" si="24"/>
        <v>0.030544</v>
      </c>
      <c r="R22" s="8">
        <f t="shared" si="6"/>
        <v>2805</v>
      </c>
      <c r="S22" s="8">
        <f t="shared" si="20"/>
        <v>595746</v>
      </c>
      <c r="T22" s="8">
        <f t="shared" si="7"/>
        <v>595746</v>
      </c>
      <c r="U22" s="10">
        <f t="shared" si="29"/>
        <v>0.022147</v>
      </c>
      <c r="V22" s="10">
        <f t="shared" si="25"/>
        <v>0.030725</v>
      </c>
      <c r="W22" s="8">
        <f t="shared" si="9"/>
        <v>0</v>
      </c>
      <c r="X22" s="8">
        <f t="shared" si="21"/>
        <v>595746</v>
      </c>
      <c r="Y22" s="8">
        <f t="shared" si="10"/>
        <v>595746</v>
      </c>
      <c r="Z22" s="10">
        <f t="shared" si="30"/>
        <v>0.022147</v>
      </c>
      <c r="AA22" s="10">
        <f t="shared" si="26"/>
        <v>0.026505</v>
      </c>
      <c r="AB22" s="8">
        <f t="shared" si="12"/>
        <v>0</v>
      </c>
      <c r="AC22" s="8">
        <f t="shared" si="22"/>
        <v>595746</v>
      </c>
      <c r="AD22" s="8">
        <f t="shared" si="13"/>
        <v>595746</v>
      </c>
    </row>
    <row r="23" spans="1:30" ht="12.75">
      <c r="A23" s="5" t="s">
        <v>49</v>
      </c>
      <c r="B23" s="8">
        <v>24026304</v>
      </c>
      <c r="C23" s="13">
        <v>54070556</v>
      </c>
      <c r="D23" s="9">
        <f t="shared" si="31"/>
        <v>0.4444</v>
      </c>
      <c r="E23" s="10">
        <f t="shared" si="0"/>
        <v>0.007197</v>
      </c>
      <c r="F23" s="8">
        <f t="shared" si="15"/>
        <v>96800</v>
      </c>
      <c r="G23" s="10">
        <f t="shared" si="1"/>
        <v>0.009222</v>
      </c>
      <c r="H23" s="8">
        <f t="shared" si="16"/>
        <v>124036</v>
      </c>
      <c r="I23" s="8">
        <f t="shared" si="32"/>
        <v>220836</v>
      </c>
      <c r="J23" s="8">
        <f t="shared" si="18"/>
        <v>220836</v>
      </c>
      <c r="K23" s="10">
        <f t="shared" si="27"/>
        <v>0.009724</v>
      </c>
      <c r="L23" s="10">
        <f t="shared" si="23"/>
        <v>0.011516</v>
      </c>
      <c r="M23" s="8">
        <f t="shared" si="3"/>
        <v>48235</v>
      </c>
      <c r="N23" s="8">
        <f t="shared" si="33"/>
        <v>269071</v>
      </c>
      <c r="O23" s="8">
        <f t="shared" si="4"/>
        <v>269071</v>
      </c>
      <c r="P23" s="10">
        <f t="shared" si="28"/>
        <v>0.010037</v>
      </c>
      <c r="Q23" s="10">
        <f t="shared" si="24"/>
        <v>0.013861</v>
      </c>
      <c r="R23" s="8">
        <f t="shared" si="6"/>
        <v>1273</v>
      </c>
      <c r="S23" s="8">
        <f t="shared" si="20"/>
        <v>270344</v>
      </c>
      <c r="T23" s="8">
        <f t="shared" si="7"/>
        <v>270344</v>
      </c>
      <c r="U23" s="10">
        <f t="shared" si="29"/>
        <v>0.01005</v>
      </c>
      <c r="V23" s="10">
        <f t="shared" si="25"/>
        <v>0.013942</v>
      </c>
      <c r="W23" s="8">
        <f t="shared" si="9"/>
        <v>0</v>
      </c>
      <c r="X23" s="8">
        <f t="shared" si="21"/>
        <v>270344</v>
      </c>
      <c r="Y23" s="8">
        <f t="shared" si="10"/>
        <v>270344</v>
      </c>
      <c r="Z23" s="10">
        <f t="shared" si="30"/>
        <v>0.01005</v>
      </c>
      <c r="AA23" s="10">
        <f t="shared" si="26"/>
        <v>0.012028</v>
      </c>
      <c r="AB23" s="8">
        <f t="shared" si="12"/>
        <v>0</v>
      </c>
      <c r="AC23" s="8">
        <f t="shared" si="22"/>
        <v>270344</v>
      </c>
      <c r="AD23" s="8">
        <f t="shared" si="13"/>
        <v>270344</v>
      </c>
    </row>
    <row r="24" spans="1:30" ht="12.75">
      <c r="A24" s="5" t="s">
        <v>86</v>
      </c>
      <c r="B24" s="8">
        <v>5914508</v>
      </c>
      <c r="C24" s="13">
        <v>38325507</v>
      </c>
      <c r="D24" s="9">
        <f>B24/C24</f>
        <v>0.1543</v>
      </c>
      <c r="E24" s="10">
        <f t="shared" si="0"/>
        <v>0.002499</v>
      </c>
      <c r="F24" s="8">
        <f t="shared" si="15"/>
        <v>33612</v>
      </c>
      <c r="G24" s="10">
        <f t="shared" si="1"/>
        <v>0.00227</v>
      </c>
      <c r="H24" s="8">
        <f t="shared" si="16"/>
        <v>30532</v>
      </c>
      <c r="I24" s="8">
        <f>F24+H24</f>
        <v>64144</v>
      </c>
      <c r="J24" s="8">
        <f t="shared" si="18"/>
        <v>64144</v>
      </c>
      <c r="K24" s="10">
        <f t="shared" si="27"/>
        <v>0.002824</v>
      </c>
      <c r="L24" s="10">
        <f t="shared" si="23"/>
        <v>0.003345</v>
      </c>
      <c r="M24" s="8">
        <f t="shared" si="3"/>
        <v>14011</v>
      </c>
      <c r="N24" s="8">
        <f>J24+M24</f>
        <v>78155</v>
      </c>
      <c r="O24" s="8">
        <f t="shared" si="4"/>
        <v>78155</v>
      </c>
      <c r="P24" s="10">
        <f t="shared" si="28"/>
        <v>0.002915</v>
      </c>
      <c r="Q24" s="10">
        <f t="shared" si="24"/>
        <v>0.004026</v>
      </c>
      <c r="R24" s="8">
        <f t="shared" si="6"/>
        <v>370</v>
      </c>
      <c r="S24" s="8">
        <f t="shared" si="20"/>
        <v>78525</v>
      </c>
      <c r="T24" s="8">
        <f t="shared" si="7"/>
        <v>78525</v>
      </c>
      <c r="U24" s="10">
        <f t="shared" si="29"/>
        <v>0.002919</v>
      </c>
      <c r="V24" s="10">
        <f t="shared" si="25"/>
        <v>0.00405</v>
      </c>
      <c r="W24" s="8">
        <f t="shared" si="9"/>
        <v>0</v>
      </c>
      <c r="X24" s="8">
        <f t="shared" si="21"/>
        <v>78525</v>
      </c>
      <c r="Y24" s="8">
        <f t="shared" si="10"/>
        <v>78525</v>
      </c>
      <c r="Z24" s="10">
        <f t="shared" si="30"/>
        <v>0.002919</v>
      </c>
      <c r="AA24" s="10">
        <f t="shared" si="26"/>
        <v>0.003493</v>
      </c>
      <c r="AB24" s="8">
        <f t="shared" si="12"/>
        <v>0</v>
      </c>
      <c r="AC24" s="8">
        <f t="shared" si="22"/>
        <v>78525</v>
      </c>
      <c r="AD24" s="8">
        <f t="shared" si="13"/>
        <v>78525</v>
      </c>
    </row>
    <row r="25" spans="1:30" ht="12.75">
      <c r="A25" s="5" t="s">
        <v>87</v>
      </c>
      <c r="B25" s="8">
        <v>0</v>
      </c>
      <c r="C25" s="13">
        <v>19729974</v>
      </c>
      <c r="D25" s="9">
        <f>B25/C25</f>
        <v>0</v>
      </c>
      <c r="E25" s="10">
        <f t="shared" si="0"/>
        <v>0</v>
      </c>
      <c r="F25" s="8">
        <f t="shared" si="15"/>
        <v>0</v>
      </c>
      <c r="G25" s="10">
        <f t="shared" si="1"/>
        <v>0</v>
      </c>
      <c r="H25" s="8">
        <f t="shared" si="16"/>
        <v>0</v>
      </c>
      <c r="I25" s="8">
        <f>F25+H25</f>
        <v>0</v>
      </c>
      <c r="J25" s="8">
        <f t="shared" si="18"/>
        <v>0</v>
      </c>
      <c r="K25" s="10">
        <f t="shared" si="27"/>
        <v>0</v>
      </c>
      <c r="L25" s="10">
        <f t="shared" si="23"/>
        <v>0</v>
      </c>
      <c r="M25" s="8">
        <f t="shared" si="3"/>
        <v>0</v>
      </c>
      <c r="N25" s="8">
        <f>J25+M25</f>
        <v>0</v>
      </c>
      <c r="O25" s="8">
        <f t="shared" si="4"/>
        <v>0</v>
      </c>
      <c r="P25" s="10">
        <f t="shared" si="28"/>
        <v>0</v>
      </c>
      <c r="Q25" s="10">
        <f t="shared" si="24"/>
        <v>0</v>
      </c>
      <c r="R25" s="8">
        <f t="shared" si="6"/>
        <v>0</v>
      </c>
      <c r="S25" s="8">
        <f t="shared" si="20"/>
        <v>0</v>
      </c>
      <c r="T25" s="8">
        <f t="shared" si="7"/>
        <v>0</v>
      </c>
      <c r="U25" s="10">
        <f t="shared" si="29"/>
        <v>0</v>
      </c>
      <c r="V25" s="10">
        <f t="shared" si="25"/>
        <v>0</v>
      </c>
      <c r="W25" s="8">
        <f t="shared" si="9"/>
        <v>0</v>
      </c>
      <c r="X25" s="8">
        <f t="shared" si="21"/>
        <v>0</v>
      </c>
      <c r="Y25" s="8">
        <f t="shared" si="10"/>
        <v>0</v>
      </c>
      <c r="Z25" s="10">
        <f t="shared" si="30"/>
        <v>0</v>
      </c>
      <c r="AA25" s="10">
        <f t="shared" si="26"/>
        <v>0</v>
      </c>
      <c r="AB25" s="8">
        <f t="shared" si="12"/>
        <v>0</v>
      </c>
      <c r="AC25" s="8">
        <f t="shared" si="22"/>
        <v>0</v>
      </c>
      <c r="AD25" s="8">
        <f t="shared" si="13"/>
        <v>0</v>
      </c>
    </row>
    <row r="26" spans="1:30" ht="12.75">
      <c r="A26" s="5" t="s">
        <v>50</v>
      </c>
      <c r="B26" s="8">
        <v>4484982</v>
      </c>
      <c r="C26" s="13">
        <v>32014538</v>
      </c>
      <c r="D26" s="9">
        <f aca="true" t="shared" si="34" ref="D26:D43">B26/C26</f>
        <v>0.1401</v>
      </c>
      <c r="E26" s="10">
        <f aca="true" t="shared" si="35" ref="E26:E51">D26/$D$105</f>
        <v>0.002269</v>
      </c>
      <c r="F26" s="8">
        <f t="shared" si="15"/>
        <v>30518</v>
      </c>
      <c r="G26" s="10">
        <f aca="true" t="shared" si="36" ref="G26:G51">B26/$B$105</f>
        <v>0.001722</v>
      </c>
      <c r="H26" s="8">
        <f t="shared" si="16"/>
        <v>23161</v>
      </c>
      <c r="I26" s="8">
        <f aca="true" t="shared" si="37" ref="I26:I43">F26+H26</f>
        <v>53679</v>
      </c>
      <c r="J26" s="8">
        <f t="shared" si="18"/>
        <v>53679</v>
      </c>
      <c r="K26" s="10">
        <f t="shared" si="27"/>
        <v>0.002364</v>
      </c>
      <c r="L26" s="10">
        <f t="shared" si="23"/>
        <v>0.0028</v>
      </c>
      <c r="M26" s="8">
        <f t="shared" si="3"/>
        <v>11728</v>
      </c>
      <c r="N26" s="8">
        <f aca="true" t="shared" si="38" ref="N26:N43">J26+M26</f>
        <v>65407</v>
      </c>
      <c r="O26" s="8">
        <f t="shared" si="4"/>
        <v>65407</v>
      </c>
      <c r="P26" s="10">
        <f t="shared" si="28"/>
        <v>0.00244</v>
      </c>
      <c r="Q26" s="10">
        <f t="shared" si="24"/>
        <v>0.00337</v>
      </c>
      <c r="R26" s="8">
        <f t="shared" si="6"/>
        <v>310</v>
      </c>
      <c r="S26" s="8">
        <f t="shared" si="20"/>
        <v>65717</v>
      </c>
      <c r="T26" s="8">
        <f t="shared" si="7"/>
        <v>65717</v>
      </c>
      <c r="U26" s="10">
        <f t="shared" si="29"/>
        <v>0.002443</v>
      </c>
      <c r="V26" s="10">
        <f t="shared" si="25"/>
        <v>0.003389</v>
      </c>
      <c r="W26" s="8">
        <f t="shared" si="9"/>
        <v>0</v>
      </c>
      <c r="X26" s="8">
        <f t="shared" si="21"/>
        <v>65717</v>
      </c>
      <c r="Y26" s="8">
        <f t="shared" si="10"/>
        <v>65717</v>
      </c>
      <c r="Z26" s="10">
        <f t="shared" si="30"/>
        <v>0.002443</v>
      </c>
      <c r="AA26" s="10">
        <f t="shared" si="26"/>
        <v>0.002924</v>
      </c>
      <c r="AB26" s="8">
        <f t="shared" si="12"/>
        <v>0</v>
      </c>
      <c r="AC26" s="8">
        <f t="shared" si="22"/>
        <v>65717</v>
      </c>
      <c r="AD26" s="8">
        <f t="shared" si="13"/>
        <v>65717</v>
      </c>
    </row>
    <row r="27" spans="1:30" ht="12.75">
      <c r="A27" s="5" t="s">
        <v>88</v>
      </c>
      <c r="B27" s="8">
        <v>5610741</v>
      </c>
      <c r="C27" s="13">
        <v>22501629</v>
      </c>
      <c r="D27" s="9">
        <f t="shared" si="34"/>
        <v>0.2493</v>
      </c>
      <c r="E27" s="10">
        <f>D27/$D$105</f>
        <v>0.004037</v>
      </c>
      <c r="F27" s="8">
        <f t="shared" si="15"/>
        <v>54298</v>
      </c>
      <c r="G27" s="10">
        <f t="shared" si="36"/>
        <v>0.002154</v>
      </c>
      <c r="H27" s="8">
        <f t="shared" si="16"/>
        <v>28971</v>
      </c>
      <c r="I27" s="8">
        <f t="shared" si="37"/>
        <v>83269</v>
      </c>
      <c r="J27" s="8">
        <f t="shared" si="18"/>
        <v>83269</v>
      </c>
      <c r="K27" s="10">
        <f t="shared" si="27"/>
        <v>0.003666</v>
      </c>
      <c r="L27" s="10">
        <f t="shared" si="23"/>
        <v>0.004342</v>
      </c>
      <c r="M27" s="8">
        <f t="shared" si="3"/>
        <v>18187</v>
      </c>
      <c r="N27" s="8">
        <f t="shared" si="38"/>
        <v>101456</v>
      </c>
      <c r="O27" s="8">
        <f t="shared" si="4"/>
        <v>101456</v>
      </c>
      <c r="P27" s="10">
        <f t="shared" si="28"/>
        <v>0.003785</v>
      </c>
      <c r="Q27" s="10">
        <f t="shared" si="24"/>
        <v>0.005227</v>
      </c>
      <c r="R27" s="8">
        <f t="shared" si="6"/>
        <v>480</v>
      </c>
      <c r="S27" s="8">
        <f t="shared" si="20"/>
        <v>101936</v>
      </c>
      <c r="T27" s="8">
        <f t="shared" si="7"/>
        <v>101936</v>
      </c>
      <c r="U27" s="10">
        <f t="shared" si="29"/>
        <v>0.003789</v>
      </c>
      <c r="V27" s="10">
        <f t="shared" si="25"/>
        <v>0.005257</v>
      </c>
      <c r="W27" s="8">
        <f t="shared" si="9"/>
        <v>0</v>
      </c>
      <c r="X27" s="8">
        <f t="shared" si="21"/>
        <v>101936</v>
      </c>
      <c r="Y27" s="8">
        <f t="shared" si="10"/>
        <v>101936</v>
      </c>
      <c r="Z27" s="10">
        <f t="shared" si="30"/>
        <v>0.003789</v>
      </c>
      <c r="AA27" s="10">
        <f t="shared" si="26"/>
        <v>0.004535</v>
      </c>
      <c r="AB27" s="8">
        <f t="shared" si="12"/>
        <v>0</v>
      </c>
      <c r="AC27" s="8">
        <f t="shared" si="22"/>
        <v>101936</v>
      </c>
      <c r="AD27" s="8">
        <f t="shared" si="13"/>
        <v>101936</v>
      </c>
    </row>
    <row r="28" spans="1:30" ht="12.75">
      <c r="A28" s="5" t="s">
        <v>51</v>
      </c>
      <c r="B28" s="8">
        <v>13072669</v>
      </c>
      <c r="C28" s="13">
        <v>32491150</v>
      </c>
      <c r="D28" s="9">
        <f t="shared" si="34"/>
        <v>0.4023</v>
      </c>
      <c r="E28" s="10">
        <f t="shared" si="35"/>
        <v>0.006515</v>
      </c>
      <c r="F28" s="8">
        <f t="shared" si="15"/>
        <v>87627</v>
      </c>
      <c r="G28" s="10">
        <f t="shared" si="36"/>
        <v>0.005018</v>
      </c>
      <c r="H28" s="8">
        <f t="shared" si="16"/>
        <v>67492</v>
      </c>
      <c r="I28" s="8">
        <f t="shared" si="37"/>
        <v>155119</v>
      </c>
      <c r="J28" s="8">
        <f t="shared" si="18"/>
        <v>155119</v>
      </c>
      <c r="K28" s="10">
        <f t="shared" si="27"/>
        <v>0.00683</v>
      </c>
      <c r="L28" s="10">
        <f t="shared" si="23"/>
        <v>0.008089</v>
      </c>
      <c r="M28" s="8">
        <f t="shared" si="3"/>
        <v>33881</v>
      </c>
      <c r="N28" s="8">
        <f t="shared" si="38"/>
        <v>189000</v>
      </c>
      <c r="O28" s="8">
        <f t="shared" si="4"/>
        <v>189000</v>
      </c>
      <c r="P28" s="10">
        <f t="shared" si="28"/>
        <v>0.00705</v>
      </c>
      <c r="Q28" s="10">
        <f t="shared" si="24"/>
        <v>0.009736</v>
      </c>
      <c r="R28" s="8">
        <f t="shared" si="6"/>
        <v>894</v>
      </c>
      <c r="S28" s="8">
        <f t="shared" si="20"/>
        <v>189894</v>
      </c>
      <c r="T28" s="8">
        <f t="shared" si="7"/>
        <v>189894</v>
      </c>
      <c r="U28" s="10">
        <f t="shared" si="29"/>
        <v>0.007059</v>
      </c>
      <c r="V28" s="10">
        <f t="shared" si="25"/>
        <v>0.009793</v>
      </c>
      <c r="W28" s="8">
        <f t="shared" si="9"/>
        <v>0</v>
      </c>
      <c r="X28" s="8">
        <f t="shared" si="21"/>
        <v>189894</v>
      </c>
      <c r="Y28" s="8">
        <f t="shared" si="10"/>
        <v>189894</v>
      </c>
      <c r="Z28" s="10">
        <f t="shared" si="30"/>
        <v>0.007059</v>
      </c>
      <c r="AA28" s="10">
        <f t="shared" si="26"/>
        <v>0.008448</v>
      </c>
      <c r="AB28" s="8">
        <f t="shared" si="12"/>
        <v>0</v>
      </c>
      <c r="AC28" s="8">
        <f t="shared" si="22"/>
        <v>189894</v>
      </c>
      <c r="AD28" s="8">
        <f t="shared" si="13"/>
        <v>189894</v>
      </c>
    </row>
    <row r="29" spans="1:30" ht="12.75">
      <c r="A29" s="5" t="s">
        <v>52</v>
      </c>
      <c r="B29" s="8">
        <v>69872365</v>
      </c>
      <c r="C29" s="13">
        <v>33040778</v>
      </c>
      <c r="D29" s="9">
        <f t="shared" si="34"/>
        <v>2.1147</v>
      </c>
      <c r="E29" s="10">
        <f t="shared" si="35"/>
        <v>0.034247</v>
      </c>
      <c r="F29" s="8">
        <f t="shared" si="15"/>
        <v>460622</v>
      </c>
      <c r="G29" s="10">
        <f t="shared" si="36"/>
        <v>0.02682</v>
      </c>
      <c r="H29" s="8">
        <f t="shared" si="16"/>
        <v>360729</v>
      </c>
      <c r="I29" s="8">
        <f t="shared" si="37"/>
        <v>821351</v>
      </c>
      <c r="J29" s="8">
        <f t="shared" si="18"/>
        <v>821351</v>
      </c>
      <c r="K29" s="10">
        <f t="shared" si="27"/>
        <v>0.036165</v>
      </c>
      <c r="L29" s="10">
        <f t="shared" si="23"/>
        <v>0.042831</v>
      </c>
      <c r="M29" s="8">
        <f t="shared" si="3"/>
        <v>179400</v>
      </c>
      <c r="N29" s="8">
        <f t="shared" si="38"/>
        <v>1000751</v>
      </c>
      <c r="O29" s="8">
        <f t="shared" si="4"/>
        <v>1000751</v>
      </c>
      <c r="P29" s="10">
        <f t="shared" si="28"/>
        <v>0.03733</v>
      </c>
      <c r="Q29" s="10">
        <f t="shared" si="24"/>
        <v>0.051551</v>
      </c>
      <c r="R29" s="8">
        <f t="shared" si="6"/>
        <v>4735</v>
      </c>
      <c r="S29" s="8">
        <f t="shared" si="20"/>
        <v>1005486</v>
      </c>
      <c r="T29" s="8">
        <f t="shared" si="7"/>
        <v>1005486</v>
      </c>
      <c r="U29" s="10">
        <f t="shared" si="29"/>
        <v>0.037379</v>
      </c>
      <c r="V29" s="10">
        <f t="shared" si="25"/>
        <v>0.051856</v>
      </c>
      <c r="W29" s="8">
        <f t="shared" si="9"/>
        <v>0</v>
      </c>
      <c r="X29" s="8">
        <f t="shared" si="21"/>
        <v>1005486</v>
      </c>
      <c r="Y29" s="8">
        <f t="shared" si="10"/>
        <v>1005486</v>
      </c>
      <c r="Z29" s="10">
        <f t="shared" si="30"/>
        <v>0.037379</v>
      </c>
      <c r="AA29" s="10">
        <f t="shared" si="26"/>
        <v>0.044734</v>
      </c>
      <c r="AB29" s="8">
        <f t="shared" si="12"/>
        <v>0</v>
      </c>
      <c r="AC29" s="8">
        <f t="shared" si="22"/>
        <v>1005486</v>
      </c>
      <c r="AD29" s="8">
        <f t="shared" si="13"/>
        <v>1005486</v>
      </c>
    </row>
    <row r="30" spans="1:30" ht="12.75">
      <c r="A30" s="5" t="s">
        <v>53</v>
      </c>
      <c r="B30" s="8">
        <v>85345163</v>
      </c>
      <c r="C30" s="13">
        <v>93771110</v>
      </c>
      <c r="D30" s="9">
        <f t="shared" si="34"/>
        <v>0.9101</v>
      </c>
      <c r="E30" s="10">
        <f t="shared" si="35"/>
        <v>0.014739</v>
      </c>
      <c r="F30" s="8">
        <f t="shared" si="15"/>
        <v>198240</v>
      </c>
      <c r="G30" s="10">
        <f t="shared" si="36"/>
        <v>0.032759</v>
      </c>
      <c r="H30" s="8">
        <f t="shared" si="16"/>
        <v>440609</v>
      </c>
      <c r="I30" s="8">
        <f t="shared" si="37"/>
        <v>638849</v>
      </c>
      <c r="J30" s="8">
        <f t="shared" si="18"/>
        <v>638849</v>
      </c>
      <c r="K30" s="10">
        <f t="shared" si="27"/>
        <v>0.028129</v>
      </c>
      <c r="L30" s="10">
        <f t="shared" si="23"/>
        <v>0.033314</v>
      </c>
      <c r="M30" s="8">
        <f t="shared" si="3"/>
        <v>139537</v>
      </c>
      <c r="N30" s="8">
        <f t="shared" si="38"/>
        <v>778386</v>
      </c>
      <c r="O30" s="8">
        <f t="shared" si="4"/>
        <v>778386</v>
      </c>
      <c r="P30" s="10">
        <f t="shared" si="28"/>
        <v>0.029035</v>
      </c>
      <c r="Q30" s="10">
        <f t="shared" si="24"/>
        <v>0.040096</v>
      </c>
      <c r="R30" s="8">
        <f t="shared" si="6"/>
        <v>3682</v>
      </c>
      <c r="S30" s="8">
        <f t="shared" si="20"/>
        <v>782068</v>
      </c>
      <c r="T30" s="8">
        <f t="shared" si="7"/>
        <v>782068</v>
      </c>
      <c r="U30" s="10">
        <f t="shared" si="29"/>
        <v>0.029073</v>
      </c>
      <c r="V30" s="10">
        <f t="shared" si="25"/>
        <v>0.040333</v>
      </c>
      <c r="W30" s="8">
        <f t="shared" si="9"/>
        <v>0</v>
      </c>
      <c r="X30" s="8">
        <f t="shared" si="21"/>
        <v>782068</v>
      </c>
      <c r="Y30" s="8">
        <f t="shared" si="10"/>
        <v>782068</v>
      </c>
      <c r="Z30" s="10">
        <f t="shared" si="30"/>
        <v>0.029073</v>
      </c>
      <c r="AA30" s="10">
        <f t="shared" si="26"/>
        <v>0.034794</v>
      </c>
      <c r="AB30" s="8">
        <f t="shared" si="12"/>
        <v>0</v>
      </c>
      <c r="AC30" s="8">
        <f t="shared" si="22"/>
        <v>782068</v>
      </c>
      <c r="AD30" s="8">
        <f t="shared" si="13"/>
        <v>782068</v>
      </c>
    </row>
    <row r="31" spans="1:30" ht="12.75">
      <c r="A31" s="5" t="s">
        <v>54</v>
      </c>
      <c r="B31" s="8">
        <v>59598639</v>
      </c>
      <c r="C31" s="13">
        <v>112526770</v>
      </c>
      <c r="D31" s="9">
        <f t="shared" si="34"/>
        <v>0.5296</v>
      </c>
      <c r="E31" s="10">
        <f t="shared" si="35"/>
        <v>0.008577</v>
      </c>
      <c r="F31" s="8">
        <f t="shared" si="15"/>
        <v>115361</v>
      </c>
      <c r="G31" s="10">
        <f t="shared" si="36"/>
        <v>0.022877</v>
      </c>
      <c r="H31" s="8">
        <f t="shared" si="16"/>
        <v>307696</v>
      </c>
      <c r="I31" s="8">
        <f t="shared" si="37"/>
        <v>423057</v>
      </c>
      <c r="J31" s="8">
        <f t="shared" si="18"/>
        <v>423057</v>
      </c>
      <c r="K31" s="10">
        <f t="shared" si="27"/>
        <v>0.018627</v>
      </c>
      <c r="L31" s="10">
        <f t="shared" si="23"/>
        <v>0.022061</v>
      </c>
      <c r="M31" s="8">
        <f t="shared" si="3"/>
        <v>92404</v>
      </c>
      <c r="N31" s="8">
        <f t="shared" si="38"/>
        <v>515461</v>
      </c>
      <c r="O31" s="8">
        <f t="shared" si="4"/>
        <v>515461</v>
      </c>
      <c r="P31" s="10">
        <f t="shared" si="28"/>
        <v>0.019228</v>
      </c>
      <c r="Q31" s="10">
        <f t="shared" si="24"/>
        <v>0.026553</v>
      </c>
      <c r="R31" s="8">
        <f t="shared" si="6"/>
        <v>2439</v>
      </c>
      <c r="S31" s="8">
        <f t="shared" si="20"/>
        <v>517900</v>
      </c>
      <c r="T31" s="8">
        <f t="shared" si="7"/>
        <v>517900</v>
      </c>
      <c r="U31" s="10">
        <f t="shared" si="29"/>
        <v>0.019253</v>
      </c>
      <c r="V31" s="10">
        <f t="shared" si="25"/>
        <v>0.02671</v>
      </c>
      <c r="W31" s="8">
        <f t="shared" si="9"/>
        <v>0</v>
      </c>
      <c r="X31" s="8">
        <f t="shared" si="21"/>
        <v>517900</v>
      </c>
      <c r="Y31" s="8">
        <f t="shared" si="10"/>
        <v>517900</v>
      </c>
      <c r="Z31" s="10">
        <f t="shared" si="30"/>
        <v>0.019253</v>
      </c>
      <c r="AA31" s="10">
        <f t="shared" si="26"/>
        <v>0.023042</v>
      </c>
      <c r="AB31" s="8">
        <f t="shared" si="12"/>
        <v>0</v>
      </c>
      <c r="AC31" s="8">
        <f t="shared" si="22"/>
        <v>517900</v>
      </c>
      <c r="AD31" s="8">
        <f t="shared" si="13"/>
        <v>517900</v>
      </c>
    </row>
    <row r="32" spans="1:30" ht="12.75">
      <c r="A32" s="5" t="s">
        <v>55</v>
      </c>
      <c r="B32" s="8">
        <v>24951074</v>
      </c>
      <c r="C32" s="13">
        <v>81694449</v>
      </c>
      <c r="D32" s="9">
        <f t="shared" si="34"/>
        <v>0.3054</v>
      </c>
      <c r="E32" s="10">
        <f t="shared" si="35"/>
        <v>0.004946</v>
      </c>
      <c r="F32" s="8">
        <f t="shared" si="15"/>
        <v>66524</v>
      </c>
      <c r="G32" s="10">
        <f t="shared" si="36"/>
        <v>0.009577</v>
      </c>
      <c r="H32" s="8">
        <f t="shared" si="16"/>
        <v>128811</v>
      </c>
      <c r="I32" s="8">
        <f t="shared" si="37"/>
        <v>195335</v>
      </c>
      <c r="J32" s="8">
        <f t="shared" si="18"/>
        <v>195335</v>
      </c>
      <c r="K32" s="10">
        <f t="shared" si="27"/>
        <v>0.008601</v>
      </c>
      <c r="L32" s="10">
        <f t="shared" si="23"/>
        <v>0.010186</v>
      </c>
      <c r="M32" s="8">
        <f t="shared" si="3"/>
        <v>42665</v>
      </c>
      <c r="N32" s="8">
        <f t="shared" si="38"/>
        <v>238000</v>
      </c>
      <c r="O32" s="8">
        <f t="shared" si="4"/>
        <v>238000</v>
      </c>
      <c r="P32" s="10">
        <f t="shared" si="28"/>
        <v>0.008878</v>
      </c>
      <c r="Q32" s="10">
        <f t="shared" si="24"/>
        <v>0.01226</v>
      </c>
      <c r="R32" s="8">
        <f t="shared" si="6"/>
        <v>1126</v>
      </c>
      <c r="S32" s="8">
        <f t="shared" si="20"/>
        <v>239126</v>
      </c>
      <c r="T32" s="8">
        <f t="shared" si="7"/>
        <v>239126</v>
      </c>
      <c r="U32" s="10">
        <f t="shared" si="29"/>
        <v>0.008889</v>
      </c>
      <c r="V32" s="10">
        <f t="shared" si="25"/>
        <v>0.012332</v>
      </c>
      <c r="W32" s="8">
        <f t="shared" si="9"/>
        <v>0</v>
      </c>
      <c r="X32" s="8">
        <f t="shared" si="21"/>
        <v>239126</v>
      </c>
      <c r="Y32" s="8">
        <f t="shared" si="10"/>
        <v>239126</v>
      </c>
      <c r="Z32" s="10">
        <f t="shared" si="30"/>
        <v>0.008889</v>
      </c>
      <c r="AA32" s="10">
        <f t="shared" si="26"/>
        <v>0.010638</v>
      </c>
      <c r="AB32" s="8">
        <f t="shared" si="12"/>
        <v>0</v>
      </c>
      <c r="AC32" s="8">
        <f t="shared" si="22"/>
        <v>239126</v>
      </c>
      <c r="AD32" s="8">
        <f t="shared" si="13"/>
        <v>239126</v>
      </c>
    </row>
    <row r="33" spans="1:30" ht="12.75">
      <c r="A33" s="5" t="s">
        <v>56</v>
      </c>
      <c r="B33" s="8">
        <v>1857851</v>
      </c>
      <c r="C33" s="13">
        <v>17839988</v>
      </c>
      <c r="D33" s="9">
        <f t="shared" si="34"/>
        <v>0.1041</v>
      </c>
      <c r="E33" s="10">
        <f t="shared" si="35"/>
        <v>0.001686</v>
      </c>
      <c r="F33" s="8">
        <f t="shared" si="15"/>
        <v>22677</v>
      </c>
      <c r="G33" s="10">
        <f t="shared" si="36"/>
        <v>0.000713</v>
      </c>
      <c r="H33" s="8">
        <f t="shared" si="16"/>
        <v>9590</v>
      </c>
      <c r="I33" s="8">
        <f t="shared" si="37"/>
        <v>32267</v>
      </c>
      <c r="J33" s="8">
        <f t="shared" si="18"/>
        <v>32267</v>
      </c>
      <c r="K33" s="10">
        <f t="shared" si="27"/>
        <v>0.001421</v>
      </c>
      <c r="L33" s="10">
        <f t="shared" si="23"/>
        <v>0.001683</v>
      </c>
      <c r="M33" s="8">
        <f t="shared" si="3"/>
        <v>7049</v>
      </c>
      <c r="N33" s="8">
        <f t="shared" si="38"/>
        <v>39316</v>
      </c>
      <c r="O33" s="8">
        <f t="shared" si="4"/>
        <v>39316</v>
      </c>
      <c r="P33" s="10">
        <f t="shared" si="28"/>
        <v>0.001467</v>
      </c>
      <c r="Q33" s="10">
        <f t="shared" si="24"/>
        <v>0.002026</v>
      </c>
      <c r="R33" s="8">
        <f t="shared" si="6"/>
        <v>186</v>
      </c>
      <c r="S33" s="8">
        <f t="shared" si="20"/>
        <v>39502</v>
      </c>
      <c r="T33" s="8">
        <f t="shared" si="7"/>
        <v>39502</v>
      </c>
      <c r="U33" s="10">
        <f t="shared" si="29"/>
        <v>0.001468</v>
      </c>
      <c r="V33" s="10">
        <f t="shared" si="25"/>
        <v>0.002037</v>
      </c>
      <c r="W33" s="8">
        <f t="shared" si="9"/>
        <v>0</v>
      </c>
      <c r="X33" s="8">
        <f t="shared" si="21"/>
        <v>39502</v>
      </c>
      <c r="Y33" s="8">
        <f t="shared" si="10"/>
        <v>39502</v>
      </c>
      <c r="Z33" s="10">
        <f t="shared" si="30"/>
        <v>0.001468</v>
      </c>
      <c r="AA33" s="10">
        <f t="shared" si="26"/>
        <v>0.001757</v>
      </c>
      <c r="AB33" s="8">
        <f t="shared" si="12"/>
        <v>0</v>
      </c>
      <c r="AC33" s="8">
        <f t="shared" si="22"/>
        <v>39502</v>
      </c>
      <c r="AD33" s="8">
        <f t="shared" si="13"/>
        <v>39502</v>
      </c>
    </row>
    <row r="34" spans="1:30" ht="12.75">
      <c r="A34" s="5" t="s">
        <v>89</v>
      </c>
      <c r="B34" s="8">
        <v>15615197</v>
      </c>
      <c r="C34" s="13">
        <v>52652899</v>
      </c>
      <c r="D34" s="9">
        <f t="shared" si="34"/>
        <v>0.2966</v>
      </c>
      <c r="E34" s="10">
        <f t="shared" si="35"/>
        <v>0.004803</v>
      </c>
      <c r="F34" s="8">
        <f t="shared" si="15"/>
        <v>64600</v>
      </c>
      <c r="G34" s="10">
        <f t="shared" si="36"/>
        <v>0.005994</v>
      </c>
      <c r="H34" s="8">
        <f t="shared" si="16"/>
        <v>80619</v>
      </c>
      <c r="I34" s="8">
        <f t="shared" si="37"/>
        <v>145219</v>
      </c>
      <c r="J34" s="8">
        <f t="shared" si="18"/>
        <v>145219</v>
      </c>
      <c r="K34" s="10">
        <f t="shared" si="27"/>
        <v>0.006394</v>
      </c>
      <c r="L34" s="10">
        <f t="shared" si="23"/>
        <v>0.007573</v>
      </c>
      <c r="M34" s="8">
        <f t="shared" si="3"/>
        <v>31720</v>
      </c>
      <c r="N34" s="8">
        <f t="shared" si="38"/>
        <v>176939</v>
      </c>
      <c r="O34" s="8">
        <f t="shared" si="4"/>
        <v>176939</v>
      </c>
      <c r="P34" s="10">
        <f t="shared" si="28"/>
        <v>0.0066</v>
      </c>
      <c r="Q34" s="10">
        <f t="shared" si="24"/>
        <v>0.009114</v>
      </c>
      <c r="R34" s="8">
        <f t="shared" si="6"/>
        <v>837</v>
      </c>
      <c r="S34" s="8">
        <f t="shared" si="20"/>
        <v>177776</v>
      </c>
      <c r="T34" s="8">
        <f t="shared" si="7"/>
        <v>177776</v>
      </c>
      <c r="U34" s="10">
        <f t="shared" si="29"/>
        <v>0.006609</v>
      </c>
      <c r="V34" s="10">
        <f t="shared" si="25"/>
        <v>0.009169</v>
      </c>
      <c r="W34" s="8">
        <f t="shared" si="9"/>
        <v>0</v>
      </c>
      <c r="X34" s="8">
        <f t="shared" si="21"/>
        <v>177776</v>
      </c>
      <c r="Y34" s="8">
        <f t="shared" si="10"/>
        <v>177776</v>
      </c>
      <c r="Z34" s="10">
        <f t="shared" si="30"/>
        <v>0.006609</v>
      </c>
      <c r="AA34" s="10">
        <f t="shared" si="26"/>
        <v>0.00791</v>
      </c>
      <c r="AB34" s="8">
        <f t="shared" si="12"/>
        <v>0</v>
      </c>
      <c r="AC34" s="8">
        <f t="shared" si="22"/>
        <v>177776</v>
      </c>
      <c r="AD34" s="8">
        <f t="shared" si="13"/>
        <v>177776</v>
      </c>
    </row>
    <row r="35" spans="1:30" ht="12.75">
      <c r="A35" s="5" t="s">
        <v>57</v>
      </c>
      <c r="B35" s="8">
        <v>7129981</v>
      </c>
      <c r="C35" s="13">
        <v>12488560</v>
      </c>
      <c r="D35" s="9">
        <f t="shared" si="34"/>
        <v>0.5709</v>
      </c>
      <c r="E35" s="10">
        <f t="shared" si="35"/>
        <v>0.009246</v>
      </c>
      <c r="F35" s="8">
        <f t="shared" si="15"/>
        <v>124359</v>
      </c>
      <c r="G35" s="10">
        <f t="shared" si="36"/>
        <v>0.002737</v>
      </c>
      <c r="H35" s="8">
        <f t="shared" si="16"/>
        <v>36813</v>
      </c>
      <c r="I35" s="8">
        <f t="shared" si="37"/>
        <v>161172</v>
      </c>
      <c r="J35" s="8">
        <f t="shared" si="18"/>
        <v>161172</v>
      </c>
      <c r="K35" s="10">
        <f t="shared" si="27"/>
        <v>0.007097</v>
      </c>
      <c r="L35" s="10">
        <f t="shared" si="23"/>
        <v>0.008405</v>
      </c>
      <c r="M35" s="8">
        <f t="shared" si="3"/>
        <v>35205</v>
      </c>
      <c r="N35" s="8">
        <f t="shared" si="38"/>
        <v>196377</v>
      </c>
      <c r="O35" s="8">
        <f t="shared" si="4"/>
        <v>196377</v>
      </c>
      <c r="P35" s="10">
        <f t="shared" si="28"/>
        <v>0.007325</v>
      </c>
      <c r="Q35" s="10">
        <f t="shared" si="24"/>
        <v>0.010116</v>
      </c>
      <c r="R35" s="8">
        <f t="shared" si="6"/>
        <v>929</v>
      </c>
      <c r="S35" s="8">
        <f t="shared" si="20"/>
        <v>197306</v>
      </c>
      <c r="T35" s="8">
        <f t="shared" si="7"/>
        <v>197306</v>
      </c>
      <c r="U35" s="10">
        <f t="shared" si="29"/>
        <v>0.007335</v>
      </c>
      <c r="V35" s="10">
        <f t="shared" si="25"/>
        <v>0.010176</v>
      </c>
      <c r="W35" s="8">
        <f t="shared" si="9"/>
        <v>0</v>
      </c>
      <c r="X35" s="8">
        <f t="shared" si="21"/>
        <v>197306</v>
      </c>
      <c r="Y35" s="8">
        <f t="shared" si="10"/>
        <v>197306</v>
      </c>
      <c r="Z35" s="10">
        <f t="shared" si="30"/>
        <v>0.007335</v>
      </c>
      <c r="AA35" s="10">
        <f t="shared" si="26"/>
        <v>0.008778</v>
      </c>
      <c r="AB35" s="8">
        <f t="shared" si="12"/>
        <v>0</v>
      </c>
      <c r="AC35" s="8">
        <f t="shared" si="22"/>
        <v>197306</v>
      </c>
      <c r="AD35" s="8">
        <f t="shared" si="13"/>
        <v>197306</v>
      </c>
    </row>
    <row r="36" spans="1:30" ht="12.75">
      <c r="A36" s="5" t="s">
        <v>90</v>
      </c>
      <c r="B36" s="8">
        <v>0</v>
      </c>
      <c r="C36" s="13">
        <v>18942890</v>
      </c>
      <c r="D36" s="9">
        <f t="shared" si="34"/>
        <v>0</v>
      </c>
      <c r="E36" s="10">
        <f t="shared" si="35"/>
        <v>0</v>
      </c>
      <c r="F36" s="8">
        <f t="shared" si="15"/>
        <v>0</v>
      </c>
      <c r="G36" s="10">
        <f t="shared" si="36"/>
        <v>0</v>
      </c>
      <c r="H36" s="8">
        <f t="shared" si="16"/>
        <v>0</v>
      </c>
      <c r="I36" s="8">
        <f t="shared" si="37"/>
        <v>0</v>
      </c>
      <c r="J36" s="8">
        <f t="shared" si="18"/>
        <v>0</v>
      </c>
      <c r="K36" s="10">
        <f t="shared" si="27"/>
        <v>0</v>
      </c>
      <c r="L36" s="10">
        <f t="shared" si="23"/>
        <v>0</v>
      </c>
      <c r="M36" s="8">
        <f t="shared" si="3"/>
        <v>0</v>
      </c>
      <c r="N36" s="8">
        <f t="shared" si="38"/>
        <v>0</v>
      </c>
      <c r="O36" s="8">
        <f t="shared" si="4"/>
        <v>0</v>
      </c>
      <c r="P36" s="10">
        <f t="shared" si="28"/>
        <v>0</v>
      </c>
      <c r="Q36" s="10">
        <f t="shared" si="24"/>
        <v>0</v>
      </c>
      <c r="R36" s="8">
        <f t="shared" si="6"/>
        <v>0</v>
      </c>
      <c r="S36" s="8">
        <f t="shared" si="20"/>
        <v>0</v>
      </c>
      <c r="T36" s="8">
        <f t="shared" si="7"/>
        <v>0</v>
      </c>
      <c r="U36" s="10">
        <f t="shared" si="29"/>
        <v>0</v>
      </c>
      <c r="V36" s="10">
        <f t="shared" si="25"/>
        <v>0</v>
      </c>
      <c r="W36" s="8">
        <f t="shared" si="9"/>
        <v>0</v>
      </c>
      <c r="X36" s="8">
        <f t="shared" si="21"/>
        <v>0</v>
      </c>
      <c r="Y36" s="8">
        <f t="shared" si="10"/>
        <v>0</v>
      </c>
      <c r="Z36" s="10">
        <f t="shared" si="30"/>
        <v>0</v>
      </c>
      <c r="AA36" s="10">
        <f t="shared" si="26"/>
        <v>0</v>
      </c>
      <c r="AB36" s="8">
        <f t="shared" si="12"/>
        <v>0</v>
      </c>
      <c r="AC36" s="8">
        <f t="shared" si="22"/>
        <v>0</v>
      </c>
      <c r="AD36" s="8">
        <f t="shared" si="13"/>
        <v>0</v>
      </c>
    </row>
    <row r="37" spans="1:30" ht="12.75">
      <c r="A37" s="5" t="s">
        <v>58</v>
      </c>
      <c r="B37" s="8">
        <v>20950766</v>
      </c>
      <c r="C37" s="13">
        <v>4016740</v>
      </c>
      <c r="D37" s="9">
        <f t="shared" si="34"/>
        <v>5.2159</v>
      </c>
      <c r="E37" s="10">
        <f t="shared" si="35"/>
        <v>0.08447</v>
      </c>
      <c r="F37" s="8">
        <f t="shared" si="15"/>
        <v>1136122</v>
      </c>
      <c r="G37" s="10">
        <f t="shared" si="36"/>
        <v>0.008042</v>
      </c>
      <c r="H37" s="8">
        <f t="shared" si="16"/>
        <v>108165</v>
      </c>
      <c r="I37" s="8">
        <f t="shared" si="37"/>
        <v>1244287</v>
      </c>
      <c r="J37" s="8">
        <f t="shared" si="18"/>
        <v>1244287</v>
      </c>
      <c r="K37" s="10">
        <f t="shared" si="27"/>
        <v>0.054787</v>
      </c>
      <c r="L37" s="10">
        <f t="shared" si="23"/>
        <v>0.064886</v>
      </c>
      <c r="M37" s="8">
        <f t="shared" si="3"/>
        <v>271778</v>
      </c>
      <c r="N37" s="8">
        <f t="shared" si="38"/>
        <v>1516065</v>
      </c>
      <c r="O37" s="8">
        <f t="shared" si="4"/>
        <v>1516065</v>
      </c>
      <c r="P37" s="10">
        <f t="shared" si="28"/>
        <v>0.056552</v>
      </c>
      <c r="Q37" s="10">
        <f t="shared" si="24"/>
        <v>0.078096</v>
      </c>
      <c r="R37" s="8">
        <f t="shared" si="6"/>
        <v>7172</v>
      </c>
      <c r="S37" s="8">
        <f t="shared" si="20"/>
        <v>1523237</v>
      </c>
      <c r="T37" s="8">
        <f t="shared" si="7"/>
        <v>1523237</v>
      </c>
      <c r="U37" s="10">
        <f t="shared" si="29"/>
        <v>0.056626</v>
      </c>
      <c r="V37" s="10">
        <f t="shared" si="25"/>
        <v>0.078558</v>
      </c>
      <c r="W37" s="8">
        <f t="shared" si="9"/>
        <v>0</v>
      </c>
      <c r="X37" s="8">
        <f t="shared" si="21"/>
        <v>1523237</v>
      </c>
      <c r="Y37" s="8">
        <f t="shared" si="10"/>
        <v>1523237</v>
      </c>
      <c r="Z37" s="10">
        <f t="shared" si="30"/>
        <v>0.056626</v>
      </c>
      <c r="AA37" s="10">
        <f t="shared" si="26"/>
        <v>0.067769</v>
      </c>
      <c r="AB37" s="8">
        <f t="shared" si="12"/>
        <v>0</v>
      </c>
      <c r="AC37" s="8">
        <f t="shared" si="22"/>
        <v>1523237</v>
      </c>
      <c r="AD37" s="8">
        <f t="shared" si="13"/>
        <v>1523237</v>
      </c>
    </row>
    <row r="38" spans="1:30" ht="12.75">
      <c r="A38" s="5" t="s">
        <v>59</v>
      </c>
      <c r="B38" s="8">
        <v>20030549</v>
      </c>
      <c r="C38" s="13">
        <v>18771596</v>
      </c>
      <c r="D38" s="9">
        <f t="shared" si="34"/>
        <v>1.0671</v>
      </c>
      <c r="E38" s="10">
        <f t="shared" si="35"/>
        <v>0.017281</v>
      </c>
      <c r="F38" s="8">
        <f t="shared" si="15"/>
        <v>232429</v>
      </c>
      <c r="G38" s="10">
        <f t="shared" si="36"/>
        <v>0.007689</v>
      </c>
      <c r="H38" s="8">
        <f t="shared" si="16"/>
        <v>103417</v>
      </c>
      <c r="I38" s="8">
        <f t="shared" si="37"/>
        <v>335846</v>
      </c>
      <c r="J38" s="8">
        <f t="shared" si="18"/>
        <v>335846</v>
      </c>
      <c r="K38" s="10">
        <f t="shared" si="27"/>
        <v>0.014788</v>
      </c>
      <c r="L38" s="10">
        <f t="shared" si="23"/>
        <v>0.017514</v>
      </c>
      <c r="M38" s="8">
        <f t="shared" si="3"/>
        <v>73358</v>
      </c>
      <c r="N38" s="8">
        <f t="shared" si="38"/>
        <v>409204</v>
      </c>
      <c r="O38" s="8">
        <f t="shared" si="4"/>
        <v>409204</v>
      </c>
      <c r="P38" s="10">
        <f t="shared" si="28"/>
        <v>0.015264</v>
      </c>
      <c r="Q38" s="10">
        <f t="shared" si="24"/>
        <v>0.021079</v>
      </c>
      <c r="R38" s="8">
        <f t="shared" si="6"/>
        <v>1936</v>
      </c>
      <c r="S38" s="8">
        <f t="shared" si="20"/>
        <v>411140</v>
      </c>
      <c r="T38" s="8">
        <f t="shared" si="7"/>
        <v>411140</v>
      </c>
      <c r="U38" s="10">
        <f t="shared" si="29"/>
        <v>0.015284</v>
      </c>
      <c r="V38" s="10">
        <f t="shared" si="25"/>
        <v>0.021204</v>
      </c>
      <c r="W38" s="8">
        <f t="shared" si="9"/>
        <v>0</v>
      </c>
      <c r="X38" s="8">
        <f t="shared" si="21"/>
        <v>411140</v>
      </c>
      <c r="Y38" s="8">
        <f t="shared" si="10"/>
        <v>411140</v>
      </c>
      <c r="Z38" s="10">
        <f t="shared" si="30"/>
        <v>0.015284</v>
      </c>
      <c r="AA38" s="10">
        <f t="shared" si="26"/>
        <v>0.018292</v>
      </c>
      <c r="AB38" s="8">
        <f t="shared" si="12"/>
        <v>0</v>
      </c>
      <c r="AC38" s="8">
        <f t="shared" si="22"/>
        <v>411140</v>
      </c>
      <c r="AD38" s="8">
        <f t="shared" si="13"/>
        <v>411140</v>
      </c>
    </row>
    <row r="39" spans="1:30" ht="12.75">
      <c r="A39" s="5" t="s">
        <v>60</v>
      </c>
      <c r="B39" s="8">
        <v>242331281</v>
      </c>
      <c r="C39" s="13">
        <v>79932371</v>
      </c>
      <c r="D39" s="9">
        <f t="shared" si="34"/>
        <v>3.0317</v>
      </c>
      <c r="E39" s="10">
        <f t="shared" si="35"/>
        <v>0.049097</v>
      </c>
      <c r="F39" s="8">
        <f t="shared" si="15"/>
        <v>660355</v>
      </c>
      <c r="G39" s="10">
        <f t="shared" si="36"/>
        <v>0.093018</v>
      </c>
      <c r="H39" s="8">
        <f t="shared" si="16"/>
        <v>1251092</v>
      </c>
      <c r="I39" s="8">
        <f t="shared" si="37"/>
        <v>1911447</v>
      </c>
      <c r="J39" s="8">
        <f t="shared" si="18"/>
        <v>1911447</v>
      </c>
      <c r="K39" s="10">
        <f t="shared" si="27"/>
        <v>0.084162</v>
      </c>
      <c r="L39" s="10">
        <f t="shared" si="23"/>
        <v>0.099676</v>
      </c>
      <c r="M39" s="8">
        <f t="shared" si="3"/>
        <v>417498</v>
      </c>
      <c r="N39" s="8">
        <f t="shared" si="38"/>
        <v>2328945</v>
      </c>
      <c r="O39" s="8">
        <f t="shared" si="4"/>
        <v>2328945</v>
      </c>
      <c r="P39" s="10">
        <f t="shared" si="28"/>
        <v>0.086874</v>
      </c>
      <c r="Q39" s="10">
        <f t="shared" si="24"/>
        <v>0.11997</v>
      </c>
      <c r="R39" s="8">
        <f t="shared" si="6"/>
        <v>11018</v>
      </c>
      <c r="S39" s="8">
        <f t="shared" si="20"/>
        <v>2339963</v>
      </c>
      <c r="T39" s="8">
        <f t="shared" si="7"/>
        <v>2339963</v>
      </c>
      <c r="U39" s="10">
        <f t="shared" si="29"/>
        <v>0.086987</v>
      </c>
      <c r="V39" s="10">
        <f t="shared" si="25"/>
        <v>0.120678</v>
      </c>
      <c r="W39" s="8">
        <f t="shared" si="9"/>
        <v>0</v>
      </c>
      <c r="X39" s="8">
        <f t="shared" si="21"/>
        <v>2339963</v>
      </c>
      <c r="Y39" s="8">
        <f t="shared" si="10"/>
        <v>2339963</v>
      </c>
      <c r="Z39" s="10">
        <f t="shared" si="30"/>
        <v>0.086987</v>
      </c>
      <c r="AA39" s="10">
        <f t="shared" si="26"/>
        <v>0.104104</v>
      </c>
      <c r="AB39" s="8">
        <f t="shared" si="12"/>
        <v>0</v>
      </c>
      <c r="AC39" s="8">
        <f t="shared" si="22"/>
        <v>2339963</v>
      </c>
      <c r="AD39" s="8">
        <f t="shared" si="13"/>
        <v>2339963</v>
      </c>
    </row>
    <row r="40" spans="1:30" ht="12.75">
      <c r="A40" s="5" t="s">
        <v>91</v>
      </c>
      <c r="B40" s="8">
        <v>2785404</v>
      </c>
      <c r="C40" s="13">
        <v>9868628</v>
      </c>
      <c r="D40" s="9">
        <f t="shared" si="34"/>
        <v>0.2822</v>
      </c>
      <c r="E40" s="10">
        <f t="shared" si="35"/>
        <v>0.00457</v>
      </c>
      <c r="F40" s="8">
        <f t="shared" si="15"/>
        <v>61467</v>
      </c>
      <c r="G40" s="10">
        <f t="shared" si="36"/>
        <v>0.001069</v>
      </c>
      <c r="H40" s="8">
        <f t="shared" si="16"/>
        <v>14378</v>
      </c>
      <c r="I40" s="8">
        <f t="shared" si="37"/>
        <v>75845</v>
      </c>
      <c r="J40" s="8">
        <f t="shared" si="18"/>
        <v>75845</v>
      </c>
      <c r="K40" s="10">
        <f t="shared" si="27"/>
        <v>0.00334</v>
      </c>
      <c r="L40" s="10">
        <f t="shared" si="23"/>
        <v>0.003956</v>
      </c>
      <c r="M40" s="8">
        <f t="shared" si="3"/>
        <v>16570</v>
      </c>
      <c r="N40" s="8">
        <f t="shared" si="38"/>
        <v>92415</v>
      </c>
      <c r="O40" s="8">
        <f t="shared" si="4"/>
        <v>92415</v>
      </c>
      <c r="P40" s="10">
        <f t="shared" si="28"/>
        <v>0.003447</v>
      </c>
      <c r="Q40" s="10">
        <f t="shared" si="24"/>
        <v>0.00476</v>
      </c>
      <c r="R40" s="8">
        <f t="shared" si="6"/>
        <v>437</v>
      </c>
      <c r="S40" s="8">
        <f t="shared" si="20"/>
        <v>92852</v>
      </c>
      <c r="T40" s="8">
        <f t="shared" si="7"/>
        <v>92852</v>
      </c>
      <c r="U40" s="10">
        <f t="shared" si="29"/>
        <v>0.003452</v>
      </c>
      <c r="V40" s="10">
        <f t="shared" si="25"/>
        <v>0.004789</v>
      </c>
      <c r="W40" s="8">
        <f t="shared" si="9"/>
        <v>0</v>
      </c>
      <c r="X40" s="8">
        <f t="shared" si="21"/>
        <v>92852</v>
      </c>
      <c r="Y40" s="8">
        <f t="shared" si="10"/>
        <v>92852</v>
      </c>
      <c r="Z40" s="10">
        <f t="shared" si="30"/>
        <v>0.003452</v>
      </c>
      <c r="AA40" s="10">
        <f t="shared" si="26"/>
        <v>0.004131</v>
      </c>
      <c r="AB40" s="8">
        <f t="shared" si="12"/>
        <v>0</v>
      </c>
      <c r="AC40" s="8">
        <f t="shared" si="22"/>
        <v>92852</v>
      </c>
      <c r="AD40" s="8">
        <f t="shared" si="13"/>
        <v>92852</v>
      </c>
    </row>
    <row r="41" spans="1:30" ht="12.75">
      <c r="A41" s="5" t="s">
        <v>61</v>
      </c>
      <c r="B41" s="8">
        <v>161111092</v>
      </c>
      <c r="C41" s="13">
        <v>261219199</v>
      </c>
      <c r="D41" s="9">
        <f t="shared" si="34"/>
        <v>0.6168</v>
      </c>
      <c r="E41" s="10">
        <f t="shared" si="35"/>
        <v>0.009989</v>
      </c>
      <c r="F41" s="8">
        <f t="shared" si="15"/>
        <v>134352</v>
      </c>
      <c r="G41" s="10">
        <f t="shared" si="36"/>
        <v>0.061842</v>
      </c>
      <c r="H41" s="8">
        <f t="shared" si="16"/>
        <v>831775</v>
      </c>
      <c r="I41" s="8">
        <f t="shared" si="37"/>
        <v>966127</v>
      </c>
      <c r="J41" s="8">
        <f t="shared" si="18"/>
        <v>966127</v>
      </c>
      <c r="K41" s="10">
        <f t="shared" si="27"/>
        <v>0.042539</v>
      </c>
      <c r="L41" s="10">
        <f t="shared" si="23"/>
        <v>0.05038</v>
      </c>
      <c r="M41" s="8">
        <f aca="true" t="shared" si="39" ref="M41:M59">L41*(I$105-J$105)</f>
        <v>211019</v>
      </c>
      <c r="N41" s="8">
        <f t="shared" si="38"/>
        <v>1177146</v>
      </c>
      <c r="O41" s="8">
        <f t="shared" si="4"/>
        <v>1177146</v>
      </c>
      <c r="P41" s="10">
        <f t="shared" si="28"/>
        <v>0.04391</v>
      </c>
      <c r="Q41" s="10">
        <f t="shared" si="24"/>
        <v>0.060638</v>
      </c>
      <c r="R41" s="8">
        <f aca="true" t="shared" si="40" ref="R41:R59">Q41*(N$105-O$105)</f>
        <v>5569</v>
      </c>
      <c r="S41" s="8">
        <f t="shared" si="20"/>
        <v>1182715</v>
      </c>
      <c r="T41" s="8">
        <f t="shared" si="7"/>
        <v>1182715</v>
      </c>
      <c r="U41" s="10">
        <f t="shared" si="29"/>
        <v>0.043967</v>
      </c>
      <c r="V41" s="10">
        <f t="shared" si="25"/>
        <v>0.060996</v>
      </c>
      <c r="W41" s="8">
        <f aca="true" t="shared" si="41" ref="W41:W59">V41*(S$105-T$105)</f>
        <v>0</v>
      </c>
      <c r="X41" s="8">
        <f t="shared" si="21"/>
        <v>1182715</v>
      </c>
      <c r="Y41" s="8">
        <f t="shared" si="10"/>
        <v>1182715</v>
      </c>
      <c r="Z41" s="10">
        <f t="shared" si="30"/>
        <v>0.043967</v>
      </c>
      <c r="AA41" s="10">
        <f t="shared" si="26"/>
        <v>0.052619</v>
      </c>
      <c r="AB41" s="8">
        <f aca="true" t="shared" si="42" ref="AB41:AB59">AA41*(X$105-Y$105)</f>
        <v>0</v>
      </c>
      <c r="AC41" s="8">
        <f t="shared" si="22"/>
        <v>1182715</v>
      </c>
      <c r="AD41" s="8">
        <f t="shared" si="13"/>
        <v>1182715</v>
      </c>
    </row>
    <row r="42" spans="1:30" ht="12.75">
      <c r="A42" s="5" t="s">
        <v>62</v>
      </c>
      <c r="B42" s="8">
        <v>5448319</v>
      </c>
      <c r="C42" s="13">
        <v>45162290</v>
      </c>
      <c r="D42" s="9">
        <f t="shared" si="34"/>
        <v>0.1206</v>
      </c>
      <c r="E42" s="10">
        <f t="shared" si="35"/>
        <v>0.001953</v>
      </c>
      <c r="F42" s="8">
        <f t="shared" si="15"/>
        <v>26268</v>
      </c>
      <c r="G42" s="10">
        <f t="shared" si="36"/>
        <v>0.002091</v>
      </c>
      <c r="H42" s="8">
        <f t="shared" si="16"/>
        <v>28124</v>
      </c>
      <c r="I42" s="8">
        <f t="shared" si="37"/>
        <v>54392</v>
      </c>
      <c r="J42" s="8">
        <f t="shared" si="18"/>
        <v>54392</v>
      </c>
      <c r="K42" s="10">
        <f t="shared" si="27"/>
        <v>0.002395</v>
      </c>
      <c r="L42" s="10">
        <f t="shared" si="23"/>
        <v>0.002836</v>
      </c>
      <c r="M42" s="8">
        <f t="shared" si="39"/>
        <v>11879</v>
      </c>
      <c r="N42" s="8">
        <f t="shared" si="38"/>
        <v>66271</v>
      </c>
      <c r="O42" s="8">
        <f t="shared" si="4"/>
        <v>66271</v>
      </c>
      <c r="P42" s="10">
        <f t="shared" si="28"/>
        <v>0.002472</v>
      </c>
      <c r="Q42" s="10">
        <f t="shared" si="24"/>
        <v>0.003414</v>
      </c>
      <c r="R42" s="8">
        <f t="shared" si="40"/>
        <v>314</v>
      </c>
      <c r="S42" s="8">
        <f t="shared" si="20"/>
        <v>66585</v>
      </c>
      <c r="T42" s="8">
        <f t="shared" si="7"/>
        <v>66585</v>
      </c>
      <c r="U42" s="10">
        <f t="shared" si="29"/>
        <v>0.002475</v>
      </c>
      <c r="V42" s="10">
        <f t="shared" si="25"/>
        <v>0.003434</v>
      </c>
      <c r="W42" s="8">
        <f t="shared" si="41"/>
        <v>0</v>
      </c>
      <c r="X42" s="8">
        <f t="shared" si="21"/>
        <v>66585</v>
      </c>
      <c r="Y42" s="8">
        <f t="shared" si="10"/>
        <v>66585</v>
      </c>
      <c r="Z42" s="10">
        <f t="shared" si="30"/>
        <v>0.002475</v>
      </c>
      <c r="AA42" s="10">
        <f t="shared" si="26"/>
        <v>0.002962</v>
      </c>
      <c r="AB42" s="8">
        <f t="shared" si="42"/>
        <v>0</v>
      </c>
      <c r="AC42" s="8">
        <f t="shared" si="22"/>
        <v>66585</v>
      </c>
      <c r="AD42" s="8">
        <f t="shared" si="13"/>
        <v>66585</v>
      </c>
    </row>
    <row r="43" spans="1:30" s="31" customFormat="1" ht="12.75">
      <c r="A43" s="27" t="s">
        <v>92</v>
      </c>
      <c r="B43" s="28">
        <v>0</v>
      </c>
      <c r="C43" s="33">
        <v>13448078</v>
      </c>
      <c r="D43" s="29">
        <f t="shared" si="34"/>
        <v>0</v>
      </c>
      <c r="E43" s="30">
        <f t="shared" si="35"/>
        <v>0</v>
      </c>
      <c r="F43" s="8">
        <f t="shared" si="15"/>
        <v>0</v>
      </c>
      <c r="G43" s="30">
        <f t="shared" si="36"/>
        <v>0</v>
      </c>
      <c r="H43" s="8">
        <f t="shared" si="16"/>
        <v>0</v>
      </c>
      <c r="I43" s="28">
        <f t="shared" si="37"/>
        <v>0</v>
      </c>
      <c r="J43" s="28">
        <f t="shared" si="18"/>
        <v>0</v>
      </c>
      <c r="K43" s="30">
        <f t="shared" si="27"/>
        <v>0</v>
      </c>
      <c r="L43" s="30">
        <f t="shared" si="23"/>
        <v>0</v>
      </c>
      <c r="M43" s="28">
        <f t="shared" si="39"/>
        <v>0</v>
      </c>
      <c r="N43" s="28">
        <f t="shared" si="38"/>
        <v>0</v>
      </c>
      <c r="O43" s="28">
        <f t="shared" si="4"/>
        <v>0</v>
      </c>
      <c r="P43" s="30">
        <f t="shared" si="28"/>
        <v>0</v>
      </c>
      <c r="Q43" s="30">
        <f t="shared" si="24"/>
        <v>0</v>
      </c>
      <c r="R43" s="28">
        <f t="shared" si="40"/>
        <v>0</v>
      </c>
      <c r="S43" s="28">
        <f t="shared" si="20"/>
        <v>0</v>
      </c>
      <c r="T43" s="28">
        <f t="shared" si="7"/>
        <v>0</v>
      </c>
      <c r="U43" s="30">
        <f t="shared" si="29"/>
        <v>0</v>
      </c>
      <c r="V43" s="30">
        <f t="shared" si="25"/>
        <v>0</v>
      </c>
      <c r="W43" s="28">
        <f t="shared" si="41"/>
        <v>0</v>
      </c>
      <c r="X43" s="28">
        <f t="shared" si="21"/>
        <v>0</v>
      </c>
      <c r="Y43" s="28">
        <f t="shared" si="10"/>
        <v>0</v>
      </c>
      <c r="Z43" s="30">
        <f t="shared" si="30"/>
        <v>0</v>
      </c>
      <c r="AA43" s="30">
        <f t="shared" si="26"/>
        <v>0</v>
      </c>
      <c r="AB43" s="28">
        <f t="shared" si="42"/>
        <v>0</v>
      </c>
      <c r="AC43" s="28">
        <f t="shared" si="22"/>
        <v>0</v>
      </c>
      <c r="AD43" s="28">
        <f t="shared" si="13"/>
        <v>0</v>
      </c>
    </row>
    <row r="44" spans="1:30" s="31" customFormat="1" ht="12.75">
      <c r="A44" s="27" t="s">
        <v>63</v>
      </c>
      <c r="B44" s="28">
        <v>298639414</v>
      </c>
      <c r="C44" s="33">
        <v>105659611</v>
      </c>
      <c r="D44" s="29">
        <f aca="true" t="shared" si="43" ref="D44:D51">B44/C44</f>
        <v>2.8264</v>
      </c>
      <c r="E44" s="30">
        <f t="shared" si="35"/>
        <v>0.045773</v>
      </c>
      <c r="F44" s="8">
        <f t="shared" si="15"/>
        <v>615647</v>
      </c>
      <c r="G44" s="30">
        <f t="shared" si="36"/>
        <v>0.114632</v>
      </c>
      <c r="H44" s="8">
        <f t="shared" si="16"/>
        <v>1541800</v>
      </c>
      <c r="I44" s="28">
        <f aca="true" t="shared" si="44" ref="I44:I51">F44+H44</f>
        <v>2157447</v>
      </c>
      <c r="J44" s="28">
        <f t="shared" si="18"/>
        <v>2157447</v>
      </c>
      <c r="K44" s="30">
        <f t="shared" si="27"/>
        <v>0.094994</v>
      </c>
      <c r="L44" s="30">
        <f t="shared" si="23"/>
        <v>0.112504</v>
      </c>
      <c r="M44" s="28">
        <f t="shared" si="39"/>
        <v>471229</v>
      </c>
      <c r="N44" s="28">
        <f aca="true" t="shared" si="45" ref="N44:N51">J44+M44</f>
        <v>2628676</v>
      </c>
      <c r="O44" s="28">
        <f t="shared" si="4"/>
        <v>2628676</v>
      </c>
      <c r="P44" s="30">
        <f t="shared" si="28"/>
        <v>0.098055</v>
      </c>
      <c r="Q44" s="30">
        <f t="shared" si="24"/>
        <v>0.13541</v>
      </c>
      <c r="R44" s="28">
        <f t="shared" si="40"/>
        <v>12436</v>
      </c>
      <c r="S44" s="28">
        <f>O44+R44</f>
        <v>2641112</v>
      </c>
      <c r="T44" s="28">
        <f t="shared" si="7"/>
        <v>2641112</v>
      </c>
      <c r="U44" s="30">
        <f t="shared" si="29"/>
        <v>0.098183</v>
      </c>
      <c r="V44" s="30">
        <f t="shared" si="25"/>
        <v>0.13621</v>
      </c>
      <c r="W44" s="28">
        <f t="shared" si="41"/>
        <v>0</v>
      </c>
      <c r="X44" s="28">
        <f t="shared" si="21"/>
        <v>2641112</v>
      </c>
      <c r="Y44" s="28">
        <f t="shared" si="10"/>
        <v>2641112</v>
      </c>
      <c r="Z44" s="30">
        <f t="shared" si="30"/>
        <v>0.098183</v>
      </c>
      <c r="AA44" s="30">
        <f t="shared" si="26"/>
        <v>0.117503</v>
      </c>
      <c r="AB44" s="28">
        <f t="shared" si="42"/>
        <v>0</v>
      </c>
      <c r="AC44" s="28">
        <f t="shared" si="22"/>
        <v>2641112</v>
      </c>
      <c r="AD44" s="28">
        <f t="shared" si="13"/>
        <v>2641112</v>
      </c>
    </row>
    <row r="45" spans="1:30" ht="12.75">
      <c r="A45" s="5" t="s">
        <v>64</v>
      </c>
      <c r="B45" s="8">
        <v>5543149</v>
      </c>
      <c r="C45" s="13">
        <v>17519704</v>
      </c>
      <c r="D45" s="9">
        <f t="shared" si="43"/>
        <v>0.3164</v>
      </c>
      <c r="E45" s="10">
        <f t="shared" si="35"/>
        <v>0.005124</v>
      </c>
      <c r="F45" s="8">
        <f t="shared" si="15"/>
        <v>68918</v>
      </c>
      <c r="G45" s="10">
        <f t="shared" si="36"/>
        <v>0.002128</v>
      </c>
      <c r="H45" s="8">
        <f t="shared" si="16"/>
        <v>28622</v>
      </c>
      <c r="I45" s="8">
        <f t="shared" si="44"/>
        <v>97540</v>
      </c>
      <c r="J45" s="8">
        <f t="shared" si="18"/>
        <v>97540</v>
      </c>
      <c r="K45" s="10">
        <f t="shared" si="27"/>
        <v>0.004295</v>
      </c>
      <c r="L45" s="10">
        <f t="shared" si="23"/>
        <v>0.005087</v>
      </c>
      <c r="M45" s="8">
        <f t="shared" si="39"/>
        <v>21307</v>
      </c>
      <c r="N45" s="8">
        <f t="shared" si="45"/>
        <v>118847</v>
      </c>
      <c r="O45" s="8">
        <f t="shared" si="4"/>
        <v>118847</v>
      </c>
      <c r="P45" s="10">
        <f t="shared" si="28"/>
        <v>0.004433</v>
      </c>
      <c r="Q45" s="10">
        <f t="shared" si="24"/>
        <v>0.006122</v>
      </c>
      <c r="R45" s="8">
        <f t="shared" si="40"/>
        <v>562</v>
      </c>
      <c r="S45" s="8">
        <f t="shared" si="20"/>
        <v>119409</v>
      </c>
      <c r="T45" s="8">
        <f t="shared" si="7"/>
        <v>119409</v>
      </c>
      <c r="U45" s="10">
        <f t="shared" si="29"/>
        <v>0.004439</v>
      </c>
      <c r="V45" s="10">
        <f t="shared" si="25"/>
        <v>0.006158</v>
      </c>
      <c r="W45" s="8">
        <f t="shared" si="41"/>
        <v>0</v>
      </c>
      <c r="X45" s="8">
        <f t="shared" si="21"/>
        <v>119409</v>
      </c>
      <c r="Y45" s="8">
        <f t="shared" si="10"/>
        <v>119409</v>
      </c>
      <c r="Z45" s="10">
        <f t="shared" si="30"/>
        <v>0.004439</v>
      </c>
      <c r="AA45" s="10">
        <f t="shared" si="26"/>
        <v>0.005312</v>
      </c>
      <c r="AB45" s="8">
        <f t="shared" si="42"/>
        <v>0</v>
      </c>
      <c r="AC45" s="8">
        <f t="shared" si="22"/>
        <v>119409</v>
      </c>
      <c r="AD45" s="8">
        <f t="shared" si="13"/>
        <v>119409</v>
      </c>
    </row>
    <row r="46" spans="1:30" ht="12.75">
      <c r="A46" s="5" t="s">
        <v>65</v>
      </c>
      <c r="B46" s="8">
        <v>27652309</v>
      </c>
      <c r="C46" s="13">
        <v>25038837</v>
      </c>
      <c r="D46" s="9">
        <f t="shared" si="43"/>
        <v>1.1044</v>
      </c>
      <c r="E46" s="10">
        <f t="shared" si="35"/>
        <v>0.017885</v>
      </c>
      <c r="F46" s="8">
        <f t="shared" si="15"/>
        <v>240553</v>
      </c>
      <c r="G46" s="10">
        <f t="shared" si="36"/>
        <v>0.010614</v>
      </c>
      <c r="H46" s="8">
        <f t="shared" si="16"/>
        <v>142758</v>
      </c>
      <c r="I46" s="8">
        <f t="shared" si="44"/>
        <v>383311</v>
      </c>
      <c r="J46" s="8">
        <f t="shared" si="18"/>
        <v>383311</v>
      </c>
      <c r="K46" s="10">
        <f t="shared" si="27"/>
        <v>0.016877</v>
      </c>
      <c r="L46" s="10">
        <f t="shared" si="23"/>
        <v>0.019988</v>
      </c>
      <c r="M46" s="8">
        <f t="shared" si="39"/>
        <v>83721</v>
      </c>
      <c r="N46" s="8">
        <f t="shared" si="45"/>
        <v>467032</v>
      </c>
      <c r="O46" s="8">
        <f t="shared" si="4"/>
        <v>467032</v>
      </c>
      <c r="P46" s="10">
        <f t="shared" si="28"/>
        <v>0.017421</v>
      </c>
      <c r="Q46" s="10">
        <f t="shared" si="24"/>
        <v>0.024058</v>
      </c>
      <c r="R46" s="8">
        <f t="shared" si="40"/>
        <v>2210</v>
      </c>
      <c r="S46" s="8">
        <f t="shared" si="20"/>
        <v>469242</v>
      </c>
      <c r="T46" s="8">
        <f t="shared" si="7"/>
        <v>469242</v>
      </c>
      <c r="U46" s="10">
        <f t="shared" si="29"/>
        <v>0.017444</v>
      </c>
      <c r="V46" s="10">
        <f t="shared" si="25"/>
        <v>0.0242</v>
      </c>
      <c r="W46" s="8">
        <f t="shared" si="41"/>
        <v>0</v>
      </c>
      <c r="X46" s="8">
        <f t="shared" si="21"/>
        <v>469242</v>
      </c>
      <c r="Y46" s="8">
        <f t="shared" si="10"/>
        <v>469242</v>
      </c>
      <c r="Z46" s="10">
        <f t="shared" si="30"/>
        <v>0.017444</v>
      </c>
      <c r="AA46" s="10">
        <f t="shared" si="26"/>
        <v>0.020877</v>
      </c>
      <c r="AB46" s="8">
        <f t="shared" si="42"/>
        <v>0</v>
      </c>
      <c r="AC46" s="8">
        <f t="shared" si="22"/>
        <v>469242</v>
      </c>
      <c r="AD46" s="8">
        <f t="shared" si="13"/>
        <v>469242</v>
      </c>
    </row>
    <row r="47" spans="1:30" ht="12.75">
      <c r="A47" s="5" t="s">
        <v>66</v>
      </c>
      <c r="B47" s="8">
        <v>384792420</v>
      </c>
      <c r="C47" s="13">
        <v>140542198</v>
      </c>
      <c r="D47" s="9">
        <f t="shared" si="43"/>
        <v>2.7379</v>
      </c>
      <c r="E47" s="10">
        <f t="shared" si="35"/>
        <v>0.044339</v>
      </c>
      <c r="F47" s="8">
        <f t="shared" si="15"/>
        <v>596360</v>
      </c>
      <c r="G47" s="10">
        <f t="shared" si="36"/>
        <v>0.147701</v>
      </c>
      <c r="H47" s="8">
        <f t="shared" si="16"/>
        <v>1986578</v>
      </c>
      <c r="I47" s="8">
        <f t="shared" si="44"/>
        <v>2582938</v>
      </c>
      <c r="J47" s="8">
        <f t="shared" si="18"/>
        <v>2582938</v>
      </c>
      <c r="K47" s="10">
        <f t="shared" si="27"/>
        <v>0.113728</v>
      </c>
      <c r="L47" s="10">
        <f t="shared" si="23"/>
        <v>0.134692</v>
      </c>
      <c r="M47" s="8">
        <f t="shared" si="39"/>
        <v>564164</v>
      </c>
      <c r="N47" s="8">
        <f>J47+M47-13</f>
        <v>3147089</v>
      </c>
      <c r="O47" s="8">
        <f t="shared" si="4"/>
        <v>3087000</v>
      </c>
      <c r="P47" s="10"/>
      <c r="Q47" s="10">
        <f t="shared" si="24"/>
        <v>0</v>
      </c>
      <c r="R47" s="8">
        <f t="shared" si="40"/>
        <v>0</v>
      </c>
      <c r="S47" s="8">
        <f t="shared" si="20"/>
        <v>3087000</v>
      </c>
      <c r="T47" s="8">
        <f t="shared" si="7"/>
        <v>3087000</v>
      </c>
      <c r="U47" s="10"/>
      <c r="V47" s="10">
        <f t="shared" si="25"/>
        <v>0</v>
      </c>
      <c r="W47" s="8">
        <f t="shared" si="41"/>
        <v>0</v>
      </c>
      <c r="X47" s="8">
        <f>T47+W47</f>
        <v>3087000</v>
      </c>
      <c r="Y47" s="8">
        <f t="shared" si="10"/>
        <v>3087000</v>
      </c>
      <c r="Z47" s="10">
        <f t="shared" si="30"/>
        <v>0.114758</v>
      </c>
      <c r="AA47" s="10">
        <f t="shared" si="26"/>
        <v>0.13734</v>
      </c>
      <c r="AB47" s="8">
        <f t="shared" si="42"/>
        <v>0</v>
      </c>
      <c r="AC47" s="8">
        <f t="shared" si="22"/>
        <v>3087000</v>
      </c>
      <c r="AD47" s="8">
        <f t="shared" si="13"/>
        <v>3087000</v>
      </c>
    </row>
    <row r="48" spans="1:30" ht="12.75">
      <c r="A48" s="5" t="s">
        <v>67</v>
      </c>
      <c r="B48" s="8">
        <v>7678710</v>
      </c>
      <c r="C48" s="13">
        <v>15429778</v>
      </c>
      <c r="D48" s="9">
        <f t="shared" si="43"/>
        <v>0.4977</v>
      </c>
      <c r="E48" s="10">
        <f t="shared" si="35"/>
        <v>0.00806</v>
      </c>
      <c r="F48" s="8">
        <f t="shared" si="15"/>
        <v>108407</v>
      </c>
      <c r="G48" s="10">
        <f t="shared" si="36"/>
        <v>0.002947</v>
      </c>
      <c r="H48" s="8">
        <f t="shared" si="16"/>
        <v>39637</v>
      </c>
      <c r="I48" s="8">
        <f t="shared" si="44"/>
        <v>148044</v>
      </c>
      <c r="J48" s="8">
        <f t="shared" si="18"/>
        <v>148044</v>
      </c>
      <c r="K48" s="10">
        <f t="shared" si="27"/>
        <v>0.006518</v>
      </c>
      <c r="L48" s="10">
        <f t="shared" si="23"/>
        <v>0.007719</v>
      </c>
      <c r="M48" s="8">
        <f t="shared" si="39"/>
        <v>32331</v>
      </c>
      <c r="N48" s="8">
        <f t="shared" si="45"/>
        <v>180375</v>
      </c>
      <c r="O48" s="8">
        <f t="shared" si="4"/>
        <v>180375</v>
      </c>
      <c r="P48" s="10">
        <f t="shared" si="28"/>
        <v>0.006728</v>
      </c>
      <c r="Q48" s="10">
        <f t="shared" si="24"/>
        <v>0.009291</v>
      </c>
      <c r="R48" s="8">
        <f t="shared" si="40"/>
        <v>853</v>
      </c>
      <c r="S48" s="8">
        <f t="shared" si="20"/>
        <v>181228</v>
      </c>
      <c r="T48" s="8">
        <f t="shared" si="7"/>
        <v>181228</v>
      </c>
      <c r="U48" s="10">
        <f t="shared" si="29"/>
        <v>0.006737</v>
      </c>
      <c r="V48" s="10">
        <f t="shared" si="25"/>
        <v>0.009346</v>
      </c>
      <c r="W48" s="8">
        <f t="shared" si="41"/>
        <v>0</v>
      </c>
      <c r="X48" s="8">
        <f t="shared" si="21"/>
        <v>181228</v>
      </c>
      <c r="Y48" s="8">
        <f t="shared" si="10"/>
        <v>181228</v>
      </c>
      <c r="Z48" s="10">
        <f t="shared" si="30"/>
        <v>0.006737</v>
      </c>
      <c r="AA48" s="10">
        <f t="shared" si="26"/>
        <v>0.008063</v>
      </c>
      <c r="AB48" s="8">
        <f t="shared" si="42"/>
        <v>0</v>
      </c>
      <c r="AC48" s="8">
        <f t="shared" si="22"/>
        <v>181228</v>
      </c>
      <c r="AD48" s="8">
        <f t="shared" si="13"/>
        <v>181228</v>
      </c>
    </row>
    <row r="49" spans="1:30" ht="12.75">
      <c r="A49" s="5" t="s">
        <v>93</v>
      </c>
      <c r="B49" s="8">
        <v>0</v>
      </c>
      <c r="C49" s="13">
        <v>17637968</v>
      </c>
      <c r="D49" s="9">
        <f t="shared" si="43"/>
        <v>0</v>
      </c>
      <c r="E49" s="10">
        <f t="shared" si="35"/>
        <v>0</v>
      </c>
      <c r="F49" s="8">
        <f t="shared" si="15"/>
        <v>0</v>
      </c>
      <c r="G49" s="10">
        <f t="shared" si="36"/>
        <v>0</v>
      </c>
      <c r="H49" s="8">
        <f t="shared" si="16"/>
        <v>0</v>
      </c>
      <c r="I49" s="8">
        <f t="shared" si="44"/>
        <v>0</v>
      </c>
      <c r="J49" s="8">
        <f t="shared" si="18"/>
        <v>0</v>
      </c>
      <c r="K49" s="10">
        <f t="shared" si="27"/>
        <v>0</v>
      </c>
      <c r="L49" s="10">
        <f t="shared" si="23"/>
        <v>0</v>
      </c>
      <c r="M49" s="8">
        <f t="shared" si="39"/>
        <v>0</v>
      </c>
      <c r="N49" s="8">
        <f t="shared" si="45"/>
        <v>0</v>
      </c>
      <c r="O49" s="8">
        <f t="shared" si="4"/>
        <v>0</v>
      </c>
      <c r="P49" s="10">
        <f t="shared" si="28"/>
        <v>0</v>
      </c>
      <c r="Q49" s="10">
        <f t="shared" si="24"/>
        <v>0</v>
      </c>
      <c r="R49" s="8">
        <f t="shared" si="40"/>
        <v>0</v>
      </c>
      <c r="S49" s="8">
        <f t="shared" si="20"/>
        <v>0</v>
      </c>
      <c r="T49" s="8">
        <f t="shared" si="7"/>
        <v>0</v>
      </c>
      <c r="U49" s="10">
        <f t="shared" si="29"/>
        <v>0</v>
      </c>
      <c r="V49" s="10">
        <f t="shared" si="25"/>
        <v>0</v>
      </c>
      <c r="W49" s="8">
        <f t="shared" si="41"/>
        <v>0</v>
      </c>
      <c r="X49" s="8">
        <f t="shared" si="21"/>
        <v>0</v>
      </c>
      <c r="Y49" s="8">
        <f t="shared" si="10"/>
        <v>0</v>
      </c>
      <c r="Z49" s="10">
        <f t="shared" si="30"/>
        <v>0</v>
      </c>
      <c r="AA49" s="10">
        <f t="shared" si="26"/>
        <v>0</v>
      </c>
      <c r="AB49" s="8">
        <f t="shared" si="42"/>
        <v>0</v>
      </c>
      <c r="AC49" s="8">
        <f t="shared" si="22"/>
        <v>0</v>
      </c>
      <c r="AD49" s="8">
        <f t="shared" si="13"/>
        <v>0</v>
      </c>
    </row>
    <row r="50" spans="1:30" ht="12.75">
      <c r="A50" s="5" t="s">
        <v>68</v>
      </c>
      <c r="B50" s="8">
        <v>1369660</v>
      </c>
      <c r="C50" s="13">
        <v>10978308</v>
      </c>
      <c r="D50" s="9">
        <f t="shared" si="43"/>
        <v>0.1248</v>
      </c>
      <c r="E50" s="10">
        <f t="shared" si="35"/>
        <v>0.002021</v>
      </c>
      <c r="F50" s="8">
        <f t="shared" si="15"/>
        <v>27182</v>
      </c>
      <c r="G50" s="10">
        <f t="shared" si="36"/>
        <v>0.000526</v>
      </c>
      <c r="H50" s="8">
        <f t="shared" si="16"/>
        <v>7075</v>
      </c>
      <c r="I50" s="8">
        <f t="shared" si="44"/>
        <v>34257</v>
      </c>
      <c r="J50" s="8">
        <f t="shared" si="18"/>
        <v>34257</v>
      </c>
      <c r="K50" s="10">
        <f t="shared" si="27"/>
        <v>0.001508</v>
      </c>
      <c r="L50" s="10">
        <f t="shared" si="23"/>
        <v>0.001786</v>
      </c>
      <c r="M50" s="8">
        <f t="shared" si="39"/>
        <v>7481</v>
      </c>
      <c r="N50" s="8">
        <f t="shared" si="45"/>
        <v>41738</v>
      </c>
      <c r="O50" s="8">
        <f t="shared" si="4"/>
        <v>41738</v>
      </c>
      <c r="P50" s="10">
        <f t="shared" si="28"/>
        <v>0.001557</v>
      </c>
      <c r="Q50" s="10">
        <f t="shared" si="24"/>
        <v>0.00215</v>
      </c>
      <c r="R50" s="8">
        <f t="shared" si="40"/>
        <v>197</v>
      </c>
      <c r="S50" s="8">
        <f t="shared" si="20"/>
        <v>41935</v>
      </c>
      <c r="T50" s="8">
        <f t="shared" si="7"/>
        <v>41935</v>
      </c>
      <c r="U50" s="10">
        <f t="shared" si="29"/>
        <v>0.001559</v>
      </c>
      <c r="V50" s="10">
        <f t="shared" si="25"/>
        <v>0.002163</v>
      </c>
      <c r="W50" s="8">
        <f t="shared" si="41"/>
        <v>0</v>
      </c>
      <c r="X50" s="8">
        <f t="shared" si="21"/>
        <v>41935</v>
      </c>
      <c r="Y50" s="8">
        <f t="shared" si="10"/>
        <v>41935</v>
      </c>
      <c r="Z50" s="10">
        <f t="shared" si="30"/>
        <v>0.001559</v>
      </c>
      <c r="AA50" s="10">
        <f t="shared" si="26"/>
        <v>0.001866</v>
      </c>
      <c r="AB50" s="8">
        <f t="shared" si="42"/>
        <v>0</v>
      </c>
      <c r="AC50" s="8">
        <f t="shared" si="22"/>
        <v>41935</v>
      </c>
      <c r="AD50" s="8">
        <f t="shared" si="13"/>
        <v>41935</v>
      </c>
    </row>
    <row r="51" spans="1:30" ht="12.75">
      <c r="A51" s="5" t="s">
        <v>94</v>
      </c>
      <c r="B51" s="8">
        <v>0</v>
      </c>
      <c r="C51" s="13">
        <v>33572475</v>
      </c>
      <c r="D51" s="9">
        <f t="shared" si="43"/>
        <v>0</v>
      </c>
      <c r="E51" s="10">
        <f t="shared" si="35"/>
        <v>0</v>
      </c>
      <c r="F51" s="8">
        <f t="shared" si="15"/>
        <v>0</v>
      </c>
      <c r="G51" s="10">
        <f t="shared" si="36"/>
        <v>0</v>
      </c>
      <c r="H51" s="8">
        <f t="shared" si="16"/>
        <v>0</v>
      </c>
      <c r="I51" s="8">
        <f t="shared" si="44"/>
        <v>0</v>
      </c>
      <c r="J51" s="8">
        <f t="shared" si="18"/>
        <v>0</v>
      </c>
      <c r="K51" s="10">
        <f t="shared" si="27"/>
        <v>0</v>
      </c>
      <c r="L51" s="10">
        <f t="shared" si="23"/>
        <v>0</v>
      </c>
      <c r="M51" s="8">
        <f t="shared" si="39"/>
        <v>0</v>
      </c>
      <c r="N51" s="8">
        <f t="shared" si="45"/>
        <v>0</v>
      </c>
      <c r="O51" s="8">
        <f t="shared" si="4"/>
        <v>0</v>
      </c>
      <c r="P51" s="10">
        <f t="shared" si="28"/>
        <v>0</v>
      </c>
      <c r="Q51" s="10">
        <f t="shared" si="24"/>
        <v>0</v>
      </c>
      <c r="R51" s="8">
        <f t="shared" si="40"/>
        <v>0</v>
      </c>
      <c r="S51" s="8">
        <f t="shared" si="20"/>
        <v>0</v>
      </c>
      <c r="T51" s="8">
        <f t="shared" si="7"/>
        <v>0</v>
      </c>
      <c r="U51" s="10">
        <f t="shared" si="29"/>
        <v>0</v>
      </c>
      <c r="V51" s="10">
        <f t="shared" si="25"/>
        <v>0</v>
      </c>
      <c r="W51" s="8">
        <f t="shared" si="41"/>
        <v>0</v>
      </c>
      <c r="X51" s="8">
        <f t="shared" si="21"/>
        <v>0</v>
      </c>
      <c r="Y51" s="8">
        <f t="shared" si="10"/>
        <v>0</v>
      </c>
      <c r="Z51" s="10">
        <f t="shared" si="30"/>
        <v>0</v>
      </c>
      <c r="AA51" s="10">
        <f t="shared" si="26"/>
        <v>0</v>
      </c>
      <c r="AB51" s="8">
        <f t="shared" si="42"/>
        <v>0</v>
      </c>
      <c r="AC51" s="8">
        <f t="shared" si="22"/>
        <v>0</v>
      </c>
      <c r="AD51" s="8">
        <f t="shared" si="13"/>
        <v>0</v>
      </c>
    </row>
    <row r="52" spans="1:30" ht="12.75">
      <c r="A52" s="5" t="s">
        <v>69</v>
      </c>
      <c r="B52" s="8">
        <v>2068195</v>
      </c>
      <c r="C52" s="13">
        <v>46552001</v>
      </c>
      <c r="D52" s="9">
        <f aca="true" t="shared" si="46" ref="D52:D58">B52/C52</f>
        <v>0.0444</v>
      </c>
      <c r="E52" s="10">
        <f aca="true" t="shared" si="47" ref="E52:E59">D52/$D$105</f>
        <v>0.000719</v>
      </c>
      <c r="F52" s="8">
        <f>ROUND(+E52*13450000,0)+9</f>
        <v>9680</v>
      </c>
      <c r="G52" s="10">
        <f aca="true" t="shared" si="48" ref="G52:G58">B52/$B$105</f>
        <v>0.000794</v>
      </c>
      <c r="H52" s="8">
        <f t="shared" si="16"/>
        <v>10679</v>
      </c>
      <c r="I52" s="8">
        <f aca="true" t="shared" si="49" ref="I52:I58">F52+H52</f>
        <v>20359</v>
      </c>
      <c r="J52" s="8">
        <f t="shared" si="18"/>
        <v>20359</v>
      </c>
      <c r="K52" s="10">
        <f t="shared" si="27"/>
        <v>0.000896</v>
      </c>
      <c r="L52" s="10">
        <f t="shared" si="23"/>
        <v>0.001061</v>
      </c>
      <c r="M52" s="8">
        <f t="shared" si="39"/>
        <v>4444</v>
      </c>
      <c r="N52" s="8">
        <f>J52+M52</f>
        <v>24803</v>
      </c>
      <c r="O52" s="8">
        <f t="shared" si="4"/>
        <v>24803</v>
      </c>
      <c r="P52" s="10">
        <f t="shared" si="28"/>
        <v>0.000925</v>
      </c>
      <c r="Q52" s="10">
        <f t="shared" si="24"/>
        <v>0.001277</v>
      </c>
      <c r="R52" s="8">
        <f t="shared" si="40"/>
        <v>117</v>
      </c>
      <c r="S52" s="8">
        <f>O52+R52+1</f>
        <v>24921</v>
      </c>
      <c r="T52" s="8">
        <f t="shared" si="7"/>
        <v>24921</v>
      </c>
      <c r="U52" s="10">
        <f t="shared" si="29"/>
        <v>0.000926</v>
      </c>
      <c r="V52" s="10">
        <f t="shared" si="25"/>
        <v>0.001285</v>
      </c>
      <c r="W52" s="8">
        <f t="shared" si="41"/>
        <v>0</v>
      </c>
      <c r="X52" s="8">
        <f t="shared" si="21"/>
        <v>24921</v>
      </c>
      <c r="Y52" s="8">
        <f t="shared" si="10"/>
        <v>24921</v>
      </c>
      <c r="Z52" s="10">
        <f t="shared" si="30"/>
        <v>0.000926</v>
      </c>
      <c r="AA52" s="10">
        <f t="shared" si="26"/>
        <v>0.001108</v>
      </c>
      <c r="AB52" s="8">
        <f t="shared" si="42"/>
        <v>0</v>
      </c>
      <c r="AC52" s="8">
        <f t="shared" si="22"/>
        <v>24921</v>
      </c>
      <c r="AD52" s="8">
        <f t="shared" si="13"/>
        <v>24921</v>
      </c>
    </row>
    <row r="53" spans="1:30" ht="12.75">
      <c r="A53" s="5" t="s">
        <v>70</v>
      </c>
      <c r="B53" s="8">
        <v>2275928</v>
      </c>
      <c r="C53" s="13">
        <v>15064667</v>
      </c>
      <c r="D53" s="9">
        <f t="shared" si="46"/>
        <v>0.1511</v>
      </c>
      <c r="E53" s="10">
        <f t="shared" si="47"/>
        <v>0.002447</v>
      </c>
      <c r="F53" s="8">
        <f t="shared" si="15"/>
        <v>32912</v>
      </c>
      <c r="G53" s="10">
        <f t="shared" si="48"/>
        <v>0.000874</v>
      </c>
      <c r="H53" s="8">
        <f t="shared" si="16"/>
        <v>11755</v>
      </c>
      <c r="I53" s="8">
        <f t="shared" si="49"/>
        <v>44667</v>
      </c>
      <c r="J53" s="8">
        <f t="shared" si="18"/>
        <v>44667</v>
      </c>
      <c r="K53" s="10">
        <f t="shared" si="27"/>
        <v>0.001967</v>
      </c>
      <c r="L53" s="10">
        <f t="shared" si="23"/>
        <v>0.00233</v>
      </c>
      <c r="M53" s="8">
        <f t="shared" si="39"/>
        <v>9759</v>
      </c>
      <c r="N53" s="8">
        <f aca="true" t="shared" si="50" ref="N53:N59">J53+M53</f>
        <v>54426</v>
      </c>
      <c r="O53" s="8">
        <f t="shared" si="4"/>
        <v>54426</v>
      </c>
      <c r="P53" s="10">
        <f t="shared" si="28"/>
        <v>0.00203</v>
      </c>
      <c r="Q53" s="10">
        <f t="shared" si="24"/>
        <v>0.002803</v>
      </c>
      <c r="R53" s="8">
        <f t="shared" si="40"/>
        <v>257</v>
      </c>
      <c r="S53" s="8">
        <f t="shared" si="20"/>
        <v>54683</v>
      </c>
      <c r="T53" s="8">
        <f t="shared" si="7"/>
        <v>54683</v>
      </c>
      <c r="U53" s="10">
        <f t="shared" si="29"/>
        <v>0.002033</v>
      </c>
      <c r="V53" s="10">
        <f t="shared" si="25"/>
        <v>0.00282</v>
      </c>
      <c r="W53" s="8">
        <f t="shared" si="41"/>
        <v>0</v>
      </c>
      <c r="X53" s="8">
        <f t="shared" si="21"/>
        <v>54683</v>
      </c>
      <c r="Y53" s="8">
        <f t="shared" si="10"/>
        <v>54683</v>
      </c>
      <c r="Z53" s="10">
        <f t="shared" si="30"/>
        <v>0.002033</v>
      </c>
      <c r="AA53" s="10">
        <f t="shared" si="26"/>
        <v>0.002433</v>
      </c>
      <c r="AB53" s="8">
        <f t="shared" si="42"/>
        <v>0</v>
      </c>
      <c r="AC53" s="8">
        <f t="shared" si="22"/>
        <v>54683</v>
      </c>
      <c r="AD53" s="8">
        <f t="shared" si="13"/>
        <v>54683</v>
      </c>
    </row>
    <row r="54" spans="1:30" ht="12.75">
      <c r="A54" s="5" t="s">
        <v>71</v>
      </c>
      <c r="B54" s="8">
        <v>1971259</v>
      </c>
      <c r="C54" s="13">
        <v>14163787</v>
      </c>
      <c r="D54" s="9">
        <f t="shared" si="46"/>
        <v>0.1392</v>
      </c>
      <c r="E54" s="10">
        <f t="shared" si="47"/>
        <v>0.002254</v>
      </c>
      <c r="F54" s="8">
        <f t="shared" si="15"/>
        <v>30316</v>
      </c>
      <c r="G54" s="10">
        <f t="shared" si="48"/>
        <v>0.000757</v>
      </c>
      <c r="H54" s="8">
        <f t="shared" si="16"/>
        <v>10182</v>
      </c>
      <c r="I54" s="8">
        <f t="shared" si="49"/>
        <v>40498</v>
      </c>
      <c r="J54" s="8">
        <f t="shared" si="18"/>
        <v>40498</v>
      </c>
      <c r="K54" s="10">
        <f t="shared" si="27"/>
        <v>0.001783</v>
      </c>
      <c r="L54" s="10">
        <f t="shared" si="23"/>
        <v>0.002112</v>
      </c>
      <c r="M54" s="8">
        <f t="shared" si="39"/>
        <v>8846</v>
      </c>
      <c r="N54" s="8">
        <f t="shared" si="50"/>
        <v>49344</v>
      </c>
      <c r="O54" s="8">
        <f t="shared" si="4"/>
        <v>49344</v>
      </c>
      <c r="P54" s="10">
        <f t="shared" si="28"/>
        <v>0.001841</v>
      </c>
      <c r="Q54" s="10">
        <f t="shared" si="24"/>
        <v>0.002542</v>
      </c>
      <c r="R54" s="8">
        <f t="shared" si="40"/>
        <v>233</v>
      </c>
      <c r="S54" s="8">
        <f t="shared" si="20"/>
        <v>49577</v>
      </c>
      <c r="T54" s="8">
        <f t="shared" si="7"/>
        <v>49577</v>
      </c>
      <c r="U54" s="10">
        <f t="shared" si="29"/>
        <v>0.001843</v>
      </c>
      <c r="V54" s="10">
        <f t="shared" si="25"/>
        <v>0.002557</v>
      </c>
      <c r="W54" s="8">
        <f t="shared" si="41"/>
        <v>0</v>
      </c>
      <c r="X54" s="8">
        <f t="shared" si="21"/>
        <v>49577</v>
      </c>
      <c r="Y54" s="8">
        <f t="shared" si="10"/>
        <v>49577</v>
      </c>
      <c r="Z54" s="10">
        <f t="shared" si="30"/>
        <v>0.001843</v>
      </c>
      <c r="AA54" s="10">
        <f t="shared" si="26"/>
        <v>0.002206</v>
      </c>
      <c r="AB54" s="8">
        <f t="shared" si="42"/>
        <v>0</v>
      </c>
      <c r="AC54" s="8">
        <f t="shared" si="22"/>
        <v>49577</v>
      </c>
      <c r="AD54" s="8">
        <f t="shared" si="13"/>
        <v>49577</v>
      </c>
    </row>
    <row r="55" spans="1:30" ht="12.75">
      <c r="A55" s="5" t="s">
        <v>72</v>
      </c>
      <c r="B55" s="8">
        <v>2228290</v>
      </c>
      <c r="C55" s="13">
        <v>40247363</v>
      </c>
      <c r="D55" s="9">
        <f t="shared" si="46"/>
        <v>0.0554</v>
      </c>
      <c r="E55" s="10">
        <f t="shared" si="47"/>
        <v>0.000897</v>
      </c>
      <c r="F55" s="8">
        <f t="shared" si="15"/>
        <v>12065</v>
      </c>
      <c r="G55" s="10">
        <f t="shared" si="48"/>
        <v>0.000855</v>
      </c>
      <c r="H55" s="8">
        <f t="shared" si="16"/>
        <v>11500</v>
      </c>
      <c r="I55" s="8">
        <f t="shared" si="49"/>
        <v>23565</v>
      </c>
      <c r="J55" s="8">
        <f t="shared" si="18"/>
        <v>23565</v>
      </c>
      <c r="K55" s="10">
        <f t="shared" si="27"/>
        <v>0.001038</v>
      </c>
      <c r="L55" s="10">
        <f t="shared" si="23"/>
        <v>0.001229</v>
      </c>
      <c r="M55" s="8">
        <f t="shared" si="39"/>
        <v>5148</v>
      </c>
      <c r="N55" s="8">
        <f t="shared" si="50"/>
        <v>28713</v>
      </c>
      <c r="O55" s="8">
        <f t="shared" si="4"/>
        <v>28713</v>
      </c>
      <c r="P55" s="10">
        <f t="shared" si="28"/>
        <v>0.001071</v>
      </c>
      <c r="Q55" s="10">
        <f t="shared" si="24"/>
        <v>0.001479</v>
      </c>
      <c r="R55" s="8">
        <f t="shared" si="40"/>
        <v>136</v>
      </c>
      <c r="S55" s="8">
        <f t="shared" si="20"/>
        <v>28849</v>
      </c>
      <c r="T55" s="8">
        <f t="shared" si="7"/>
        <v>28849</v>
      </c>
      <c r="U55" s="10">
        <f t="shared" si="29"/>
        <v>0.001072</v>
      </c>
      <c r="V55" s="10">
        <f t="shared" si="25"/>
        <v>0.001487</v>
      </c>
      <c r="W55" s="8">
        <f t="shared" si="41"/>
        <v>0</v>
      </c>
      <c r="X55" s="8">
        <f t="shared" si="21"/>
        <v>28849</v>
      </c>
      <c r="Y55" s="8">
        <f t="shared" si="10"/>
        <v>28849</v>
      </c>
      <c r="Z55" s="10">
        <f t="shared" si="30"/>
        <v>0.001072</v>
      </c>
      <c r="AA55" s="10">
        <f t="shared" si="26"/>
        <v>0.001283</v>
      </c>
      <c r="AB55" s="8">
        <f t="shared" si="42"/>
        <v>0</v>
      </c>
      <c r="AC55" s="8">
        <f t="shared" si="22"/>
        <v>28849</v>
      </c>
      <c r="AD55" s="8">
        <f t="shared" si="13"/>
        <v>28849</v>
      </c>
    </row>
    <row r="56" spans="1:30" ht="12.75">
      <c r="A56" s="5" t="s">
        <v>73</v>
      </c>
      <c r="B56" s="8">
        <v>40649168</v>
      </c>
      <c r="C56" s="13">
        <v>40449738</v>
      </c>
      <c r="D56" s="9">
        <f t="shared" si="46"/>
        <v>1.0049</v>
      </c>
      <c r="E56" s="10">
        <f t="shared" si="47"/>
        <v>0.016274</v>
      </c>
      <c r="F56" s="8">
        <f t="shared" si="15"/>
        <v>218885</v>
      </c>
      <c r="G56" s="10">
        <f t="shared" si="48"/>
        <v>0.015603</v>
      </c>
      <c r="H56" s="8">
        <f t="shared" si="16"/>
        <v>209860</v>
      </c>
      <c r="I56" s="8">
        <f t="shared" si="49"/>
        <v>428745</v>
      </c>
      <c r="J56" s="8">
        <f t="shared" si="18"/>
        <v>428745</v>
      </c>
      <c r="K56" s="10">
        <f t="shared" si="27"/>
        <v>0.018878</v>
      </c>
      <c r="L56" s="10">
        <f t="shared" si="23"/>
        <v>0.022358</v>
      </c>
      <c r="M56" s="8">
        <f t="shared" si="39"/>
        <v>93648</v>
      </c>
      <c r="N56" s="8">
        <f t="shared" si="50"/>
        <v>522393</v>
      </c>
      <c r="O56" s="8">
        <f t="shared" si="4"/>
        <v>522393</v>
      </c>
      <c r="P56" s="10">
        <f t="shared" si="28"/>
        <v>0.019486</v>
      </c>
      <c r="Q56" s="10">
        <f t="shared" si="24"/>
        <v>0.026909</v>
      </c>
      <c r="R56" s="8">
        <f t="shared" si="40"/>
        <v>2471</v>
      </c>
      <c r="S56" s="8">
        <f t="shared" si="20"/>
        <v>524864</v>
      </c>
      <c r="T56" s="8">
        <f t="shared" si="7"/>
        <v>524864</v>
      </c>
      <c r="U56" s="10">
        <f t="shared" si="29"/>
        <v>0.019512</v>
      </c>
      <c r="V56" s="10">
        <f t="shared" si="25"/>
        <v>0.027069</v>
      </c>
      <c r="W56" s="8">
        <f t="shared" si="41"/>
        <v>0</v>
      </c>
      <c r="X56" s="8">
        <f t="shared" si="21"/>
        <v>524864</v>
      </c>
      <c r="Y56" s="8">
        <f t="shared" si="10"/>
        <v>524864</v>
      </c>
      <c r="Z56" s="10">
        <f t="shared" si="30"/>
        <v>0.019512</v>
      </c>
      <c r="AA56" s="10">
        <f t="shared" si="26"/>
        <v>0.023352</v>
      </c>
      <c r="AB56" s="8">
        <f t="shared" si="42"/>
        <v>0</v>
      </c>
      <c r="AC56" s="8">
        <f t="shared" si="22"/>
        <v>524864</v>
      </c>
      <c r="AD56" s="8">
        <f t="shared" si="13"/>
        <v>524864</v>
      </c>
    </row>
    <row r="57" spans="1:30" ht="12.75">
      <c r="A57" s="5" t="s">
        <v>74</v>
      </c>
      <c r="B57" s="8">
        <v>0</v>
      </c>
      <c r="C57" s="13">
        <v>18623559</v>
      </c>
      <c r="D57" s="9">
        <f t="shared" si="46"/>
        <v>0</v>
      </c>
      <c r="E57" s="10">
        <f t="shared" si="47"/>
        <v>0</v>
      </c>
      <c r="F57" s="8">
        <f t="shared" si="15"/>
        <v>0</v>
      </c>
      <c r="G57" s="10">
        <f t="shared" si="48"/>
        <v>0</v>
      </c>
      <c r="H57" s="8">
        <f t="shared" si="16"/>
        <v>0</v>
      </c>
      <c r="I57" s="8">
        <f t="shared" si="49"/>
        <v>0</v>
      </c>
      <c r="J57" s="8">
        <f t="shared" si="18"/>
        <v>0</v>
      </c>
      <c r="K57" s="10">
        <f t="shared" si="27"/>
        <v>0</v>
      </c>
      <c r="L57" s="10">
        <f t="shared" si="23"/>
        <v>0</v>
      </c>
      <c r="M57" s="8">
        <f t="shared" si="39"/>
        <v>0</v>
      </c>
      <c r="N57" s="8">
        <f t="shared" si="50"/>
        <v>0</v>
      </c>
      <c r="O57" s="8">
        <f t="shared" si="4"/>
        <v>0</v>
      </c>
      <c r="P57" s="10">
        <f t="shared" si="28"/>
        <v>0</v>
      </c>
      <c r="Q57" s="10">
        <f t="shared" si="24"/>
        <v>0</v>
      </c>
      <c r="R57" s="8">
        <f t="shared" si="40"/>
        <v>0</v>
      </c>
      <c r="S57" s="8">
        <f t="shared" si="20"/>
        <v>0</v>
      </c>
      <c r="T57" s="8">
        <f t="shared" si="7"/>
        <v>0</v>
      </c>
      <c r="U57" s="10">
        <f t="shared" si="29"/>
        <v>0</v>
      </c>
      <c r="V57" s="10">
        <f t="shared" si="25"/>
        <v>0</v>
      </c>
      <c r="W57" s="8">
        <f t="shared" si="41"/>
        <v>0</v>
      </c>
      <c r="X57" s="8">
        <f t="shared" si="21"/>
        <v>0</v>
      </c>
      <c r="Y57" s="8">
        <f t="shared" si="10"/>
        <v>0</v>
      </c>
      <c r="Z57" s="10">
        <f t="shared" si="30"/>
        <v>0</v>
      </c>
      <c r="AA57" s="10">
        <f t="shared" si="26"/>
        <v>0</v>
      </c>
      <c r="AB57" s="8">
        <f t="shared" si="42"/>
        <v>0</v>
      </c>
      <c r="AC57" s="8">
        <f t="shared" si="22"/>
        <v>0</v>
      </c>
      <c r="AD57" s="8">
        <f t="shared" si="13"/>
        <v>0</v>
      </c>
    </row>
    <row r="58" spans="1:30" ht="12.75">
      <c r="A58" s="5" t="s">
        <v>75</v>
      </c>
      <c r="B58" s="8">
        <v>63188762</v>
      </c>
      <c r="C58" s="13">
        <v>73536735</v>
      </c>
      <c r="D58" s="9">
        <f t="shared" si="46"/>
        <v>0.8593</v>
      </c>
      <c r="E58" s="10">
        <f t="shared" si="47"/>
        <v>0.013916</v>
      </c>
      <c r="F58" s="8">
        <f t="shared" si="15"/>
        <v>187170</v>
      </c>
      <c r="G58" s="10">
        <f t="shared" si="48"/>
        <v>0.024255</v>
      </c>
      <c r="H58" s="8">
        <f t="shared" si="16"/>
        <v>326230</v>
      </c>
      <c r="I58" s="8">
        <f t="shared" si="49"/>
        <v>513400</v>
      </c>
      <c r="J58" s="8">
        <f t="shared" si="18"/>
        <v>513400</v>
      </c>
      <c r="K58" s="10">
        <f t="shared" si="27"/>
        <v>0.022605</v>
      </c>
      <c r="L58" s="10">
        <f t="shared" si="23"/>
        <v>0.026772</v>
      </c>
      <c r="M58" s="8">
        <f t="shared" si="39"/>
        <v>112136</v>
      </c>
      <c r="N58" s="8">
        <f t="shared" si="50"/>
        <v>625536</v>
      </c>
      <c r="O58" s="8">
        <f t="shared" si="4"/>
        <v>625536</v>
      </c>
      <c r="P58" s="10">
        <f t="shared" si="28"/>
        <v>0.023334</v>
      </c>
      <c r="Q58" s="10">
        <f t="shared" si="24"/>
        <v>0.032223</v>
      </c>
      <c r="R58" s="8">
        <f t="shared" si="40"/>
        <v>2959</v>
      </c>
      <c r="S58" s="8">
        <f t="shared" si="20"/>
        <v>628495</v>
      </c>
      <c r="T58" s="8">
        <f t="shared" si="7"/>
        <v>628495</v>
      </c>
      <c r="U58" s="10">
        <f t="shared" si="29"/>
        <v>0.023364</v>
      </c>
      <c r="V58" s="10">
        <f t="shared" si="25"/>
        <v>0.032413</v>
      </c>
      <c r="W58" s="8">
        <f t="shared" si="41"/>
        <v>0</v>
      </c>
      <c r="X58" s="8">
        <f t="shared" si="21"/>
        <v>628495</v>
      </c>
      <c r="Y58" s="8">
        <f t="shared" si="10"/>
        <v>628495</v>
      </c>
      <c r="Z58" s="10">
        <f t="shared" si="30"/>
        <v>0.023364</v>
      </c>
      <c r="AA58" s="10">
        <f t="shared" si="26"/>
        <v>0.027962</v>
      </c>
      <c r="AB58" s="8">
        <f t="shared" si="42"/>
        <v>0</v>
      </c>
      <c r="AC58" s="8">
        <f t="shared" si="22"/>
        <v>628495</v>
      </c>
      <c r="AD58" s="8">
        <f t="shared" si="13"/>
        <v>628495</v>
      </c>
    </row>
    <row r="59" spans="1:30" ht="12.75">
      <c r="A59" s="5" t="s">
        <v>95</v>
      </c>
      <c r="B59" s="8">
        <v>0</v>
      </c>
      <c r="C59" s="13">
        <v>5932984</v>
      </c>
      <c r="D59" s="9">
        <f>B59/C59</f>
        <v>0</v>
      </c>
      <c r="E59" s="10">
        <f t="shared" si="47"/>
        <v>0</v>
      </c>
      <c r="F59" s="8">
        <f t="shared" si="15"/>
        <v>0</v>
      </c>
      <c r="G59" s="10">
        <f>B59/$B$105</f>
        <v>0</v>
      </c>
      <c r="H59" s="8">
        <f t="shared" si="16"/>
        <v>0</v>
      </c>
      <c r="I59" s="8">
        <f>F59+H59</f>
        <v>0</v>
      </c>
      <c r="J59" s="8">
        <f t="shared" si="18"/>
        <v>0</v>
      </c>
      <c r="K59" s="10">
        <f t="shared" si="27"/>
        <v>0</v>
      </c>
      <c r="L59" s="10">
        <f t="shared" si="23"/>
        <v>0</v>
      </c>
      <c r="M59" s="8">
        <f t="shared" si="39"/>
        <v>0</v>
      </c>
      <c r="N59" s="8">
        <f t="shared" si="50"/>
        <v>0</v>
      </c>
      <c r="O59" s="8">
        <f t="shared" si="4"/>
        <v>0</v>
      </c>
      <c r="P59" s="10">
        <f t="shared" si="28"/>
        <v>0</v>
      </c>
      <c r="Q59" s="10">
        <f t="shared" si="24"/>
        <v>0</v>
      </c>
      <c r="R59" s="8">
        <f t="shared" si="40"/>
        <v>0</v>
      </c>
      <c r="S59" s="8">
        <f t="shared" si="20"/>
        <v>0</v>
      </c>
      <c r="T59" s="8">
        <f t="shared" si="7"/>
        <v>0</v>
      </c>
      <c r="U59" s="10">
        <f t="shared" si="29"/>
        <v>0</v>
      </c>
      <c r="V59" s="10">
        <f t="shared" si="25"/>
        <v>0</v>
      </c>
      <c r="W59" s="8">
        <f t="shared" si="41"/>
        <v>0</v>
      </c>
      <c r="X59" s="8">
        <f t="shared" si="21"/>
        <v>0</v>
      </c>
      <c r="Y59" s="8">
        <f t="shared" si="10"/>
        <v>0</v>
      </c>
      <c r="Z59" s="10">
        <f t="shared" si="30"/>
        <v>0</v>
      </c>
      <c r="AA59" s="10">
        <f t="shared" si="26"/>
        <v>0</v>
      </c>
      <c r="AB59" s="8">
        <f t="shared" si="42"/>
        <v>0</v>
      </c>
      <c r="AC59" s="8">
        <f t="shared" si="22"/>
        <v>0</v>
      </c>
      <c r="AD59" s="8">
        <f t="shared" si="13"/>
        <v>0</v>
      </c>
    </row>
    <row r="60" spans="1:30" ht="12.75">
      <c r="A60" s="5"/>
      <c r="B60" s="8"/>
      <c r="C60" s="11"/>
      <c r="D60" s="9"/>
      <c r="E60" s="10"/>
      <c r="F60" s="8"/>
      <c r="G60" s="10"/>
      <c r="H60" s="8"/>
      <c r="I60" s="8"/>
      <c r="J60" s="8"/>
      <c r="K60" s="10"/>
      <c r="L60" s="10"/>
      <c r="M60" s="8"/>
      <c r="N60" s="8"/>
      <c r="O60" s="8"/>
      <c r="P60" s="10"/>
      <c r="Q60" s="10"/>
      <c r="R60" s="8"/>
      <c r="S60" s="8"/>
      <c r="T60" s="8"/>
      <c r="U60" s="10"/>
      <c r="V60" s="10"/>
      <c r="W60" s="8"/>
      <c r="X60" s="8"/>
      <c r="Y60" s="8"/>
      <c r="Z60" s="10"/>
      <c r="AA60" s="10"/>
      <c r="AB60" s="8"/>
      <c r="AC60" s="8"/>
      <c r="AD60" s="8"/>
    </row>
    <row r="61" spans="1:30" ht="12.75">
      <c r="A61" s="5"/>
      <c r="B61" s="8"/>
      <c r="C61" s="11"/>
      <c r="D61" s="9"/>
      <c r="E61" s="10"/>
      <c r="F61" s="8"/>
      <c r="G61" s="10"/>
      <c r="H61" s="8"/>
      <c r="I61" s="8"/>
      <c r="J61" s="8"/>
      <c r="K61" s="10"/>
      <c r="L61" s="10"/>
      <c r="M61" s="8"/>
      <c r="N61" s="8"/>
      <c r="O61" s="8"/>
      <c r="P61" s="10"/>
      <c r="Q61" s="10"/>
      <c r="R61" s="8"/>
      <c r="S61" s="8"/>
      <c r="T61" s="8"/>
      <c r="U61" s="10"/>
      <c r="V61" s="10"/>
      <c r="W61" s="8"/>
      <c r="X61" s="8"/>
      <c r="Y61" s="8"/>
      <c r="Z61" s="10"/>
      <c r="AA61" s="10"/>
      <c r="AB61" s="8"/>
      <c r="AC61" s="8"/>
      <c r="AD61" s="8"/>
    </row>
    <row r="62" spans="1:30" ht="12.75">
      <c r="A62" s="5" t="s">
        <v>81</v>
      </c>
      <c r="B62" s="8">
        <f aca="true" t="shared" si="51" ref="B62:AD62">SUM(B10:B59)</f>
        <v>2598456771</v>
      </c>
      <c r="C62" s="8">
        <f t="shared" si="51"/>
        <v>2085903249</v>
      </c>
      <c r="D62" s="12">
        <f t="shared" si="51"/>
        <v>42.5059</v>
      </c>
      <c r="E62" s="10">
        <f t="shared" si="51"/>
        <v>0.688369</v>
      </c>
      <c r="F62" s="13">
        <f t="shared" si="51"/>
        <v>9258577</v>
      </c>
      <c r="G62" s="10">
        <f t="shared" si="51"/>
        <v>0.997408</v>
      </c>
      <c r="H62" s="13">
        <f t="shared" si="51"/>
        <v>13415111</v>
      </c>
      <c r="I62" s="13">
        <f t="shared" si="51"/>
        <v>22673688</v>
      </c>
      <c r="J62" s="13">
        <f t="shared" si="51"/>
        <v>19579324</v>
      </c>
      <c r="K62" s="10">
        <f t="shared" si="51"/>
        <v>0.72617</v>
      </c>
      <c r="L62" s="10">
        <f t="shared" si="51"/>
        <v>0.860026</v>
      </c>
      <c r="M62" s="13">
        <f t="shared" si="51"/>
        <v>3602261</v>
      </c>
      <c r="N62" s="13">
        <f t="shared" si="51"/>
        <v>23181572</v>
      </c>
      <c r="O62" s="13">
        <f t="shared" si="51"/>
        <v>23121483</v>
      </c>
      <c r="P62" s="10">
        <f t="shared" si="51"/>
        <v>0.632175</v>
      </c>
      <c r="Q62" s="10">
        <f t="shared" si="51"/>
        <v>0.873009</v>
      </c>
      <c r="R62" s="13">
        <f t="shared" si="51"/>
        <v>80178</v>
      </c>
      <c r="S62" s="13">
        <f t="shared" si="51"/>
        <v>23201662</v>
      </c>
      <c r="T62" s="13">
        <f t="shared" si="51"/>
        <v>23201662</v>
      </c>
      <c r="U62" s="10">
        <f t="shared" si="51"/>
        <v>0.632997</v>
      </c>
      <c r="V62" s="10">
        <f t="shared" si="51"/>
        <v>0.878163</v>
      </c>
      <c r="W62" s="13">
        <f t="shared" si="51"/>
        <v>0</v>
      </c>
      <c r="X62" s="13">
        <f t="shared" si="51"/>
        <v>23201662</v>
      </c>
      <c r="Y62" s="13">
        <f t="shared" si="51"/>
        <v>23201662</v>
      </c>
      <c r="Z62" s="10">
        <f t="shared" si="51"/>
        <v>0.747755</v>
      </c>
      <c r="AA62" s="10">
        <f t="shared" si="51"/>
        <v>0.894899</v>
      </c>
      <c r="AB62" s="13">
        <f t="shared" si="51"/>
        <v>0</v>
      </c>
      <c r="AC62" s="13">
        <f t="shared" si="51"/>
        <v>23201662</v>
      </c>
      <c r="AD62" s="13">
        <f t="shared" si="51"/>
        <v>23201662</v>
      </c>
    </row>
    <row r="63" spans="1:30" ht="12.75">
      <c r="A63" s="5" t="s">
        <v>82</v>
      </c>
      <c r="B63" s="8">
        <f>+B104</f>
        <v>6755152</v>
      </c>
      <c r="C63" s="8">
        <f aca="true" t="shared" si="52" ref="C63:AD63">+C104</f>
        <v>10130102</v>
      </c>
      <c r="D63" s="12">
        <f t="shared" si="52"/>
        <v>19.2427</v>
      </c>
      <c r="E63" s="10">
        <f t="shared" si="52"/>
        <v>0.31163</v>
      </c>
      <c r="F63" s="13">
        <f t="shared" si="52"/>
        <v>4191423</v>
      </c>
      <c r="G63" s="10">
        <f t="shared" si="52"/>
        <v>0.002594</v>
      </c>
      <c r="H63" s="13">
        <f t="shared" si="52"/>
        <v>34889</v>
      </c>
      <c r="I63" s="13">
        <f t="shared" si="52"/>
        <v>4226312</v>
      </c>
      <c r="J63" s="13">
        <f t="shared" si="52"/>
        <v>3132127</v>
      </c>
      <c r="K63" s="10">
        <f t="shared" si="52"/>
        <v>0.118189</v>
      </c>
      <c r="L63" s="10">
        <f t="shared" si="52"/>
        <v>0.139977</v>
      </c>
      <c r="M63" s="13">
        <f t="shared" si="52"/>
        <v>586301</v>
      </c>
      <c r="N63" s="13">
        <f t="shared" si="52"/>
        <v>3718428</v>
      </c>
      <c r="O63" s="13">
        <f t="shared" si="52"/>
        <v>3686675</v>
      </c>
      <c r="P63" s="10">
        <f t="shared" si="52"/>
        <v>0.091957</v>
      </c>
      <c r="Q63" s="10">
        <f t="shared" si="52"/>
        <v>0.126989</v>
      </c>
      <c r="R63" s="13">
        <f t="shared" si="52"/>
        <v>11663</v>
      </c>
      <c r="S63" s="13">
        <f t="shared" si="52"/>
        <v>3698338</v>
      </c>
      <c r="T63" s="13">
        <f t="shared" si="52"/>
        <v>3698338</v>
      </c>
      <c r="U63" s="10">
        <f>+U104</f>
        <v>0.087822</v>
      </c>
      <c r="V63" s="10">
        <f t="shared" si="52"/>
        <v>0.121835</v>
      </c>
      <c r="W63" s="13">
        <f t="shared" si="52"/>
        <v>0</v>
      </c>
      <c r="X63" s="13">
        <f t="shared" si="52"/>
        <v>3698338</v>
      </c>
      <c r="Y63" s="13">
        <f>+Y104</f>
        <v>3698338</v>
      </c>
      <c r="Z63" s="10">
        <f>+Z104</f>
        <v>0.087822</v>
      </c>
      <c r="AA63" s="10">
        <f>+AA104</f>
        <v>0.105102</v>
      </c>
      <c r="AB63" s="13">
        <f>+AB104</f>
        <v>0</v>
      </c>
      <c r="AC63" s="13">
        <f>+AC104</f>
        <v>3698338</v>
      </c>
      <c r="AD63" s="13">
        <f t="shared" si="52"/>
        <v>3698338</v>
      </c>
    </row>
    <row r="64" spans="1:30" ht="12.75">
      <c r="A64" s="1" t="s">
        <v>97</v>
      </c>
      <c r="B64" s="14">
        <f>SUM(B62:B63)</f>
        <v>2605211923</v>
      </c>
      <c r="C64" s="14">
        <f aca="true" t="shared" si="53" ref="C64:AD64">SUM(C62:C63)</f>
        <v>2096033351</v>
      </c>
      <c r="D64" s="15">
        <f t="shared" si="53"/>
        <v>61.7486</v>
      </c>
      <c r="E64" s="16">
        <f t="shared" si="53"/>
        <v>1</v>
      </c>
      <c r="F64" s="17">
        <f t="shared" si="53"/>
        <v>13450000</v>
      </c>
      <c r="G64" s="16">
        <f t="shared" si="53"/>
        <v>1</v>
      </c>
      <c r="H64" s="17">
        <f t="shared" si="53"/>
        <v>13450000</v>
      </c>
      <c r="I64" s="17">
        <f t="shared" si="53"/>
        <v>26900000</v>
      </c>
      <c r="J64" s="11">
        <f t="shared" si="53"/>
        <v>22711451</v>
      </c>
      <c r="K64" s="18">
        <f t="shared" si="53"/>
        <v>0.844359</v>
      </c>
      <c r="L64" s="16">
        <f t="shared" si="53"/>
        <v>1</v>
      </c>
      <c r="M64" s="11">
        <f t="shared" si="53"/>
        <v>4188562</v>
      </c>
      <c r="N64" s="11">
        <f t="shared" si="53"/>
        <v>26900000</v>
      </c>
      <c r="O64" s="11">
        <f t="shared" si="53"/>
        <v>26808158</v>
      </c>
      <c r="P64" s="18">
        <f t="shared" si="53"/>
        <v>0.724132</v>
      </c>
      <c r="Q64" s="16">
        <f t="shared" si="53"/>
        <v>1</v>
      </c>
      <c r="R64" s="11">
        <f t="shared" si="53"/>
        <v>91841</v>
      </c>
      <c r="S64" s="11">
        <f t="shared" si="53"/>
        <v>26900000</v>
      </c>
      <c r="T64" s="11">
        <f t="shared" si="53"/>
        <v>26900000</v>
      </c>
      <c r="U64" s="18">
        <f t="shared" si="53"/>
        <v>0.720819</v>
      </c>
      <c r="V64" s="16">
        <f t="shared" si="53"/>
        <v>1</v>
      </c>
      <c r="W64" s="11">
        <f t="shared" si="53"/>
        <v>0</v>
      </c>
      <c r="X64" s="11">
        <f t="shared" si="53"/>
        <v>26900000</v>
      </c>
      <c r="Y64" s="11">
        <f>SUM(Y62:Y63)</f>
        <v>26900000</v>
      </c>
      <c r="Z64" s="18">
        <f>SUM(Z62:Z63)</f>
        <v>0.835577</v>
      </c>
      <c r="AA64" s="18">
        <f>SUM(AA62:AA63)</f>
        <v>1.000001</v>
      </c>
      <c r="AB64" s="11">
        <f>SUM(AB62:AB63)</f>
        <v>0</v>
      </c>
      <c r="AC64" s="11">
        <f>SUM(AC62:AC63)</f>
        <v>26900000</v>
      </c>
      <c r="AD64" s="11">
        <f t="shared" si="53"/>
        <v>26900000</v>
      </c>
    </row>
    <row r="65" spans="2:30" ht="12.75">
      <c r="B65" s="14"/>
      <c r="C65" s="14"/>
      <c r="D65" s="15"/>
      <c r="E65" s="18"/>
      <c r="F65" s="11"/>
      <c r="G65" s="18"/>
      <c r="H65" s="11"/>
      <c r="I65" s="11"/>
      <c r="J65" s="11"/>
      <c r="K65" s="18"/>
      <c r="L65" s="18"/>
      <c r="M65" s="11"/>
      <c r="N65" s="11"/>
      <c r="O65" s="11"/>
      <c r="P65" s="18"/>
      <c r="Q65" s="18"/>
      <c r="R65" s="11"/>
      <c r="S65" s="11"/>
      <c r="T65" s="11"/>
      <c r="U65" s="18"/>
      <c r="V65" s="18"/>
      <c r="W65" s="11"/>
      <c r="X65" s="11"/>
      <c r="Y65" s="11"/>
      <c r="Z65" s="18"/>
      <c r="AA65" s="18"/>
      <c r="AB65" s="11"/>
      <c r="AC65" s="11"/>
      <c r="AD65" s="11"/>
    </row>
    <row r="67" spans="1:30" ht="12.75">
      <c r="A67" s="1" t="s">
        <v>108</v>
      </c>
      <c r="B67" s="8">
        <v>103952</v>
      </c>
      <c r="C67" s="8">
        <v>35122</v>
      </c>
      <c r="D67" s="9">
        <f>B67/C67</f>
        <v>2.9597</v>
      </c>
      <c r="E67" s="10">
        <f>D67/$D$105</f>
        <v>0.047931</v>
      </c>
      <c r="F67" s="8">
        <f>ROUND(+E67*13450000,0)</f>
        <v>644672</v>
      </c>
      <c r="G67" s="10">
        <f>B67/$B$105</f>
        <v>4E-05</v>
      </c>
      <c r="H67" s="8">
        <f>ROUND(+G67*13450000,0)</f>
        <v>538</v>
      </c>
      <c r="I67" s="8">
        <f>F67+H67</f>
        <v>645210</v>
      </c>
      <c r="J67" s="8">
        <f aca="true" t="shared" si="54" ref="J67:J100">MINA(2*B67,C67,I67,3087000)</f>
        <v>35122</v>
      </c>
      <c r="K67" s="10"/>
      <c r="L67" s="10">
        <f>K67/K$105</f>
        <v>0</v>
      </c>
      <c r="M67" s="8">
        <f>L67*(I$105-J$105)</f>
        <v>0</v>
      </c>
      <c r="N67" s="8">
        <f>J67+M67</f>
        <v>35122</v>
      </c>
      <c r="O67" s="8">
        <f>MINA(2*$B67,$C67,N67,3087000)</f>
        <v>35122</v>
      </c>
      <c r="P67" s="10"/>
      <c r="Q67" s="10">
        <f>P67/P$105</f>
        <v>0</v>
      </c>
      <c r="R67" s="8">
        <f>Q67*(N$105-O$105)</f>
        <v>0</v>
      </c>
      <c r="S67" s="8">
        <f>O67+R67</f>
        <v>35122</v>
      </c>
      <c r="T67" s="8">
        <f>MINA(2*$B67,$C67,S67,3087000)</f>
        <v>35122</v>
      </c>
      <c r="U67" s="10"/>
      <c r="V67" s="10">
        <f>U67/U$105</f>
        <v>0</v>
      </c>
      <c r="W67" s="8">
        <f>V67*(S$105-T$105)</f>
        <v>0</v>
      </c>
      <c r="X67" s="8">
        <f>T67+W67</f>
        <v>35122</v>
      </c>
      <c r="Y67" s="8">
        <f>MINA(2*$B67,$C67,X67,3087000)</f>
        <v>35122</v>
      </c>
      <c r="Z67" s="10"/>
      <c r="AA67" s="10">
        <f>Z67/Z$105</f>
        <v>0</v>
      </c>
      <c r="AB67" s="8">
        <f>AA67*(X$105-Y$105)</f>
        <v>0</v>
      </c>
      <c r="AC67" s="8">
        <f>Y67+AB67</f>
        <v>35122</v>
      </c>
      <c r="AD67" s="8">
        <f>MINA(2*$B67,$C67,AC67,3087000)</f>
        <v>35122</v>
      </c>
    </row>
    <row r="68" spans="1:30" ht="12.75">
      <c r="A68" s="19" t="s">
        <v>98</v>
      </c>
      <c r="B68" s="8"/>
      <c r="C68" s="8"/>
      <c r="D68" s="9"/>
      <c r="E68" s="10"/>
      <c r="F68" s="8"/>
      <c r="G68" s="10"/>
      <c r="H68" s="8"/>
      <c r="I68" s="8"/>
      <c r="J68" s="8"/>
      <c r="K68" s="10"/>
      <c r="L68" s="10"/>
      <c r="M68" s="8"/>
      <c r="N68" s="8"/>
      <c r="O68" s="8"/>
      <c r="P68" s="10"/>
      <c r="Q68" s="10"/>
      <c r="R68" s="8"/>
      <c r="S68" s="8"/>
      <c r="T68" s="8"/>
      <c r="U68" s="10"/>
      <c r="V68" s="10"/>
      <c r="W68" s="8"/>
      <c r="X68" s="8"/>
      <c r="Y68" s="8"/>
      <c r="Z68" s="10"/>
      <c r="AA68" s="10"/>
      <c r="AB68" s="8"/>
      <c r="AC68" s="8"/>
      <c r="AD68" s="8"/>
    </row>
    <row r="69" spans="1:30" ht="12.75">
      <c r="A69" s="5" t="s">
        <v>116</v>
      </c>
      <c r="B69" s="8">
        <v>92536</v>
      </c>
      <c r="C69" s="13">
        <v>160423</v>
      </c>
      <c r="D69" s="9">
        <f>B69/C69</f>
        <v>0.5768</v>
      </c>
      <c r="E69" s="10">
        <f>D69/$D$105</f>
        <v>0.009341</v>
      </c>
      <c r="F69" s="8">
        <f>ROUND(+E69*13450000,0)</f>
        <v>125636</v>
      </c>
      <c r="G69" s="10">
        <f>B69/$B$105</f>
        <v>3.6E-05</v>
      </c>
      <c r="H69" s="8">
        <f>ROUND(+G69*13450000,0)</f>
        <v>484</v>
      </c>
      <c r="I69" s="8">
        <f>F69+H69</f>
        <v>126120</v>
      </c>
      <c r="J69" s="8">
        <f t="shared" si="54"/>
        <v>126120</v>
      </c>
      <c r="K69" s="10">
        <f>J69/J$105</f>
        <v>0.005553</v>
      </c>
      <c r="L69" s="10">
        <f>K69/K$105</f>
        <v>0.006577</v>
      </c>
      <c r="M69" s="8">
        <f>L69*(I$105-J$105)</f>
        <v>27548</v>
      </c>
      <c r="N69" s="8">
        <f>J69+M69</f>
        <v>153668</v>
      </c>
      <c r="O69" s="8">
        <f>MINA(2*$B69,$C69,N69,3087000)</f>
        <v>153668</v>
      </c>
      <c r="P69" s="10"/>
      <c r="Q69" s="10">
        <f>P69/P$105</f>
        <v>0</v>
      </c>
      <c r="R69" s="8">
        <f>Q69*(N$105-O$105)</f>
        <v>0</v>
      </c>
      <c r="S69" s="8">
        <f>O69+R69</f>
        <v>153668</v>
      </c>
      <c r="T69" s="8">
        <f>MINA(2*$B69,$C69,S69,3087000)</f>
        <v>153668</v>
      </c>
      <c r="U69" s="10"/>
      <c r="V69" s="10">
        <f>U69/U$105</f>
        <v>0</v>
      </c>
      <c r="W69" s="8">
        <f>V69*(S$105-T$105)</f>
        <v>0</v>
      </c>
      <c r="X69" s="8">
        <f>T69+W69</f>
        <v>153668</v>
      </c>
      <c r="Y69" s="8">
        <f>MINA(2*$B69,$C69,X69,3087000)</f>
        <v>153668</v>
      </c>
      <c r="Z69" s="10"/>
      <c r="AA69" s="10">
        <f>Z69/Z$105</f>
        <v>0</v>
      </c>
      <c r="AB69" s="8">
        <f>AA69*(X$105-Y$105)</f>
        <v>0</v>
      </c>
      <c r="AC69" s="8">
        <f>Y69+AB69</f>
        <v>153668</v>
      </c>
      <c r="AD69" s="8">
        <f>MINA(2*$B69,$C69,AC69,3087000)</f>
        <v>153668</v>
      </c>
    </row>
    <row r="70" spans="1:30" ht="12.75">
      <c r="A70" s="19" t="s">
        <v>54</v>
      </c>
      <c r="B70" s="8"/>
      <c r="C70" s="8"/>
      <c r="D70" s="9"/>
      <c r="E70" s="10"/>
      <c r="F70" s="8"/>
      <c r="G70" s="10"/>
      <c r="H70" s="8"/>
      <c r="I70" s="8"/>
      <c r="J70" s="8"/>
      <c r="K70" s="10"/>
      <c r="L70" s="10"/>
      <c r="M70" s="8"/>
      <c r="N70" s="8"/>
      <c r="O70" s="8"/>
      <c r="P70" s="10"/>
      <c r="Q70" s="10"/>
      <c r="R70" s="8"/>
      <c r="S70" s="8"/>
      <c r="T70" s="8"/>
      <c r="U70" s="10"/>
      <c r="V70" s="10"/>
      <c r="W70" s="8"/>
      <c r="X70" s="8"/>
      <c r="Y70" s="8"/>
      <c r="Z70" s="10"/>
      <c r="AA70" s="10"/>
      <c r="AB70" s="8"/>
      <c r="AC70" s="8"/>
      <c r="AD70" s="8"/>
    </row>
    <row r="71" spans="1:30" ht="12.75">
      <c r="A71" s="5" t="s">
        <v>119</v>
      </c>
      <c r="B71" s="8">
        <v>63986</v>
      </c>
      <c r="C71" s="13">
        <v>164853</v>
      </c>
      <c r="D71" s="9">
        <f>B71/C71</f>
        <v>0.3881</v>
      </c>
      <c r="E71" s="10">
        <f>D71/$D$105</f>
        <v>0.006285</v>
      </c>
      <c r="F71" s="8">
        <f>ROUND(+E71*13450000,0)</f>
        <v>84533</v>
      </c>
      <c r="G71" s="10">
        <f>B71/$B$105</f>
        <v>2.5E-05</v>
      </c>
      <c r="H71" s="8">
        <f>ROUND(+G71*13450000,0)</f>
        <v>336</v>
      </c>
      <c r="I71" s="8">
        <f>F71+H71</f>
        <v>84869</v>
      </c>
      <c r="J71" s="8">
        <f t="shared" si="54"/>
        <v>84869</v>
      </c>
      <c r="K71" s="10">
        <f aca="true" t="shared" si="55" ref="K71:L73">J71/J$105</f>
        <v>0.003737</v>
      </c>
      <c r="L71" s="10">
        <f t="shared" si="55"/>
        <v>0.004426</v>
      </c>
      <c r="M71" s="8">
        <f>L71*(I$105-J$105)</f>
        <v>18539</v>
      </c>
      <c r="N71" s="8">
        <f>J71+M71</f>
        <v>103408</v>
      </c>
      <c r="O71" s="8">
        <f>MINA(2*$B71,$C71,N71,3087000)</f>
        <v>103408</v>
      </c>
      <c r="P71" s="10"/>
      <c r="Q71" s="10">
        <f>P71/P$105</f>
        <v>0</v>
      </c>
      <c r="R71" s="8">
        <f>Q71*(N$105-O$105)</f>
        <v>0</v>
      </c>
      <c r="S71" s="8">
        <f>O71+R71</f>
        <v>103408</v>
      </c>
      <c r="T71" s="8">
        <f>MINA(2*$B71,$C71,S71,3087000)</f>
        <v>103408</v>
      </c>
      <c r="U71" s="10"/>
      <c r="V71" s="10">
        <f>U71/U$105</f>
        <v>0</v>
      </c>
      <c r="W71" s="8">
        <f>V71*(S$105-T$105)</f>
        <v>0</v>
      </c>
      <c r="X71" s="8">
        <f>T71+W71</f>
        <v>103408</v>
      </c>
      <c r="Y71" s="8">
        <f>MINA(2*$B71,$C71,X71,3087000)</f>
        <v>103408</v>
      </c>
      <c r="Z71" s="10"/>
      <c r="AA71" s="10">
        <f>Z71/Z$105</f>
        <v>0</v>
      </c>
      <c r="AB71" s="8">
        <f>AA71*(X$105-Y$105)</f>
        <v>0</v>
      </c>
      <c r="AC71" s="8">
        <f>Y71+AB71</f>
        <v>103408</v>
      </c>
      <c r="AD71" s="8">
        <f>MINA(2*$B71,$C71,AC71,3087000)</f>
        <v>103408</v>
      </c>
    </row>
    <row r="72" spans="1:30" ht="12.75">
      <c r="A72" s="5" t="s">
        <v>99</v>
      </c>
      <c r="B72" s="8">
        <v>302158</v>
      </c>
      <c r="C72" s="13">
        <v>291886</v>
      </c>
      <c r="D72" s="9">
        <f>B72/C72</f>
        <v>1.0352</v>
      </c>
      <c r="E72" s="10">
        <f>D72/$D$105</f>
        <v>0.016765</v>
      </c>
      <c r="F72" s="8">
        <f>ROUND(+E72*13450000,0)</f>
        <v>225489</v>
      </c>
      <c r="G72" s="10">
        <f>B72/$B$105</f>
        <v>0.000116</v>
      </c>
      <c r="H72" s="8">
        <f>ROUND(+G72*13450000,0)</f>
        <v>1560</v>
      </c>
      <c r="I72" s="8">
        <f>F72+H72</f>
        <v>227049</v>
      </c>
      <c r="J72" s="8">
        <f t="shared" si="54"/>
        <v>227049</v>
      </c>
      <c r="K72" s="10">
        <f t="shared" si="55"/>
        <v>0.009997</v>
      </c>
      <c r="L72" s="10">
        <f t="shared" si="55"/>
        <v>0.01184</v>
      </c>
      <c r="M72" s="8">
        <f>L72*(I$105-J$105)</f>
        <v>49592</v>
      </c>
      <c r="N72" s="8">
        <f>J72+M72</f>
        <v>276641</v>
      </c>
      <c r="O72" s="8">
        <f>MINA(2*$B72,$C72,N72,3087000)</f>
        <v>276641</v>
      </c>
      <c r="P72" s="10"/>
      <c r="Q72" s="10">
        <f>P72/P$105</f>
        <v>0</v>
      </c>
      <c r="R72" s="8">
        <f>Q72*(N$105-O$105)</f>
        <v>0</v>
      </c>
      <c r="S72" s="8">
        <f>O72+R72</f>
        <v>276641</v>
      </c>
      <c r="T72" s="8">
        <f>MINA(2*$B72,$C72,S72,3087000)</f>
        <v>276641</v>
      </c>
      <c r="U72" s="10"/>
      <c r="V72" s="10">
        <f>U72/U$105</f>
        <v>0</v>
      </c>
      <c r="W72" s="8">
        <f>V72*(S$105-T$105)</f>
        <v>0</v>
      </c>
      <c r="X72" s="8">
        <f>T72+W72</f>
        <v>276641</v>
      </c>
      <c r="Y72" s="8">
        <f>MINA(2*$B72,$C72,X72,3087000)</f>
        <v>276641</v>
      </c>
      <c r="Z72" s="10"/>
      <c r="AA72" s="10">
        <f>Z72/Z$105</f>
        <v>0</v>
      </c>
      <c r="AB72" s="8">
        <f>AA72*(X$105-Y$105)</f>
        <v>0</v>
      </c>
      <c r="AC72" s="8">
        <f>Y72+AB72</f>
        <v>276641</v>
      </c>
      <c r="AD72" s="8">
        <f>MINA(2*$B72,$C72,AC72,3087000)</f>
        <v>276641</v>
      </c>
    </row>
    <row r="73" spans="1:30" ht="12.75">
      <c r="A73" s="5" t="s">
        <v>118</v>
      </c>
      <c r="B73" s="8">
        <v>97900</v>
      </c>
      <c r="C73" s="13">
        <v>276686</v>
      </c>
      <c r="D73" s="9">
        <f>B73/C73</f>
        <v>0.3538</v>
      </c>
      <c r="E73" s="10">
        <f>D73/$D$105</f>
        <v>0.00573</v>
      </c>
      <c r="F73" s="8">
        <f>ROUND(+E73*13450000,0)</f>
        <v>77069</v>
      </c>
      <c r="G73" s="10">
        <f>B73/$B$105</f>
        <v>3.8E-05</v>
      </c>
      <c r="H73" s="8">
        <f>ROUND(+G73*13450000,0)</f>
        <v>511</v>
      </c>
      <c r="I73" s="8">
        <f>F73+H73</f>
        <v>77580</v>
      </c>
      <c r="J73" s="8">
        <f t="shared" si="54"/>
        <v>77580</v>
      </c>
      <c r="K73" s="10">
        <f t="shared" si="55"/>
        <v>0.003416</v>
      </c>
      <c r="L73" s="10">
        <f t="shared" si="55"/>
        <v>0.004046</v>
      </c>
      <c r="M73" s="8">
        <f>L73*(I$105-J$105)</f>
        <v>16947</v>
      </c>
      <c r="N73" s="8">
        <f>J73+M73</f>
        <v>94527</v>
      </c>
      <c r="O73" s="8">
        <f>MINA(2*$B73,$C73,N73,3087000)</f>
        <v>94527</v>
      </c>
      <c r="P73" s="10"/>
      <c r="Q73" s="10">
        <f>P73/P$105</f>
        <v>0</v>
      </c>
      <c r="R73" s="8">
        <f>Q73*(N$105-O$105)</f>
        <v>0</v>
      </c>
      <c r="S73" s="8">
        <f>O73+R73</f>
        <v>94527</v>
      </c>
      <c r="T73" s="8">
        <f>MINA(2*$B73,$C73,S73,3087000)</f>
        <v>94527</v>
      </c>
      <c r="U73" s="10"/>
      <c r="V73" s="10">
        <f>U73/U$105</f>
        <v>0</v>
      </c>
      <c r="W73" s="8">
        <f>V73*(S$105-T$105)</f>
        <v>0</v>
      </c>
      <c r="X73" s="8">
        <f>T73+W73</f>
        <v>94527</v>
      </c>
      <c r="Y73" s="8">
        <f>MINA(2*$B73,$C73,X73,3087000)</f>
        <v>94527</v>
      </c>
      <c r="Z73" s="10"/>
      <c r="AA73" s="10">
        <f>Z73/Z$105</f>
        <v>0</v>
      </c>
      <c r="AB73" s="8">
        <f>AA73*(X$105-Y$105)</f>
        <v>0</v>
      </c>
      <c r="AC73" s="8">
        <f>Y73+AB73</f>
        <v>94527</v>
      </c>
      <c r="AD73" s="8">
        <f>MINA(2*$B73,$C73,AC73,3087000)</f>
        <v>94527</v>
      </c>
    </row>
    <row r="74" spans="1:30" ht="12.75">
      <c r="A74" s="19" t="s">
        <v>57</v>
      </c>
      <c r="B74" s="8"/>
      <c r="C74" s="8"/>
      <c r="D74" s="21"/>
      <c r="E74" s="10"/>
      <c r="F74" s="22"/>
      <c r="G74" s="23"/>
      <c r="H74" s="8"/>
      <c r="I74" s="8"/>
      <c r="J74" s="8"/>
      <c r="K74" s="10"/>
      <c r="L74" s="10"/>
      <c r="M74" s="8"/>
      <c r="N74" s="8"/>
      <c r="O74" s="8"/>
      <c r="P74" s="10"/>
      <c r="Q74" s="10"/>
      <c r="R74" s="8"/>
      <c r="S74" s="8"/>
      <c r="T74" s="8"/>
      <c r="U74" s="23"/>
      <c r="V74" s="10"/>
      <c r="W74" s="8"/>
      <c r="X74" s="22"/>
      <c r="Y74" s="8"/>
      <c r="Z74" s="23"/>
      <c r="AA74" s="10"/>
      <c r="AB74" s="8"/>
      <c r="AC74" s="22"/>
      <c r="AD74" s="8"/>
    </row>
    <row r="75" spans="1:30" ht="12.75">
      <c r="A75" s="5" t="s">
        <v>76</v>
      </c>
      <c r="B75" s="8">
        <v>279902</v>
      </c>
      <c r="C75" s="13">
        <v>619335</v>
      </c>
      <c r="D75" s="9">
        <f>B75/C75</f>
        <v>0.4519</v>
      </c>
      <c r="E75" s="10">
        <f>D75/$D$105</f>
        <v>0.007318</v>
      </c>
      <c r="F75" s="8">
        <f>ROUND(+E75*13450000,0)</f>
        <v>98427</v>
      </c>
      <c r="G75" s="10">
        <f>B75/$B$105</f>
        <v>0.000107</v>
      </c>
      <c r="H75" s="8">
        <f>ROUND(+G75*13450000,0)</f>
        <v>1439</v>
      </c>
      <c r="I75" s="8">
        <f>F75+H75</f>
        <v>99866</v>
      </c>
      <c r="J75" s="8">
        <f t="shared" si="54"/>
        <v>99866</v>
      </c>
      <c r="K75" s="10">
        <f aca="true" t="shared" si="56" ref="K75:L78">J75/J$105</f>
        <v>0.004397</v>
      </c>
      <c r="L75" s="10">
        <f t="shared" si="56"/>
        <v>0.005208</v>
      </c>
      <c r="M75" s="8">
        <f>L75*(I$105-J$105)</f>
        <v>21814</v>
      </c>
      <c r="N75" s="8">
        <f>J75+M75</f>
        <v>121680</v>
      </c>
      <c r="O75" s="8">
        <f>MINA(2*$B75,$C75,N75,3087000)</f>
        <v>121680</v>
      </c>
      <c r="P75" s="10">
        <f aca="true" t="shared" si="57" ref="P75:Q78">O75/O$105</f>
        <v>0.004539</v>
      </c>
      <c r="Q75" s="10">
        <f t="shared" si="57"/>
        <v>0.006268</v>
      </c>
      <c r="R75" s="8">
        <f>Q75*(N$105-O$105)</f>
        <v>576</v>
      </c>
      <c r="S75" s="8">
        <f>O75+R75</f>
        <v>122256</v>
      </c>
      <c r="T75" s="8">
        <f>MINA(2*$B75,$C75,S75,3087000)</f>
        <v>122256</v>
      </c>
      <c r="U75" s="10">
        <f aca="true" t="shared" si="58" ref="U75:V78">T75/T$105</f>
        <v>0.004545</v>
      </c>
      <c r="V75" s="10">
        <f t="shared" si="58"/>
        <v>0.006305</v>
      </c>
      <c r="W75" s="8">
        <f>V75*(S$105-T$105)</f>
        <v>0</v>
      </c>
      <c r="X75" s="8">
        <f>T75+W75</f>
        <v>122256</v>
      </c>
      <c r="Y75" s="8">
        <f>MINA(2*$B75,$C75,X75,3087000)</f>
        <v>122256</v>
      </c>
      <c r="Z75" s="10">
        <f aca="true" t="shared" si="59" ref="Z75:AA78">Y75/Y$105</f>
        <v>0.004545</v>
      </c>
      <c r="AA75" s="10">
        <f t="shared" si="59"/>
        <v>0.005439</v>
      </c>
      <c r="AB75" s="8">
        <f>AA75*(X$105-Y$105)</f>
        <v>0</v>
      </c>
      <c r="AC75" s="8">
        <f>Y75+AB75</f>
        <v>122256</v>
      </c>
      <c r="AD75" s="8">
        <f>MINA(2*$B75,$C75,AC75,3087000)</f>
        <v>122256</v>
      </c>
    </row>
    <row r="76" spans="1:30" ht="12.75">
      <c r="A76" s="5" t="s">
        <v>131</v>
      </c>
      <c r="B76" s="8">
        <v>510669</v>
      </c>
      <c r="C76" s="13">
        <v>673779</v>
      </c>
      <c r="D76" s="9">
        <f>B76/C76</f>
        <v>0.7579</v>
      </c>
      <c r="E76" s="10">
        <f>D76/$D$105</f>
        <v>0.012274</v>
      </c>
      <c r="F76" s="8">
        <f>ROUND(+E76*13450000,0)</f>
        <v>165085</v>
      </c>
      <c r="G76" s="10">
        <f>B76/$B$105</f>
        <v>0.000196</v>
      </c>
      <c r="H76" s="8">
        <f>ROUND(+G76*13450000,0)</f>
        <v>2636</v>
      </c>
      <c r="I76" s="8">
        <f>F76+H76</f>
        <v>167721</v>
      </c>
      <c r="J76" s="8">
        <f>MINA(2*B76,C76,I76,3087000)</f>
        <v>167721</v>
      </c>
      <c r="K76" s="10">
        <f t="shared" si="56"/>
        <v>0.007385</v>
      </c>
      <c r="L76" s="10">
        <f t="shared" si="56"/>
        <v>0.008746</v>
      </c>
      <c r="M76" s="8">
        <f>L76*(I$105-J$105)</f>
        <v>36633</v>
      </c>
      <c r="N76" s="8">
        <f>J76+M76</f>
        <v>204354</v>
      </c>
      <c r="O76" s="8">
        <f>MINA(2*$B76,$C76,N76,3087000)</f>
        <v>204354</v>
      </c>
      <c r="P76" s="10">
        <f t="shared" si="57"/>
        <v>0.007623</v>
      </c>
      <c r="Q76" s="10">
        <f t="shared" si="57"/>
        <v>0.010527</v>
      </c>
      <c r="R76" s="8">
        <f>Q76*(N$105-O$105)</f>
        <v>967</v>
      </c>
      <c r="S76" s="8">
        <f>O76+R76</f>
        <v>205321</v>
      </c>
      <c r="T76" s="8">
        <f>MINA(2*$B76,$C76,S76,3087000)</f>
        <v>205321</v>
      </c>
      <c r="U76" s="10">
        <f t="shared" si="58"/>
        <v>0.007633</v>
      </c>
      <c r="V76" s="10">
        <f t="shared" si="58"/>
        <v>0.010589</v>
      </c>
      <c r="W76" s="8">
        <f>V76*(S$105-T$105)</f>
        <v>0</v>
      </c>
      <c r="X76" s="8">
        <f>T76+W76</f>
        <v>205321</v>
      </c>
      <c r="Y76" s="8">
        <f>MINA(2*$B76,$C76,X76,3087000)</f>
        <v>205321</v>
      </c>
      <c r="Z76" s="10">
        <f t="shared" si="59"/>
        <v>0.007633</v>
      </c>
      <c r="AA76" s="10">
        <f t="shared" si="59"/>
        <v>0.009135</v>
      </c>
      <c r="AB76" s="8">
        <f>AA76*(X$105-Y$105)</f>
        <v>0</v>
      </c>
      <c r="AC76" s="8">
        <f>Y76+AB76</f>
        <v>205321</v>
      </c>
      <c r="AD76" s="8">
        <f>MINA(2*$B76,$C76,AC76,3087000)</f>
        <v>205321</v>
      </c>
    </row>
    <row r="77" spans="1:30" ht="12.75">
      <c r="A77" s="5" t="s">
        <v>96</v>
      </c>
      <c r="B77" s="8">
        <v>147407</v>
      </c>
      <c r="C77" s="13">
        <v>273914</v>
      </c>
      <c r="D77" s="9">
        <f>B77/C77</f>
        <v>0.5382</v>
      </c>
      <c r="E77" s="10">
        <f>D77/$D$105</f>
        <v>0.008716</v>
      </c>
      <c r="F77" s="8">
        <f>ROUND(+E77*13450000,0)</f>
        <v>117230</v>
      </c>
      <c r="G77" s="10">
        <f>B77/$B$105</f>
        <v>5.7E-05</v>
      </c>
      <c r="H77" s="8">
        <f>ROUND(+G77*13450000,0)</f>
        <v>767</v>
      </c>
      <c r="I77" s="8">
        <f>F77+H77</f>
        <v>117997</v>
      </c>
      <c r="J77" s="8">
        <f t="shared" si="54"/>
        <v>117997</v>
      </c>
      <c r="K77" s="10">
        <f t="shared" si="56"/>
        <v>0.005195</v>
      </c>
      <c r="L77" s="10">
        <f t="shared" si="56"/>
        <v>0.006153</v>
      </c>
      <c r="M77" s="8">
        <f>L77*(I$105-J$105)</f>
        <v>25772</v>
      </c>
      <c r="N77" s="8">
        <f>J77+M77</f>
        <v>143769</v>
      </c>
      <c r="O77" s="8">
        <f>MINA(2*$B77,$C77,N77,3087000)</f>
        <v>143769</v>
      </c>
      <c r="P77" s="10">
        <f t="shared" si="57"/>
        <v>0.005363</v>
      </c>
      <c r="Q77" s="10">
        <f t="shared" si="57"/>
        <v>0.007406</v>
      </c>
      <c r="R77" s="8">
        <f>Q77*(N$105-O$105)</f>
        <v>680</v>
      </c>
      <c r="S77" s="8">
        <f>O77+R77</f>
        <v>144449</v>
      </c>
      <c r="T77" s="8">
        <f>MINA(2*$B77,$C77,S77,3087000)</f>
        <v>144449</v>
      </c>
      <c r="U77" s="10">
        <f t="shared" si="58"/>
        <v>0.00537</v>
      </c>
      <c r="V77" s="10">
        <f t="shared" si="58"/>
        <v>0.00745</v>
      </c>
      <c r="W77" s="8">
        <f>V77*(S$105-T$105)</f>
        <v>0</v>
      </c>
      <c r="X77" s="8">
        <f>T77+W77</f>
        <v>144449</v>
      </c>
      <c r="Y77" s="8">
        <f>MINA(2*$B77,$C77,X77,3087000)</f>
        <v>144449</v>
      </c>
      <c r="Z77" s="10">
        <f t="shared" si="59"/>
        <v>0.00537</v>
      </c>
      <c r="AA77" s="10">
        <f t="shared" si="59"/>
        <v>0.006427</v>
      </c>
      <c r="AB77" s="8">
        <f>AA77*(X$105-Y$105)</f>
        <v>0</v>
      </c>
      <c r="AC77" s="8">
        <f>Y77+AB77</f>
        <v>144449</v>
      </c>
      <c r="AD77" s="8">
        <f>MINA(2*$B77,$C77,AC77,3087000)</f>
        <v>144449</v>
      </c>
    </row>
    <row r="78" spans="1:30" ht="12.75">
      <c r="A78" s="5" t="s">
        <v>100</v>
      </c>
      <c r="B78" s="8">
        <v>437389</v>
      </c>
      <c r="C78" s="13">
        <v>735373</v>
      </c>
      <c r="D78" s="9">
        <f>B78/C78</f>
        <v>0.5948</v>
      </c>
      <c r="E78" s="10">
        <f>D78/$D$105</f>
        <v>0.009633</v>
      </c>
      <c r="F78" s="8">
        <f>ROUND(+E78*13450000,0)</f>
        <v>129564</v>
      </c>
      <c r="G78" s="10">
        <f>B78/$B$105</f>
        <v>0.000168</v>
      </c>
      <c r="H78" s="8">
        <f>ROUND(+G78*13450000,0)</f>
        <v>2260</v>
      </c>
      <c r="I78" s="8">
        <f>F78+H78</f>
        <v>131824</v>
      </c>
      <c r="J78" s="8">
        <f t="shared" si="54"/>
        <v>131824</v>
      </c>
      <c r="K78" s="10">
        <f t="shared" si="56"/>
        <v>0.005804</v>
      </c>
      <c r="L78" s="10">
        <f t="shared" si="56"/>
        <v>0.006874</v>
      </c>
      <c r="M78" s="8">
        <f>L78*(I$105-J$105)</f>
        <v>28792</v>
      </c>
      <c r="N78" s="8">
        <f>J78+M78</f>
        <v>160616</v>
      </c>
      <c r="O78" s="8">
        <f>MINA(2*$B78,$C78,N78,3087000)</f>
        <v>160616</v>
      </c>
      <c r="P78" s="10">
        <f t="shared" si="57"/>
        <v>0.005991</v>
      </c>
      <c r="Q78" s="10">
        <f t="shared" si="57"/>
        <v>0.008273</v>
      </c>
      <c r="R78" s="8">
        <f>Q78*(N$105-O$105)</f>
        <v>760</v>
      </c>
      <c r="S78" s="8">
        <f>O78+R78</f>
        <v>161376</v>
      </c>
      <c r="T78" s="8">
        <f>MINA(2*$B78,$C78,S78,3087000)</f>
        <v>161376</v>
      </c>
      <c r="U78" s="10">
        <f t="shared" si="58"/>
        <v>0.005999</v>
      </c>
      <c r="V78" s="10">
        <f t="shared" si="58"/>
        <v>0.008322</v>
      </c>
      <c r="W78" s="8">
        <f>V78*(S$105-T$105)</f>
        <v>0</v>
      </c>
      <c r="X78" s="8">
        <f>T78+W78</f>
        <v>161376</v>
      </c>
      <c r="Y78" s="8">
        <f>MINA(2*$B78,$C78,X78,3087000)</f>
        <v>161376</v>
      </c>
      <c r="Z78" s="10">
        <f t="shared" si="59"/>
        <v>0.005999</v>
      </c>
      <c r="AA78" s="10">
        <f t="shared" si="59"/>
        <v>0.007179</v>
      </c>
      <c r="AB78" s="8">
        <f>AA78*(X$105-Y$105)</f>
        <v>0</v>
      </c>
      <c r="AC78" s="8">
        <f>Y78+AB78</f>
        <v>161376</v>
      </c>
      <c r="AD78" s="8">
        <f>MINA(2*$B78,$C78,AC78,3087000)</f>
        <v>161376</v>
      </c>
    </row>
    <row r="79" spans="1:30" ht="12.75">
      <c r="A79" s="19" t="s">
        <v>92</v>
      </c>
      <c r="B79" s="8"/>
      <c r="C79" s="8"/>
      <c r="D79" s="9"/>
      <c r="E79" s="10"/>
      <c r="F79" s="8"/>
      <c r="G79" s="10"/>
      <c r="H79" s="8"/>
      <c r="I79" s="8"/>
      <c r="J79" s="8"/>
      <c r="K79" s="10"/>
      <c r="L79" s="10"/>
      <c r="M79" s="8"/>
      <c r="N79" s="8"/>
      <c r="O79" s="8"/>
      <c r="P79" s="10"/>
      <c r="Q79" s="10"/>
      <c r="R79" s="8"/>
      <c r="S79" s="8"/>
      <c r="T79" s="8"/>
      <c r="U79" s="10"/>
      <c r="V79" s="10"/>
      <c r="W79" s="8"/>
      <c r="X79" s="8"/>
      <c r="Y79" s="8"/>
      <c r="Z79" s="10"/>
      <c r="AA79" s="10"/>
      <c r="AB79" s="8"/>
      <c r="AC79" s="8"/>
      <c r="AD79" s="8"/>
    </row>
    <row r="80" spans="1:30" ht="12.75">
      <c r="A80" s="5" t="s">
        <v>130</v>
      </c>
      <c r="B80" s="8">
        <v>239619</v>
      </c>
      <c r="C80" s="8">
        <f>516239+154892</f>
        <v>671131</v>
      </c>
      <c r="D80" s="9">
        <f>B80/C80</f>
        <v>0.357</v>
      </c>
      <c r="E80" s="10">
        <f>D80/$D$105</f>
        <v>0.005782</v>
      </c>
      <c r="F80" s="8">
        <f>ROUND(+E80*13450000,0)</f>
        <v>77768</v>
      </c>
      <c r="G80" s="10">
        <f>B80/$B$105</f>
        <v>9.2E-05</v>
      </c>
      <c r="H80" s="8">
        <f>ROUND(+G80*13450000,0)</f>
        <v>1237</v>
      </c>
      <c r="I80" s="8">
        <f>F80+H80</f>
        <v>79005</v>
      </c>
      <c r="J80" s="8">
        <f>MINA(2*B80,C80,I80,3087000)</f>
        <v>79005</v>
      </c>
      <c r="K80" s="10">
        <f>J80/J$105</f>
        <v>0.003479</v>
      </c>
      <c r="L80" s="10">
        <f>K80/K$105</f>
        <v>0.00412</v>
      </c>
      <c r="M80" s="8">
        <f>L80*(I$105-J$105)</f>
        <v>17257</v>
      </c>
      <c r="N80" s="8">
        <f>J80+M80</f>
        <v>96262</v>
      </c>
      <c r="O80" s="8">
        <f>MINA(2*$B80,$C80,N80,3087000)</f>
        <v>96262</v>
      </c>
      <c r="P80" s="10">
        <f>O80/O$105</f>
        <v>0.003591</v>
      </c>
      <c r="Q80" s="10">
        <f>P80/P$105</f>
        <v>0.004959</v>
      </c>
      <c r="R80" s="8">
        <f>Q80*(N$105-O$105)</f>
        <v>455</v>
      </c>
      <c r="S80" s="8">
        <f>O80+R80</f>
        <v>96717</v>
      </c>
      <c r="T80" s="8">
        <f>MINA(2*$B80,$C80,S80,3087000)</f>
        <v>96717</v>
      </c>
      <c r="U80" s="10">
        <f>T80/T$105</f>
        <v>0.003595</v>
      </c>
      <c r="V80" s="10">
        <f>U80/U$105</f>
        <v>0.004987</v>
      </c>
      <c r="W80" s="8">
        <f>V80*(S$105-T$105)</f>
        <v>0</v>
      </c>
      <c r="X80" s="8">
        <f>T80+W80</f>
        <v>96717</v>
      </c>
      <c r="Y80" s="8">
        <f>MINA(2*$B80,$C80,X80,3087000)</f>
        <v>96717</v>
      </c>
      <c r="Z80" s="10">
        <f>Y80/Y$105</f>
        <v>0.003595</v>
      </c>
      <c r="AA80" s="10">
        <f>Z80/Z$105</f>
        <v>0.004302</v>
      </c>
      <c r="AB80" s="8">
        <f>AA80*(X$105-Y$105)</f>
        <v>0</v>
      </c>
      <c r="AC80" s="8">
        <f>Y80+AB80</f>
        <v>96717</v>
      </c>
      <c r="AD80" s="8">
        <f>MINA(2*$B80,$C80,AC80,3087000)</f>
        <v>96717</v>
      </c>
    </row>
    <row r="81" spans="1:30" ht="12.75">
      <c r="A81" s="19" t="s">
        <v>64</v>
      </c>
      <c r="B81" s="8"/>
      <c r="C81" s="8"/>
      <c r="D81" s="21"/>
      <c r="E81" s="10"/>
      <c r="F81" s="22"/>
      <c r="G81" s="23"/>
      <c r="H81" s="8"/>
      <c r="I81" s="8"/>
      <c r="J81" s="8"/>
      <c r="K81" s="10"/>
      <c r="L81" s="10"/>
      <c r="M81" s="8"/>
      <c r="N81" s="8"/>
      <c r="O81" s="8"/>
      <c r="P81" s="10"/>
      <c r="Q81" s="10"/>
      <c r="R81" s="8"/>
      <c r="S81" s="8"/>
      <c r="T81" s="8"/>
      <c r="U81" s="23"/>
      <c r="V81" s="10"/>
      <c r="W81" s="8"/>
      <c r="X81" s="22"/>
      <c r="Y81" s="8"/>
      <c r="Z81" s="23"/>
      <c r="AA81" s="10"/>
      <c r="AB81" s="8"/>
      <c r="AC81" s="22"/>
      <c r="AD81" s="8"/>
    </row>
    <row r="82" spans="1:30" ht="12.75">
      <c r="A82" s="20" t="s">
        <v>122</v>
      </c>
      <c r="B82" s="8">
        <v>123410</v>
      </c>
      <c r="C82" s="13">
        <v>842277</v>
      </c>
      <c r="D82" s="9">
        <f aca="true" t="shared" si="60" ref="D82:D88">B82/C82</f>
        <v>0.1465</v>
      </c>
      <c r="E82" s="10">
        <f aca="true" t="shared" si="61" ref="E82:E88">D82/$D$105</f>
        <v>0.002373</v>
      </c>
      <c r="F82" s="8">
        <f aca="true" t="shared" si="62" ref="F82:F88">ROUND(+E82*13450000,0)</f>
        <v>31917</v>
      </c>
      <c r="G82" s="10">
        <f aca="true" t="shared" si="63" ref="G82:G88">B82/$B$105</f>
        <v>4.7E-05</v>
      </c>
      <c r="H82" s="8">
        <f aca="true" t="shared" si="64" ref="H82:H88">ROUND(+G82*13450000,0)</f>
        <v>632</v>
      </c>
      <c r="I82" s="8">
        <f aca="true" t="shared" si="65" ref="I82:I88">F82+H82</f>
        <v>32549</v>
      </c>
      <c r="J82" s="8">
        <f t="shared" si="54"/>
        <v>32549</v>
      </c>
      <c r="K82" s="10">
        <f>J82/J$105</f>
        <v>0.001433</v>
      </c>
      <c r="L82" s="10">
        <f>K82/K$105</f>
        <v>0.001697</v>
      </c>
      <c r="M82" s="8">
        <f aca="true" t="shared" si="66" ref="M82:M88">L82*(I$105-J$105)</f>
        <v>7108</v>
      </c>
      <c r="N82" s="8">
        <f aca="true" t="shared" si="67" ref="N82:N88">J82+M82</f>
        <v>39657</v>
      </c>
      <c r="O82" s="8">
        <f aca="true" t="shared" si="68" ref="O82:O88">MINA(2*$B82,$C82,N82,3087000)</f>
        <v>39657</v>
      </c>
      <c r="P82" s="10">
        <f>O82/O$105</f>
        <v>0.001479</v>
      </c>
      <c r="Q82" s="10">
        <f>P82/P$105</f>
        <v>0.002042</v>
      </c>
      <c r="R82" s="8">
        <f>Q82*(N$105-O$105)</f>
        <v>188</v>
      </c>
      <c r="S82" s="8">
        <f aca="true" t="shared" si="69" ref="S82:S88">O82+R82</f>
        <v>39845</v>
      </c>
      <c r="T82" s="8">
        <f aca="true" t="shared" si="70" ref="T82:T88">MINA(2*$B82,$C82,S82,3087000)</f>
        <v>39845</v>
      </c>
      <c r="U82" s="10">
        <f>T82/T$105</f>
        <v>0.001481</v>
      </c>
      <c r="V82" s="10">
        <f>U82/U$105</f>
        <v>0.002055</v>
      </c>
      <c r="W82" s="8">
        <f>V82*(S$105-T$105)</f>
        <v>0</v>
      </c>
      <c r="X82" s="8">
        <f aca="true" t="shared" si="71" ref="X82:X88">T82+W82</f>
        <v>39845</v>
      </c>
      <c r="Y82" s="8">
        <f aca="true" t="shared" si="72" ref="Y82:Y88">MINA(2*$B82,$C82,X82,3087000)</f>
        <v>39845</v>
      </c>
      <c r="Z82" s="10">
        <f>Y82/Y$105</f>
        <v>0.001481</v>
      </c>
      <c r="AA82" s="10">
        <f>Z82/Z$105</f>
        <v>0.001772</v>
      </c>
      <c r="AB82" s="8">
        <f>AA82*(X$105-Y$105)</f>
        <v>0</v>
      </c>
      <c r="AC82" s="8">
        <f aca="true" t="shared" si="73" ref="AC82:AC88">Y82+AB82</f>
        <v>39845</v>
      </c>
      <c r="AD82" s="8">
        <f aca="true" t="shared" si="74" ref="AD82:AD88">MINA(2*$B82,$C82,AC82,3087000)</f>
        <v>39845</v>
      </c>
    </row>
    <row r="83" spans="1:30" ht="12.75">
      <c r="A83" s="20" t="s">
        <v>132</v>
      </c>
      <c r="B83" s="8">
        <v>0</v>
      </c>
      <c r="C83" s="13">
        <v>36573</v>
      </c>
      <c r="D83" s="9">
        <f>B83/C83</f>
        <v>0</v>
      </c>
      <c r="E83" s="10">
        <f t="shared" si="61"/>
        <v>0</v>
      </c>
      <c r="F83" s="8">
        <f t="shared" si="62"/>
        <v>0</v>
      </c>
      <c r="G83" s="10">
        <f>B83/$B$105</f>
        <v>0</v>
      </c>
      <c r="H83" s="8">
        <f t="shared" si="64"/>
        <v>0</v>
      </c>
      <c r="I83" s="8">
        <f>F83+H83</f>
        <v>0</v>
      </c>
      <c r="J83" s="8">
        <f>MINA(2*B83,C83,I83,3087000)</f>
        <v>0</v>
      </c>
      <c r="K83" s="10"/>
      <c r="L83" s="10">
        <f aca="true" t="shared" si="75" ref="L83:L88">K83/K$105</f>
        <v>0</v>
      </c>
      <c r="M83" s="8">
        <f t="shared" si="66"/>
        <v>0</v>
      </c>
      <c r="N83" s="8">
        <f>J83+M83</f>
        <v>0</v>
      </c>
      <c r="O83" s="8">
        <f t="shared" si="68"/>
        <v>0</v>
      </c>
      <c r="P83" s="10"/>
      <c r="Q83" s="10">
        <f aca="true" t="shared" si="76" ref="Q83:Q88">P83/P$105</f>
        <v>0</v>
      </c>
      <c r="R83" s="8">
        <v>0</v>
      </c>
      <c r="S83" s="8">
        <f>O83+R83</f>
        <v>0</v>
      </c>
      <c r="T83" s="8">
        <f t="shared" si="70"/>
        <v>0</v>
      </c>
      <c r="U83" s="10">
        <f>T83/T$105</f>
        <v>0</v>
      </c>
      <c r="V83" s="10">
        <f>U83/U$105</f>
        <v>0</v>
      </c>
      <c r="W83" s="8">
        <v>0</v>
      </c>
      <c r="X83" s="8">
        <f>T83+W83</f>
        <v>0</v>
      </c>
      <c r="Y83" s="8">
        <f t="shared" si="72"/>
        <v>0</v>
      </c>
      <c r="Z83" s="10">
        <f>Y83/Y$105</f>
        <v>0</v>
      </c>
      <c r="AA83" s="10">
        <f>Z83/Z$105</f>
        <v>0</v>
      </c>
      <c r="AB83" s="8">
        <v>0</v>
      </c>
      <c r="AC83" s="8">
        <f>Y83+AB83</f>
        <v>0</v>
      </c>
      <c r="AD83" s="8">
        <f t="shared" si="74"/>
        <v>0</v>
      </c>
    </row>
    <row r="84" spans="1:30" ht="12.75">
      <c r="A84" s="20" t="s">
        <v>123</v>
      </c>
      <c r="B84" s="8">
        <v>508669</v>
      </c>
      <c r="C84" s="13">
        <v>237911</v>
      </c>
      <c r="D84" s="9">
        <f t="shared" si="60"/>
        <v>2.1381</v>
      </c>
      <c r="E84" s="10">
        <f t="shared" si="61"/>
        <v>0.034626</v>
      </c>
      <c r="F84" s="8">
        <f t="shared" si="62"/>
        <v>465720</v>
      </c>
      <c r="G84" s="10">
        <f t="shared" si="63"/>
        <v>0.000195</v>
      </c>
      <c r="H84" s="8">
        <f t="shared" si="64"/>
        <v>2623</v>
      </c>
      <c r="I84" s="8">
        <f t="shared" si="65"/>
        <v>468343</v>
      </c>
      <c r="J84" s="8">
        <f t="shared" si="54"/>
        <v>237911</v>
      </c>
      <c r="K84" s="10"/>
      <c r="L84" s="10">
        <f t="shared" si="75"/>
        <v>0</v>
      </c>
      <c r="M84" s="8">
        <f t="shared" si="66"/>
        <v>0</v>
      </c>
      <c r="N84" s="8">
        <f t="shared" si="67"/>
        <v>237911</v>
      </c>
      <c r="O84" s="8">
        <f t="shared" si="68"/>
        <v>237911</v>
      </c>
      <c r="P84" s="10"/>
      <c r="Q84" s="10">
        <f t="shared" si="76"/>
        <v>0</v>
      </c>
      <c r="R84" s="8">
        <f>Q84*(N$105-O$105)</f>
        <v>0</v>
      </c>
      <c r="S84" s="8">
        <f t="shared" si="69"/>
        <v>237911</v>
      </c>
      <c r="T84" s="8">
        <f t="shared" si="70"/>
        <v>237911</v>
      </c>
      <c r="U84" s="10"/>
      <c r="V84" s="10">
        <f>U84/U$105</f>
        <v>0</v>
      </c>
      <c r="W84" s="8">
        <f>V84*(S$105-T$105)</f>
        <v>0</v>
      </c>
      <c r="X84" s="8">
        <f t="shared" si="71"/>
        <v>237911</v>
      </c>
      <c r="Y84" s="8">
        <f t="shared" si="72"/>
        <v>237911</v>
      </c>
      <c r="Z84" s="10"/>
      <c r="AA84" s="10">
        <f>Z84/Z$105</f>
        <v>0</v>
      </c>
      <c r="AB84" s="8">
        <f>AA84*(X$105-Y$105)</f>
        <v>0</v>
      </c>
      <c r="AC84" s="8">
        <f t="shared" si="73"/>
        <v>237911</v>
      </c>
      <c r="AD84" s="8">
        <f t="shared" si="74"/>
        <v>237911</v>
      </c>
    </row>
    <row r="85" spans="1:30" ht="12.75">
      <c r="A85" s="20" t="s">
        <v>124</v>
      </c>
      <c r="B85" s="8">
        <v>607151</v>
      </c>
      <c r="C85" s="13">
        <v>594827</v>
      </c>
      <c r="D85" s="9">
        <f t="shared" si="60"/>
        <v>1.0207</v>
      </c>
      <c r="E85" s="10">
        <f t="shared" si="61"/>
        <v>0.01653</v>
      </c>
      <c r="F85" s="8">
        <f t="shared" si="62"/>
        <v>222329</v>
      </c>
      <c r="G85" s="10">
        <f t="shared" si="63"/>
        <v>0.000233</v>
      </c>
      <c r="H85" s="8">
        <f t="shared" si="64"/>
        <v>3134</v>
      </c>
      <c r="I85" s="8">
        <f t="shared" si="65"/>
        <v>225463</v>
      </c>
      <c r="J85" s="8">
        <f t="shared" si="54"/>
        <v>225463</v>
      </c>
      <c r="K85" s="10">
        <f>J85/J$105</f>
        <v>0.009927</v>
      </c>
      <c r="L85" s="10">
        <f t="shared" si="75"/>
        <v>0.011757</v>
      </c>
      <c r="M85" s="8">
        <f t="shared" si="66"/>
        <v>49245</v>
      </c>
      <c r="N85" s="8">
        <f t="shared" si="67"/>
        <v>274708</v>
      </c>
      <c r="O85" s="8">
        <f t="shared" si="68"/>
        <v>274708</v>
      </c>
      <c r="P85" s="10">
        <f>O85/O$105</f>
        <v>0.010247</v>
      </c>
      <c r="Q85" s="10">
        <f t="shared" si="76"/>
        <v>0.014151</v>
      </c>
      <c r="R85" s="8">
        <f>Q85*(N$105-O$105)</f>
        <v>1300</v>
      </c>
      <c r="S85" s="8">
        <f t="shared" si="69"/>
        <v>276008</v>
      </c>
      <c r="T85" s="8">
        <f t="shared" si="70"/>
        <v>276008</v>
      </c>
      <c r="U85" s="10">
        <f>T85/T$105</f>
        <v>0.010261</v>
      </c>
      <c r="V85" s="10">
        <f>U85/U$105</f>
        <v>0.014235</v>
      </c>
      <c r="W85" s="8">
        <f>V85*(S$105-T$105)</f>
        <v>0</v>
      </c>
      <c r="X85" s="8">
        <f t="shared" si="71"/>
        <v>276008</v>
      </c>
      <c r="Y85" s="8">
        <f t="shared" si="72"/>
        <v>276008</v>
      </c>
      <c r="Z85" s="10">
        <f>Y85/Y$105</f>
        <v>0.010261</v>
      </c>
      <c r="AA85" s="10">
        <f>Z85/Z$105</f>
        <v>0.01228</v>
      </c>
      <c r="AB85" s="8">
        <f>AA85*(X$105-Y$105)</f>
        <v>0</v>
      </c>
      <c r="AC85" s="8">
        <f t="shared" si="73"/>
        <v>276008</v>
      </c>
      <c r="AD85" s="8">
        <f t="shared" si="74"/>
        <v>276008</v>
      </c>
    </row>
    <row r="86" spans="1:30" ht="12.75">
      <c r="A86" s="20" t="s">
        <v>125</v>
      </c>
      <c r="B86" s="8">
        <v>32894</v>
      </c>
      <c r="C86" s="13">
        <v>37335</v>
      </c>
      <c r="D86" s="9">
        <f t="shared" si="60"/>
        <v>0.881</v>
      </c>
      <c r="E86" s="10">
        <f t="shared" si="61"/>
        <v>0.014268</v>
      </c>
      <c r="F86" s="8">
        <f t="shared" si="62"/>
        <v>191905</v>
      </c>
      <c r="G86" s="10">
        <f t="shared" si="63"/>
        <v>1.3E-05</v>
      </c>
      <c r="H86" s="8">
        <f t="shared" si="64"/>
        <v>175</v>
      </c>
      <c r="I86" s="8">
        <f t="shared" si="65"/>
        <v>192080</v>
      </c>
      <c r="J86" s="8">
        <f t="shared" si="54"/>
        <v>37335</v>
      </c>
      <c r="K86" s="10"/>
      <c r="L86" s="10">
        <f t="shared" si="75"/>
        <v>0</v>
      </c>
      <c r="M86" s="8">
        <f t="shared" si="66"/>
        <v>0</v>
      </c>
      <c r="N86" s="8">
        <f t="shared" si="67"/>
        <v>37335</v>
      </c>
      <c r="O86" s="8">
        <f t="shared" si="68"/>
        <v>37335</v>
      </c>
      <c r="P86" s="10"/>
      <c r="Q86" s="10">
        <f t="shared" si="76"/>
        <v>0</v>
      </c>
      <c r="R86" s="8">
        <f>Q86*(N$105-O$105)</f>
        <v>0</v>
      </c>
      <c r="S86" s="8">
        <f t="shared" si="69"/>
        <v>37335</v>
      </c>
      <c r="T86" s="8">
        <f t="shared" si="70"/>
        <v>37335</v>
      </c>
      <c r="U86" s="10"/>
      <c r="V86" s="10">
        <f>U86/U$105</f>
        <v>0</v>
      </c>
      <c r="W86" s="8">
        <f>V86*(S$105-T$105)</f>
        <v>0</v>
      </c>
      <c r="X86" s="8">
        <f t="shared" si="71"/>
        <v>37335</v>
      </c>
      <c r="Y86" s="8">
        <f t="shared" si="72"/>
        <v>37335</v>
      </c>
      <c r="Z86" s="10"/>
      <c r="AA86" s="10">
        <f>Z86/Z$105</f>
        <v>0</v>
      </c>
      <c r="AB86" s="8">
        <f>AA86*(X$105-Y$105)</f>
        <v>0</v>
      </c>
      <c r="AC86" s="8">
        <f t="shared" si="73"/>
        <v>37335</v>
      </c>
      <c r="AD86" s="8">
        <f t="shared" si="74"/>
        <v>37335</v>
      </c>
    </row>
    <row r="87" spans="1:30" ht="12.75">
      <c r="A87" s="20" t="s">
        <v>126</v>
      </c>
      <c r="B87" s="8">
        <v>200000</v>
      </c>
      <c r="C87" s="8">
        <v>314013</v>
      </c>
      <c r="D87" s="9">
        <f t="shared" si="60"/>
        <v>0.6369</v>
      </c>
      <c r="E87" s="10">
        <f t="shared" si="61"/>
        <v>0.010314</v>
      </c>
      <c r="F87" s="8">
        <f t="shared" si="62"/>
        <v>138723</v>
      </c>
      <c r="G87" s="10">
        <f t="shared" si="63"/>
        <v>7.7E-05</v>
      </c>
      <c r="H87" s="8">
        <f t="shared" si="64"/>
        <v>1036</v>
      </c>
      <c r="I87" s="8">
        <f t="shared" si="65"/>
        <v>139759</v>
      </c>
      <c r="J87" s="8">
        <f t="shared" si="54"/>
        <v>139759</v>
      </c>
      <c r="K87" s="10">
        <f>J87/J$105</f>
        <v>0.006154</v>
      </c>
      <c r="L87" s="10">
        <f t="shared" si="75"/>
        <v>0.007288</v>
      </c>
      <c r="M87" s="8">
        <f t="shared" si="66"/>
        <v>30526</v>
      </c>
      <c r="N87" s="8">
        <f t="shared" si="67"/>
        <v>170285</v>
      </c>
      <c r="O87" s="8">
        <f t="shared" si="68"/>
        <v>170285</v>
      </c>
      <c r="P87" s="10">
        <f>O87/O$105</f>
        <v>0.006352</v>
      </c>
      <c r="Q87" s="10">
        <f t="shared" si="76"/>
        <v>0.008772</v>
      </c>
      <c r="R87" s="8">
        <f>Q87*(N$105-O$105)</f>
        <v>806</v>
      </c>
      <c r="S87" s="8">
        <f t="shared" si="69"/>
        <v>171091</v>
      </c>
      <c r="T87" s="8">
        <f t="shared" si="70"/>
        <v>171091</v>
      </c>
      <c r="U87" s="10">
        <f>T87/T$105</f>
        <v>0.00636</v>
      </c>
      <c r="V87" s="10">
        <f>U87/U$105</f>
        <v>0.008823</v>
      </c>
      <c r="W87" s="8">
        <f>V87*(S$105-T$105)</f>
        <v>0</v>
      </c>
      <c r="X87" s="8">
        <f t="shared" si="71"/>
        <v>171091</v>
      </c>
      <c r="Y87" s="8">
        <f t="shared" si="72"/>
        <v>171091</v>
      </c>
      <c r="Z87" s="10">
        <f>Y87/Y$105</f>
        <v>0.00636</v>
      </c>
      <c r="AA87" s="10">
        <f>Z87/Z$105</f>
        <v>0.007612</v>
      </c>
      <c r="AB87" s="8">
        <f>AA87*(X$105-Y$105)</f>
        <v>0</v>
      </c>
      <c r="AC87" s="8">
        <f t="shared" si="73"/>
        <v>171091</v>
      </c>
      <c r="AD87" s="8">
        <f t="shared" si="74"/>
        <v>171091</v>
      </c>
    </row>
    <row r="88" spans="1:30" ht="12.75">
      <c r="A88" s="20" t="s">
        <v>127</v>
      </c>
      <c r="B88" s="8">
        <v>2000</v>
      </c>
      <c r="C88" s="8">
        <v>8854</v>
      </c>
      <c r="D88" s="9">
        <f t="shared" si="60"/>
        <v>0.2259</v>
      </c>
      <c r="E88" s="10">
        <f t="shared" si="61"/>
        <v>0.003658</v>
      </c>
      <c r="F88" s="8">
        <f t="shared" si="62"/>
        <v>49200</v>
      </c>
      <c r="G88" s="10">
        <f t="shared" si="63"/>
        <v>1E-06</v>
      </c>
      <c r="H88" s="8">
        <f t="shared" si="64"/>
        <v>13</v>
      </c>
      <c r="I88" s="8">
        <f t="shared" si="65"/>
        <v>49213</v>
      </c>
      <c r="J88" s="8">
        <f t="shared" si="54"/>
        <v>4000</v>
      </c>
      <c r="K88" s="10"/>
      <c r="L88" s="10">
        <f t="shared" si="75"/>
        <v>0</v>
      </c>
      <c r="M88" s="8">
        <f t="shared" si="66"/>
        <v>0</v>
      </c>
      <c r="N88" s="8">
        <f t="shared" si="67"/>
        <v>4000</v>
      </c>
      <c r="O88" s="8">
        <f t="shared" si="68"/>
        <v>4000</v>
      </c>
      <c r="P88" s="10"/>
      <c r="Q88" s="10">
        <f t="shared" si="76"/>
        <v>0</v>
      </c>
      <c r="R88" s="8">
        <f>Q88*(N$105-O$105)</f>
        <v>0</v>
      </c>
      <c r="S88" s="8">
        <f t="shared" si="69"/>
        <v>4000</v>
      </c>
      <c r="T88" s="8">
        <f t="shared" si="70"/>
        <v>4000</v>
      </c>
      <c r="U88" s="10"/>
      <c r="V88" s="10">
        <f>U88/U$105</f>
        <v>0</v>
      </c>
      <c r="W88" s="8">
        <f>V88*(S$105-T$105)</f>
        <v>0</v>
      </c>
      <c r="X88" s="8">
        <f t="shared" si="71"/>
        <v>4000</v>
      </c>
      <c r="Y88" s="8">
        <f t="shared" si="72"/>
        <v>4000</v>
      </c>
      <c r="Z88" s="10"/>
      <c r="AA88" s="10">
        <f>Z88/Z$105</f>
        <v>0</v>
      </c>
      <c r="AB88" s="8">
        <f>AA88*(X$105-Y$105)</f>
        <v>0</v>
      </c>
      <c r="AC88" s="8">
        <f t="shared" si="73"/>
        <v>4000</v>
      </c>
      <c r="AD88" s="8">
        <f t="shared" si="74"/>
        <v>4000</v>
      </c>
    </row>
    <row r="89" spans="1:30" ht="12.75">
      <c r="A89" s="19" t="s">
        <v>77</v>
      </c>
      <c r="B89" s="8"/>
      <c r="C89" s="8"/>
      <c r="D89" s="9"/>
      <c r="E89" s="10"/>
      <c r="F89" s="8"/>
      <c r="G89" s="10"/>
      <c r="H89" s="8"/>
      <c r="I89" s="8"/>
      <c r="J89" s="8"/>
      <c r="K89" s="10"/>
      <c r="L89" s="10"/>
      <c r="M89" s="8"/>
      <c r="N89" s="8"/>
      <c r="O89" s="8"/>
      <c r="P89" s="10"/>
      <c r="Q89" s="10"/>
      <c r="R89" s="8"/>
      <c r="S89" s="8"/>
      <c r="T89" s="8"/>
      <c r="U89" s="10"/>
      <c r="V89" s="10"/>
      <c r="W89" s="8"/>
      <c r="X89" s="8"/>
      <c r="Y89" s="8"/>
      <c r="Z89" s="10"/>
      <c r="AA89" s="10"/>
      <c r="AB89" s="8"/>
      <c r="AC89" s="8"/>
      <c r="AD89" s="8"/>
    </row>
    <row r="90" spans="1:30" ht="12.75">
      <c r="A90" s="5" t="s">
        <v>78</v>
      </c>
      <c r="B90" s="8">
        <v>641841</v>
      </c>
      <c r="C90" s="13">
        <v>538728</v>
      </c>
      <c r="D90" s="9">
        <f aca="true" t="shared" si="77" ref="D90:D95">B90/C90</f>
        <v>1.1914</v>
      </c>
      <c r="E90" s="10">
        <f aca="true" t="shared" si="78" ref="E90:E95">D90/$D$105</f>
        <v>0.019294</v>
      </c>
      <c r="F90" s="8">
        <f aca="true" t="shared" si="79" ref="F90:F95">ROUND(+E90*13450000,0)</f>
        <v>259504</v>
      </c>
      <c r="G90" s="10">
        <f aca="true" t="shared" si="80" ref="G90:G95">B90/$B$105</f>
        <v>0.000246</v>
      </c>
      <c r="H90" s="8">
        <f aca="true" t="shared" si="81" ref="H90:H95">ROUND(+G90*13450000,0)</f>
        <v>3309</v>
      </c>
      <c r="I90" s="8">
        <f aca="true" t="shared" si="82" ref="I90:I95">F90+H90</f>
        <v>262813</v>
      </c>
      <c r="J90" s="8">
        <f t="shared" si="54"/>
        <v>262813</v>
      </c>
      <c r="K90" s="10">
        <f>J90/J$105</f>
        <v>0.011572</v>
      </c>
      <c r="L90" s="10">
        <f>K90/K$105</f>
        <v>0.013705</v>
      </c>
      <c r="M90" s="8">
        <f aca="true" t="shared" si="83" ref="M90:M95">L90*(I$105-J$105)</f>
        <v>57404</v>
      </c>
      <c r="N90" s="8">
        <f aca="true" t="shared" si="84" ref="N90:N95">J90+M90</f>
        <v>320217</v>
      </c>
      <c r="O90" s="8">
        <f aca="true" t="shared" si="85" ref="O90:O95">MINA(2*$B90,$C90,N90,3087000)</f>
        <v>320217</v>
      </c>
      <c r="P90" s="10">
        <f>O90/O$105</f>
        <v>0.011945</v>
      </c>
      <c r="Q90" s="10">
        <f>P90/P$105</f>
        <v>0.016496</v>
      </c>
      <c r="R90" s="8">
        <f aca="true" t="shared" si="86" ref="R90:R95">Q90*(N$105-O$105)</f>
        <v>1515</v>
      </c>
      <c r="S90" s="8">
        <f aca="true" t="shared" si="87" ref="S90:S95">O90+R90</f>
        <v>321732</v>
      </c>
      <c r="T90" s="8">
        <f aca="true" t="shared" si="88" ref="T90:T95">MINA(2*$B90,$C90,S90,3087000)</f>
        <v>321732</v>
      </c>
      <c r="U90" s="10">
        <f>T90/T$105</f>
        <v>0.01196</v>
      </c>
      <c r="V90" s="10">
        <f>U90/U$105</f>
        <v>0.016592</v>
      </c>
      <c r="W90" s="8">
        <f aca="true" t="shared" si="89" ref="W90:W95">V90*(S$105-T$105)</f>
        <v>0</v>
      </c>
      <c r="X90" s="8">
        <f aca="true" t="shared" si="90" ref="X90:X95">T90+W90</f>
        <v>321732</v>
      </c>
      <c r="Y90" s="8">
        <f aca="true" t="shared" si="91" ref="Y90:Y95">MINA(2*$B90,$C90,X90,3087000)</f>
        <v>321732</v>
      </c>
      <c r="Z90" s="10">
        <f>Y90/Y$105</f>
        <v>0.01196</v>
      </c>
      <c r="AA90" s="10">
        <f>Z90/Z$105</f>
        <v>0.014313</v>
      </c>
      <c r="AB90" s="8">
        <f aca="true" t="shared" si="92" ref="AB90:AB95">AA90*(X$105-Y$105)</f>
        <v>0</v>
      </c>
      <c r="AC90" s="8">
        <f aca="true" t="shared" si="93" ref="AC90:AC95">Y90+AB90</f>
        <v>321732</v>
      </c>
      <c r="AD90" s="8">
        <f aca="true" t="shared" si="94" ref="AD90:AD95">MINA(2*$B90,$C90,AC90,3087000)</f>
        <v>321732</v>
      </c>
    </row>
    <row r="91" spans="1:30" ht="12.75">
      <c r="A91" s="5" t="s">
        <v>120</v>
      </c>
      <c r="B91" s="8">
        <v>97195</v>
      </c>
      <c r="C91" s="13">
        <v>127174</v>
      </c>
      <c r="D91" s="9">
        <f t="shared" si="77"/>
        <v>0.7643</v>
      </c>
      <c r="E91" s="10">
        <f t="shared" si="78"/>
        <v>0.012378</v>
      </c>
      <c r="F91" s="8">
        <f t="shared" si="79"/>
        <v>166484</v>
      </c>
      <c r="G91" s="10">
        <f t="shared" si="80"/>
        <v>3.7E-05</v>
      </c>
      <c r="H91" s="8">
        <f t="shared" si="81"/>
        <v>498</v>
      </c>
      <c r="I91" s="8">
        <f t="shared" si="82"/>
        <v>166982</v>
      </c>
      <c r="J91" s="8">
        <f t="shared" si="54"/>
        <v>127174</v>
      </c>
      <c r="K91" s="10"/>
      <c r="L91" s="10">
        <f>K91/K$105</f>
        <v>0</v>
      </c>
      <c r="M91" s="8">
        <f t="shared" si="83"/>
        <v>0</v>
      </c>
      <c r="N91" s="8">
        <f t="shared" si="84"/>
        <v>127174</v>
      </c>
      <c r="O91" s="8">
        <f t="shared" si="85"/>
        <v>127174</v>
      </c>
      <c r="P91" s="10"/>
      <c r="Q91" s="10">
        <f>P91/P$105</f>
        <v>0</v>
      </c>
      <c r="R91" s="8">
        <f t="shared" si="86"/>
        <v>0</v>
      </c>
      <c r="S91" s="8">
        <f t="shared" si="87"/>
        <v>127174</v>
      </c>
      <c r="T91" s="8">
        <f t="shared" si="88"/>
        <v>127174</v>
      </c>
      <c r="U91" s="10"/>
      <c r="V91" s="10">
        <f>U91/U$105</f>
        <v>0</v>
      </c>
      <c r="W91" s="8">
        <f t="shared" si="89"/>
        <v>0</v>
      </c>
      <c r="X91" s="8">
        <f t="shared" si="90"/>
        <v>127174</v>
      </c>
      <c r="Y91" s="8">
        <f t="shared" si="91"/>
        <v>127174</v>
      </c>
      <c r="Z91" s="10"/>
      <c r="AA91" s="10">
        <f>Z91/Z$105</f>
        <v>0</v>
      </c>
      <c r="AB91" s="8">
        <f t="shared" si="92"/>
        <v>0</v>
      </c>
      <c r="AC91" s="8">
        <f t="shared" si="93"/>
        <v>127174</v>
      </c>
      <c r="AD91" s="8">
        <f t="shared" si="94"/>
        <v>127174</v>
      </c>
    </row>
    <row r="92" spans="1:30" ht="12.75">
      <c r="A92" s="5" t="s">
        <v>121</v>
      </c>
      <c r="B92" s="8">
        <v>766558</v>
      </c>
      <c r="C92" s="13">
        <v>837253</v>
      </c>
      <c r="D92" s="9">
        <f t="shared" si="77"/>
        <v>0.9156</v>
      </c>
      <c r="E92" s="10">
        <f t="shared" si="78"/>
        <v>0.014828</v>
      </c>
      <c r="F92" s="8">
        <f t="shared" si="79"/>
        <v>199437</v>
      </c>
      <c r="G92" s="10">
        <f t="shared" si="80"/>
        <v>0.000294</v>
      </c>
      <c r="H92" s="8">
        <f t="shared" si="81"/>
        <v>3954</v>
      </c>
      <c r="I92" s="8">
        <f t="shared" si="82"/>
        <v>203391</v>
      </c>
      <c r="J92" s="8">
        <f t="shared" si="54"/>
        <v>203391</v>
      </c>
      <c r="K92" s="10">
        <f>J92/J$105</f>
        <v>0.008955</v>
      </c>
      <c r="L92" s="10">
        <f>K92/K$105</f>
        <v>0.010606</v>
      </c>
      <c r="M92" s="8">
        <f t="shared" si="83"/>
        <v>44424</v>
      </c>
      <c r="N92" s="8">
        <f t="shared" si="84"/>
        <v>247815</v>
      </c>
      <c r="O92" s="8">
        <f t="shared" si="85"/>
        <v>247815</v>
      </c>
      <c r="P92" s="10">
        <f>O92/O$105</f>
        <v>0.009244</v>
      </c>
      <c r="Q92" s="10">
        <f>P92/P$105</f>
        <v>0.012766</v>
      </c>
      <c r="R92" s="8">
        <f t="shared" si="86"/>
        <v>1172</v>
      </c>
      <c r="S92" s="8">
        <f t="shared" si="87"/>
        <v>248987</v>
      </c>
      <c r="T92" s="8">
        <f t="shared" si="88"/>
        <v>248987</v>
      </c>
      <c r="U92" s="10">
        <f>T92/T$105</f>
        <v>0.009256</v>
      </c>
      <c r="V92" s="10">
        <f>U92/U$105</f>
        <v>0.012841</v>
      </c>
      <c r="W92" s="8">
        <f t="shared" si="89"/>
        <v>0</v>
      </c>
      <c r="X92" s="8">
        <f t="shared" si="90"/>
        <v>248987</v>
      </c>
      <c r="Y92" s="8">
        <f t="shared" si="91"/>
        <v>248987</v>
      </c>
      <c r="Z92" s="10">
        <f>Y92/Y$105</f>
        <v>0.009256</v>
      </c>
      <c r="AA92" s="10">
        <f>Z92/Z$105</f>
        <v>0.011077</v>
      </c>
      <c r="AB92" s="8">
        <f t="shared" si="92"/>
        <v>0</v>
      </c>
      <c r="AC92" s="8">
        <f t="shared" si="93"/>
        <v>248987</v>
      </c>
      <c r="AD92" s="8">
        <f t="shared" si="94"/>
        <v>248987</v>
      </c>
    </row>
    <row r="93" spans="1:30" ht="12.75">
      <c r="A93" s="5" t="s">
        <v>112</v>
      </c>
      <c r="B93" s="8">
        <v>762101</v>
      </c>
      <c r="C93" s="13">
        <v>821360</v>
      </c>
      <c r="D93" s="9">
        <f t="shared" si="77"/>
        <v>0.9279</v>
      </c>
      <c r="E93" s="10">
        <f t="shared" si="78"/>
        <v>0.015027</v>
      </c>
      <c r="F93" s="8">
        <f t="shared" si="79"/>
        <v>202113</v>
      </c>
      <c r="G93" s="10">
        <f t="shared" si="80"/>
        <v>0.000293</v>
      </c>
      <c r="H93" s="8">
        <f t="shared" si="81"/>
        <v>3941</v>
      </c>
      <c r="I93" s="8">
        <f t="shared" si="82"/>
        <v>206054</v>
      </c>
      <c r="J93" s="8">
        <f t="shared" si="54"/>
        <v>206054</v>
      </c>
      <c r="K93" s="10">
        <f>J93/J$105</f>
        <v>0.009073</v>
      </c>
      <c r="L93" s="10">
        <f>K93/K$105</f>
        <v>0.010745</v>
      </c>
      <c r="M93" s="8">
        <f t="shared" si="83"/>
        <v>45006</v>
      </c>
      <c r="N93" s="8">
        <f t="shared" si="84"/>
        <v>251060</v>
      </c>
      <c r="O93" s="8">
        <f t="shared" si="85"/>
        <v>251060</v>
      </c>
      <c r="P93" s="10">
        <f>O93/O$105</f>
        <v>0.009365</v>
      </c>
      <c r="Q93" s="10">
        <f>P93/P$105</f>
        <v>0.012933</v>
      </c>
      <c r="R93" s="8">
        <f t="shared" si="86"/>
        <v>1188</v>
      </c>
      <c r="S93" s="8">
        <f t="shared" si="87"/>
        <v>252248</v>
      </c>
      <c r="T93" s="8">
        <f t="shared" si="88"/>
        <v>252248</v>
      </c>
      <c r="U93" s="10">
        <f>T93/T$105</f>
        <v>0.009377</v>
      </c>
      <c r="V93" s="10">
        <f>U93/U$105</f>
        <v>0.013009</v>
      </c>
      <c r="W93" s="8">
        <f t="shared" si="89"/>
        <v>0</v>
      </c>
      <c r="X93" s="8">
        <f t="shared" si="90"/>
        <v>252248</v>
      </c>
      <c r="Y93" s="8">
        <f t="shared" si="91"/>
        <v>252248</v>
      </c>
      <c r="Z93" s="10">
        <f>Y93/Y$105</f>
        <v>0.009377</v>
      </c>
      <c r="AA93" s="10">
        <f>Z93/Z$105</f>
        <v>0.011222</v>
      </c>
      <c r="AB93" s="8">
        <f t="shared" si="92"/>
        <v>0</v>
      </c>
      <c r="AC93" s="8">
        <f t="shared" si="93"/>
        <v>252248</v>
      </c>
      <c r="AD93" s="8">
        <f t="shared" si="94"/>
        <v>252248</v>
      </c>
    </row>
    <row r="94" spans="1:30" ht="12.75">
      <c r="A94" s="5" t="s">
        <v>113</v>
      </c>
      <c r="B94" s="8">
        <v>237933</v>
      </c>
      <c r="C94" s="13">
        <v>410079</v>
      </c>
      <c r="D94" s="9">
        <f t="shared" si="77"/>
        <v>0.5802</v>
      </c>
      <c r="E94" s="10">
        <f t="shared" si="78"/>
        <v>0.009396</v>
      </c>
      <c r="F94" s="8">
        <f t="shared" si="79"/>
        <v>126376</v>
      </c>
      <c r="G94" s="10">
        <f t="shared" si="80"/>
        <v>9.1E-05</v>
      </c>
      <c r="H94" s="8">
        <f t="shared" si="81"/>
        <v>1224</v>
      </c>
      <c r="I94" s="8">
        <f t="shared" si="82"/>
        <v>127600</v>
      </c>
      <c r="J94" s="8">
        <f t="shared" si="54"/>
        <v>127600</v>
      </c>
      <c r="K94" s="10">
        <f>J94/J$105</f>
        <v>0.005618</v>
      </c>
      <c r="L94" s="10">
        <f>K94/K$105</f>
        <v>0.006654</v>
      </c>
      <c r="M94" s="8">
        <f t="shared" si="83"/>
        <v>27871</v>
      </c>
      <c r="N94" s="8">
        <f t="shared" si="84"/>
        <v>155471</v>
      </c>
      <c r="O94" s="8">
        <f t="shared" si="85"/>
        <v>155471</v>
      </c>
      <c r="P94" s="10">
        <f>O94/O$105</f>
        <v>0.005799</v>
      </c>
      <c r="Q94" s="10">
        <f>P94/P$105</f>
        <v>0.008008</v>
      </c>
      <c r="R94" s="8">
        <f t="shared" si="86"/>
        <v>735</v>
      </c>
      <c r="S94" s="8">
        <f t="shared" si="87"/>
        <v>156206</v>
      </c>
      <c r="T94" s="8">
        <f t="shared" si="88"/>
        <v>156206</v>
      </c>
      <c r="U94" s="10">
        <f>T94/T$105</f>
        <v>0.005807</v>
      </c>
      <c r="V94" s="10">
        <f>U94/U$105</f>
        <v>0.008056</v>
      </c>
      <c r="W94" s="8">
        <f t="shared" si="89"/>
        <v>0</v>
      </c>
      <c r="X94" s="8">
        <f t="shared" si="90"/>
        <v>156206</v>
      </c>
      <c r="Y94" s="8">
        <f t="shared" si="91"/>
        <v>156206</v>
      </c>
      <c r="Z94" s="10">
        <f>Y94/Y$105</f>
        <v>0.005807</v>
      </c>
      <c r="AA94" s="10">
        <f>Z94/Z$105</f>
        <v>0.00695</v>
      </c>
      <c r="AB94" s="8">
        <f t="shared" si="92"/>
        <v>0</v>
      </c>
      <c r="AC94" s="8">
        <f t="shared" si="93"/>
        <v>156206</v>
      </c>
      <c r="AD94" s="8">
        <f t="shared" si="94"/>
        <v>156206</v>
      </c>
    </row>
    <row r="95" spans="1:30" ht="12.75">
      <c r="A95" s="5" t="s">
        <v>117</v>
      </c>
      <c r="B95" s="8">
        <v>139693</v>
      </c>
      <c r="C95" s="8">
        <v>331441</v>
      </c>
      <c r="D95" s="9">
        <f t="shared" si="77"/>
        <v>0.4215</v>
      </c>
      <c r="E95" s="10">
        <f t="shared" si="78"/>
        <v>0.006826</v>
      </c>
      <c r="F95" s="8">
        <f t="shared" si="79"/>
        <v>91810</v>
      </c>
      <c r="G95" s="10">
        <f t="shared" si="80"/>
        <v>5.4E-05</v>
      </c>
      <c r="H95" s="8">
        <f t="shared" si="81"/>
        <v>726</v>
      </c>
      <c r="I95" s="8">
        <f t="shared" si="82"/>
        <v>92536</v>
      </c>
      <c r="J95" s="8">
        <f t="shared" si="54"/>
        <v>92536</v>
      </c>
      <c r="K95" s="10">
        <f>J95/J$105</f>
        <v>0.004074</v>
      </c>
      <c r="L95" s="10">
        <f>K95/K$105</f>
        <v>0.004825</v>
      </c>
      <c r="M95" s="8">
        <f t="shared" si="83"/>
        <v>20210</v>
      </c>
      <c r="N95" s="8">
        <f t="shared" si="84"/>
        <v>112746</v>
      </c>
      <c r="O95" s="8">
        <f t="shared" si="85"/>
        <v>112746</v>
      </c>
      <c r="P95" s="10">
        <f>O95/O$105</f>
        <v>0.004206</v>
      </c>
      <c r="Q95" s="10">
        <f>P95/P$105</f>
        <v>0.005808</v>
      </c>
      <c r="R95" s="8">
        <f t="shared" si="86"/>
        <v>533</v>
      </c>
      <c r="S95" s="8">
        <f t="shared" si="87"/>
        <v>113279</v>
      </c>
      <c r="T95" s="8">
        <f t="shared" si="88"/>
        <v>113279</v>
      </c>
      <c r="U95" s="10">
        <f>T95/T$105</f>
        <v>0.004211</v>
      </c>
      <c r="V95" s="10">
        <f>U95/U$105</f>
        <v>0.005842</v>
      </c>
      <c r="W95" s="8">
        <f t="shared" si="89"/>
        <v>0</v>
      </c>
      <c r="X95" s="8">
        <f t="shared" si="90"/>
        <v>113279</v>
      </c>
      <c r="Y95" s="8">
        <f t="shared" si="91"/>
        <v>113279</v>
      </c>
      <c r="Z95" s="10">
        <f>Y95/Y$105</f>
        <v>0.004211</v>
      </c>
      <c r="AA95" s="10">
        <f>Z95/Z$105</f>
        <v>0.00504</v>
      </c>
      <c r="AB95" s="8">
        <f t="shared" si="92"/>
        <v>0</v>
      </c>
      <c r="AC95" s="8">
        <f t="shared" si="93"/>
        <v>113279</v>
      </c>
      <c r="AD95" s="8">
        <f t="shared" si="94"/>
        <v>113279</v>
      </c>
    </row>
    <row r="96" spans="1:30" ht="12.75">
      <c r="A96" s="19" t="s">
        <v>79</v>
      </c>
      <c r="B96" s="8"/>
      <c r="C96" s="8"/>
      <c r="D96" s="21"/>
      <c r="E96" s="10"/>
      <c r="F96" s="22"/>
      <c r="G96" s="23"/>
      <c r="H96" s="8"/>
      <c r="I96" s="8"/>
      <c r="J96" s="8"/>
      <c r="K96" s="10"/>
      <c r="L96" s="10"/>
      <c r="M96" s="8"/>
      <c r="N96" s="8"/>
      <c r="O96" s="8"/>
      <c r="P96" s="10"/>
      <c r="Q96" s="10"/>
      <c r="R96" s="8"/>
      <c r="S96" s="8"/>
      <c r="T96" s="8"/>
      <c r="U96" s="23"/>
      <c r="V96" s="10"/>
      <c r="W96" s="8"/>
      <c r="X96" s="22"/>
      <c r="Y96" s="8"/>
      <c r="Z96" s="23"/>
      <c r="AA96" s="10"/>
      <c r="AB96" s="8"/>
      <c r="AC96" s="22"/>
      <c r="AD96" s="8"/>
    </row>
    <row r="97" spans="1:30" ht="12.75">
      <c r="A97" s="5" t="s">
        <v>133</v>
      </c>
      <c r="B97" s="8">
        <v>152000</v>
      </c>
      <c r="C97" s="8">
        <v>357161</v>
      </c>
      <c r="D97" s="9">
        <f>B97/C97</f>
        <v>0.4256</v>
      </c>
      <c r="E97" s="10">
        <f>D97/$D$105</f>
        <v>0.006892</v>
      </c>
      <c r="F97" s="8">
        <f>ROUND(+E97*13450000,0)</f>
        <v>92697</v>
      </c>
      <c r="G97" s="10">
        <f>B97/$B$105</f>
        <v>5.8E-05</v>
      </c>
      <c r="H97" s="8">
        <f>ROUND(+G97*13450000,0)</f>
        <v>780</v>
      </c>
      <c r="I97" s="8">
        <f>F97+H97</f>
        <v>93477</v>
      </c>
      <c r="J97" s="8">
        <f>MINA(2*B97,C97,I97,3087000)</f>
        <v>93477</v>
      </c>
      <c r="K97" s="10">
        <f>J97/J$105</f>
        <v>0.004116</v>
      </c>
      <c r="L97" s="10">
        <f>K97/K$105</f>
        <v>0.004875</v>
      </c>
      <c r="M97" s="8">
        <f>L97*(I$105-J$105)</f>
        <v>20419</v>
      </c>
      <c r="N97" s="8">
        <f>J97+M97</f>
        <v>113896</v>
      </c>
      <c r="O97" s="8">
        <f>MINA(2*$B97,$C97,N97,3087000)</f>
        <v>113896</v>
      </c>
      <c r="P97" s="10">
        <f>O97/O$105</f>
        <v>0.004249</v>
      </c>
      <c r="Q97" s="10">
        <f>P97/P$105</f>
        <v>0.005868</v>
      </c>
      <c r="R97" s="8">
        <f>Q97*(N$105-O$105)</f>
        <v>539</v>
      </c>
      <c r="S97" s="8">
        <f>O97+R97</f>
        <v>114435</v>
      </c>
      <c r="T97" s="8">
        <f>MINA(2*$B97,$C97,S97,3087000)</f>
        <v>114435</v>
      </c>
      <c r="U97" s="10"/>
      <c r="V97" s="10">
        <f>U97/U$105</f>
        <v>0</v>
      </c>
      <c r="W97" s="8">
        <f>V97*(S$105-T$105)</f>
        <v>0</v>
      </c>
      <c r="X97" s="8">
        <f>T97+W97</f>
        <v>114435</v>
      </c>
      <c r="Y97" s="8">
        <f>MINA(2*$B97,$C97,X97,3087000)</f>
        <v>114435</v>
      </c>
      <c r="Z97" s="10"/>
      <c r="AA97" s="10">
        <f>Z97/Z$105</f>
        <v>0</v>
      </c>
      <c r="AB97" s="8">
        <f>AA97*(X$105-Y$105)</f>
        <v>0</v>
      </c>
      <c r="AC97" s="8">
        <f>Y97+AB97</f>
        <v>114435</v>
      </c>
      <c r="AD97" s="8">
        <f>MINA(2*$B97,$C97,AC97,3087000)</f>
        <v>114435</v>
      </c>
    </row>
    <row r="98" spans="1:30" ht="12.75">
      <c r="A98" s="5" t="s">
        <v>114</v>
      </c>
      <c r="B98" s="8">
        <v>96773</v>
      </c>
      <c r="C98" s="8">
        <v>145365</v>
      </c>
      <c r="D98" s="9">
        <f>B98/C98</f>
        <v>0.6657</v>
      </c>
      <c r="E98" s="10">
        <f>D98/$D$105</f>
        <v>0.010781</v>
      </c>
      <c r="F98" s="8">
        <f>ROUND(+E98*13450000,0)</f>
        <v>145004</v>
      </c>
      <c r="G98" s="10">
        <f>B98/$B$105</f>
        <v>3.7E-05</v>
      </c>
      <c r="H98" s="8">
        <f>ROUND(+G98*13450000,0)</f>
        <v>498</v>
      </c>
      <c r="I98" s="8">
        <f>F98+H98</f>
        <v>145502</v>
      </c>
      <c r="J98" s="8">
        <f t="shared" si="54"/>
        <v>145365</v>
      </c>
      <c r="K98" s="10">
        <f>J98/J$105</f>
        <v>0.006401</v>
      </c>
      <c r="L98" s="10">
        <f>K98/K$105</f>
        <v>0.007581</v>
      </c>
      <c r="M98" s="8">
        <f>L98*(I$105-J$105)</f>
        <v>31753</v>
      </c>
      <c r="N98" s="8">
        <f>J98+M98</f>
        <v>177118</v>
      </c>
      <c r="O98" s="8">
        <f>MINA(2*$B98,$C98,N98,3087000)</f>
        <v>145365</v>
      </c>
      <c r="P98" s="10"/>
      <c r="Q98" s="10">
        <f>P98/P$105</f>
        <v>0</v>
      </c>
      <c r="R98" s="8">
        <f>Q98*(N$105-O$105)</f>
        <v>0</v>
      </c>
      <c r="S98" s="8">
        <f>O98+R98</f>
        <v>145365</v>
      </c>
      <c r="T98" s="8">
        <f>MINA(2*$B98,$C98,S98,3087000)</f>
        <v>145365</v>
      </c>
      <c r="U98" s="10"/>
      <c r="V98" s="10">
        <f>U98/U$105</f>
        <v>0</v>
      </c>
      <c r="W98" s="8">
        <f>V98*(S$105-T$105)</f>
        <v>0</v>
      </c>
      <c r="X98" s="8">
        <f>T98+W98</f>
        <v>145365</v>
      </c>
      <c r="Y98" s="8">
        <f>MINA(2*$B98,$C98,X98,3087000)</f>
        <v>145365</v>
      </c>
      <c r="Z98" s="10"/>
      <c r="AA98" s="10">
        <f>Z98/Z$105</f>
        <v>0</v>
      </c>
      <c r="AB98" s="8">
        <f>AA98*(X$105-Y$105)</f>
        <v>0</v>
      </c>
      <c r="AC98" s="8">
        <f>Y98+AB98</f>
        <v>145365</v>
      </c>
      <c r="AD98" s="8">
        <f>MINA(2*$B98,$C98,AC98,3087000)</f>
        <v>145365</v>
      </c>
    </row>
    <row r="99" spans="1:30" ht="12.75">
      <c r="A99" s="5" t="s">
        <v>115</v>
      </c>
      <c r="B99" s="8">
        <v>3166</v>
      </c>
      <c r="C99" s="14">
        <v>34356</v>
      </c>
      <c r="D99" s="9">
        <f>B99/C99</f>
        <v>0.0922</v>
      </c>
      <c r="E99" s="10">
        <f>D99/$D$105</f>
        <v>0.001493</v>
      </c>
      <c r="F99" s="8">
        <f>ROUND(+E99*13450000,0)</f>
        <v>20081</v>
      </c>
      <c r="G99" s="10">
        <f>B99/$B$105</f>
        <v>1E-06</v>
      </c>
      <c r="H99" s="8">
        <f>ROUND(+G99*13450000,0)</f>
        <v>13</v>
      </c>
      <c r="I99" s="8">
        <f>F99+H99</f>
        <v>20094</v>
      </c>
      <c r="J99" s="8">
        <f t="shared" si="54"/>
        <v>6332</v>
      </c>
      <c r="K99" s="10"/>
      <c r="L99" s="10">
        <f>K99/K$105</f>
        <v>0</v>
      </c>
      <c r="M99" s="8">
        <f>L99*(I$105-J$105)</f>
        <v>0</v>
      </c>
      <c r="N99" s="8">
        <f>J99+M99</f>
        <v>6332</v>
      </c>
      <c r="O99" s="8">
        <f>MINA(2*$B99,$C99,N99,3087000)</f>
        <v>6332</v>
      </c>
      <c r="P99" s="10"/>
      <c r="Q99" s="10">
        <f>P99/P$105</f>
        <v>0</v>
      </c>
      <c r="R99" s="8">
        <f>Q99*(N$105-O$105)</f>
        <v>0</v>
      </c>
      <c r="S99" s="8">
        <f>O99+R99</f>
        <v>6332</v>
      </c>
      <c r="T99" s="8">
        <f>MINA(2*$B99,$C99,S99,3087000)</f>
        <v>6332</v>
      </c>
      <c r="U99" s="10"/>
      <c r="V99" s="10">
        <f>U99/U$105</f>
        <v>0</v>
      </c>
      <c r="W99" s="8">
        <f>V99*(S$105-T$105)</f>
        <v>0</v>
      </c>
      <c r="X99" s="8">
        <f>T99+W99</f>
        <v>6332</v>
      </c>
      <c r="Y99" s="8">
        <f>MINA(2*$B99,$C99,X99,3087000)</f>
        <v>6332</v>
      </c>
      <c r="Z99" s="10"/>
      <c r="AA99" s="10">
        <f>Z99/Z$105</f>
        <v>0</v>
      </c>
      <c r="AB99" s="8">
        <f>AA99*(X$105-Y$105)</f>
        <v>0</v>
      </c>
      <c r="AC99" s="8">
        <f>Y99+AB99</f>
        <v>6332</v>
      </c>
      <c r="AD99" s="8">
        <f>MINA(2*$B99,$C99,AC99,3087000)</f>
        <v>6332</v>
      </c>
    </row>
    <row r="100" spans="1:30" ht="12.75">
      <c r="A100" s="5" t="s">
        <v>80</v>
      </c>
      <c r="B100" s="8">
        <v>108250</v>
      </c>
      <c r="C100" s="14">
        <v>552893</v>
      </c>
      <c r="D100" s="9">
        <f>B100/C100</f>
        <v>0.1958</v>
      </c>
      <c r="E100" s="10">
        <f>D100/$D$105</f>
        <v>0.003171</v>
      </c>
      <c r="F100" s="8">
        <f>ROUND(+E100*13450000,0)</f>
        <v>42650</v>
      </c>
      <c r="G100" s="10">
        <f>B100/$B$105</f>
        <v>4.2E-05</v>
      </c>
      <c r="H100" s="8">
        <f>ROUND(+G100*13450000,0)</f>
        <v>565</v>
      </c>
      <c r="I100" s="8">
        <f>F100+H100</f>
        <v>43215</v>
      </c>
      <c r="J100" s="8">
        <f t="shared" si="54"/>
        <v>43215</v>
      </c>
      <c r="K100" s="10">
        <f>J100/J$105</f>
        <v>0.001903</v>
      </c>
      <c r="L100" s="10">
        <f>K100/K$105</f>
        <v>0.002254</v>
      </c>
      <c r="M100" s="8">
        <f>L100*(I$105-J$105)</f>
        <v>9441</v>
      </c>
      <c r="N100" s="8">
        <f>J100+M100</f>
        <v>52656</v>
      </c>
      <c r="O100" s="8">
        <f>MINA(2*$B100,$C100,N100,3087000)</f>
        <v>52656</v>
      </c>
      <c r="P100" s="10">
        <f>O100/O$105</f>
        <v>0.001964</v>
      </c>
      <c r="Q100" s="10">
        <f>P100/P$105</f>
        <v>0.002712</v>
      </c>
      <c r="R100" s="8">
        <f>Q100*(N$105-O$105)</f>
        <v>249</v>
      </c>
      <c r="S100" s="8">
        <f>O100+R100</f>
        <v>52905</v>
      </c>
      <c r="T100" s="8">
        <f>MINA(2*$B100,$C100,S100,3087000)</f>
        <v>52905</v>
      </c>
      <c r="U100" s="10">
        <f>T100/T$105</f>
        <v>0.001967</v>
      </c>
      <c r="V100" s="10">
        <f>U100/U$105</f>
        <v>0.002729</v>
      </c>
      <c r="W100" s="8">
        <f>V100*(S$105-T$105)</f>
        <v>0</v>
      </c>
      <c r="X100" s="8">
        <f>T100+W100</f>
        <v>52905</v>
      </c>
      <c r="Y100" s="8">
        <f>MINA(2*$B100,$C100,X100,3087000)</f>
        <v>52905</v>
      </c>
      <c r="Z100" s="10">
        <f>Y100/Y$105</f>
        <v>0.001967</v>
      </c>
      <c r="AA100" s="10">
        <f>Z100/Z$105</f>
        <v>0.002354</v>
      </c>
      <c r="AB100" s="8">
        <f>AA100*(X$105-Y$105)</f>
        <v>0</v>
      </c>
      <c r="AC100" s="8">
        <f>Y100+AB100</f>
        <v>52905</v>
      </c>
      <c r="AD100" s="8">
        <f>MINA(2*$B100,$C100,AC100,3087000)</f>
        <v>52905</v>
      </c>
    </row>
    <row r="102" spans="5:7" ht="12.75">
      <c r="E102" s="18"/>
      <c r="G102" s="18"/>
    </row>
    <row r="103" spans="1:30" ht="12.75">
      <c r="A103" s="5" t="s">
        <v>81</v>
      </c>
      <c r="B103" s="8">
        <f>+B62</f>
        <v>2598456771</v>
      </c>
      <c r="C103" s="8">
        <f aca="true" t="shared" si="95" ref="C103:AD103">+C62</f>
        <v>2085903249</v>
      </c>
      <c r="D103" s="24">
        <f t="shared" si="95"/>
        <v>42.5059</v>
      </c>
      <c r="E103" s="10">
        <f t="shared" si="95"/>
        <v>0.688369</v>
      </c>
      <c r="F103" s="8">
        <f t="shared" si="95"/>
        <v>9258577</v>
      </c>
      <c r="G103" s="10">
        <f t="shared" si="95"/>
        <v>0.997408</v>
      </c>
      <c r="H103" s="8">
        <f t="shared" si="95"/>
        <v>13415111</v>
      </c>
      <c r="I103" s="8">
        <f t="shared" si="95"/>
        <v>22673688</v>
      </c>
      <c r="J103" s="8">
        <f t="shared" si="95"/>
        <v>19579324</v>
      </c>
      <c r="K103" s="10">
        <f t="shared" si="95"/>
        <v>0.72617</v>
      </c>
      <c r="L103" s="10">
        <f t="shared" si="95"/>
        <v>0.860026</v>
      </c>
      <c r="M103" s="8">
        <f t="shared" si="95"/>
        <v>3602261</v>
      </c>
      <c r="N103" s="8">
        <f t="shared" si="95"/>
        <v>23181572</v>
      </c>
      <c r="O103" s="8">
        <f t="shared" si="95"/>
        <v>23121483</v>
      </c>
      <c r="P103" s="10">
        <f t="shared" si="95"/>
        <v>0.632175</v>
      </c>
      <c r="Q103" s="10">
        <f t="shared" si="95"/>
        <v>0.873009</v>
      </c>
      <c r="R103" s="8">
        <f t="shared" si="95"/>
        <v>80178</v>
      </c>
      <c r="S103" s="8">
        <f t="shared" si="95"/>
        <v>23201662</v>
      </c>
      <c r="T103" s="8">
        <f t="shared" si="95"/>
        <v>23201662</v>
      </c>
      <c r="U103" s="10">
        <f t="shared" si="95"/>
        <v>0.632997</v>
      </c>
      <c r="V103" s="10">
        <f t="shared" si="95"/>
        <v>0.878163</v>
      </c>
      <c r="W103" s="8">
        <f t="shared" si="95"/>
        <v>0</v>
      </c>
      <c r="X103" s="8">
        <f t="shared" si="95"/>
        <v>23201662</v>
      </c>
      <c r="Y103" s="8">
        <f>+Y62</f>
        <v>23201662</v>
      </c>
      <c r="Z103" s="10">
        <f>+Z62</f>
        <v>0.747755</v>
      </c>
      <c r="AA103" s="10">
        <f>+AA62</f>
        <v>0.894899</v>
      </c>
      <c r="AB103" s="8">
        <f>+AB62</f>
        <v>0</v>
      </c>
      <c r="AC103" s="8">
        <f>+AC62</f>
        <v>23201662</v>
      </c>
      <c r="AD103" s="8">
        <f t="shared" si="95"/>
        <v>23201662</v>
      </c>
    </row>
    <row r="104" spans="1:30" ht="12.75">
      <c r="A104" s="5" t="s">
        <v>82</v>
      </c>
      <c r="B104" s="8">
        <f aca="true" t="shared" si="96" ref="B104:AD104">SUM(B67:B100)</f>
        <v>6755152</v>
      </c>
      <c r="C104" s="8">
        <f t="shared" si="96"/>
        <v>10130102</v>
      </c>
      <c r="D104" s="9">
        <f t="shared" si="96"/>
        <v>19.2427</v>
      </c>
      <c r="E104" s="10">
        <f t="shared" si="96"/>
        <v>0.31163</v>
      </c>
      <c r="F104" s="8">
        <f t="shared" si="96"/>
        <v>4191423</v>
      </c>
      <c r="G104" s="10">
        <f t="shared" si="96"/>
        <v>0.002594</v>
      </c>
      <c r="H104" s="8">
        <f t="shared" si="96"/>
        <v>34889</v>
      </c>
      <c r="I104" s="8">
        <f t="shared" si="96"/>
        <v>4226312</v>
      </c>
      <c r="J104" s="8">
        <f t="shared" si="96"/>
        <v>3132127</v>
      </c>
      <c r="K104" s="10">
        <f t="shared" si="96"/>
        <v>0.118189</v>
      </c>
      <c r="L104" s="10">
        <f t="shared" si="96"/>
        <v>0.139977</v>
      </c>
      <c r="M104" s="8">
        <f t="shared" si="96"/>
        <v>586301</v>
      </c>
      <c r="N104" s="8">
        <f t="shared" si="96"/>
        <v>3718428</v>
      </c>
      <c r="O104" s="8">
        <f t="shared" si="96"/>
        <v>3686675</v>
      </c>
      <c r="P104" s="10">
        <f t="shared" si="96"/>
        <v>0.091957</v>
      </c>
      <c r="Q104" s="10">
        <f t="shared" si="96"/>
        <v>0.126989</v>
      </c>
      <c r="R104" s="8">
        <f t="shared" si="96"/>
        <v>11663</v>
      </c>
      <c r="S104" s="8">
        <f t="shared" si="96"/>
        <v>3698338</v>
      </c>
      <c r="T104" s="8">
        <f t="shared" si="96"/>
        <v>3698338</v>
      </c>
      <c r="U104" s="10">
        <f t="shared" si="96"/>
        <v>0.087822</v>
      </c>
      <c r="V104" s="10">
        <f t="shared" si="96"/>
        <v>0.121835</v>
      </c>
      <c r="W104" s="8">
        <f t="shared" si="96"/>
        <v>0</v>
      </c>
      <c r="X104" s="8">
        <f t="shared" si="96"/>
        <v>3698338</v>
      </c>
      <c r="Y104" s="8">
        <f t="shared" si="96"/>
        <v>3698338</v>
      </c>
      <c r="Z104" s="10">
        <f t="shared" si="96"/>
        <v>0.087822</v>
      </c>
      <c r="AA104" s="10">
        <f t="shared" si="96"/>
        <v>0.105102</v>
      </c>
      <c r="AB104" s="8">
        <f t="shared" si="96"/>
        <v>0</v>
      </c>
      <c r="AC104" s="8">
        <f t="shared" si="96"/>
        <v>3698338</v>
      </c>
      <c r="AD104" s="8">
        <f t="shared" si="96"/>
        <v>3698338</v>
      </c>
    </row>
    <row r="105" spans="1:30" ht="12.75">
      <c r="A105" s="2" t="s">
        <v>83</v>
      </c>
      <c r="B105" s="8">
        <f>SUM(B103:B104)</f>
        <v>2605211923</v>
      </c>
      <c r="C105" s="8">
        <f aca="true" t="shared" si="97" ref="C105:AD105">SUM(C103:C104)</f>
        <v>2096033351</v>
      </c>
      <c r="D105" s="24">
        <f t="shared" si="97"/>
        <v>61.7486</v>
      </c>
      <c r="E105" s="25">
        <f t="shared" si="97"/>
        <v>1</v>
      </c>
      <c r="F105" s="8">
        <f t="shared" si="97"/>
        <v>13450000</v>
      </c>
      <c r="G105" s="25">
        <f t="shared" si="97"/>
        <v>1</v>
      </c>
      <c r="H105" s="8">
        <f t="shared" si="97"/>
        <v>13450000</v>
      </c>
      <c r="I105" s="8">
        <f t="shared" si="97"/>
        <v>26900000</v>
      </c>
      <c r="J105" s="8">
        <f t="shared" si="97"/>
        <v>22711451</v>
      </c>
      <c r="K105" s="10">
        <f t="shared" si="97"/>
        <v>0.844359</v>
      </c>
      <c r="L105" s="25">
        <f t="shared" si="97"/>
        <v>1</v>
      </c>
      <c r="M105" s="8">
        <f t="shared" si="97"/>
        <v>4188562</v>
      </c>
      <c r="N105" s="8">
        <f t="shared" si="97"/>
        <v>26900000</v>
      </c>
      <c r="O105" s="8">
        <f t="shared" si="97"/>
        <v>26808158</v>
      </c>
      <c r="P105" s="10">
        <f t="shared" si="97"/>
        <v>0.724132</v>
      </c>
      <c r="Q105" s="25">
        <f t="shared" si="97"/>
        <v>1</v>
      </c>
      <c r="R105" s="8">
        <f t="shared" si="97"/>
        <v>91841</v>
      </c>
      <c r="S105" s="8">
        <f t="shared" si="97"/>
        <v>26900000</v>
      </c>
      <c r="T105" s="8">
        <f t="shared" si="97"/>
        <v>26900000</v>
      </c>
      <c r="U105" s="10">
        <f t="shared" si="97"/>
        <v>0.720819</v>
      </c>
      <c r="V105" s="25">
        <f t="shared" si="97"/>
        <v>1</v>
      </c>
      <c r="W105" s="8">
        <f t="shared" si="97"/>
        <v>0</v>
      </c>
      <c r="X105" s="8">
        <f t="shared" si="97"/>
        <v>26900000</v>
      </c>
      <c r="Y105" s="8">
        <f>SUM(Y103:Y104)</f>
        <v>26900000</v>
      </c>
      <c r="Z105" s="10">
        <f>SUM(Z103:Z104)</f>
        <v>0.835577</v>
      </c>
      <c r="AA105" s="10">
        <f>SUM(AA103:AA104)</f>
        <v>1.000001</v>
      </c>
      <c r="AB105" s="8">
        <f>SUM(AB103:AB104)</f>
        <v>0</v>
      </c>
      <c r="AC105" s="8">
        <f>SUM(AC103:AC104)</f>
        <v>26900000</v>
      </c>
      <c r="AD105" s="8">
        <f t="shared" si="97"/>
        <v>26900000</v>
      </c>
    </row>
    <row r="106" spans="2:7" ht="12.75">
      <c r="B106" s="8"/>
      <c r="C106" s="8"/>
      <c r="G106" s="26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</sheetData>
  <printOptions gridLines="1"/>
  <pageMargins left="0.36" right="0.25" top="0.25" bottom="0.25" header="0.2" footer="0"/>
  <pageSetup horizontalDpi="300" verticalDpi="300" orientation="landscape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97levfrm</dc:title>
  <dc:subject/>
  <dc:creator>US DHHS</dc:creator>
  <cp:keywords/>
  <dc:description/>
  <cp:lastModifiedBy>pedelman</cp:lastModifiedBy>
  <cp:lastPrinted>2008-12-15T17:17:01Z</cp:lastPrinted>
  <dcterms:created xsi:type="dcterms:W3CDTF">1999-02-08T21:58:13Z</dcterms:created>
  <dcterms:modified xsi:type="dcterms:W3CDTF">2008-12-15T17:52:10Z</dcterms:modified>
  <cp:category/>
  <cp:version/>
  <cp:contentType/>
  <cp:contentStatus/>
</cp:coreProperties>
</file>