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5595" windowHeight="3510" activeTab="2"/>
  </bookViews>
  <sheets>
    <sheet name="Intro" sheetId="1" r:id="rId1"/>
    <sheet name="Output - Charts" sheetId="2" r:id="rId2"/>
    <sheet name="Input" sheetId="3" r:id="rId3"/>
  </sheets>
  <definedNames>
    <definedName name="ANNUAL_METRICS">'Output - Charts'!$A$40:$A$41</definedName>
    <definedName name="Fuel">'Input'!$A$23:$G$38</definedName>
    <definedName name="_xlnm.Print_Area" localSheetId="2">'Input'!$A$1:$L$54</definedName>
    <definedName name="_xlnm.Print_Area" localSheetId="1">'Output - Charts'!$A$1:$U$80</definedName>
    <definedName name="Quarterly_Fuel_Consumption_Metrics">'Output - Charts'!$A$9</definedName>
    <definedName name="Quarterly_ULEV_Metrics">'Output - Charts'!$N$9</definedName>
    <definedName name="ULEV">'Input'!$I$24:$L$33</definedName>
    <definedName name="Vessel">'Input'!$A$42:$C$56</definedName>
  </definedNames>
  <calcPr fullCalcOnLoad="1"/>
</workbook>
</file>

<file path=xl/sharedStrings.xml><?xml version="1.0" encoding="utf-8"?>
<sst xmlns="http://schemas.openxmlformats.org/spreadsheetml/2006/main" count="132" uniqueCount="70">
  <si>
    <t xml:space="preserve">Client: </t>
  </si>
  <si>
    <t>Location:</t>
  </si>
  <si>
    <t>Project:</t>
  </si>
  <si>
    <t>Last Updated:</t>
  </si>
  <si>
    <t>Year</t>
  </si>
  <si>
    <t>By:</t>
  </si>
  <si>
    <t>Port of Houston Authority</t>
  </si>
  <si>
    <t>Diesel</t>
  </si>
  <si>
    <t>PuriNOx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</si>
  <si>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</si>
  <si>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</si>
  <si>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</si>
  <si>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</si>
  <si>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</si>
  <si>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</si>
  <si>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</si>
  <si>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</si>
  <si>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</si>
  <si>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</si>
  <si>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</si>
  <si>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</si>
  <si>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(gallons)</t>
  </si>
  <si>
    <t>Fuel Consumption</t>
  </si>
  <si>
    <t>No.</t>
  </si>
  <si>
    <t>Vessel Moves</t>
  </si>
  <si>
    <t>Period</t>
  </si>
  <si>
    <t>Total</t>
  </si>
  <si>
    <t>Due:</t>
  </si>
  <si>
    <t>MONTHLY INPUT</t>
  </si>
  <si>
    <t>ANNUAL INPUT</t>
  </si>
  <si>
    <t>Tons NOx/1,000 Moves</t>
  </si>
  <si>
    <t>OUTPUT</t>
  </si>
  <si>
    <t>Quarterly Fuel Consumption Metrics</t>
  </si>
  <si>
    <t>Annual NOx Emissions Expressed Relative to Vessel Moves</t>
  </si>
  <si>
    <t>QUARTERLY METRICS</t>
  </si>
  <si>
    <t>ANNUAL METRICS</t>
  </si>
  <si>
    <t>Goal (25% Reduction by 2005)</t>
  </si>
  <si>
    <t>JAK</t>
  </si>
  <si>
    <t>Data Supplied By:</t>
  </si>
  <si>
    <t>Diesel and PuriNOx Fuel Consumption</t>
  </si>
  <si>
    <t>INPUT</t>
  </si>
  <si>
    <t>Balanced Scorecard Reporting - Air Quality</t>
  </si>
  <si>
    <t>NOx Emissions Relative to Vessel Moves</t>
  </si>
  <si>
    <t>File:</t>
  </si>
  <si>
    <t>tpy</t>
  </si>
  <si>
    <t>NOx</t>
  </si>
  <si>
    <t>NOx Emissions - Sam Wells/Starcrest</t>
  </si>
  <si>
    <t>Equipment Hours of Operation (separate file)</t>
  </si>
  <si>
    <t>Sample Equations:</t>
  </si>
  <si>
    <t>2001 Tons NOx/1,000 Moves  =  211 tpy NOx / (404,208 vessel moves/1,000)  = 0.52 tons NOx/1,000 moves</t>
  </si>
  <si>
    <t>2002 Tons NOx/1,000 Moves  =  205 tpy NOx / (448,658 vessel moves/1,000)  = 0.46 tons NOx/1,000 moves</t>
  </si>
  <si>
    <t>2003 Tons NOx/1,000 Moves  =  162 tpy NOx / (502,917 vessel moves/1,000)  = 0.32 tons NOx/1,000 moves</t>
  </si>
  <si>
    <t>CHE Fuel (Gal/Hr) - Nena Armstrong/PHA</t>
  </si>
  <si>
    <t>2004 Tons NOx/1,000 Moves  =  173 tpy NOx / (549,699 vessel moves/1,000)  = 0.31 tons NOx/1,000 moves</t>
  </si>
  <si>
    <t>SUMMARY</t>
  </si>
  <si>
    <t>NOx/1000 Moves</t>
  </si>
  <si>
    <t>TARGET</t>
  </si>
  <si>
    <t>Barbours Cut Terminal - NOx Emissions</t>
  </si>
  <si>
    <t>2005 Balanced Scorecard Reporting - Air Quality</t>
  </si>
  <si>
    <t>Emissions (separate file - results of NONROAD model)</t>
  </si>
  <si>
    <t>Annual</t>
  </si>
  <si>
    <t>CHE Operating Hours - Nena Armstrong/PHA</t>
  </si>
  <si>
    <t>Vessel Moves - Ila Gibson/PHA</t>
  </si>
  <si>
    <t>Month/2005</t>
  </si>
  <si>
    <t>TOTAL</t>
  </si>
  <si>
    <t>TARGET:  Tons NOx/1,000 Moves  =  214 tpy NOx / (549,699 vessel moves/1,000)  = 0.39 tons NOx/1,000 moves</t>
  </si>
  <si>
    <t>2005 Tons NOx/1,000 Moves = 181 tpy NOx/(619,441 vessel moves/1,000) = 0.29 tons NOx/1,000 moves</t>
  </si>
  <si>
    <t>Changes from 2001 to 2005:</t>
  </si>
  <si>
    <t>2005 w/o PuriNOx</t>
  </si>
  <si>
    <t>DO NOT PRINT - SOURCE DATA FOR CHARTS: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</si>
</sst>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0"/>
    <numFmt numFmtId="167" formatCode="[$-409]dddd\,\ mmmm\ dd\,\ yyyy"/>
    <numFmt numFmtId="168" formatCode="mm/dd/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/d/yy;@"/>
    <numFmt numFmtId="174" formatCode="[$-409]h:mm:ss\ AM/PM"/>
    <numFmt numFmtId="175" formatCode="#,##0.0"/>
    <numFmt numFmtId="176" formatCode="0.0%"/>
    <numFmt numFmtId="177" formatCode="0.00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2"/>
      <name val="Arial"/>
      <family val="0"/>
    </font>
    <font>
      <sz val="10.75"/>
      <name val="Arial"/>
      <family val="0"/>
    </font>
    <font>
      <b/>
      <sz val="10.75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sz val="14.5"/>
      <name val="Arial"/>
      <family val="0"/>
    </font>
    <font>
      <sz val="12"/>
      <name val="Arial"/>
      <family val="0"/>
    </font>
    <font>
      <b/>
      <sz val="11.5"/>
      <name val="Arial"/>
      <family val="0"/>
    </font>
    <font>
      <sz val="9.5"/>
      <name val="Arial"/>
      <family val="0"/>
    </font>
    <font>
      <sz val="9"/>
      <name val="Arial"/>
      <family val="2"/>
    </font>
    <font>
      <b/>
      <sz val="10"/>
      <color indexed="61"/>
      <name val="Arial"/>
      <family val="2"/>
    </font>
    <font>
      <b/>
      <i/>
      <sz val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0"/>
    </font>
    <font>
      <b/>
      <sz val="10"/>
      <color indexed="6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double">
        <color indexed="2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168" fontId="0" fillId="2" borderId="1" xfId="0" applyNumberFormat="1" applyFill="1" applyBorder="1" applyAlignment="1">
      <alignment/>
    </xf>
    <xf numFmtId="0" fontId="0" fillId="0" borderId="0" xfId="0" applyAlignment="1">
      <alignment horizontal="left"/>
    </xf>
    <xf numFmtId="168" fontId="0" fillId="2" borderId="1" xfId="0" applyNumberForma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Fill="1" applyBorder="1" applyAlignment="1">
      <alignment/>
    </xf>
    <xf numFmtId="168" fontId="0" fillId="0" borderId="0" xfId="0" applyNumberFormat="1" applyFill="1" applyBorder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20" applyAlignment="1">
      <alignment/>
    </xf>
    <xf numFmtId="0" fontId="0" fillId="0" borderId="0" xfId="0" applyFont="1" applyAlignment="1">
      <alignment/>
    </xf>
    <xf numFmtId="0" fontId="1" fillId="0" borderId="0" xfId="20" applyFill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Fill="1" applyAlignment="1">
      <alignment/>
    </xf>
    <xf numFmtId="168" fontId="0" fillId="2" borderId="1" xfId="0" applyNumberFormat="1" applyFont="1" applyFill="1" applyBorder="1" applyAlignment="1">
      <alignment horizontal="left"/>
    </xf>
    <xf numFmtId="168" fontId="0" fillId="2" borderId="2" xfId="0" applyNumberFormat="1" applyFont="1" applyFill="1" applyBorder="1" applyAlignment="1">
      <alignment/>
    </xf>
    <xf numFmtId="168" fontId="0" fillId="2" borderId="3" xfId="0" applyNumberFormat="1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168" fontId="0" fillId="2" borderId="6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3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9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3" fontId="0" fillId="0" borderId="0" xfId="0" applyNumberFormat="1" applyFont="1" applyBorder="1" applyAlignment="1">
      <alignment/>
    </xf>
    <xf numFmtId="0" fontId="17" fillId="0" borderId="0" xfId="0" applyFont="1" applyAlignment="1">
      <alignment/>
    </xf>
    <xf numFmtId="1" fontId="0" fillId="0" borderId="0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Font="1" applyBorder="1" applyAlignment="1">
      <alignment/>
    </xf>
    <xf numFmtId="0" fontId="19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3" fontId="0" fillId="0" borderId="12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1" fontId="0" fillId="0" borderId="13" xfId="0" applyNumberFormat="1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 quotePrefix="1">
      <alignment horizontal="center"/>
    </xf>
    <xf numFmtId="0" fontId="0" fillId="0" borderId="14" xfId="0" applyFont="1" applyBorder="1" applyAlignment="1">
      <alignment/>
    </xf>
    <xf numFmtId="3" fontId="0" fillId="0" borderId="14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9" fontId="0" fillId="0" borderId="14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9" fontId="0" fillId="0" borderId="12" xfId="0" applyNumberFormat="1" applyFill="1" applyBorder="1" applyAlignment="1">
      <alignment horizontal="center"/>
    </xf>
    <xf numFmtId="1" fontId="0" fillId="0" borderId="12" xfId="0" applyNumberFormat="1" applyFill="1" applyBorder="1" applyAlignment="1">
      <alignment horizontal="centerContinuous"/>
    </xf>
    <xf numFmtId="2" fontId="0" fillId="0" borderId="12" xfId="0" applyNumberFormat="1" applyFill="1" applyBorder="1" applyAlignment="1">
      <alignment horizontal="centerContinuous"/>
    </xf>
    <xf numFmtId="3" fontId="19" fillId="0" borderId="12" xfId="0" applyNumberFormat="1" applyFont="1" applyFill="1" applyBorder="1" applyAlignment="1">
      <alignment horizontal="left"/>
    </xf>
    <xf numFmtId="9" fontId="0" fillId="0" borderId="0" xfId="0" applyNumberFormat="1" applyFill="1" applyBorder="1" applyAlignment="1">
      <alignment horizontal="center"/>
    </xf>
    <xf numFmtId="0" fontId="20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Barbour's Cut
2005 Fuel Consumption</a:t>
            </a:r>
          </a:p>
        </c:rich>
      </c:tx>
      <c:layout>
        <c:manualLayout>
          <c:xMode val="factor"/>
          <c:yMode val="factor"/>
          <c:x val="-0.008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2365"/>
          <c:w val="0.677"/>
          <c:h val="0.71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Input!$B$25</c:f>
              <c:strCache>
                <c:ptCount val="1"/>
                <c:pt idx="0">
                  <c:v>Diesel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Input!$A$26:$A$37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Input!$B$26:$B$37</c:f>
              <c:numCache>
                <c:ptCount val="12"/>
                <c:pt idx="0">
                  <c:v>4447.2</c:v>
                </c:pt>
                <c:pt idx="1">
                  <c:v>4246.2</c:v>
                </c:pt>
                <c:pt idx="2">
                  <c:v>7142.9</c:v>
                </c:pt>
                <c:pt idx="3">
                  <c:v>5622.1</c:v>
                </c:pt>
                <c:pt idx="4">
                  <c:v>16129.1</c:v>
                </c:pt>
                <c:pt idx="5">
                  <c:v>13170.8</c:v>
                </c:pt>
                <c:pt idx="6">
                  <c:v>14047</c:v>
                </c:pt>
                <c:pt idx="7">
                  <c:v>17892.5</c:v>
                </c:pt>
                <c:pt idx="8">
                  <c:v>14045.7</c:v>
                </c:pt>
                <c:pt idx="9">
                  <c:v>18479.8</c:v>
                </c:pt>
                <c:pt idx="10">
                  <c:v>18135.6</c:v>
                </c:pt>
                <c:pt idx="11">
                  <c:v>17385.1</c:v>
                </c:pt>
              </c:numCache>
            </c:numRef>
          </c:val>
        </c:ser>
        <c:ser>
          <c:idx val="1"/>
          <c:order val="1"/>
          <c:tx>
            <c:strRef>
              <c:f>Input!$C$25</c:f>
              <c:strCache>
                <c:ptCount val="1"/>
                <c:pt idx="0">
                  <c:v>PuriNOx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Input!$A$26:$A$37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Input!$C$26:$C$37</c:f>
              <c:numCache>
                <c:ptCount val="12"/>
                <c:pt idx="0">
                  <c:v>71905</c:v>
                </c:pt>
                <c:pt idx="1">
                  <c:v>65127</c:v>
                </c:pt>
                <c:pt idx="2">
                  <c:v>74030</c:v>
                </c:pt>
                <c:pt idx="3">
                  <c:v>70571</c:v>
                </c:pt>
                <c:pt idx="4">
                  <c:v>66161</c:v>
                </c:pt>
                <c:pt idx="5">
                  <c:v>64151</c:v>
                </c:pt>
                <c:pt idx="6">
                  <c:v>72157</c:v>
                </c:pt>
                <c:pt idx="7">
                  <c:v>71774</c:v>
                </c:pt>
                <c:pt idx="8">
                  <c:v>57140</c:v>
                </c:pt>
                <c:pt idx="9">
                  <c:v>74434</c:v>
                </c:pt>
                <c:pt idx="10">
                  <c:v>64879</c:v>
                </c:pt>
                <c:pt idx="11">
                  <c:v>61172</c:v>
                </c:pt>
              </c:numCache>
            </c:numRef>
          </c:val>
        </c:ser>
        <c:overlap val="100"/>
        <c:axId val="37964073"/>
        <c:axId val="6132338"/>
      </c:barChart>
      <c:catAx>
        <c:axId val="37964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32338"/>
        <c:crosses val="autoZero"/>
        <c:auto val="1"/>
        <c:lblOffset val="100"/>
        <c:noMultiLvlLbl val="0"/>
      </c:catAx>
      <c:valAx>
        <c:axId val="61323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(gallons)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964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Barbour's Cut
2005 Fuel Consumption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225"/>
          <c:y val="0.324"/>
          <c:w val="0.61775"/>
          <c:h val="0.6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Input!$B$25</c:f>
              <c:strCache>
                <c:ptCount val="1"/>
                <c:pt idx="0">
                  <c:v>Diesel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Input!$A$26:$A$37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Input!$B$26:$B$37</c:f>
              <c:numCache>
                <c:ptCount val="12"/>
                <c:pt idx="0">
                  <c:v>4447.2</c:v>
                </c:pt>
                <c:pt idx="1">
                  <c:v>4246.2</c:v>
                </c:pt>
                <c:pt idx="2">
                  <c:v>7142.9</c:v>
                </c:pt>
                <c:pt idx="3">
                  <c:v>5622.1</c:v>
                </c:pt>
                <c:pt idx="4">
                  <c:v>16129.1</c:v>
                </c:pt>
                <c:pt idx="5">
                  <c:v>13170.8</c:v>
                </c:pt>
                <c:pt idx="6">
                  <c:v>14047</c:v>
                </c:pt>
                <c:pt idx="7">
                  <c:v>17892.5</c:v>
                </c:pt>
                <c:pt idx="8">
                  <c:v>14045.7</c:v>
                </c:pt>
                <c:pt idx="9">
                  <c:v>18479.8</c:v>
                </c:pt>
                <c:pt idx="10">
                  <c:v>18135.6</c:v>
                </c:pt>
                <c:pt idx="11">
                  <c:v>17385.1</c:v>
                </c:pt>
              </c:numCache>
            </c:numRef>
          </c:val>
        </c:ser>
        <c:ser>
          <c:idx val="1"/>
          <c:order val="1"/>
          <c:tx>
            <c:strRef>
              <c:f>Input!$C$25</c:f>
              <c:strCache>
                <c:ptCount val="1"/>
                <c:pt idx="0">
                  <c:v>PuriNOx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Input!$A$26:$A$37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Input!$C$26:$C$37</c:f>
              <c:numCache>
                <c:ptCount val="12"/>
                <c:pt idx="0">
                  <c:v>71905</c:v>
                </c:pt>
                <c:pt idx="1">
                  <c:v>65127</c:v>
                </c:pt>
                <c:pt idx="2">
                  <c:v>74030</c:v>
                </c:pt>
                <c:pt idx="3">
                  <c:v>70571</c:v>
                </c:pt>
                <c:pt idx="4">
                  <c:v>66161</c:v>
                </c:pt>
                <c:pt idx="5">
                  <c:v>64151</c:v>
                </c:pt>
                <c:pt idx="6">
                  <c:v>72157</c:v>
                </c:pt>
                <c:pt idx="7">
                  <c:v>71774</c:v>
                </c:pt>
                <c:pt idx="8">
                  <c:v>57140</c:v>
                </c:pt>
                <c:pt idx="9">
                  <c:v>74434</c:v>
                </c:pt>
                <c:pt idx="10">
                  <c:v>64879</c:v>
                </c:pt>
                <c:pt idx="11">
                  <c:v>61172</c:v>
                </c:pt>
              </c:numCache>
            </c:numRef>
          </c:val>
        </c:ser>
        <c:axId val="55191043"/>
        <c:axId val="26957340"/>
      </c:barChart>
      <c:catAx>
        <c:axId val="5519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957340"/>
        <c:crosses val="autoZero"/>
        <c:auto val="1"/>
        <c:lblOffset val="100"/>
        <c:noMultiLvlLbl val="0"/>
      </c:catAx>
      <c:valAx>
        <c:axId val="26957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(gallons)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191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25"/>
          <c:y val="0.399"/>
          <c:w val="0.21225"/>
          <c:h val="0.220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Barbour's Cut
2005 Fuel Use as % PuriNOx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trendlineType val="linear"/>
            <c:dispEq val="0"/>
            <c:dispRSqr val="0"/>
          </c:trendline>
          <c:cat>
            <c:strRef>
              <c:f>Input!$F$26:$F$37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Input!$G$26:$G$37</c:f>
              <c:numCache>
                <c:ptCount val="12"/>
                <c:pt idx="0">
                  <c:v>0.9417541341310401</c:v>
                </c:pt>
                <c:pt idx="1">
                  <c:v>0.9387919254121189</c:v>
                </c:pt>
                <c:pt idx="2">
                  <c:v>0.9120038830693495</c:v>
                </c:pt>
                <c:pt idx="3">
                  <c:v>0.9262124785577696</c:v>
                </c:pt>
                <c:pt idx="4">
                  <c:v>0.8039970786279272</c:v>
                </c:pt>
                <c:pt idx="5">
                  <c:v>0.82966252725622</c:v>
                </c:pt>
                <c:pt idx="6">
                  <c:v>0.8370493248573152</c:v>
                </c:pt>
                <c:pt idx="7">
                  <c:v>0.8004550194331216</c:v>
                </c:pt>
                <c:pt idx="8">
                  <c:v>0.8026893041720459</c:v>
                </c:pt>
                <c:pt idx="9">
                  <c:v>0.8011081238739562</c:v>
                </c:pt>
                <c:pt idx="10">
                  <c:v>0.7815372235727209</c:v>
                </c:pt>
                <c:pt idx="11">
                  <c:v>0.7786947328758317</c:v>
                </c:pt>
              </c:numCache>
            </c:numRef>
          </c:val>
          <c:smooth val="0"/>
        </c:ser>
        <c:marker val="1"/>
        <c:axId val="41289469"/>
        <c:axId val="36060902"/>
      </c:lineChart>
      <c:catAx>
        <c:axId val="41289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060902"/>
        <c:crosses val="autoZero"/>
        <c:auto val="1"/>
        <c:lblOffset val="100"/>
        <c:noMultiLvlLbl val="0"/>
      </c:catAx>
      <c:valAx>
        <c:axId val="36060902"/>
        <c:scaling>
          <c:orientation val="minMax"/>
          <c:min val="0.2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1289469"/>
        <c:crossesAt val="1"/>
        <c:crossBetween val="between"/>
        <c:dispUnits/>
        <c:majorUnit val="0.2"/>
        <c:minorUnit val="0.0017330654260385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Barbour's Cut
NOx / 1,000 Vessel Moves (tpy)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99FF"/>
              </a:solidFill>
            </c:spPr>
          </c:dPt>
          <c:trendline>
            <c:trendlineType val="linear"/>
            <c:dispEq val="0"/>
            <c:dispRSqr val="0"/>
          </c:trendline>
          <c:cat>
            <c:numRef>
              <c:f>Input!$F$45:$F$49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Input!$G$45:$G$49</c:f>
              <c:numCache>
                <c:ptCount val="5"/>
                <c:pt idx="0">
                  <c:v>0.5220084708862763</c:v>
                </c:pt>
                <c:pt idx="1">
                  <c:v>0.456918187126943</c:v>
                </c:pt>
                <c:pt idx="2">
                  <c:v>0.3221207475587423</c:v>
                </c:pt>
                <c:pt idx="3">
                  <c:v>0.3141537459591522</c:v>
                </c:pt>
                <c:pt idx="4">
                  <c:v>0.29205364191262767</c:v>
                </c:pt>
              </c:numCache>
            </c:numRef>
          </c:val>
        </c:ser>
        <c:axId val="56112663"/>
        <c:axId val="35251920"/>
      </c:barChart>
      <c:catAx>
        <c:axId val="561126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251920"/>
        <c:crosses val="autoZero"/>
        <c:auto val="1"/>
        <c:lblOffset val="100"/>
        <c:noMultiLvlLbl val="0"/>
      </c:catAx>
      <c:valAx>
        <c:axId val="352519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126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Barbour's Cut
Vessel Moves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numRef>
              <c:f>Input!$B$45:$B$49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Input!$C$45:$C$49</c:f>
              <c:numCache>
                <c:ptCount val="5"/>
                <c:pt idx="0">
                  <c:v>404208</c:v>
                </c:pt>
                <c:pt idx="1">
                  <c:v>448658</c:v>
                </c:pt>
                <c:pt idx="2">
                  <c:v>502917</c:v>
                </c:pt>
                <c:pt idx="3">
                  <c:v>549699</c:v>
                </c:pt>
                <c:pt idx="4">
                  <c:v>619441</c:v>
                </c:pt>
              </c:numCache>
            </c:numRef>
          </c:val>
        </c:ser>
        <c:axId val="48831825"/>
        <c:axId val="36833242"/>
      </c:barChart>
      <c:catAx>
        <c:axId val="48831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833242"/>
        <c:crosses val="autoZero"/>
        <c:auto val="1"/>
        <c:lblOffset val="100"/>
        <c:noMultiLvlLbl val="0"/>
      </c:catAx>
      <c:valAx>
        <c:axId val="368332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831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Barbour's Cut
NOx Emissions (tpy)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9999FF"/>
              </a:solidFill>
            </c:spPr>
          </c:dPt>
          <c:dPt>
            <c:idx val="5"/>
            <c:invertIfNegative val="0"/>
            <c:spPr>
              <a:solidFill>
                <a:srgbClr val="9999FF"/>
              </a:solidFill>
            </c:spPr>
          </c:dPt>
          <c:trendline>
            <c:trendlineType val="linear"/>
            <c:dispEq val="0"/>
            <c:dispRSqr val="0"/>
          </c:trendline>
          <c:cat>
            <c:numRef>
              <c:f>Input!$B$45:$B$49</c:f>
              <c:numCache>
                <c:ptCount val="5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</c:numCache>
            </c:numRef>
          </c:cat>
          <c:val>
            <c:numRef>
              <c:f>Input!$D$45:$D$49</c:f>
              <c:numCache>
                <c:ptCount val="5"/>
                <c:pt idx="0">
                  <c:v>211</c:v>
                </c:pt>
                <c:pt idx="1">
                  <c:v>205</c:v>
                </c:pt>
                <c:pt idx="2">
                  <c:v>162</c:v>
                </c:pt>
                <c:pt idx="3">
                  <c:v>172.69</c:v>
                </c:pt>
                <c:pt idx="4">
                  <c:v>180.91</c:v>
                </c:pt>
              </c:numCache>
            </c:numRef>
          </c:val>
        </c:ser>
        <c:axId val="63063723"/>
        <c:axId val="30702596"/>
      </c:barChart>
      <c:catAx>
        <c:axId val="630637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702596"/>
        <c:crosses val="autoZero"/>
        <c:auto val="1"/>
        <c:lblOffset val="100"/>
        <c:noMultiLvlLbl val="0"/>
      </c:catAx>
      <c:valAx>
        <c:axId val="307025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0637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Barbour's Cut
2005 Vessel Moves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0"/>
            <c:dispRSqr val="0"/>
          </c:trendline>
          <c:cat>
            <c:strRef>
              <c:f>Input!$J$45:$J$56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Input!$L$45:$L$56</c:f>
              <c:numCache>
                <c:ptCount val="12"/>
                <c:pt idx="0">
                  <c:v>43181</c:v>
                </c:pt>
                <c:pt idx="1">
                  <c:v>42066</c:v>
                </c:pt>
                <c:pt idx="2">
                  <c:v>48677</c:v>
                </c:pt>
                <c:pt idx="3">
                  <c:v>51341</c:v>
                </c:pt>
                <c:pt idx="4">
                  <c:v>49766</c:v>
                </c:pt>
                <c:pt idx="5">
                  <c:v>51706</c:v>
                </c:pt>
                <c:pt idx="6">
                  <c:v>56657</c:v>
                </c:pt>
                <c:pt idx="7">
                  <c:v>56653</c:v>
                </c:pt>
                <c:pt idx="8">
                  <c:v>45260</c:v>
                </c:pt>
                <c:pt idx="9">
                  <c:v>57325</c:v>
                </c:pt>
                <c:pt idx="10">
                  <c:v>60969</c:v>
                </c:pt>
                <c:pt idx="11">
                  <c:v>55840</c:v>
                </c:pt>
              </c:numCache>
            </c:numRef>
          </c:val>
          <c:smooth val="0"/>
        </c:ser>
        <c:marker val="1"/>
        <c:axId val="7887909"/>
        <c:axId val="3882318"/>
      </c:lineChart>
      <c:catAx>
        <c:axId val="78879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2318"/>
        <c:crosses val="autoZero"/>
        <c:auto val="1"/>
        <c:lblOffset val="100"/>
        <c:noMultiLvlLbl val="0"/>
      </c:catAx>
      <c:valAx>
        <c:axId val="38823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879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9</xdr:row>
      <xdr:rowOff>28575</xdr:rowOff>
    </xdr:from>
    <xdr:to>
      <xdr:col>6</xdr:col>
      <xdr:colOff>590550</xdr:colOff>
      <xdr:row>21</xdr:row>
      <xdr:rowOff>66675</xdr:rowOff>
    </xdr:to>
    <xdr:graphicFrame>
      <xdr:nvGraphicFramePr>
        <xdr:cNvPr id="1" name="Chart 1"/>
        <xdr:cNvGraphicFramePr/>
      </xdr:nvGraphicFramePr>
      <xdr:xfrm>
        <a:off x="504825" y="1619250"/>
        <a:ext cx="3743325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66675</xdr:colOff>
      <xdr:row>9</xdr:row>
      <xdr:rowOff>28575</xdr:rowOff>
    </xdr:from>
    <xdr:to>
      <xdr:col>13</xdr:col>
      <xdr:colOff>219075</xdr:colOff>
      <xdr:row>22</xdr:row>
      <xdr:rowOff>38100</xdr:rowOff>
    </xdr:to>
    <xdr:graphicFrame>
      <xdr:nvGraphicFramePr>
        <xdr:cNvPr id="2" name="Chart 2"/>
        <xdr:cNvGraphicFramePr/>
      </xdr:nvGraphicFramePr>
      <xdr:xfrm>
        <a:off x="4333875" y="1619250"/>
        <a:ext cx="3810000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123825</xdr:colOff>
      <xdr:row>22</xdr:row>
      <xdr:rowOff>123825</xdr:rowOff>
    </xdr:from>
    <xdr:to>
      <xdr:col>6</xdr:col>
      <xdr:colOff>581025</xdr:colOff>
      <xdr:row>38</xdr:row>
      <xdr:rowOff>38100</xdr:rowOff>
    </xdr:to>
    <xdr:graphicFrame>
      <xdr:nvGraphicFramePr>
        <xdr:cNvPr id="3" name="Chart 3"/>
        <xdr:cNvGraphicFramePr/>
      </xdr:nvGraphicFramePr>
      <xdr:xfrm>
        <a:off x="123825" y="3819525"/>
        <a:ext cx="4114800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495300</xdr:colOff>
      <xdr:row>41</xdr:row>
      <xdr:rowOff>114300</xdr:rowOff>
    </xdr:from>
    <xdr:to>
      <xdr:col>6</xdr:col>
      <xdr:colOff>247650</xdr:colOff>
      <xdr:row>52</xdr:row>
      <xdr:rowOff>123825</xdr:rowOff>
    </xdr:to>
    <xdr:graphicFrame>
      <xdr:nvGraphicFramePr>
        <xdr:cNvPr id="4" name="Chart 4"/>
        <xdr:cNvGraphicFramePr/>
      </xdr:nvGraphicFramePr>
      <xdr:xfrm>
        <a:off x="495300" y="6886575"/>
        <a:ext cx="3409950" cy="1790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495300</xdr:colOff>
      <xdr:row>65</xdr:row>
      <xdr:rowOff>57150</xdr:rowOff>
    </xdr:from>
    <xdr:to>
      <xdr:col>6</xdr:col>
      <xdr:colOff>266700</xdr:colOff>
      <xdr:row>76</xdr:row>
      <xdr:rowOff>133350</xdr:rowOff>
    </xdr:to>
    <xdr:graphicFrame>
      <xdr:nvGraphicFramePr>
        <xdr:cNvPr id="5" name="Chart 5"/>
        <xdr:cNvGraphicFramePr/>
      </xdr:nvGraphicFramePr>
      <xdr:xfrm>
        <a:off x="495300" y="10715625"/>
        <a:ext cx="3429000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514350</xdr:colOff>
      <xdr:row>53</xdr:row>
      <xdr:rowOff>66675</xdr:rowOff>
    </xdr:from>
    <xdr:to>
      <xdr:col>6</xdr:col>
      <xdr:colOff>285750</xdr:colOff>
      <xdr:row>64</xdr:row>
      <xdr:rowOff>142875</xdr:rowOff>
    </xdr:to>
    <xdr:graphicFrame>
      <xdr:nvGraphicFramePr>
        <xdr:cNvPr id="6" name="Chart 6"/>
        <xdr:cNvGraphicFramePr/>
      </xdr:nvGraphicFramePr>
      <xdr:xfrm>
        <a:off x="514350" y="8782050"/>
        <a:ext cx="3429000" cy="1857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85725</xdr:colOff>
      <xdr:row>22</xdr:row>
      <xdr:rowOff>95250</xdr:rowOff>
    </xdr:from>
    <xdr:to>
      <xdr:col>13</xdr:col>
      <xdr:colOff>133350</xdr:colOff>
      <xdr:row>37</xdr:row>
      <xdr:rowOff>152400</xdr:rowOff>
    </xdr:to>
    <xdr:graphicFrame>
      <xdr:nvGraphicFramePr>
        <xdr:cNvPr id="7" name="Chart 7"/>
        <xdr:cNvGraphicFramePr/>
      </xdr:nvGraphicFramePr>
      <xdr:xfrm>
        <a:off x="4352925" y="3790950"/>
        <a:ext cx="3705225" cy="2486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showGridLines="0" workbookViewId="0" topLeftCell="A1">
      <selection activeCell="C17" sqref="C17"/>
    </sheetView>
  </sheetViews>
  <sheetFormatPr defaultColWidth="9.140625" defaultRowHeight="12.75"/>
  <cols>
    <col min="1" max="1" width="2.00390625" style="0" customWidth="1"/>
    <col min="2" max="2" width="1.8515625" style="0" customWidth="1"/>
  </cols>
  <sheetData>
    <row r="1" spans="1:4" ht="12.75">
      <c r="A1" s="1" t="s">
        <v>0</v>
      </c>
      <c r="D1" t="s">
        <v>6</v>
      </c>
    </row>
    <row r="2" spans="1:4" ht="12.75">
      <c r="A2" s="1" t="s">
        <v>1</v>
      </c>
      <c r="D2" t="s">
        <v>57</v>
      </c>
    </row>
    <row r="3" spans="1:4" ht="12.75">
      <c r="A3" s="1" t="s">
        <v>2</v>
      </c>
      <c r="D3" t="s">
        <v>41</v>
      </c>
    </row>
    <row r="4" spans="1:4" ht="12.75">
      <c r="A4" s="1" t="s">
        <v>43</v>
      </c>
      <c r="D4" s="3">
        <v>2005</v>
      </c>
    </row>
    <row r="5" ht="12.75">
      <c r="A5" s="1"/>
    </row>
    <row r="6" ht="12.75">
      <c r="A6" t="s">
        <v>40</v>
      </c>
    </row>
    <row r="7" ht="12.75">
      <c r="B7" s="1" t="s">
        <v>28</v>
      </c>
    </row>
    <row r="8" ht="12.75">
      <c r="C8" s="13" t="s">
        <v>39</v>
      </c>
    </row>
    <row r="9" ht="12.75">
      <c r="C9" s="13" t="s">
        <v>24</v>
      </c>
    </row>
    <row r="10" ht="12.75">
      <c r="B10" s="1" t="s">
        <v>29</v>
      </c>
    </row>
    <row r="11" ht="12.75">
      <c r="C11" t="s">
        <v>47</v>
      </c>
    </row>
    <row r="12" ht="12.75">
      <c r="C12" t="s">
        <v>59</v>
      </c>
    </row>
    <row r="13" ht="12.75">
      <c r="A13" s="13" t="s">
        <v>31</v>
      </c>
    </row>
    <row r="14" ht="12.75">
      <c r="B14" s="10" t="s">
        <v>34</v>
      </c>
    </row>
    <row r="15" ht="12.75">
      <c r="C15" s="15" t="s">
        <v>22</v>
      </c>
    </row>
    <row r="16" ht="12.75">
      <c r="B16" s="1" t="s">
        <v>35</v>
      </c>
    </row>
    <row r="17" ht="12.75">
      <c r="C17" s="13" t="s">
        <v>42</v>
      </c>
    </row>
  </sheetData>
  <hyperlinks>
    <hyperlink ref="C8" location="Fuel" display="Diesel and PuriNOx Fuel Consumption"/>
    <hyperlink ref="C9" location="Vessel" display="Vessel Moves"/>
    <hyperlink ref="A13" location="'Output - Charts'!A1" display="OUTPUT"/>
    <hyperlink ref="C15" location="Quarterly_Fuel_Consumption_Metrics" display="Fuel Consumption"/>
    <hyperlink ref="C17" location="ANNUAL_METRICS" display="NOx Emissions Relative to Vessel Moves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8"/>
  <sheetViews>
    <sheetView showGridLines="0" workbookViewId="0" topLeftCell="A1">
      <selection activeCell="B5" sqref="B5"/>
    </sheetView>
  </sheetViews>
  <sheetFormatPr defaultColWidth="9.140625" defaultRowHeight="12.75"/>
  <sheetData>
    <row r="1" ht="23.25">
      <c r="A1" s="8" t="s">
        <v>31</v>
      </c>
    </row>
    <row r="2" spans="1:2" ht="12.75">
      <c r="A2" s="1" t="s">
        <v>0</v>
      </c>
      <c r="B2" t="s">
        <v>6</v>
      </c>
    </row>
    <row r="3" spans="1:2" ht="12.75">
      <c r="A3" s="1" t="s">
        <v>1</v>
      </c>
      <c r="B3" t="s">
        <v>57</v>
      </c>
    </row>
    <row r="4" spans="1:2" ht="12.75">
      <c r="A4" s="1" t="s">
        <v>2</v>
      </c>
      <c r="B4" t="s">
        <v>58</v>
      </c>
    </row>
    <row r="5" spans="1:2" ht="12.75">
      <c r="A5" s="1" t="s">
        <v>3</v>
      </c>
      <c r="B5" s="4">
        <v>38804</v>
      </c>
    </row>
    <row r="6" spans="1:2" ht="12.75">
      <c r="A6" s="1" t="s">
        <v>5</v>
      </c>
      <c r="B6" s="2" t="s">
        <v>37</v>
      </c>
    </row>
    <row r="7" spans="1:2" ht="12.75">
      <c r="A7" s="1"/>
      <c r="B7" s="11"/>
    </row>
    <row r="8" ht="12.75">
      <c r="A8" s="10" t="s">
        <v>34</v>
      </c>
    </row>
    <row r="9" spans="1:14" ht="12.75">
      <c r="A9" s="10" t="s">
        <v>32</v>
      </c>
      <c r="N9" s="1"/>
    </row>
    <row r="40" ht="12.75">
      <c r="A40" s="1" t="s">
        <v>35</v>
      </c>
    </row>
    <row r="41" ht="12.75">
      <c r="A41" s="1" t="s">
        <v>33</v>
      </c>
    </row>
    <row r="44" ht="12.75">
      <c r="H44" s="16"/>
    </row>
    <row r="45" ht="12.75">
      <c r="H45" s="16"/>
    </row>
    <row r="46" ht="12.75">
      <c r="H46" s="16"/>
    </row>
    <row r="47" ht="12.75">
      <c r="H47" s="16"/>
    </row>
    <row r="48" ht="12.75">
      <c r="H48" s="16"/>
    </row>
    <row r="49" ht="12.75">
      <c r="H49" s="16"/>
    </row>
    <row r="50" ht="12.75">
      <c r="H50" s="16"/>
    </row>
    <row r="51" ht="12.75">
      <c r="H51" s="16"/>
    </row>
    <row r="52" ht="12.75">
      <c r="H52" s="16"/>
    </row>
    <row r="53" ht="12.75">
      <c r="H53" s="16"/>
    </row>
    <row r="54" ht="12.75">
      <c r="H54" s="16"/>
    </row>
    <row r="55" ht="12.75">
      <c r="H55" s="16"/>
    </row>
    <row r="56" ht="12.75">
      <c r="H56" s="16"/>
    </row>
    <row r="57" ht="12.75">
      <c r="H57" s="16"/>
    </row>
    <row r="58" ht="12.75">
      <c r="H58" s="16"/>
    </row>
    <row r="59" ht="12.75">
      <c r="H59" s="16"/>
    </row>
    <row r="60" ht="12.75">
      <c r="H60" s="16"/>
    </row>
    <row r="61" ht="12.75">
      <c r="H61" s="16"/>
    </row>
    <row r="62" ht="12.75">
      <c r="H62" s="16"/>
    </row>
    <row r="63" ht="12.75">
      <c r="H63" s="16"/>
    </row>
    <row r="64" ht="12.75">
      <c r="H64" s="16"/>
    </row>
    <row r="65" ht="12.75">
      <c r="H65" s="16"/>
    </row>
    <row r="66" ht="12.75">
      <c r="H66" s="16"/>
    </row>
    <row r="67" ht="12.75">
      <c r="H67" s="16"/>
    </row>
    <row r="68" ht="12.75">
      <c r="H68" s="16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8"/>
  <sheetViews>
    <sheetView showGridLines="0" tabSelected="1" zoomScale="75" zoomScaleNormal="75" workbookViewId="0" topLeftCell="A1">
      <selection activeCell="K41" sqref="K41"/>
    </sheetView>
  </sheetViews>
  <sheetFormatPr defaultColWidth="9.140625" defaultRowHeight="12.75"/>
  <cols>
    <col min="1" max="1" width="17.57421875" style="14" bestFit="1" customWidth="1"/>
    <col min="2" max="3" width="9.140625" style="14" customWidth="1"/>
    <col min="4" max="4" width="10.7109375" style="14" customWidth="1"/>
    <col min="5" max="5" width="9.140625" style="14" customWidth="1"/>
    <col min="6" max="6" width="11.421875" style="14" customWidth="1"/>
    <col min="7" max="7" width="10.28125" style="14" customWidth="1"/>
    <col min="8" max="8" width="12.421875" style="14" bestFit="1" customWidth="1"/>
    <col min="9" max="9" width="12.421875" style="14" customWidth="1"/>
    <col min="10" max="10" width="14.57421875" style="14" customWidth="1"/>
    <col min="11" max="11" width="14.7109375" style="14" customWidth="1"/>
    <col min="12" max="12" width="11.00390625" style="14" customWidth="1"/>
    <col min="13" max="13" width="11.421875" style="14" bestFit="1" customWidth="1"/>
    <col min="14" max="14" width="6.00390625" style="14" customWidth="1"/>
    <col min="15" max="15" width="8.8515625" style="14" customWidth="1"/>
    <col min="16" max="16" width="5.7109375" style="14" customWidth="1"/>
    <col min="17" max="17" width="11.57421875" style="14" customWidth="1"/>
    <col min="18" max="16384" width="9.140625" style="14" customWidth="1"/>
  </cols>
  <sheetData>
    <row r="1" ht="23.25">
      <c r="A1" s="8" t="s">
        <v>28</v>
      </c>
    </row>
    <row r="2" spans="1:2" ht="12.75">
      <c r="A2" s="1" t="s">
        <v>0</v>
      </c>
      <c r="B2" s="14" t="s">
        <v>6</v>
      </c>
    </row>
    <row r="3" spans="1:2" ht="12.75">
      <c r="A3" s="1" t="s">
        <v>1</v>
      </c>
      <c r="B3" s="14" t="s">
        <v>57</v>
      </c>
    </row>
    <row r="4" spans="1:11" ht="12.75">
      <c r="A4" s="1" t="s">
        <v>2</v>
      </c>
      <c r="B4" s="14" t="s">
        <v>58</v>
      </c>
      <c r="K4" s="17"/>
    </row>
    <row r="5" spans="1:2" ht="12.75">
      <c r="A5" s="1" t="s">
        <v>27</v>
      </c>
      <c r="B5" s="14" t="s">
        <v>60</v>
      </c>
    </row>
    <row r="6" spans="1:2" ht="12.75">
      <c r="A6" s="1" t="s">
        <v>3</v>
      </c>
      <c r="B6" s="18">
        <v>38806</v>
      </c>
    </row>
    <row r="7" spans="1:2" ht="12.75">
      <c r="A7" s="1" t="s">
        <v>5</v>
      </c>
      <c r="B7" s="19" t="s">
        <v>37</v>
      </c>
    </row>
    <row r="8" spans="1:7" ht="12.75">
      <c r="A8" s="1" t="s">
        <v>38</v>
      </c>
      <c r="B8" s="20" t="s">
        <v>61</v>
      </c>
      <c r="C8" s="21"/>
      <c r="D8" s="21"/>
      <c r="E8" s="21"/>
      <c r="F8" s="21"/>
      <c r="G8" s="22"/>
    </row>
    <row r="9" spans="1:7" ht="12.75">
      <c r="A9" s="1"/>
      <c r="B9" s="23" t="s">
        <v>52</v>
      </c>
      <c r="C9" s="24"/>
      <c r="D9" s="24"/>
      <c r="E9" s="24"/>
      <c r="F9" s="24"/>
      <c r="G9" s="25"/>
    </row>
    <row r="10" spans="1:7" ht="12.75">
      <c r="A10" s="1"/>
      <c r="B10" s="23" t="s">
        <v>62</v>
      </c>
      <c r="C10" s="24"/>
      <c r="D10" s="24"/>
      <c r="E10" s="24"/>
      <c r="F10" s="24"/>
      <c r="G10" s="25"/>
    </row>
    <row r="11" spans="2:7" ht="12.75">
      <c r="B11" s="26" t="s">
        <v>46</v>
      </c>
      <c r="C11" s="27"/>
      <c r="D11" s="27"/>
      <c r="E11" s="27"/>
      <c r="F11" s="27"/>
      <c r="G11" s="28"/>
    </row>
    <row r="12" spans="2:7" ht="12.75">
      <c r="B12" s="32"/>
      <c r="C12" s="32"/>
      <c r="D12" s="32"/>
      <c r="E12" s="32"/>
      <c r="F12" s="32"/>
      <c r="G12" s="32"/>
    </row>
    <row r="13" spans="1:7" ht="13.5" thickBot="1">
      <c r="A13" s="1" t="s">
        <v>54</v>
      </c>
      <c r="B13" s="32"/>
      <c r="C13" s="32"/>
      <c r="D13" s="32"/>
      <c r="E13" s="32"/>
      <c r="F13" s="32"/>
      <c r="G13" s="32"/>
    </row>
    <row r="14" spans="1:12" ht="26.25" thickBot="1">
      <c r="A14" s="44" t="str">
        <f>B44</f>
        <v>Year</v>
      </c>
      <c r="B14" s="45" t="s">
        <v>24</v>
      </c>
      <c r="C14" s="44" t="str">
        <f aca="true" t="shared" si="0" ref="C14:C19">D44</f>
        <v>NOx</v>
      </c>
      <c r="D14" s="45" t="s">
        <v>55</v>
      </c>
      <c r="E14" s="45" t="s">
        <v>24</v>
      </c>
      <c r="F14" s="44" t="str">
        <f>C14</f>
        <v>NOx</v>
      </c>
      <c r="G14" s="45" t="s">
        <v>55</v>
      </c>
      <c r="I14" s="53"/>
      <c r="J14" s="54"/>
      <c r="K14" s="55"/>
      <c r="L14" s="56"/>
    </row>
    <row r="15" spans="1:12" ht="12.75">
      <c r="A15" s="46">
        <f>B45</f>
        <v>2001</v>
      </c>
      <c r="B15" s="47">
        <f>C45</f>
        <v>404208</v>
      </c>
      <c r="C15" s="48">
        <f t="shared" si="0"/>
        <v>211</v>
      </c>
      <c r="D15" s="49">
        <f aca="true" t="shared" si="1" ref="D15:D20">C15/(B15/1000)</f>
        <v>0.5220084708862763</v>
      </c>
      <c r="E15" s="47"/>
      <c r="F15" s="48"/>
      <c r="G15" s="49"/>
      <c r="I15" s="53"/>
      <c r="J15" s="54"/>
      <c r="K15" s="55"/>
      <c r="L15" s="56"/>
    </row>
    <row r="16" spans="1:12" ht="12.75">
      <c r="A16" s="46">
        <f>B46</f>
        <v>2002</v>
      </c>
      <c r="B16" s="47">
        <f>C46</f>
        <v>448658</v>
      </c>
      <c r="C16" s="48">
        <f t="shared" si="0"/>
        <v>205</v>
      </c>
      <c r="D16" s="49">
        <f t="shared" si="1"/>
        <v>0.456918187126943</v>
      </c>
      <c r="E16" s="47"/>
      <c r="F16" s="48"/>
      <c r="G16" s="49"/>
      <c r="I16" s="53"/>
      <c r="J16" s="54"/>
      <c r="K16" s="55"/>
      <c r="L16" s="56"/>
    </row>
    <row r="17" spans="1:12" ht="12.75">
      <c r="A17" s="46">
        <f>B47</f>
        <v>2003</v>
      </c>
      <c r="B17" s="47">
        <f>C47</f>
        <v>502917</v>
      </c>
      <c r="C17" s="48">
        <f t="shared" si="0"/>
        <v>162</v>
      </c>
      <c r="D17" s="49">
        <f t="shared" si="1"/>
        <v>0.3221207475587423</v>
      </c>
      <c r="E17" s="47"/>
      <c r="F17" s="48"/>
      <c r="G17" s="49"/>
      <c r="I17" s="53"/>
      <c r="J17" s="54"/>
      <c r="K17" s="55"/>
      <c r="L17" s="56"/>
    </row>
    <row r="18" spans="1:12" ht="12.75">
      <c r="A18" s="46">
        <f>B48</f>
        <v>2004</v>
      </c>
      <c r="B18" s="47">
        <f>C48</f>
        <v>549699</v>
      </c>
      <c r="C18" s="48">
        <f t="shared" si="0"/>
        <v>172.69</v>
      </c>
      <c r="D18" s="49">
        <f t="shared" si="1"/>
        <v>0.3141537459591522</v>
      </c>
      <c r="E18" s="72" t="s">
        <v>67</v>
      </c>
      <c r="F18" s="70"/>
      <c r="G18" s="71"/>
      <c r="I18" s="53"/>
      <c r="J18" s="54"/>
      <c r="K18" s="55"/>
      <c r="L18" s="56"/>
    </row>
    <row r="19" spans="1:12" ht="12.75">
      <c r="A19" s="46">
        <v>2005</v>
      </c>
      <c r="B19" s="47">
        <f>C49</f>
        <v>619441</v>
      </c>
      <c r="C19" s="48">
        <f t="shared" si="0"/>
        <v>180.91</v>
      </c>
      <c r="D19" s="49">
        <f t="shared" si="1"/>
        <v>0.29205364191262767</v>
      </c>
      <c r="E19" s="69">
        <f>(B19-B15)/B15</f>
        <v>0.5324808019633456</v>
      </c>
      <c r="F19" s="69">
        <f>-(C15-C19)/C15</f>
        <v>-0.14260663507109006</v>
      </c>
      <c r="G19" s="69">
        <f>-(D15-D19)/D15</f>
        <v>-0.44051934364824924</v>
      </c>
      <c r="I19" s="53"/>
      <c r="J19" s="54"/>
      <c r="K19" s="55"/>
      <c r="L19" s="56"/>
    </row>
    <row r="20" spans="1:12" ht="13.5" thickBot="1">
      <c r="A20" s="53" t="s">
        <v>68</v>
      </c>
      <c r="B20" s="54">
        <f>B19</f>
        <v>619441</v>
      </c>
      <c r="C20" s="55">
        <v>214.02</v>
      </c>
      <c r="D20" s="56">
        <f t="shared" si="1"/>
        <v>0.34550506020750965</v>
      </c>
      <c r="E20" s="73"/>
      <c r="F20" s="73"/>
      <c r="G20" s="73"/>
      <c r="I20" s="53"/>
      <c r="J20" s="54"/>
      <c r="K20" s="55"/>
      <c r="L20" s="56"/>
    </row>
    <row r="21" spans="1:12" ht="14.25" thickBot="1" thickTop="1">
      <c r="A21" s="50" t="s">
        <v>56</v>
      </c>
      <c r="B21" s="50"/>
      <c r="C21" s="52"/>
      <c r="D21" s="51">
        <v>0.39</v>
      </c>
      <c r="E21" s="50"/>
      <c r="F21" s="52"/>
      <c r="G21" s="51"/>
      <c r="I21" s="53"/>
      <c r="J21" s="54"/>
      <c r="K21" s="55"/>
      <c r="L21" s="56"/>
    </row>
    <row r="22" spans="1:12" ht="12.75">
      <c r="A22" s="53"/>
      <c r="B22" s="54"/>
      <c r="C22" s="57"/>
      <c r="D22" s="56"/>
      <c r="E22" s="32"/>
      <c r="F22" s="32"/>
      <c r="G22" s="32"/>
      <c r="I22" s="53"/>
      <c r="J22" s="54"/>
      <c r="K22" s="55"/>
      <c r="L22" s="56"/>
    </row>
    <row r="23" spans="2:6" ht="12.75">
      <c r="B23" s="77" t="s">
        <v>22</v>
      </c>
      <c r="C23" s="77"/>
      <c r="D23" s="9"/>
      <c r="E23" s="9"/>
      <c r="F23" s="9"/>
    </row>
    <row r="24" spans="2:12" ht="12.75">
      <c r="B24" s="78" t="s">
        <v>21</v>
      </c>
      <c r="C24" s="79"/>
      <c r="D24" s="29"/>
      <c r="E24" s="29"/>
      <c r="F24" s="29"/>
      <c r="I24" s="7"/>
      <c r="J24" s="30"/>
      <c r="K24" s="30"/>
      <c r="L24" s="30"/>
    </row>
    <row r="25" spans="1:12" ht="12.75">
      <c r="A25" s="66" t="s">
        <v>63</v>
      </c>
      <c r="B25" s="66" t="s">
        <v>7</v>
      </c>
      <c r="C25" s="66" t="s">
        <v>8</v>
      </c>
      <c r="D25" s="66"/>
      <c r="E25" s="66"/>
      <c r="F25" s="66"/>
      <c r="G25" s="67"/>
      <c r="I25" s="5"/>
      <c r="J25" s="1"/>
      <c r="K25" s="1"/>
      <c r="L25" s="5"/>
    </row>
    <row r="26" spans="1:11" ht="12.75">
      <c r="A26" s="1" t="s">
        <v>9</v>
      </c>
      <c r="B26" s="31">
        <v>4447.2</v>
      </c>
      <c r="C26" s="31">
        <v>71905</v>
      </c>
      <c r="D26" s="31">
        <f>SUM(B26:C26)</f>
        <v>76352.2</v>
      </c>
      <c r="E26" s="31"/>
      <c r="F26" s="1" t="s">
        <v>9</v>
      </c>
      <c r="G26" s="33">
        <f>C26/D26</f>
        <v>0.9417541341310401</v>
      </c>
      <c r="I26" s="1"/>
      <c r="J26" s="32"/>
      <c r="K26" s="32"/>
    </row>
    <row r="27" spans="1:9" ht="12.75">
      <c r="A27" s="1" t="s">
        <v>10</v>
      </c>
      <c r="B27" s="31">
        <v>4246.2</v>
      </c>
      <c r="C27" s="31">
        <v>65127</v>
      </c>
      <c r="D27" s="31">
        <f aca="true" t="shared" si="2" ref="D27:D38">SUM(B27:C27)</f>
        <v>69373.2</v>
      </c>
      <c r="E27" s="31"/>
      <c r="F27" s="1" t="s">
        <v>10</v>
      </c>
      <c r="G27" s="33">
        <f>C27/D27</f>
        <v>0.9387919254121189</v>
      </c>
      <c r="I27" s="1"/>
    </row>
    <row r="28" spans="1:9" ht="13.5" customHeight="1">
      <c r="A28" s="1" t="s">
        <v>11</v>
      </c>
      <c r="B28" s="31">
        <v>7142.9</v>
      </c>
      <c r="C28" s="31">
        <v>74030</v>
      </c>
      <c r="D28" s="31">
        <f t="shared" si="2"/>
        <v>81172.9</v>
      </c>
      <c r="E28" s="31"/>
      <c r="F28" s="1" t="s">
        <v>11</v>
      </c>
      <c r="G28" s="33">
        <f>C28/D28</f>
        <v>0.9120038830693495</v>
      </c>
      <c r="I28" s="1"/>
    </row>
    <row r="29" spans="1:9" ht="12.75">
      <c r="A29" s="1" t="s">
        <v>12</v>
      </c>
      <c r="B29" s="31">
        <v>5622.1</v>
      </c>
      <c r="C29" s="31">
        <v>70571</v>
      </c>
      <c r="D29" s="31">
        <f t="shared" si="2"/>
        <v>76193.1</v>
      </c>
      <c r="E29" s="31"/>
      <c r="F29" s="1" t="s">
        <v>12</v>
      </c>
      <c r="G29" s="33">
        <f aca="true" t="shared" si="3" ref="G29:G37">C29/(C29+B29)</f>
        <v>0.9262124785577696</v>
      </c>
      <c r="I29" s="1"/>
    </row>
    <row r="30" spans="1:7" ht="12.75">
      <c r="A30" s="1" t="s">
        <v>13</v>
      </c>
      <c r="B30" s="31">
        <v>16129.1</v>
      </c>
      <c r="C30" s="31">
        <v>66161</v>
      </c>
      <c r="D30" s="31">
        <f t="shared" si="2"/>
        <v>82290.1</v>
      </c>
      <c r="E30" s="31"/>
      <c r="F30" s="1" t="s">
        <v>13</v>
      </c>
      <c r="G30" s="33">
        <f t="shared" si="3"/>
        <v>0.8039970786279272</v>
      </c>
    </row>
    <row r="31" spans="1:9" ht="12.75">
      <c r="A31" s="1" t="s">
        <v>14</v>
      </c>
      <c r="B31" s="34">
        <v>13170.8</v>
      </c>
      <c r="C31" s="34">
        <v>64151</v>
      </c>
      <c r="D31" s="31">
        <f t="shared" si="2"/>
        <v>77321.8</v>
      </c>
      <c r="E31" s="31"/>
      <c r="F31" s="1" t="s">
        <v>14</v>
      </c>
      <c r="G31" s="33">
        <f t="shared" si="3"/>
        <v>0.82966252725622</v>
      </c>
      <c r="I31" s="1"/>
    </row>
    <row r="32" spans="1:12" ht="12.75">
      <c r="A32" s="1" t="s">
        <v>15</v>
      </c>
      <c r="B32" s="34">
        <v>14047</v>
      </c>
      <c r="C32" s="34">
        <v>72157</v>
      </c>
      <c r="D32" s="31">
        <f t="shared" si="2"/>
        <v>86204</v>
      </c>
      <c r="E32" s="31"/>
      <c r="F32" s="1" t="s">
        <v>15</v>
      </c>
      <c r="G32" s="33">
        <f t="shared" si="3"/>
        <v>0.8370493248573152</v>
      </c>
      <c r="I32" s="1"/>
      <c r="J32" s="33"/>
      <c r="K32" s="33"/>
      <c r="L32" s="33"/>
    </row>
    <row r="33" spans="1:12" ht="12.75">
      <c r="A33" s="1" t="s">
        <v>16</v>
      </c>
      <c r="B33" s="12">
        <v>17892.5</v>
      </c>
      <c r="C33" s="12">
        <v>71774</v>
      </c>
      <c r="D33" s="31">
        <f t="shared" si="2"/>
        <v>89666.5</v>
      </c>
      <c r="E33" s="31"/>
      <c r="F33" s="1" t="s">
        <v>16</v>
      </c>
      <c r="G33" s="33">
        <f t="shared" si="3"/>
        <v>0.8004550194331216</v>
      </c>
      <c r="I33" s="1"/>
      <c r="J33" s="33"/>
      <c r="K33" s="33"/>
      <c r="L33" s="33"/>
    </row>
    <row r="34" spans="1:7" ht="12.75">
      <c r="A34" s="1" t="s">
        <v>17</v>
      </c>
      <c r="B34" s="12">
        <v>14045.7</v>
      </c>
      <c r="C34" s="12">
        <v>57140</v>
      </c>
      <c r="D34" s="31">
        <f t="shared" si="2"/>
        <v>71185.7</v>
      </c>
      <c r="E34" s="31"/>
      <c r="F34" s="1" t="s">
        <v>17</v>
      </c>
      <c r="G34" s="33">
        <f t="shared" si="3"/>
        <v>0.8026893041720459</v>
      </c>
    </row>
    <row r="35" spans="1:7" ht="12.75">
      <c r="A35" s="1" t="s">
        <v>18</v>
      </c>
      <c r="B35" s="34">
        <v>18479.8</v>
      </c>
      <c r="C35" s="34">
        <v>74434</v>
      </c>
      <c r="D35" s="31">
        <f>SUM(B35:C35)</f>
        <v>92913.8</v>
      </c>
      <c r="E35" s="31"/>
      <c r="F35" s="1" t="s">
        <v>18</v>
      </c>
      <c r="G35" s="33">
        <f t="shared" si="3"/>
        <v>0.8011081238739562</v>
      </c>
    </row>
    <row r="36" spans="1:7" ht="12.75">
      <c r="A36" s="1" t="s">
        <v>19</v>
      </c>
      <c r="B36" s="34">
        <v>18135.6</v>
      </c>
      <c r="C36" s="34">
        <v>64879</v>
      </c>
      <c r="D36" s="31">
        <f t="shared" si="2"/>
        <v>83014.6</v>
      </c>
      <c r="E36" s="31"/>
      <c r="F36" s="1" t="s">
        <v>19</v>
      </c>
      <c r="G36" s="33">
        <f t="shared" si="3"/>
        <v>0.7815372235727209</v>
      </c>
    </row>
    <row r="37" spans="1:7" ht="13.5" thickBot="1">
      <c r="A37" s="60" t="s">
        <v>20</v>
      </c>
      <c r="B37" s="59">
        <v>17385.1</v>
      </c>
      <c r="C37" s="59">
        <v>61172</v>
      </c>
      <c r="D37" s="61">
        <f t="shared" si="2"/>
        <v>78557.1</v>
      </c>
      <c r="E37" s="61"/>
      <c r="F37" s="60" t="s">
        <v>20</v>
      </c>
      <c r="G37" s="62">
        <f t="shared" si="3"/>
        <v>0.7786947328758317</v>
      </c>
    </row>
    <row r="38" spans="1:7" ht="13.5" thickTop="1">
      <c r="A38" s="1" t="s">
        <v>26</v>
      </c>
      <c r="B38" s="40">
        <f>SUM(B26:B37)</f>
        <v>150744</v>
      </c>
      <c r="C38" s="40">
        <f>SUM(C26:C37)</f>
        <v>813501</v>
      </c>
      <c r="D38" s="40">
        <f t="shared" si="2"/>
        <v>964245</v>
      </c>
      <c r="E38" s="31"/>
      <c r="F38" s="1" t="s">
        <v>26</v>
      </c>
      <c r="G38" s="33">
        <f>C38/(C38+B38)</f>
        <v>0.8436662881321656</v>
      </c>
    </row>
    <row r="39" ht="12.75" customHeight="1"/>
    <row r="40" ht="12.75" customHeight="1"/>
    <row r="41" ht="12.75">
      <c r="A41" s="74" t="s">
        <v>69</v>
      </c>
    </row>
    <row r="42" spans="1:8" ht="12.75">
      <c r="A42" s="43"/>
      <c r="B42" s="43"/>
      <c r="C42" s="43"/>
      <c r="D42" s="37"/>
      <c r="E42" s="43"/>
      <c r="F42" s="43"/>
      <c r="G42" s="75" t="s">
        <v>30</v>
      </c>
      <c r="H42" s="75" t="s">
        <v>36</v>
      </c>
    </row>
    <row r="43" spans="1:12" ht="12.75">
      <c r="A43" s="65" t="s">
        <v>24</v>
      </c>
      <c r="B43" s="65"/>
      <c r="C43" s="65"/>
      <c r="D43" s="43"/>
      <c r="E43" s="43"/>
      <c r="F43" s="43"/>
      <c r="G43" s="75"/>
      <c r="H43" s="75"/>
      <c r="J43" s="65" t="s">
        <v>24</v>
      </c>
      <c r="K43" s="65"/>
      <c r="L43" s="68"/>
    </row>
    <row r="44" spans="1:13" ht="12.75">
      <c r="A44" s="66" t="s">
        <v>25</v>
      </c>
      <c r="B44" s="66" t="s">
        <v>4</v>
      </c>
      <c r="C44" s="66" t="s">
        <v>23</v>
      </c>
      <c r="D44" s="66" t="s">
        <v>45</v>
      </c>
      <c r="E44" s="66"/>
      <c r="F44" s="66" t="s">
        <v>4</v>
      </c>
      <c r="G44" s="76"/>
      <c r="H44" s="76"/>
      <c r="J44" s="66" t="s">
        <v>25</v>
      </c>
      <c r="K44" s="66" t="s">
        <v>4</v>
      </c>
      <c r="L44" s="66" t="s">
        <v>23</v>
      </c>
      <c r="M44" s="31"/>
    </row>
    <row r="45" spans="1:12" ht="12.75">
      <c r="A45" s="14" t="s">
        <v>4</v>
      </c>
      <c r="B45" s="29">
        <v>2001</v>
      </c>
      <c r="C45" s="31">
        <v>404208</v>
      </c>
      <c r="D45" s="14">
        <v>211</v>
      </c>
      <c r="E45" s="14" t="s">
        <v>44</v>
      </c>
      <c r="F45" s="29">
        <v>2001</v>
      </c>
      <c r="G45" s="35">
        <f>D45/(C45/1000)</f>
        <v>0.5220084708862763</v>
      </c>
      <c r="H45" s="14">
        <v>0.39</v>
      </c>
      <c r="J45" s="14" t="s">
        <v>9</v>
      </c>
      <c r="K45" s="14">
        <v>2005</v>
      </c>
      <c r="L45" s="31">
        <v>43181</v>
      </c>
    </row>
    <row r="46" spans="1:12" ht="12.75">
      <c r="A46" s="6" t="s">
        <v>4</v>
      </c>
      <c r="B46" s="29">
        <v>2002</v>
      </c>
      <c r="C46" s="31">
        <v>448658</v>
      </c>
      <c r="D46" s="32">
        <v>205</v>
      </c>
      <c r="E46" s="32" t="s">
        <v>44</v>
      </c>
      <c r="F46" s="29">
        <v>2002</v>
      </c>
      <c r="G46" s="35">
        <f>D46/(C46/1000)</f>
        <v>0.456918187126943</v>
      </c>
      <c r="H46" s="14">
        <v>0.39</v>
      </c>
      <c r="J46" s="14" t="s">
        <v>10</v>
      </c>
      <c r="K46" s="14">
        <v>2005</v>
      </c>
      <c r="L46" s="31">
        <v>42066</v>
      </c>
    </row>
    <row r="47" spans="1:16" ht="12.75">
      <c r="A47" s="14" t="s">
        <v>4</v>
      </c>
      <c r="B47" s="29">
        <v>2003</v>
      </c>
      <c r="C47" s="31">
        <v>502917</v>
      </c>
      <c r="D47" s="34">
        <v>162</v>
      </c>
      <c r="E47" s="34" t="s">
        <v>44</v>
      </c>
      <c r="F47" s="29">
        <v>2003</v>
      </c>
      <c r="G47" s="35">
        <f>D47/(C47/1000)</f>
        <v>0.3221207475587423</v>
      </c>
      <c r="H47" s="14">
        <v>0.39</v>
      </c>
      <c r="J47" s="14" t="s">
        <v>11</v>
      </c>
      <c r="K47" s="14">
        <v>2005</v>
      </c>
      <c r="L47" s="31">
        <v>48677</v>
      </c>
      <c r="P47" s="41"/>
    </row>
    <row r="48" spans="1:16" ht="12.75">
      <c r="A48" s="14" t="s">
        <v>4</v>
      </c>
      <c r="B48" s="29">
        <v>2004</v>
      </c>
      <c r="C48" s="12">
        <v>549699</v>
      </c>
      <c r="D48" s="34">
        <f>36.79+43.04+45.32+47.54</f>
        <v>172.69</v>
      </c>
      <c r="E48" s="34" t="s">
        <v>44</v>
      </c>
      <c r="F48" s="39">
        <v>2004</v>
      </c>
      <c r="G48" s="36">
        <f>D48/(C48/1000)</f>
        <v>0.3141537459591522</v>
      </c>
      <c r="H48" s="14">
        <v>0.39</v>
      </c>
      <c r="J48" s="14" t="s">
        <v>12</v>
      </c>
      <c r="K48" s="14">
        <v>2005</v>
      </c>
      <c r="L48" s="31">
        <v>51341</v>
      </c>
      <c r="M48" s="31"/>
      <c r="P48" s="42"/>
    </row>
    <row r="49" spans="1:16" ht="12.75">
      <c r="A49" s="43" t="s">
        <v>4</v>
      </c>
      <c r="B49" s="63">
        <v>2005</v>
      </c>
      <c r="C49" s="34">
        <f>L57</f>
        <v>619441</v>
      </c>
      <c r="D49" s="34">
        <v>180.91</v>
      </c>
      <c r="E49" s="34" t="s">
        <v>44</v>
      </c>
      <c r="F49" s="39">
        <v>2005</v>
      </c>
      <c r="G49" s="64">
        <f>D49/(C49/1000)</f>
        <v>0.29205364191262767</v>
      </c>
      <c r="H49" s="43">
        <v>0.39</v>
      </c>
      <c r="J49" s="14" t="s">
        <v>13</v>
      </c>
      <c r="K49" s="14">
        <v>2005</v>
      </c>
      <c r="L49" s="37">
        <v>49766</v>
      </c>
      <c r="P49" s="41"/>
    </row>
    <row r="50" spans="4:16" ht="12.75">
      <c r="D50" s="34"/>
      <c r="E50" s="34"/>
      <c r="F50" s="34"/>
      <c r="J50" s="14" t="s">
        <v>14</v>
      </c>
      <c r="K50" s="14">
        <v>2005</v>
      </c>
      <c r="L50" s="37">
        <v>51706</v>
      </c>
      <c r="P50"/>
    </row>
    <row r="51" spans="4:16" ht="12.75">
      <c r="D51" s="34"/>
      <c r="E51" s="34"/>
      <c r="F51" s="34"/>
      <c r="J51" s="14" t="s">
        <v>15</v>
      </c>
      <c r="K51" s="14">
        <v>2005</v>
      </c>
      <c r="L51" s="34">
        <v>56657</v>
      </c>
      <c r="M51" s="31"/>
      <c r="N51" s="31"/>
      <c r="P51" s="41"/>
    </row>
    <row r="52" spans="1:14" ht="12.75">
      <c r="A52" s="38" t="s">
        <v>48</v>
      </c>
      <c r="D52" s="34"/>
      <c r="E52" s="34"/>
      <c r="F52" s="34"/>
      <c r="J52" s="14" t="s">
        <v>16</v>
      </c>
      <c r="K52" s="14">
        <v>2005</v>
      </c>
      <c r="L52" s="34">
        <v>56653</v>
      </c>
      <c r="N52" s="31"/>
    </row>
    <row r="53" spans="1:12" ht="12.75">
      <c r="A53" s="14" t="s">
        <v>49</v>
      </c>
      <c r="D53" s="34"/>
      <c r="E53" s="34"/>
      <c r="F53" s="34"/>
      <c r="J53" s="14" t="s">
        <v>17</v>
      </c>
      <c r="K53" s="14">
        <v>2005</v>
      </c>
      <c r="L53" s="34">
        <v>45260</v>
      </c>
    </row>
    <row r="54" spans="1:12" ht="12.75">
      <c r="A54" s="14" t="s">
        <v>50</v>
      </c>
      <c r="D54" s="34"/>
      <c r="E54" s="34"/>
      <c r="J54" s="14" t="s">
        <v>18</v>
      </c>
      <c r="K54" s="14">
        <v>2005</v>
      </c>
      <c r="L54" s="34">
        <v>57325</v>
      </c>
    </row>
    <row r="55" spans="1:12" ht="12.75">
      <c r="A55" s="14" t="s">
        <v>51</v>
      </c>
      <c r="D55" s="34"/>
      <c r="E55" s="34"/>
      <c r="J55" s="14" t="s">
        <v>19</v>
      </c>
      <c r="K55" s="14">
        <v>2005</v>
      </c>
      <c r="L55" s="34">
        <v>60969</v>
      </c>
    </row>
    <row r="56" spans="1:12" s="17" customFormat="1" ht="13.5" thickBot="1">
      <c r="A56" s="17" t="s">
        <v>53</v>
      </c>
      <c r="D56" s="34"/>
      <c r="E56" s="34"/>
      <c r="J56" s="58" t="s">
        <v>20</v>
      </c>
      <c r="K56" s="58">
        <v>2005</v>
      </c>
      <c r="L56" s="59">
        <v>55840</v>
      </c>
    </row>
    <row r="57" spans="1:12" s="17" customFormat="1" ht="13.5" thickTop="1">
      <c r="A57" s="17" t="s">
        <v>66</v>
      </c>
      <c r="D57" s="34"/>
      <c r="E57" s="34"/>
      <c r="J57" s="14" t="s">
        <v>64</v>
      </c>
      <c r="K57" s="14"/>
      <c r="L57" s="31">
        <f>SUM(L45:L56)</f>
        <v>619441</v>
      </c>
    </row>
    <row r="58" spans="1:5" s="17" customFormat="1" ht="12.75">
      <c r="A58" s="17" t="s">
        <v>65</v>
      </c>
      <c r="E58" s="12"/>
    </row>
  </sheetData>
  <mergeCells count="4">
    <mergeCell ref="H42:H44"/>
    <mergeCell ref="G42:G44"/>
    <mergeCell ref="B23:C23"/>
    <mergeCell ref="B24:C2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Bruce Anderson</Manager>
  <Company>Starcrest Consulting Group,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PHA EMS Metrics</dc:title>
  <dc:subject>NOx and ULEV Air Quality Targets</dc:subject>
  <dc:creator>Joyce Kristiansson</dc:creator>
  <cp:keywords/>
  <dc:description/>
  <cp:lastModifiedBy>Shari Baldridge </cp:lastModifiedBy>
  <cp:lastPrinted>2005-01-21T14:44:59Z</cp:lastPrinted>
  <dcterms:created xsi:type="dcterms:W3CDTF">2003-03-25T20:31:05Z</dcterms:created>
  <dcterms:modified xsi:type="dcterms:W3CDTF">2006-04-04T16:42:28Z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661334116</vt:i4>
  </property>
  <property fmtid="{D5CDD505-2E9C-101B-9397-08002B2CF9AE}" pid="3" name="_EmailSubject">
    <vt:lpwstr>PHA EMS Metrics for NOx - 2005</vt:lpwstr>
  </property>
  <property fmtid="{D5CDD505-2E9C-101B-9397-08002B2CF9AE}" pid="4" name="_AuthorEmail">
    <vt:lpwstr>joyce@starcrestllc.com</vt:lpwstr>
  </property>
  <property fmtid="{D5CDD505-2E9C-101B-9397-08002B2CF9AE}" pid="5" name="_AuthorEmailDisplayName">
    <vt:lpwstr>Joyce A. Kristiansson</vt:lpwstr>
  </property>
  <property fmtid="{D5CDD505-2E9C-101B-9397-08002B2CF9AE}" pid="6" name="_PreviousAdHocReviewCycleID">
    <vt:i4>1988981126</vt:i4>
  </property>
  <property fmtid="{D5CDD505-2E9C-101B-9397-08002B2CF9AE}" pid="7" name="_ReviewingToolsShownOnce">
    <vt:lpwstr/>
  </property>
</Properties>
</file>