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070" activeTab="0"/>
  </bookViews>
  <sheets>
    <sheet name="1.1 Silicon" sheetId="1" r:id="rId1"/>
  </sheets>
  <externalReferences>
    <externalReference r:id="rId4"/>
  </externalReferences>
  <definedNames>
    <definedName name="LHCTable2">'[1]Level 3 Summary'!#REF!</definedName>
    <definedName name="_xlnm.Print_Titles" localSheetId="0">'1.1 Silicon'!$1:$6</definedName>
  </definedNames>
  <calcPr fullCalcOnLoad="1"/>
</workbook>
</file>

<file path=xl/sharedStrings.xml><?xml version="1.0" encoding="utf-8"?>
<sst xmlns="http://schemas.openxmlformats.org/spreadsheetml/2006/main" count="88" uniqueCount="71">
  <si>
    <t xml:space="preserve">   U.S. ATLAS COST ESTIMATE  (K$ - 2002 prices)  COMPARISON TABLE</t>
  </si>
  <si>
    <t>U.S. ATLAS (ETC-02)</t>
  </si>
  <si>
    <t>DOE ESTIMATE</t>
  </si>
  <si>
    <t>VARIANCE</t>
  </si>
  <si>
    <t>Tech</t>
  </si>
  <si>
    <t>Cost</t>
  </si>
  <si>
    <t>Schedule</t>
  </si>
  <si>
    <t>Design</t>
  </si>
  <si>
    <t>Calc</t>
  </si>
  <si>
    <t>Actuals</t>
  </si>
  <si>
    <t>BASE COST</t>
  </si>
  <si>
    <t>CONTINGENCY</t>
  </si>
  <si>
    <t>TOTAL</t>
  </si>
  <si>
    <t>Risk</t>
  </si>
  <si>
    <t>wt</t>
  </si>
  <si>
    <t>Wt</t>
  </si>
  <si>
    <t>Contingency</t>
  </si>
  <si>
    <t xml:space="preserve">     WBS</t>
  </si>
  <si>
    <t xml:space="preserve"> System or Item</t>
  </si>
  <si>
    <t>@ 9/01</t>
  </si>
  <si>
    <t>K$</t>
  </si>
  <si>
    <t>%</t>
  </si>
  <si>
    <t>REF.</t>
  </si>
  <si>
    <t>March 2001 Review (ETC -02)</t>
  </si>
  <si>
    <t>Silicon</t>
  </si>
  <si>
    <t>*</t>
  </si>
  <si>
    <t>1.1.1</t>
  </si>
  <si>
    <t>Pixel Syatem</t>
  </si>
  <si>
    <t xml:space="preserve"> </t>
  </si>
  <si>
    <t>1.1.1.1</t>
  </si>
  <si>
    <t>Mechanics and Final Assembly</t>
  </si>
  <si>
    <t>1.1.1.2</t>
  </si>
  <si>
    <t>Sensors</t>
  </si>
  <si>
    <t>1.1.1.3</t>
  </si>
  <si>
    <t>Electronics</t>
  </si>
  <si>
    <t>1.1.1.4</t>
  </si>
  <si>
    <t>Hybrids, Cables and Optical Components</t>
  </si>
  <si>
    <t>1.1.1.5</t>
  </si>
  <si>
    <t>Module Assembly/Test</t>
  </si>
  <si>
    <t>1.1.1.6</t>
  </si>
  <si>
    <t>Pixel Misc Items</t>
  </si>
  <si>
    <t>1.1.2</t>
  </si>
  <si>
    <t>Silicon Strip System</t>
  </si>
  <si>
    <t>1.1.2.1</t>
  </si>
  <si>
    <t>IC Electronics</t>
  </si>
  <si>
    <t>1.1.2.2</t>
  </si>
  <si>
    <t>Hybrids/Cables/Fanouts</t>
  </si>
  <si>
    <t>1.1.2.3</t>
  </si>
  <si>
    <t>Module Assembly and Test</t>
  </si>
  <si>
    <t>1.1.3</t>
  </si>
  <si>
    <t>Read-Out Drivers</t>
  </si>
  <si>
    <t>1.1.3.1</t>
  </si>
  <si>
    <t>Test Beam Support</t>
  </si>
  <si>
    <t>1.1.3.2</t>
  </si>
  <si>
    <t>ROD System Design</t>
  </si>
  <si>
    <t>1.1.3.3</t>
  </si>
  <si>
    <t>ROD Design</t>
  </si>
  <si>
    <t>1.1.3.4</t>
  </si>
  <si>
    <t>ROD Test Stand</t>
  </si>
  <si>
    <t>1.1.3.5</t>
  </si>
  <si>
    <t>ROD Prototype Fabrication</t>
  </si>
  <si>
    <t>1.1.3.6</t>
  </si>
  <si>
    <t>ROD Protype evaluated and Debugging</t>
  </si>
  <si>
    <t>1.1.3.7</t>
  </si>
  <si>
    <t>ROD Production Model</t>
  </si>
  <si>
    <t>1.1.3.8</t>
  </si>
  <si>
    <t>ROD Fabrication</t>
  </si>
  <si>
    <t>1.1.3.9</t>
  </si>
  <si>
    <t>ROD Installation, Repair and Shipping</t>
  </si>
  <si>
    <t>1.1.3.10</t>
  </si>
  <si>
    <t>Project Management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</si>
</sst>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\ "/>
    <numFmt numFmtId="167" formatCode="#,##0.000"/>
    <numFmt numFmtId="168" formatCode="0.0%"/>
    <numFmt numFmtId="169" formatCode=";;;"/>
    <numFmt numFmtId="170" formatCode="0.000"/>
    <numFmt numFmtId="171" formatCode="mm/dd/yy"/>
    <numFmt numFmtId="172" formatCode="yyyy"/>
    <numFmt numFmtId="173" formatCode="&quot;$&quot;#,##0.00"/>
  </numFmts>
  <fonts count="20">
    <font>
      <sz val="10"/>
      <name val="Palatino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sz val="8"/>
      <name val="Palatino"/>
      <family val="0"/>
    </font>
    <font>
      <b/>
      <sz val="12"/>
      <name val="Palatino"/>
      <family val="0"/>
    </font>
    <font>
      <b/>
      <sz val="8"/>
      <name val="Palatino"/>
      <family val="0"/>
    </font>
    <font>
      <b/>
      <sz val="10"/>
      <name val="Palatino"/>
      <family val="0"/>
    </font>
    <font>
      <b/>
      <sz val="10"/>
      <color indexed="10"/>
      <name val="Palatino"/>
      <family val="0"/>
    </font>
    <font>
      <sz val="14"/>
      <name val="Palatino"/>
      <family val="0"/>
    </font>
    <font>
      <b/>
      <sz val="8"/>
      <name val="Helv"/>
      <family val="0"/>
    </font>
    <font>
      <b/>
      <sz val="8"/>
      <color indexed="10"/>
      <name val="Helv"/>
      <family val="0"/>
    </font>
    <font>
      <sz val="10"/>
      <name val="Helv"/>
      <family val="0"/>
    </font>
    <font>
      <b/>
      <sz val="8"/>
      <color indexed="10"/>
      <name val="Palatino"/>
      <family val="0"/>
    </font>
    <font>
      <sz val="18"/>
      <name val="Palatino"/>
      <family val="0"/>
    </font>
    <font>
      <b/>
      <sz val="18"/>
      <name val="Palatino"/>
      <family val="0"/>
    </font>
    <font>
      <sz val="8"/>
      <color indexed="10"/>
      <name val="Palatino"/>
      <family val="0"/>
    </font>
    <font>
      <sz val="10"/>
      <color indexed="10"/>
      <name val="Palatino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0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6"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165" fontId="8" fillId="0" borderId="2" xfId="0" applyNumberFormat="1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1" fontId="10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1" fontId="11" fillId="0" borderId="3" xfId="0" applyNumberFormat="1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9" fontId="0" fillId="0" borderId="0" xfId="0" applyNumberFormat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165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1" fontId="13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" fontId="14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" fontId="15" fillId="0" borderId="9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Continuous"/>
    </xf>
    <xf numFmtId="1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" fontId="9" fillId="0" borderId="12" xfId="0" applyNumberFormat="1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9" fontId="0" fillId="0" borderId="1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1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9" fontId="0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1" fontId="10" fillId="0" borderId="25" xfId="0" applyNumberFormat="1" applyFont="1" applyBorder="1" applyAlignment="1" quotePrefix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6" fillId="2" borderId="0" xfId="0" applyFont="1" applyFill="1" applyAlignment="1">
      <alignment horizontal="right"/>
    </xf>
    <xf numFmtId="9" fontId="16" fillId="2" borderId="0" xfId="0" applyNumberFormat="1" applyFont="1" applyFill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" fontId="10" fillId="0" borderId="0" xfId="0" applyNumberFormat="1" applyFont="1" applyBorder="1" applyAlignment="1">
      <alignment horizontal="right"/>
    </xf>
    <xf numFmtId="1" fontId="9" fillId="0" borderId="8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2" borderId="0" xfId="0" applyFill="1" applyAlignment="1">
      <alignment horizontal="right"/>
    </xf>
    <xf numFmtId="9" fontId="0" fillId="2" borderId="0" xfId="0" applyNumberFormat="1" applyFill="1" applyAlignment="1">
      <alignment horizontal="righ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0" fillId="0" borderId="29" xfId="0" applyBorder="1" applyAlignment="1">
      <alignment horizontal="right"/>
    </xf>
    <xf numFmtId="1" fontId="15" fillId="0" borderId="27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9" fontId="8" fillId="0" borderId="30" xfId="19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169" fontId="8" fillId="0" borderId="30" xfId="0" applyNumberFormat="1" applyFont="1" applyBorder="1" applyAlignment="1" applyProtection="1">
      <alignment horizontal="right"/>
      <protection hidden="1"/>
    </xf>
    <xf numFmtId="169" fontId="8" fillId="0" borderId="30" xfId="19" applyNumberFormat="1" applyFont="1" applyBorder="1" applyAlignment="1" applyProtection="1">
      <alignment horizontal="right"/>
      <protection hidden="1"/>
    </xf>
    <xf numFmtId="169" fontId="8" fillId="0" borderId="31" xfId="0" applyNumberFormat="1" applyFont="1" applyBorder="1" applyAlignment="1" applyProtection="1">
      <alignment horizontal="right"/>
      <protection hidden="1"/>
    </xf>
    <xf numFmtId="169" fontId="6" fillId="0" borderId="30" xfId="0" applyNumberFormat="1" applyFont="1" applyBorder="1" applyAlignment="1" applyProtection="1">
      <alignment horizontal="right"/>
      <protection hidden="1"/>
    </xf>
    <xf numFmtId="0" fontId="8" fillId="0" borderId="31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0" fontId="9" fillId="0" borderId="25" xfId="0" applyFont="1" applyBorder="1" applyAlignment="1">
      <alignment horizontal="right"/>
    </xf>
    <xf numFmtId="1" fontId="15" fillId="0" borderId="17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9" fontId="8" fillId="0" borderId="21" xfId="19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169" fontId="8" fillId="0" borderId="21" xfId="0" applyNumberFormat="1" applyFont="1" applyBorder="1" applyAlignment="1" applyProtection="1">
      <alignment horizontal="right"/>
      <protection hidden="1"/>
    </xf>
    <xf numFmtId="169" fontId="8" fillId="0" borderId="21" xfId="19" applyNumberFormat="1" applyFont="1" applyBorder="1" applyAlignment="1" applyProtection="1">
      <alignment horizontal="right"/>
      <protection hidden="1"/>
    </xf>
    <xf numFmtId="169" fontId="8" fillId="0" borderId="20" xfId="0" applyNumberFormat="1" applyFont="1" applyBorder="1" applyAlignment="1" applyProtection="1">
      <alignment horizontal="right"/>
      <protection hidden="1"/>
    </xf>
    <xf numFmtId="0" fontId="8" fillId="0" borderId="20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165" fontId="6" fillId="0" borderId="21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" fontId="18" fillId="0" borderId="2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9" fontId="6" fillId="0" borderId="21" xfId="19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169" fontId="6" fillId="0" borderId="17" xfId="0" applyNumberFormat="1" applyFont="1" applyBorder="1" applyAlignment="1" applyProtection="1">
      <alignment horizontal="right"/>
      <protection hidden="1"/>
    </xf>
    <xf numFmtId="169" fontId="6" fillId="0" borderId="21" xfId="19" applyNumberFormat="1" applyFont="1" applyBorder="1" applyAlignment="1" applyProtection="1">
      <alignment horizontal="right"/>
      <protection hidden="1"/>
    </xf>
    <xf numFmtId="169" fontId="6" fillId="0" borderId="21" xfId="0" applyNumberFormat="1" applyFont="1" applyBorder="1" applyAlignment="1" applyProtection="1">
      <alignment horizontal="right"/>
      <protection hidden="1"/>
    </xf>
    <xf numFmtId="169" fontId="6" fillId="0" borderId="20" xfId="0" applyNumberFormat="1" applyFont="1" applyBorder="1" applyAlignment="1" applyProtection="1">
      <alignment horizontal="right"/>
      <protection hidden="1"/>
    </xf>
    <xf numFmtId="0" fontId="6" fillId="0" borderId="20" xfId="0" applyFont="1" applyBorder="1" applyAlignment="1">
      <alignment horizontal="right"/>
    </xf>
    <xf numFmtId="0" fontId="0" fillId="0" borderId="21" xfId="0" applyBorder="1" applyAlignment="1" applyProtection="1">
      <alignment horizontal="right"/>
      <protection locked="0"/>
    </xf>
    <xf numFmtId="1" fontId="0" fillId="3" borderId="21" xfId="0" applyNumberFormat="1" applyFill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5" fontId="6" fillId="0" borderId="30" xfId="0" applyNumberFormat="1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1" fontId="18" fillId="0" borderId="29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9" fontId="6" fillId="0" borderId="30" xfId="19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169" fontId="6" fillId="0" borderId="27" xfId="0" applyNumberFormat="1" applyFont="1" applyBorder="1" applyAlignment="1" applyProtection="1">
      <alignment horizontal="right"/>
      <protection hidden="1"/>
    </xf>
    <xf numFmtId="169" fontId="6" fillId="0" borderId="30" xfId="19" applyNumberFormat="1" applyFont="1" applyBorder="1" applyAlignment="1" applyProtection="1">
      <alignment horizontal="right"/>
      <protection hidden="1"/>
    </xf>
    <xf numFmtId="169" fontId="6" fillId="0" borderId="31" xfId="0" applyNumberFormat="1" applyFont="1" applyBorder="1" applyAlignment="1" applyProtection="1">
      <alignment horizontal="right"/>
      <protection hidden="1"/>
    </xf>
    <xf numFmtId="0" fontId="6" fillId="0" borderId="31" xfId="0" applyFont="1" applyBorder="1" applyAlignment="1">
      <alignment horizontal="right"/>
    </xf>
    <xf numFmtId="0" fontId="0" fillId="0" borderId="21" xfId="0" applyBorder="1" applyAlignment="1" applyProtection="1">
      <alignment horizontal="right"/>
      <protection locked="0"/>
    </xf>
    <xf numFmtId="0" fontId="8" fillId="0" borderId="20" xfId="0" applyFont="1" applyBorder="1" applyAlignment="1">
      <alignment horizontal="left"/>
    </xf>
    <xf numFmtId="9" fontId="8" fillId="0" borderId="23" xfId="19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169" fontId="8" fillId="0" borderId="17" xfId="0" applyNumberFormat="1" applyFont="1" applyBorder="1" applyAlignment="1" applyProtection="1">
      <alignment horizontal="right"/>
      <protection hidden="1"/>
    </xf>
    <xf numFmtId="165" fontId="6" fillId="0" borderId="21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0" fontId="0" fillId="0" borderId="18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" fontId="19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mmaryetc02_march_21_02_contg.x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el 3 Summary"/>
      <sheetName val="1.1 Silicon"/>
      <sheetName val="1.2 TRT"/>
      <sheetName val="1.3 LAr Cal"/>
      <sheetName val="1.4 Tile Calorimeter"/>
      <sheetName val="1.5 Muon"/>
      <sheetName val="1.6 Trigger DAQ"/>
      <sheetName val="Project Mgt &amp; Ot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85" zoomScaleNormal="85" workbookViewId="0" topLeftCell="A1">
      <pane ySplit="4" topLeftCell="BM5" activePane="bottomLeft" state="frozen"/>
      <selection pane="topLeft" activeCell="E1" sqref="E1"/>
      <selection pane="bottomLeft" activeCell="Q15" sqref="Q15"/>
    </sheetView>
  </sheetViews>
  <sheetFormatPr defaultColWidth="9.00390625" defaultRowHeight="12.75"/>
  <cols>
    <col min="1" max="1" width="5.50390625" style="0" customWidth="1"/>
    <col min="2" max="2" width="5.375" style="0" customWidth="1"/>
    <col min="3" max="3" width="8.00390625" style="0" customWidth="1"/>
    <col min="4" max="4" width="32.625" style="0" customWidth="1"/>
    <col min="5" max="5" width="13.375" style="135" customWidth="1"/>
    <col min="6" max="6" width="11.375" style="0" customWidth="1"/>
    <col min="7" max="7" width="7.875" style="0" customWidth="1"/>
    <col min="9" max="9" width="9.625" style="0" customWidth="1"/>
    <col min="10" max="10" width="11.125" style="0" hidden="1" customWidth="1"/>
    <col min="11" max="11" width="7.875" style="0" hidden="1" customWidth="1"/>
    <col min="12" max="12" width="0" style="0" hidden="1" customWidth="1"/>
    <col min="13" max="13" width="8.125" style="0" hidden="1" customWidth="1"/>
    <col min="14" max="16" width="0" style="0" hidden="1" customWidth="1"/>
    <col min="24" max="24" width="12.125" style="10" customWidth="1"/>
  </cols>
  <sheetData>
    <row r="1" spans="1:15" ht="18.75">
      <c r="A1" s="1" t="s">
        <v>0</v>
      </c>
      <c r="B1" s="2"/>
      <c r="C1" s="3"/>
      <c r="D1" s="4"/>
      <c r="E1" s="5"/>
      <c r="F1" s="6"/>
      <c r="G1" s="6"/>
      <c r="H1" s="7"/>
      <c r="I1" s="8"/>
      <c r="J1" s="7"/>
      <c r="K1" s="7"/>
      <c r="L1" s="7"/>
      <c r="M1" s="7"/>
      <c r="N1" s="7"/>
      <c r="O1" s="9"/>
    </row>
    <row r="2" spans="1:15" ht="13.5" thickBot="1">
      <c r="A2" s="11"/>
      <c r="B2" s="12"/>
      <c r="C2" s="13"/>
      <c r="D2" s="14"/>
      <c r="E2" s="15"/>
      <c r="F2" s="16"/>
      <c r="G2" s="16"/>
      <c r="H2" s="17"/>
      <c r="I2" s="18"/>
      <c r="J2" s="17"/>
      <c r="K2" s="17"/>
      <c r="L2" s="17"/>
      <c r="M2" s="17"/>
      <c r="N2" s="17"/>
      <c r="O2" s="19"/>
    </row>
    <row r="3" spans="1:24" ht="13.5" thickTop="1">
      <c r="A3" s="20"/>
      <c r="B3" s="21"/>
      <c r="C3" s="22"/>
      <c r="D3" s="23"/>
      <c r="E3" s="24"/>
      <c r="F3" s="25" t="s">
        <v>1</v>
      </c>
      <c r="G3" s="26"/>
      <c r="H3" s="27"/>
      <c r="I3" s="28"/>
      <c r="J3" s="29" t="s">
        <v>2</v>
      </c>
      <c r="K3" s="27"/>
      <c r="L3" s="27"/>
      <c r="M3" s="30"/>
      <c r="N3" s="31" t="s">
        <v>3</v>
      </c>
      <c r="O3" s="32"/>
      <c r="Q3" s="33" t="s">
        <v>4</v>
      </c>
      <c r="R3" s="33" t="s">
        <v>5</v>
      </c>
      <c r="S3" s="33" t="s">
        <v>6</v>
      </c>
      <c r="T3" s="34" t="s">
        <v>7</v>
      </c>
      <c r="U3" s="34" t="s">
        <v>4</v>
      </c>
      <c r="V3" s="34" t="s">
        <v>5</v>
      </c>
      <c r="W3" s="34" t="s">
        <v>6</v>
      </c>
      <c r="X3" s="35" t="s">
        <v>8</v>
      </c>
    </row>
    <row r="4" spans="1:24" ht="12.75">
      <c r="A4" s="20"/>
      <c r="B4" s="21"/>
      <c r="C4" s="22"/>
      <c r="D4" s="23"/>
      <c r="E4" s="36" t="s">
        <v>9</v>
      </c>
      <c r="F4" s="37" t="s">
        <v>10</v>
      </c>
      <c r="G4" s="38" t="s">
        <v>11</v>
      </c>
      <c r="H4" s="39"/>
      <c r="I4" s="40" t="s">
        <v>12</v>
      </c>
      <c r="J4" s="41" t="s">
        <v>10</v>
      </c>
      <c r="K4" s="42" t="s">
        <v>11</v>
      </c>
      <c r="L4" s="39"/>
      <c r="M4" s="43" t="s">
        <v>12</v>
      </c>
      <c r="N4" s="44"/>
      <c r="O4" s="45"/>
      <c r="Q4" s="46" t="s">
        <v>13</v>
      </c>
      <c r="R4" s="46" t="s">
        <v>13</v>
      </c>
      <c r="S4" s="46" t="s">
        <v>13</v>
      </c>
      <c r="T4" s="46" t="s">
        <v>13</v>
      </c>
      <c r="U4" s="46" t="s">
        <v>14</v>
      </c>
      <c r="V4" s="46" t="s">
        <v>15</v>
      </c>
      <c r="W4" s="46" t="s">
        <v>15</v>
      </c>
      <c r="X4" s="47" t="s">
        <v>16</v>
      </c>
    </row>
    <row r="5" spans="1:24" ht="23.25">
      <c r="A5" s="48" t="s">
        <v>17</v>
      </c>
      <c r="B5" s="49"/>
      <c r="C5" s="50"/>
      <c r="D5" s="51" t="s">
        <v>18</v>
      </c>
      <c r="E5" s="52" t="s">
        <v>19</v>
      </c>
      <c r="F5" s="53" t="s">
        <v>20</v>
      </c>
      <c r="G5" s="54" t="s">
        <v>21</v>
      </c>
      <c r="H5" s="54" t="s">
        <v>20</v>
      </c>
      <c r="I5" s="40" t="s">
        <v>20</v>
      </c>
      <c r="J5" s="54" t="s">
        <v>20</v>
      </c>
      <c r="K5" s="55" t="s">
        <v>21</v>
      </c>
      <c r="L5" s="54" t="s">
        <v>20</v>
      </c>
      <c r="M5" s="40" t="s">
        <v>20</v>
      </c>
      <c r="N5" s="54" t="s">
        <v>20</v>
      </c>
      <c r="O5" s="56" t="s">
        <v>22</v>
      </c>
      <c r="Q5" s="57"/>
      <c r="R5" s="57"/>
      <c r="S5" s="57"/>
      <c r="T5" s="57"/>
      <c r="U5" s="57"/>
      <c r="V5" s="57"/>
      <c r="W5" s="57"/>
      <c r="X5" s="58"/>
    </row>
    <row r="6" spans="1:24" ht="22.5">
      <c r="A6" s="59"/>
      <c r="B6" s="60"/>
      <c r="C6" s="61" t="s">
        <v>23</v>
      </c>
      <c r="D6" s="62"/>
      <c r="E6" s="63"/>
      <c r="F6" s="64"/>
      <c r="G6" s="65"/>
      <c r="H6" s="60"/>
      <c r="I6" s="66"/>
      <c r="J6" s="60"/>
      <c r="K6" s="60"/>
      <c r="L6" s="60"/>
      <c r="M6" s="45"/>
      <c r="N6" s="60"/>
      <c r="O6" s="67"/>
      <c r="Q6" s="68"/>
      <c r="R6" s="68"/>
      <c r="S6" s="68"/>
      <c r="T6" s="68"/>
      <c r="U6" s="68"/>
      <c r="V6" s="68"/>
      <c r="W6" s="68"/>
      <c r="X6" s="69"/>
    </row>
    <row r="7" spans="1:24" ht="13.5" thickBot="1">
      <c r="A7" s="70">
        <v>1.1</v>
      </c>
      <c r="B7" s="71"/>
      <c r="C7" s="72" t="s">
        <v>24</v>
      </c>
      <c r="D7" s="73"/>
      <c r="E7" s="74">
        <f>+E8+E15+E19</f>
        <v>9437.113000000001</v>
      </c>
      <c r="F7" s="75">
        <f>+F8+F15+F19</f>
        <v>9154.400000000001</v>
      </c>
      <c r="G7" s="76">
        <f>+H7/F7</f>
        <v>0.2283590404614174</v>
      </c>
      <c r="H7" s="77">
        <f>+H8+H15+H19</f>
        <v>2090.49</v>
      </c>
      <c r="I7" s="78">
        <f>+I8+I15+I19</f>
        <v>11409.184000000001</v>
      </c>
      <c r="J7" s="79">
        <f>+J8+J15+J19</f>
        <v>16056</v>
      </c>
      <c r="K7" s="80">
        <f aca="true" t="shared" si="0" ref="K7:K25">+L7/J7</f>
        <v>0.2630169407075237</v>
      </c>
      <c r="L7" s="79">
        <f>+L8+L15+L19</f>
        <v>4223</v>
      </c>
      <c r="M7" s="81">
        <f>+M8+M15+M19</f>
        <v>20279</v>
      </c>
      <c r="N7" s="82">
        <f aca="true" t="shared" si="1" ref="N7:N25">+N8+N13+N18+N23+N26</f>
        <v>0</v>
      </c>
      <c r="O7" s="83"/>
      <c r="Q7" s="68"/>
      <c r="R7" s="68"/>
      <c r="S7" s="68"/>
      <c r="T7" s="68"/>
      <c r="U7" s="68"/>
      <c r="V7" s="68"/>
      <c r="W7" s="68"/>
      <c r="X7" s="69"/>
    </row>
    <row r="8" spans="1:24" ht="13.5" thickTop="1">
      <c r="A8" s="84" t="s">
        <v>25</v>
      </c>
      <c r="B8" s="85" t="s">
        <v>26</v>
      </c>
      <c r="C8" s="61" t="s">
        <v>27</v>
      </c>
      <c r="D8" s="86"/>
      <c r="E8" s="87">
        <f>SUM(E9:E14)</f>
        <v>3599.6000000000004</v>
      </c>
      <c r="F8" s="88">
        <f>SUM(F9:F14)</f>
        <v>5451.6</v>
      </c>
      <c r="G8" s="89">
        <f>+H8/F8</f>
        <v>0.38346357032797707</v>
      </c>
      <c r="H8" s="90">
        <f>SUM(H9:H14)</f>
        <v>2090.49</v>
      </c>
      <c r="I8" s="91">
        <f>SUM(I9:I14)</f>
        <v>7542.09</v>
      </c>
      <c r="J8" s="92">
        <f>SUM(J9:J14)</f>
        <v>6758</v>
      </c>
      <c r="K8" s="93">
        <f t="shared" si="0"/>
        <v>0.30941106836342114</v>
      </c>
      <c r="L8" s="92">
        <f>SUM(L9:L14)</f>
        <v>2091</v>
      </c>
      <c r="M8" s="94">
        <f>SUM(M9:M14)</f>
        <v>8849</v>
      </c>
      <c r="N8" s="92">
        <f t="shared" si="1"/>
        <v>0</v>
      </c>
      <c r="O8" s="95"/>
      <c r="Q8" s="68"/>
      <c r="R8" s="68" t="s">
        <v>28</v>
      </c>
      <c r="S8" s="68"/>
      <c r="T8" s="68"/>
      <c r="U8" s="68"/>
      <c r="V8" s="68"/>
      <c r="W8" s="68"/>
      <c r="X8" s="69"/>
    </row>
    <row r="9" spans="1:24" ht="12.75">
      <c r="A9" s="84"/>
      <c r="B9" s="96"/>
      <c r="C9" s="97" t="s">
        <v>29</v>
      </c>
      <c r="D9" s="98" t="s">
        <v>30</v>
      </c>
      <c r="E9" s="99">
        <v>1672.5</v>
      </c>
      <c r="F9" s="100">
        <v>2386.8</v>
      </c>
      <c r="G9" s="101">
        <f aca="true" t="shared" si="2" ref="G9:G14">X9/100</f>
        <v>0.4</v>
      </c>
      <c r="H9" s="102">
        <f aca="true" t="shared" si="3" ref="H9:H14">F9*G9</f>
        <v>954.7200000000001</v>
      </c>
      <c r="I9" s="103">
        <f aca="true" t="shared" si="4" ref="I9:I14">+F9+H9</f>
        <v>3341.5200000000004</v>
      </c>
      <c r="J9" s="104">
        <v>1773</v>
      </c>
      <c r="K9" s="105">
        <f t="shared" si="0"/>
        <v>0.31923293852227863</v>
      </c>
      <c r="L9" s="106">
        <v>566</v>
      </c>
      <c r="M9" s="107">
        <f aca="true" t="shared" si="5" ref="M9:M14">+J9+L9</f>
        <v>2339</v>
      </c>
      <c r="N9" s="106">
        <f t="shared" si="1"/>
        <v>0</v>
      </c>
      <c r="O9" s="108"/>
      <c r="Q9" s="109">
        <v>10</v>
      </c>
      <c r="R9" s="109">
        <v>6</v>
      </c>
      <c r="S9" s="109">
        <v>4</v>
      </c>
      <c r="T9" s="109">
        <v>4</v>
      </c>
      <c r="U9" s="109">
        <v>2</v>
      </c>
      <c r="V9" s="109">
        <v>2</v>
      </c>
      <c r="W9" s="109">
        <v>1</v>
      </c>
      <c r="X9" s="110">
        <f aca="true" t="shared" si="6" ref="X9:X14">(Q9*U9)+(R9*V9)+(S9*W9)+T9</f>
        <v>40</v>
      </c>
    </row>
    <row r="10" spans="1:24" ht="12.75">
      <c r="A10" s="84"/>
      <c r="B10" s="96"/>
      <c r="C10" s="97" t="s">
        <v>31</v>
      </c>
      <c r="D10" s="98" t="s">
        <v>32</v>
      </c>
      <c r="E10" s="99">
        <v>257.7</v>
      </c>
      <c r="F10" s="100">
        <v>240.8</v>
      </c>
      <c r="G10" s="101">
        <f t="shared" si="2"/>
        <v>0.14</v>
      </c>
      <c r="H10" s="102">
        <f t="shared" si="3"/>
        <v>33.712</v>
      </c>
      <c r="I10" s="103">
        <f t="shared" si="4"/>
        <v>274.512</v>
      </c>
      <c r="J10" s="104">
        <v>485</v>
      </c>
      <c r="K10" s="105">
        <f t="shared" si="0"/>
        <v>0.2721649484536082</v>
      </c>
      <c r="L10" s="106">
        <v>132</v>
      </c>
      <c r="M10" s="107">
        <f t="shared" si="5"/>
        <v>617</v>
      </c>
      <c r="N10" s="106">
        <f t="shared" si="1"/>
        <v>0</v>
      </c>
      <c r="O10" s="108"/>
      <c r="Q10" s="109">
        <v>1</v>
      </c>
      <c r="R10" s="109">
        <v>2</v>
      </c>
      <c r="S10" s="109">
        <v>8</v>
      </c>
      <c r="T10" s="109">
        <v>0</v>
      </c>
      <c r="U10" s="109">
        <v>2</v>
      </c>
      <c r="V10" s="109">
        <v>2</v>
      </c>
      <c r="W10" s="109">
        <v>1</v>
      </c>
      <c r="X10" s="110">
        <f t="shared" si="6"/>
        <v>14</v>
      </c>
    </row>
    <row r="11" spans="1:24" ht="12.75">
      <c r="A11" s="84"/>
      <c r="B11" s="96"/>
      <c r="C11" s="97" t="s">
        <v>33</v>
      </c>
      <c r="D11" s="98" t="s">
        <v>34</v>
      </c>
      <c r="E11" s="99">
        <v>1078.9</v>
      </c>
      <c r="F11" s="100">
        <v>1227</v>
      </c>
      <c r="G11" s="101">
        <f t="shared" si="2"/>
        <v>0.44</v>
      </c>
      <c r="H11" s="102">
        <f t="shared" si="3"/>
        <v>539.88</v>
      </c>
      <c r="I11" s="103">
        <f t="shared" si="4"/>
        <v>1766.88</v>
      </c>
      <c r="J11" s="104">
        <v>2446</v>
      </c>
      <c r="K11" s="105">
        <f t="shared" si="0"/>
        <v>0.29313164349959114</v>
      </c>
      <c r="L11" s="106">
        <v>717</v>
      </c>
      <c r="M11" s="107">
        <f t="shared" si="5"/>
        <v>3163</v>
      </c>
      <c r="N11" s="106">
        <f t="shared" si="1"/>
        <v>0</v>
      </c>
      <c r="O11" s="108"/>
      <c r="Q11" s="109">
        <v>10</v>
      </c>
      <c r="R11" s="109">
        <v>6</v>
      </c>
      <c r="S11" s="109">
        <v>8</v>
      </c>
      <c r="T11" s="109">
        <v>4</v>
      </c>
      <c r="U11" s="109">
        <v>2</v>
      </c>
      <c r="V11" s="109">
        <v>2</v>
      </c>
      <c r="W11" s="109">
        <v>1</v>
      </c>
      <c r="X11" s="110">
        <f t="shared" si="6"/>
        <v>44</v>
      </c>
    </row>
    <row r="12" spans="1:24" ht="12.75">
      <c r="A12" s="84"/>
      <c r="B12" s="96"/>
      <c r="C12" s="97" t="s">
        <v>35</v>
      </c>
      <c r="D12" s="98" t="s">
        <v>36</v>
      </c>
      <c r="E12" s="99">
        <v>179.5</v>
      </c>
      <c r="F12" s="100">
        <v>543.1</v>
      </c>
      <c r="G12" s="101">
        <f t="shared" si="2"/>
        <v>0.32</v>
      </c>
      <c r="H12" s="102">
        <f t="shared" si="3"/>
        <v>173.792</v>
      </c>
      <c r="I12" s="103">
        <f t="shared" si="4"/>
        <v>716.892</v>
      </c>
      <c r="J12" s="104">
        <v>731</v>
      </c>
      <c r="K12" s="105">
        <f t="shared" si="0"/>
        <v>0.3036935704514364</v>
      </c>
      <c r="L12" s="106">
        <v>222</v>
      </c>
      <c r="M12" s="107">
        <f t="shared" si="5"/>
        <v>953</v>
      </c>
      <c r="N12" s="106">
        <f t="shared" si="1"/>
        <v>0</v>
      </c>
      <c r="O12" s="108"/>
      <c r="Q12" s="109">
        <v>6</v>
      </c>
      <c r="R12" s="109">
        <v>4</v>
      </c>
      <c r="S12" s="109">
        <v>8</v>
      </c>
      <c r="T12" s="109">
        <v>4</v>
      </c>
      <c r="U12" s="109">
        <v>2</v>
      </c>
      <c r="V12" s="109">
        <v>2</v>
      </c>
      <c r="W12" s="109">
        <v>1</v>
      </c>
      <c r="X12" s="110">
        <f t="shared" si="6"/>
        <v>32</v>
      </c>
    </row>
    <row r="13" spans="1:24" ht="12.75">
      <c r="A13" s="84"/>
      <c r="B13" s="96"/>
      <c r="C13" s="97" t="s">
        <v>37</v>
      </c>
      <c r="D13" s="98" t="s">
        <v>38</v>
      </c>
      <c r="E13" s="99">
        <v>385.3</v>
      </c>
      <c r="F13" s="100">
        <v>967.5</v>
      </c>
      <c r="G13" s="101">
        <f t="shared" si="2"/>
        <v>0.38</v>
      </c>
      <c r="H13" s="102">
        <f t="shared" si="3"/>
        <v>367.65</v>
      </c>
      <c r="I13" s="103">
        <f t="shared" si="4"/>
        <v>1335.15</v>
      </c>
      <c r="J13" s="104">
        <v>1123</v>
      </c>
      <c r="K13" s="105">
        <f t="shared" si="0"/>
        <v>0.3686553873552983</v>
      </c>
      <c r="L13" s="106">
        <v>414</v>
      </c>
      <c r="M13" s="107">
        <f t="shared" si="5"/>
        <v>1537</v>
      </c>
      <c r="N13" s="106">
        <f t="shared" si="1"/>
        <v>0</v>
      </c>
      <c r="O13" s="108"/>
      <c r="Q13" s="109">
        <v>4</v>
      </c>
      <c r="R13" s="109">
        <v>6</v>
      </c>
      <c r="S13" s="109">
        <v>8</v>
      </c>
      <c r="T13" s="109">
        <v>8</v>
      </c>
      <c r="U13" s="109">
        <v>4</v>
      </c>
      <c r="V13" s="109">
        <v>1</v>
      </c>
      <c r="W13" s="109">
        <v>1</v>
      </c>
      <c r="X13" s="110">
        <f t="shared" si="6"/>
        <v>38</v>
      </c>
    </row>
    <row r="14" spans="1:24" ht="13.5" thickBot="1">
      <c r="A14" s="111"/>
      <c r="B14" s="112"/>
      <c r="C14" s="113" t="s">
        <v>39</v>
      </c>
      <c r="D14" s="114" t="s">
        <v>40</v>
      </c>
      <c r="E14" s="115">
        <v>25.7</v>
      </c>
      <c r="F14" s="116">
        <v>86.4</v>
      </c>
      <c r="G14" s="117">
        <f t="shared" si="2"/>
        <v>0.24</v>
      </c>
      <c r="H14" s="118">
        <f t="shared" si="3"/>
        <v>20.736</v>
      </c>
      <c r="I14" s="119">
        <f t="shared" si="4"/>
        <v>107.13600000000001</v>
      </c>
      <c r="J14" s="120">
        <v>200</v>
      </c>
      <c r="K14" s="121">
        <f t="shared" si="0"/>
        <v>0.2</v>
      </c>
      <c r="L14" s="82">
        <v>40</v>
      </c>
      <c r="M14" s="122">
        <f t="shared" si="5"/>
        <v>240</v>
      </c>
      <c r="N14" s="82">
        <f t="shared" si="1"/>
        <v>0</v>
      </c>
      <c r="O14" s="123"/>
      <c r="Q14" s="124">
        <v>2</v>
      </c>
      <c r="R14" s="109">
        <v>4</v>
      </c>
      <c r="S14" s="109">
        <v>8</v>
      </c>
      <c r="T14" s="109">
        <v>4</v>
      </c>
      <c r="U14" s="109">
        <v>2</v>
      </c>
      <c r="V14" s="109">
        <v>2</v>
      </c>
      <c r="W14" s="109">
        <v>1</v>
      </c>
      <c r="X14" s="110">
        <f t="shared" si="6"/>
        <v>24</v>
      </c>
    </row>
    <row r="15" spans="1:24" ht="13.5" thickTop="1">
      <c r="A15" s="84"/>
      <c r="B15" s="85" t="s">
        <v>41</v>
      </c>
      <c r="C15" s="125" t="s">
        <v>42</v>
      </c>
      <c r="D15" s="125"/>
      <c r="E15" s="87">
        <f>SUM(E16:E18)</f>
        <v>4330.96</v>
      </c>
      <c r="F15" s="88">
        <f>SUM(F16:F18)</f>
        <v>2231.6</v>
      </c>
      <c r="G15" s="126">
        <f>+H15/F15</f>
        <v>0</v>
      </c>
      <c r="H15" s="127">
        <f>SUM(H16:H18)</f>
        <v>0</v>
      </c>
      <c r="I15" s="91">
        <f>SUM(I16:I18)</f>
        <v>2231.6</v>
      </c>
      <c r="J15" s="128">
        <f>SUM(J16:J18)</f>
        <v>6296</v>
      </c>
      <c r="K15" s="93">
        <f t="shared" si="0"/>
        <v>0.22824015247776366</v>
      </c>
      <c r="L15" s="92">
        <f>SUM(L16:L18)</f>
        <v>1437</v>
      </c>
      <c r="M15" s="94">
        <f>SUM(M16:M18)</f>
        <v>7733</v>
      </c>
      <c r="N15" s="92">
        <f t="shared" si="1"/>
        <v>0</v>
      </c>
      <c r="O15" s="108"/>
      <c r="Q15" s="68"/>
      <c r="R15" s="68"/>
      <c r="S15" s="68"/>
      <c r="T15" s="68"/>
      <c r="U15" s="68"/>
      <c r="V15" s="68"/>
      <c r="W15" s="68"/>
      <c r="X15" s="69"/>
    </row>
    <row r="16" spans="1:24" ht="12.75">
      <c r="A16" s="84"/>
      <c r="B16" s="96"/>
      <c r="C16" s="129" t="s">
        <v>43</v>
      </c>
      <c r="D16" s="98" t="s">
        <v>44</v>
      </c>
      <c r="E16" s="99">
        <v>3964.8</v>
      </c>
      <c r="F16" s="100">
        <v>719.1</v>
      </c>
      <c r="G16" s="101">
        <f>X16/100</f>
        <v>0</v>
      </c>
      <c r="H16" s="102">
        <f>F16*G16</f>
        <v>0</v>
      </c>
      <c r="I16" s="103">
        <f>+F16+H16</f>
        <v>719.1</v>
      </c>
      <c r="J16" s="104">
        <v>4143</v>
      </c>
      <c r="K16" s="105">
        <f t="shared" si="0"/>
        <v>0.2107168718320058</v>
      </c>
      <c r="L16" s="106">
        <v>873</v>
      </c>
      <c r="M16" s="107">
        <f>+J16+L16</f>
        <v>5016</v>
      </c>
      <c r="N16" s="106">
        <f t="shared" si="1"/>
        <v>0</v>
      </c>
      <c r="O16" s="108"/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10">
        <f>(Q16*U16)+(R16*V16)+(S16*W16)+T16</f>
        <v>0</v>
      </c>
    </row>
    <row r="17" spans="1:24" ht="12.75">
      <c r="A17" s="84"/>
      <c r="B17" s="96"/>
      <c r="C17" s="129" t="s">
        <v>45</v>
      </c>
      <c r="D17" s="98" t="s">
        <v>46</v>
      </c>
      <c r="E17" s="99">
        <v>124</v>
      </c>
      <c r="F17" s="100">
        <v>797.4</v>
      </c>
      <c r="G17" s="101">
        <f>X17/100</f>
        <v>0</v>
      </c>
      <c r="H17" s="102">
        <f>F17*G17</f>
        <v>0</v>
      </c>
      <c r="I17" s="103">
        <f>+F17+H17</f>
        <v>797.4</v>
      </c>
      <c r="J17" s="104">
        <v>1089</v>
      </c>
      <c r="K17" s="105">
        <f t="shared" si="0"/>
        <v>0.21671258034894397</v>
      </c>
      <c r="L17" s="106">
        <v>236</v>
      </c>
      <c r="M17" s="107">
        <f>+J17+L17</f>
        <v>1325</v>
      </c>
      <c r="N17" s="106">
        <f t="shared" si="1"/>
        <v>0</v>
      </c>
      <c r="O17" s="108"/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10">
        <f>(Q17*U17)+(R17*V17)+(S17*W17)+T17</f>
        <v>0</v>
      </c>
    </row>
    <row r="18" spans="1:24" ht="13.5" thickBot="1">
      <c r="A18" s="111"/>
      <c r="B18" s="112"/>
      <c r="C18" s="130" t="s">
        <v>47</v>
      </c>
      <c r="D18" s="114" t="s">
        <v>48</v>
      </c>
      <c r="E18" s="115">
        <v>242.16</v>
      </c>
      <c r="F18" s="116">
        <v>715.1</v>
      </c>
      <c r="G18" s="117">
        <f>X18/100</f>
        <v>0</v>
      </c>
      <c r="H18" s="118">
        <f>F18*G18</f>
        <v>0</v>
      </c>
      <c r="I18" s="119">
        <f>+F18+H18</f>
        <v>715.1</v>
      </c>
      <c r="J18" s="120">
        <v>1064</v>
      </c>
      <c r="K18" s="121">
        <f t="shared" si="0"/>
        <v>0.3082706766917293</v>
      </c>
      <c r="L18" s="82">
        <v>328</v>
      </c>
      <c r="M18" s="122">
        <f>+J18+L18</f>
        <v>1392</v>
      </c>
      <c r="N18" s="82">
        <f t="shared" si="1"/>
        <v>0</v>
      </c>
      <c r="O18" s="123"/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10">
        <f>(Q18*U18)+(R18*V18)+(S18*W18)+T18</f>
        <v>0</v>
      </c>
    </row>
    <row r="19" spans="1:24" ht="13.5" thickTop="1">
      <c r="A19" s="84"/>
      <c r="B19" s="85" t="s">
        <v>49</v>
      </c>
      <c r="C19" s="125" t="s">
        <v>50</v>
      </c>
      <c r="D19" s="125"/>
      <c r="E19" s="87">
        <f>SUM(E20:E30)</f>
        <v>1506.5529999999999</v>
      </c>
      <c r="F19" s="88">
        <f>SUM(F20:F30)</f>
        <v>1471.1999999999998</v>
      </c>
      <c r="G19" s="89">
        <f>+H19/F19</f>
        <v>0</v>
      </c>
      <c r="H19" s="127">
        <f>SUM(H20:H30)</f>
        <v>0</v>
      </c>
      <c r="I19" s="91">
        <f>SUM(I20:I30)</f>
        <v>1635.494</v>
      </c>
      <c r="J19" s="128">
        <f>SUM(J20:J25)</f>
        <v>3002</v>
      </c>
      <c r="K19" s="93">
        <f t="shared" si="0"/>
        <v>0.23151232511658895</v>
      </c>
      <c r="L19" s="92">
        <f>SUM(L20:L25)</f>
        <v>695</v>
      </c>
      <c r="M19" s="94">
        <f>SUM(M20:M25)</f>
        <v>3697</v>
      </c>
      <c r="N19" s="92">
        <f t="shared" si="1"/>
        <v>0</v>
      </c>
      <c r="O19" s="108"/>
      <c r="Q19" s="68"/>
      <c r="R19" s="68"/>
      <c r="S19" s="68"/>
      <c r="T19" s="68"/>
      <c r="U19" s="68"/>
      <c r="V19" s="68"/>
      <c r="W19" s="68"/>
      <c r="X19" s="69"/>
    </row>
    <row r="20" spans="1:24" ht="12.75">
      <c r="A20" s="84"/>
      <c r="B20" s="96"/>
      <c r="C20" s="129" t="s">
        <v>51</v>
      </c>
      <c r="D20" s="98" t="s">
        <v>52</v>
      </c>
      <c r="E20" s="99">
        <v>283.7</v>
      </c>
      <c r="F20" s="100">
        <v>0</v>
      </c>
      <c r="G20" s="101">
        <f aca="true" t="shared" si="7" ref="G20:G29">X20/100</f>
        <v>0</v>
      </c>
      <c r="H20" s="102">
        <v>0</v>
      </c>
      <c r="I20" s="103">
        <f aca="true" t="shared" si="8" ref="I20:I27">+F20+H20</f>
        <v>0</v>
      </c>
      <c r="J20" s="104">
        <v>287</v>
      </c>
      <c r="K20" s="105">
        <f t="shared" si="0"/>
        <v>0.11846689895470383</v>
      </c>
      <c r="L20" s="106">
        <v>34</v>
      </c>
      <c r="M20" s="107">
        <f aca="true" t="shared" si="9" ref="M20:M25">+J20+L20</f>
        <v>321</v>
      </c>
      <c r="N20" s="106">
        <f t="shared" si="1"/>
        <v>0</v>
      </c>
      <c r="O20" s="108"/>
      <c r="Q20" s="131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10">
        <f aca="true" t="shared" si="10" ref="X20:X29">(Q20*U20)+(R20*V20)+(S20*W20)+T20</f>
        <v>0</v>
      </c>
    </row>
    <row r="21" spans="1:24" ht="12.75">
      <c r="A21" s="84"/>
      <c r="B21" s="96"/>
      <c r="C21" s="129" t="s">
        <v>53</v>
      </c>
      <c r="D21" s="98" t="s">
        <v>54</v>
      </c>
      <c r="E21" s="99">
        <v>191.153</v>
      </c>
      <c r="F21" s="100">
        <v>0</v>
      </c>
      <c r="G21" s="101">
        <f t="shared" si="7"/>
        <v>0</v>
      </c>
      <c r="H21" s="102">
        <v>0</v>
      </c>
      <c r="I21" s="103">
        <f t="shared" si="8"/>
        <v>0</v>
      </c>
      <c r="J21" s="104">
        <v>187</v>
      </c>
      <c r="K21" s="105">
        <f t="shared" si="0"/>
        <v>0.24064171122994651</v>
      </c>
      <c r="L21" s="106">
        <v>45</v>
      </c>
      <c r="M21" s="107">
        <f t="shared" si="9"/>
        <v>232</v>
      </c>
      <c r="N21" s="106">
        <f t="shared" si="1"/>
        <v>0</v>
      </c>
      <c r="O21" s="108"/>
      <c r="Q21" s="131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10">
        <f t="shared" si="10"/>
        <v>0</v>
      </c>
    </row>
    <row r="22" spans="1:24" ht="12.75">
      <c r="A22" s="84"/>
      <c r="B22" s="96"/>
      <c r="C22" s="129" t="s">
        <v>55</v>
      </c>
      <c r="D22" s="98" t="s">
        <v>56</v>
      </c>
      <c r="E22" s="99">
        <v>886.8</v>
      </c>
      <c r="F22" s="100">
        <v>16.4</v>
      </c>
      <c r="G22" s="101">
        <f t="shared" si="7"/>
        <v>0</v>
      </c>
      <c r="H22" s="102">
        <f aca="true" t="shared" si="11" ref="H22:H29">F22*G22</f>
        <v>0</v>
      </c>
      <c r="I22" s="103">
        <f t="shared" si="8"/>
        <v>16.4</v>
      </c>
      <c r="J22" s="104">
        <v>816</v>
      </c>
      <c r="K22" s="105">
        <f t="shared" si="0"/>
        <v>0.2512254901960784</v>
      </c>
      <c r="L22" s="106">
        <v>205</v>
      </c>
      <c r="M22" s="107">
        <f t="shared" si="9"/>
        <v>1021</v>
      </c>
      <c r="N22" s="106">
        <f t="shared" si="1"/>
        <v>0</v>
      </c>
      <c r="O22" s="108"/>
      <c r="Q22" s="131">
        <v>0</v>
      </c>
      <c r="R22" s="132"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10">
        <f t="shared" si="10"/>
        <v>0</v>
      </c>
    </row>
    <row r="23" spans="1:24" ht="12.75">
      <c r="A23" s="84"/>
      <c r="B23" s="96"/>
      <c r="C23" s="129" t="s">
        <v>57</v>
      </c>
      <c r="D23" s="98" t="s">
        <v>58</v>
      </c>
      <c r="E23" s="99">
        <v>144.9</v>
      </c>
      <c r="F23" s="100">
        <v>45.4</v>
      </c>
      <c r="G23" s="101">
        <f t="shared" si="7"/>
        <v>0</v>
      </c>
      <c r="H23" s="102">
        <f t="shared" si="11"/>
        <v>0</v>
      </c>
      <c r="I23" s="103">
        <f t="shared" si="8"/>
        <v>45.4</v>
      </c>
      <c r="J23" s="104">
        <v>289</v>
      </c>
      <c r="K23" s="105">
        <f t="shared" si="0"/>
        <v>0.23875432525951557</v>
      </c>
      <c r="L23" s="106">
        <v>69</v>
      </c>
      <c r="M23" s="107">
        <f t="shared" si="9"/>
        <v>358</v>
      </c>
      <c r="N23" s="106">
        <f t="shared" si="1"/>
        <v>0</v>
      </c>
      <c r="O23" s="108"/>
      <c r="Q23" s="131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10">
        <f t="shared" si="10"/>
        <v>0</v>
      </c>
    </row>
    <row r="24" spans="1:24" ht="12.75">
      <c r="A24" s="84"/>
      <c r="B24" s="133"/>
      <c r="C24" s="129" t="s">
        <v>59</v>
      </c>
      <c r="D24" s="98" t="s">
        <v>60</v>
      </c>
      <c r="E24" s="99">
        <v>0</v>
      </c>
      <c r="F24" s="100">
        <v>0</v>
      </c>
      <c r="G24" s="101">
        <f t="shared" si="7"/>
        <v>0</v>
      </c>
      <c r="H24" s="102">
        <f t="shared" si="11"/>
        <v>0</v>
      </c>
      <c r="I24" s="103">
        <f t="shared" si="8"/>
        <v>0</v>
      </c>
      <c r="J24" s="104">
        <v>1343</v>
      </c>
      <c r="K24" s="105">
        <f t="shared" si="0"/>
        <v>0.24050632911392406</v>
      </c>
      <c r="L24" s="106">
        <v>323</v>
      </c>
      <c r="M24" s="107">
        <f t="shared" si="9"/>
        <v>1666</v>
      </c>
      <c r="N24" s="106">
        <f t="shared" si="1"/>
        <v>0</v>
      </c>
      <c r="O24" s="108"/>
      <c r="Q24" s="131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10">
        <f t="shared" si="10"/>
        <v>0</v>
      </c>
    </row>
    <row r="25" spans="1:24" ht="12.75">
      <c r="A25" s="84"/>
      <c r="B25" s="96"/>
      <c r="C25" s="129" t="s">
        <v>61</v>
      </c>
      <c r="D25" s="98" t="s">
        <v>62</v>
      </c>
      <c r="E25" s="99">
        <v>0</v>
      </c>
      <c r="F25" s="100">
        <v>44.6</v>
      </c>
      <c r="G25" s="101">
        <f t="shared" si="7"/>
        <v>0</v>
      </c>
      <c r="H25" s="102">
        <f t="shared" si="11"/>
        <v>0</v>
      </c>
      <c r="I25" s="103">
        <f t="shared" si="8"/>
        <v>44.6</v>
      </c>
      <c r="J25" s="104">
        <v>80</v>
      </c>
      <c r="K25" s="105">
        <f t="shared" si="0"/>
        <v>0.2375</v>
      </c>
      <c r="L25" s="106">
        <v>19</v>
      </c>
      <c r="M25" s="107">
        <f t="shared" si="9"/>
        <v>99</v>
      </c>
      <c r="N25" s="106">
        <f t="shared" si="1"/>
        <v>0</v>
      </c>
      <c r="O25" s="108"/>
      <c r="Q25" s="131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10">
        <f t="shared" si="10"/>
        <v>0</v>
      </c>
    </row>
    <row r="26" spans="1:24" ht="12.75">
      <c r="A26" s="84"/>
      <c r="B26" s="96"/>
      <c r="C26" s="129" t="s">
        <v>63</v>
      </c>
      <c r="D26" s="98" t="s">
        <v>64</v>
      </c>
      <c r="E26" s="99">
        <v>0</v>
      </c>
      <c r="F26" s="100">
        <v>103.3</v>
      </c>
      <c r="G26" s="101">
        <f t="shared" si="7"/>
        <v>0</v>
      </c>
      <c r="H26" s="102">
        <f t="shared" si="11"/>
        <v>0</v>
      </c>
      <c r="I26" s="103">
        <f t="shared" si="8"/>
        <v>103.3</v>
      </c>
      <c r="J26" s="104"/>
      <c r="K26" s="105"/>
      <c r="L26" s="106"/>
      <c r="M26" s="107"/>
      <c r="N26" s="106"/>
      <c r="O26" s="108"/>
      <c r="Q26" s="131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</v>
      </c>
      <c r="X26" s="110">
        <f t="shared" si="10"/>
        <v>0</v>
      </c>
    </row>
    <row r="27" spans="1:24" ht="12.75">
      <c r="A27" s="84"/>
      <c r="B27" s="96"/>
      <c r="C27" s="129" t="s">
        <v>65</v>
      </c>
      <c r="D27" s="98" t="s">
        <v>66</v>
      </c>
      <c r="E27" s="99">
        <v>0</v>
      </c>
      <c r="F27" s="100">
        <v>1043.1</v>
      </c>
      <c r="G27" s="101">
        <f t="shared" si="7"/>
        <v>0</v>
      </c>
      <c r="H27" s="102">
        <f t="shared" si="11"/>
        <v>0</v>
      </c>
      <c r="I27" s="103">
        <f t="shared" si="8"/>
        <v>1043.1</v>
      </c>
      <c r="J27" s="104"/>
      <c r="K27" s="105"/>
      <c r="L27" s="106"/>
      <c r="M27" s="107"/>
      <c r="N27" s="106"/>
      <c r="O27" s="108"/>
      <c r="Q27" s="131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10">
        <f t="shared" si="10"/>
        <v>0</v>
      </c>
    </row>
    <row r="28" spans="1:24" ht="12.75">
      <c r="A28" s="84"/>
      <c r="B28" s="96"/>
      <c r="C28" s="129" t="s">
        <v>67</v>
      </c>
      <c r="D28" s="98" t="s">
        <v>68</v>
      </c>
      <c r="E28" s="99">
        <v>0</v>
      </c>
      <c r="F28" s="100">
        <v>176.3</v>
      </c>
      <c r="G28" s="101">
        <f t="shared" si="7"/>
        <v>0</v>
      </c>
      <c r="H28" s="102">
        <f t="shared" si="11"/>
        <v>0</v>
      </c>
      <c r="I28" s="103">
        <v>250.739</v>
      </c>
      <c r="J28" s="104"/>
      <c r="K28" s="105"/>
      <c r="L28" s="106"/>
      <c r="M28" s="107"/>
      <c r="N28" s="106"/>
      <c r="O28" s="108"/>
      <c r="Q28" s="131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10">
        <f t="shared" si="10"/>
        <v>0</v>
      </c>
    </row>
    <row r="29" spans="1:24" ht="12.75">
      <c r="A29" s="84"/>
      <c r="B29" s="96"/>
      <c r="C29" s="129" t="s">
        <v>69</v>
      </c>
      <c r="D29" s="98" t="s">
        <v>70</v>
      </c>
      <c r="E29" s="99">
        <v>0</v>
      </c>
      <c r="F29" s="100">
        <v>42.1</v>
      </c>
      <c r="G29" s="101">
        <f t="shared" si="7"/>
        <v>0</v>
      </c>
      <c r="H29" s="102">
        <f t="shared" si="11"/>
        <v>0</v>
      </c>
      <c r="I29" s="103">
        <v>131.955</v>
      </c>
      <c r="J29" s="104"/>
      <c r="K29" s="105"/>
      <c r="L29" s="106"/>
      <c r="M29" s="107"/>
      <c r="N29" s="106"/>
      <c r="O29" s="108"/>
      <c r="Q29" s="131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10">
        <f t="shared" si="10"/>
        <v>0</v>
      </c>
    </row>
    <row r="30" spans="1:18" ht="12.75">
      <c r="A30" s="84"/>
      <c r="B30" s="96"/>
      <c r="C30" s="129"/>
      <c r="D30" s="98"/>
      <c r="E30" s="99"/>
      <c r="F30" s="100"/>
      <c r="G30" s="101"/>
      <c r="H30" s="102"/>
      <c r="I30" s="103"/>
      <c r="J30" s="104"/>
      <c r="K30" s="105"/>
      <c r="L30" s="106"/>
      <c r="M30" s="107"/>
      <c r="N30" s="106"/>
      <c r="O30" s="108"/>
      <c r="R30" s="134"/>
    </row>
  </sheetData>
  <sheetProtection sheet="1" objects="1" scenarios="1"/>
  <printOptions/>
  <pageMargins left="0.5" right="0.51" top="1" bottom="1" header="0.5" footer="0.5"/>
  <pageSetup horizontalDpi="300" verticalDpi="300" orientation="landscape" scale="75" r:id="rId1"/>
  <headerFooter alignWithMargins="0">
    <oddHeader>&amp;C&amp;"Palatino,Bold"&amp;12SC 1 Silicon Trackers (WBS 1.1)&amp;R&amp;A</oddHeader>
    <oddFooter>&amp;L&amp;F
&amp;D&amp;CPage &amp;P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Gilchriese</cp:lastModifiedBy>
  <cp:lastPrinted>2002-05-06T18:37:38Z</cp:lastPrinted>
  <dcterms:created xsi:type="dcterms:W3CDTF">2002-05-05T14:07:27Z</dcterms:created>
  <dcterms:modified xsi:type="dcterms:W3CDTF">2002-05-06T20:06:17Z</dcterms:modified>
  <cp:category/>
  <cp:version/>
  <cp:contentType/>
  <cp:contentStatus/>
</cp:coreProperties>
</file>