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525" windowWidth="16335" windowHeight="108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<sst xmlns="http://schemas.openxmlformats.org/spreadsheetml/2006/main" count="51" uniqueCount="26">
  <si>
    <t>Proton</t>
  </si>
  <si>
    <t>Kaon</t>
  </si>
  <si>
    <t>Pion</t>
  </si>
  <si>
    <t>Electron</t>
  </si>
  <si>
    <t>Muon</t>
  </si>
  <si>
    <t>Mirror hole angle</t>
  </si>
  <si>
    <t>Masses</t>
  </si>
  <si>
    <t>K</t>
  </si>
  <si>
    <t>Momentum</t>
  </si>
  <si>
    <t xml:space="preserve"> </t>
  </si>
  <si>
    <t>Lambda</t>
  </si>
  <si>
    <t>Downstream  Cerenkov Pressures BCKV2</t>
  </si>
  <si>
    <t>Upstream Cerenkov Pressures BCKV1</t>
  </si>
  <si>
    <t xml:space="preserve">Proton trailing edge </t>
  </si>
  <si>
    <t xml:space="preserve">trailing edge </t>
  </si>
  <si>
    <t>GeV/c</t>
  </si>
  <si>
    <t xml:space="preserve">Momenta </t>
  </si>
  <si>
    <t>Momenta</t>
  </si>
  <si>
    <t>trailing edge</t>
  </si>
  <si>
    <t xml:space="preserve">trailing edg </t>
  </si>
  <si>
    <t>The trailing edge of the peak is when the rate starts dropping and this signifies that the cerenkov angle becomes equal to the angle subtended by the hole in the mirror.</t>
  </si>
  <si>
    <t>Notice that we are not predicting the peak position but rather the trailing edge. Peak widths can vary as a function of momentum. The position of the trailing edge gives the cerenkov angle.</t>
  </si>
  <si>
    <t>Rajendran Raja 27-Dec-2004</t>
  </si>
  <si>
    <t>mlbs//cuft</t>
  </si>
  <si>
    <t>mlbs/cuft</t>
  </si>
  <si>
    <t>Assume that at +40GeV/c momentum, the proton trailing edge is at 0.058lb/cuft in the upstream Cerenkov N2 fill in both</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</si>
</sst>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E+000"/>
    <numFmt numFmtId="174" formatCode="0.000000E+000"/>
    <numFmt numFmtId="175" formatCode="0.000E+00"/>
    <numFmt numFmtId="176" formatCode="0.0"/>
  </numFmts>
  <fonts count="6">
    <font>
      <sz val="10"/>
      <name val="Arial Narrow"/>
      <family val="2"/>
    </font>
    <font>
      <sz val="10"/>
      <name val="Arial"/>
      <family val="0"/>
    </font>
    <font>
      <sz val="9"/>
      <color indexed="9"/>
      <name val="Arial Narrow"/>
      <family val="2"/>
    </font>
    <font>
      <b/>
      <sz val="18"/>
      <color indexed="10"/>
      <name val="Arial Narrow"/>
      <family val="2"/>
    </font>
    <font>
      <sz val="10"/>
      <color indexed="12"/>
      <name val="Arial Narrow"/>
      <family val="2"/>
    </font>
    <font>
      <b/>
      <sz val="10"/>
      <color indexed="12"/>
      <name val="Arial Narrow"/>
      <family val="2"/>
    </font>
  </fonts>
  <fills count="3">
    <fill>
      <patternFill/>
    </fill>
    <fill>
      <patternFill patternType="gray125"/>
    </fill>
    <fill>
      <patternFill patternType="solid">
        <fgColor indexed="20"/>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72" fontId="0" fillId="0" borderId="0" xfId="0" applyNumberFormat="1" applyAlignment="1">
      <alignment horizontal="center"/>
    </xf>
    <xf numFmtId="0" fontId="0" fillId="0" borderId="1" xfId="0" applyFill="1" applyBorder="1" applyAlignment="1">
      <alignment/>
    </xf>
    <xf numFmtId="0" fontId="2" fillId="2" borderId="2" xfId="0" applyFont="1" applyFill="1" applyBorder="1" applyAlignment="1">
      <alignment horizontal="right"/>
    </xf>
    <xf numFmtId="172" fontId="2" fillId="2" borderId="2" xfId="0" applyNumberFormat="1" applyFont="1" applyFill="1" applyBorder="1" applyAlignment="1">
      <alignment horizontal="right"/>
    </xf>
    <xf numFmtId="0" fontId="0" fillId="0" borderId="3" xfId="0" applyFill="1" applyBorder="1" applyAlignment="1">
      <alignment/>
    </xf>
    <xf numFmtId="172" fontId="3" fillId="0" borderId="0" xfId="0" applyNumberFormat="1" applyFont="1" applyAlignment="1">
      <alignment/>
    </xf>
    <xf numFmtId="0" fontId="0" fillId="0" borderId="0" xfId="0" applyFill="1" applyBorder="1" applyAlignment="1">
      <alignment/>
    </xf>
    <xf numFmtId="172" fontId="0" fillId="0" borderId="0" xfId="0" applyNumberFormat="1" applyFill="1" applyBorder="1" applyAlignment="1">
      <alignment/>
    </xf>
    <xf numFmtId="0" fontId="0" fillId="0" borderId="0" xfId="0" applyFill="1" applyBorder="1" applyAlignment="1">
      <alignment horizontal="right"/>
    </xf>
    <xf numFmtId="172" fontId="0" fillId="0" borderId="0" xfId="0" applyNumberFormat="1" applyFill="1" applyBorder="1" applyAlignment="1">
      <alignment horizontal="right"/>
    </xf>
    <xf numFmtId="0" fontId="4" fillId="0" borderId="0" xfId="0" applyFont="1" applyAlignment="1">
      <alignment/>
    </xf>
    <xf numFmtId="172" fontId="5" fillId="0" borderId="0" xfId="0" applyNumberFormat="1" applyFont="1" applyAlignment="1">
      <alignment/>
    </xf>
    <xf numFmtId="172" fontId="4" fillId="0" borderId="0" xfId="0" applyNumberFormat="1" applyFont="1" applyAlignment="1">
      <alignment/>
    </xf>
    <xf numFmtId="173" fontId="4" fillId="0" borderId="0" xfId="0" applyNumberFormat="1" applyFont="1" applyAlignment="1">
      <alignment/>
    </xf>
    <xf numFmtId="2" fontId="0" fillId="0" borderId="1" xfId="0" applyNumberFormat="1" applyFill="1" applyBorder="1" applyAlignment="1">
      <alignment/>
    </xf>
    <xf numFmtId="2" fontId="0" fillId="0" borderId="3"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46"/>
  <sheetViews>
    <sheetView tabSelected="1" workbookViewId="0" topLeftCell="A1">
      <selection activeCell="G37" sqref="G37"/>
    </sheetView>
  </sheetViews>
  <sheetFormatPr defaultColWidth="9.33203125" defaultRowHeight="12.75"/>
  <cols>
    <col min="1" max="1" width="13.83203125" style="0" customWidth="1"/>
    <col min="2" max="2" width="12.66015625" style="1" customWidth="1"/>
    <col min="3" max="3" width="13.5" style="1" customWidth="1"/>
    <col min="4" max="4" width="12.5" style="1" customWidth="1"/>
    <col min="5" max="5" width="12.83203125" style="1" customWidth="1"/>
    <col min="6" max="6" width="13" style="0" customWidth="1"/>
    <col min="7" max="9" width="14.16015625" style="0" customWidth="1"/>
    <col min="10" max="10" width="20.16015625" style="2" customWidth="1"/>
    <col min="11" max="16384" width="14.16015625" style="0" customWidth="1"/>
  </cols>
  <sheetData>
    <row r="2" spans="2:3" ht="23.25">
      <c r="B2" s="9" t="s">
        <v>12</v>
      </c>
      <c r="C2" s="9"/>
    </row>
    <row r="3" spans="1:11" ht="12.75">
      <c r="A3" s="14" t="s">
        <v>25</v>
      </c>
      <c r="B3" s="15"/>
      <c r="C3" s="15"/>
      <c r="D3" s="16"/>
      <c r="E3" s="16"/>
      <c r="F3" s="14"/>
      <c r="G3" s="14"/>
      <c r="H3" s="14"/>
      <c r="I3" s="14"/>
      <c r="J3" s="17"/>
      <c r="K3" s="14"/>
    </row>
    <row r="4" spans="1:11" ht="12.75">
      <c r="A4" s="14" t="s">
        <v>20</v>
      </c>
      <c r="B4" s="15"/>
      <c r="C4" s="15"/>
      <c r="D4" s="16"/>
      <c r="E4" s="16"/>
      <c r="F4" s="14"/>
      <c r="G4" s="14"/>
      <c r="H4" s="14"/>
      <c r="I4" s="14"/>
      <c r="J4" s="17"/>
      <c r="K4" s="14"/>
    </row>
    <row r="5" spans="1:11" ht="12.75">
      <c r="A5" s="14" t="s">
        <v>21</v>
      </c>
      <c r="B5" s="15"/>
      <c r="C5" s="15"/>
      <c r="D5" s="16"/>
      <c r="E5" s="16"/>
      <c r="F5" s="14"/>
      <c r="G5" s="14"/>
      <c r="H5" s="14"/>
      <c r="I5" s="14"/>
      <c r="J5" s="17"/>
      <c r="K5" s="14"/>
    </row>
    <row r="6" spans="1:11" ht="12.75">
      <c r="A6" s="14"/>
      <c r="B6" s="15"/>
      <c r="C6" s="15" t="s">
        <v>22</v>
      </c>
      <c r="D6" s="16"/>
      <c r="E6" s="16"/>
      <c r="F6" s="14"/>
      <c r="G6" s="14"/>
      <c r="H6" s="14"/>
      <c r="I6" s="14"/>
      <c r="J6" s="17"/>
      <c r="K6" s="14"/>
    </row>
    <row r="7" spans="1:11" ht="12.75">
      <c r="A7" s="14"/>
      <c r="B7" s="15"/>
      <c r="C7" s="15"/>
      <c r="D7" s="16"/>
      <c r="E7" s="16"/>
      <c r="F7" s="14"/>
      <c r="G7" s="14"/>
      <c r="H7" s="14"/>
      <c r="I7" s="14"/>
      <c r="J7" s="17"/>
      <c r="K7" s="14"/>
    </row>
    <row r="8" ht="13.5" thickBot="1"/>
    <row r="9" spans="1:10" ht="13.5">
      <c r="A9" s="6"/>
      <c r="B9" s="7" t="s">
        <v>0</v>
      </c>
      <c r="C9" s="7" t="s">
        <v>1</v>
      </c>
      <c r="D9" s="7" t="s">
        <v>2</v>
      </c>
      <c r="E9" s="7" t="s">
        <v>3</v>
      </c>
      <c r="F9" s="6" t="s">
        <v>4</v>
      </c>
      <c r="H9" t="s">
        <v>5</v>
      </c>
      <c r="J9" s="2">
        <v>0.005</v>
      </c>
    </row>
    <row r="10" spans="1:10" ht="12.75">
      <c r="A10" s="12" t="s">
        <v>6</v>
      </c>
      <c r="B10" s="13">
        <v>0.9383</v>
      </c>
      <c r="C10" s="13">
        <v>0.493677</v>
      </c>
      <c r="D10" s="13">
        <v>0.13957</v>
      </c>
      <c r="E10" s="13">
        <v>0.00051099</v>
      </c>
      <c r="F10" s="13">
        <v>0.10565000000000001</v>
      </c>
      <c r="H10" t="s">
        <v>7</v>
      </c>
      <c r="J10" s="3">
        <f>1/COS(J9)</f>
        <v>1.0000125001302096</v>
      </c>
    </row>
    <row r="11" spans="1:10" ht="12.75">
      <c r="A11" s="12" t="s">
        <v>17</v>
      </c>
      <c r="B11" s="13" t="s">
        <v>18</v>
      </c>
      <c r="C11" s="13" t="s">
        <v>18</v>
      </c>
      <c r="D11" s="13" t="s">
        <v>18</v>
      </c>
      <c r="E11" s="13" t="s">
        <v>18</v>
      </c>
      <c r="F11" s="13" t="s">
        <v>18</v>
      </c>
      <c r="G11" s="1"/>
      <c r="H11" t="s">
        <v>13</v>
      </c>
      <c r="J11" s="2">
        <v>58</v>
      </c>
    </row>
    <row r="12" spans="1:7" ht="12.75">
      <c r="A12" s="12" t="s">
        <v>15</v>
      </c>
      <c r="B12" s="13" t="s">
        <v>24</v>
      </c>
      <c r="C12" s="13" t="s">
        <v>23</v>
      </c>
      <c r="D12" s="13" t="s">
        <v>23</v>
      </c>
      <c r="E12" s="13" t="s">
        <v>23</v>
      </c>
      <c r="F12" s="13" t="s">
        <v>23</v>
      </c>
      <c r="G12" s="1"/>
    </row>
    <row r="13" spans="1:10" ht="12.75">
      <c r="A13" s="5">
        <v>5</v>
      </c>
      <c r="B13" s="18">
        <f>($J$10*SQRT(1+(B$10/$A13)^2)-1)/$J$25</f>
        <v>3522.9426025452426</v>
      </c>
      <c r="C13" s="18">
        <f aca="true" t="shared" si="0" ref="B13:F23">($J$10*SQRT(1+(C$10/$A13)^2)-1)/$J$25</f>
        <v>983.1764507576777</v>
      </c>
      <c r="D13" s="18">
        <f t="shared" si="0"/>
        <v>81.07794600700727</v>
      </c>
      <c r="E13" s="18">
        <f t="shared" si="0"/>
        <v>2.522004133181134</v>
      </c>
      <c r="F13" s="18">
        <f t="shared" si="0"/>
        <v>47.53787487890842</v>
      </c>
      <c r="G13" s="4"/>
      <c r="H13" t="s">
        <v>8</v>
      </c>
      <c r="J13" s="2">
        <v>40</v>
      </c>
    </row>
    <row r="14" spans="1:7" ht="12.75">
      <c r="A14" s="5">
        <v>10</v>
      </c>
      <c r="B14" s="18">
        <f t="shared" si="0"/>
        <v>888.3623499955424</v>
      </c>
      <c r="C14" s="18">
        <f t="shared" si="0"/>
        <v>248.1313252370965</v>
      </c>
      <c r="D14" s="18">
        <f t="shared" si="0"/>
        <v>22.163068127523825</v>
      </c>
      <c r="E14" s="18">
        <f t="shared" si="0"/>
        <v>2.521214234562444</v>
      </c>
      <c r="F14" s="18">
        <f t="shared" si="0"/>
        <v>13.776123904700512</v>
      </c>
      <c r="G14" s="4"/>
    </row>
    <row r="15" spans="1:7" ht="12.75">
      <c r="A15" s="5">
        <v>15</v>
      </c>
      <c r="B15" s="18">
        <f t="shared" si="0"/>
        <v>396.70766822426214</v>
      </c>
      <c r="C15" s="18">
        <f t="shared" si="0"/>
        <v>111.7180250836322</v>
      </c>
      <c r="D15" s="18">
        <f t="shared" si="0"/>
        <v>11.251016964465673</v>
      </c>
      <c r="E15" s="18">
        <f t="shared" si="0"/>
        <v>2.521067957062026</v>
      </c>
      <c r="F15" s="18">
        <f t="shared" si="0"/>
        <v>7.523327577583221</v>
      </c>
      <c r="G15" s="4"/>
    </row>
    <row r="16" spans="1:7" ht="12.75">
      <c r="A16" s="5">
        <v>20</v>
      </c>
      <c r="B16" s="18">
        <f t="shared" si="0"/>
        <v>224.34567766121077</v>
      </c>
      <c r="C16" s="18">
        <f t="shared" si="0"/>
        <v>63.95157800068396</v>
      </c>
      <c r="D16" s="18">
        <f t="shared" si="0"/>
        <v>7.431659575179021</v>
      </c>
      <c r="E16" s="18">
        <f t="shared" si="0"/>
        <v>2.5210167599189672</v>
      </c>
      <c r="F16" s="18">
        <f t="shared" si="0"/>
        <v>5.334803063764488</v>
      </c>
      <c r="G16" s="4"/>
    </row>
    <row r="17" spans="1:7" ht="12.75">
      <c r="A17" s="5">
        <v>30</v>
      </c>
      <c r="B17" s="18">
        <f t="shared" si="0"/>
        <v>101.13982535779523</v>
      </c>
      <c r="C17" s="18">
        <f t="shared" si="0"/>
        <v>29.82576163406772</v>
      </c>
      <c r="D17" s="18">
        <f t="shared" si="0"/>
        <v>4.703502870367905</v>
      </c>
      <c r="E17" s="18">
        <f t="shared" si="0"/>
        <v>2.5209801905438622</v>
      </c>
      <c r="F17" s="18">
        <f t="shared" si="0"/>
        <v>3.7715567280218045</v>
      </c>
      <c r="G17" s="4"/>
    </row>
    <row r="18" spans="1:7" ht="12.75">
      <c r="A18" s="5">
        <v>40</v>
      </c>
      <c r="B18" s="18">
        <f>($J$10*SQRT(1+(B$10/$A18)^2)-1)/$J$25</f>
        <v>58</v>
      </c>
      <c r="C18" s="18">
        <f t="shared" si="0"/>
        <v>17.88036179526302</v>
      </c>
      <c r="D18" s="18">
        <f t="shared" si="0"/>
        <v>3.748639304993991</v>
      </c>
      <c r="E18" s="18">
        <f t="shared" si="0"/>
        <v>2.5209673913028783</v>
      </c>
      <c r="F18" s="18">
        <f t="shared" si="0"/>
        <v>3.2244176477832425</v>
      </c>
      <c r="G18" s="4"/>
    </row>
    <row r="19" spans="1:7" ht="12.75">
      <c r="A19" s="5">
        <v>50</v>
      </c>
      <c r="B19" s="18">
        <f t="shared" si="0"/>
        <v>38.029300174202476</v>
      </c>
      <c r="C19" s="18">
        <f t="shared" si="0"/>
        <v>12.351108634452006</v>
      </c>
      <c r="D19" s="18">
        <f t="shared" si="0"/>
        <v>3.306672352774463</v>
      </c>
      <c r="E19" s="18">
        <f t="shared" si="0"/>
        <v>2.5209614670510354</v>
      </c>
      <c r="F19" s="18">
        <f t="shared" si="0"/>
        <v>2.9711699139092564</v>
      </c>
      <c r="G19" s="4"/>
    </row>
    <row r="20" spans="1:7" ht="12.75">
      <c r="A20" s="5">
        <v>60</v>
      </c>
      <c r="B20" s="18">
        <f t="shared" si="0"/>
        <v>27.180190004420556</v>
      </c>
      <c r="C20" s="18">
        <f t="shared" si="0"/>
        <v>9.347500170792244</v>
      </c>
      <c r="D20" s="18">
        <f t="shared" si="0"/>
        <v>3.066591133227106</v>
      </c>
      <c r="E20" s="18">
        <f t="shared" si="0"/>
        <v>2.520958248936712</v>
      </c>
      <c r="F20" s="18">
        <f t="shared" si="0"/>
        <v>2.8336031103083337</v>
      </c>
      <c r="G20" s="4"/>
    </row>
    <row r="21" spans="1:7" ht="12.75">
      <c r="A21" s="5">
        <v>75</v>
      </c>
      <c r="B21" s="18">
        <f t="shared" si="0"/>
        <v>18.303211253643</v>
      </c>
      <c r="C21" s="18">
        <f t="shared" si="0"/>
        <v>6.889969064804225</v>
      </c>
      <c r="D21" s="18">
        <f t="shared" si="0"/>
        <v>2.870160831973658</v>
      </c>
      <c r="E21" s="18">
        <f t="shared" si="0"/>
        <v>2.5209556159259416</v>
      </c>
      <c r="F21" s="18">
        <f t="shared" si="0"/>
        <v>2.7210483830810346</v>
      </c>
      <c r="G21" s="4"/>
    </row>
    <row r="22" spans="1:10" ht="12.75">
      <c r="A22" s="5">
        <v>80</v>
      </c>
      <c r="B22" s="18">
        <f t="shared" si="0"/>
        <v>16.39214388669328</v>
      </c>
      <c r="C22" s="18">
        <f t="shared" si="0"/>
        <v>6.360913312308097</v>
      </c>
      <c r="D22" s="18">
        <f t="shared" si="0"/>
        <v>2.827873728175596</v>
      </c>
      <c r="E22" s="18">
        <f t="shared" si="0"/>
        <v>2.5209550490928803</v>
      </c>
      <c r="F22" s="18">
        <f t="shared" si="0"/>
        <v>2.6968178432622008</v>
      </c>
      <c r="G22" s="4"/>
      <c r="J22" s="2" t="s">
        <v>9</v>
      </c>
    </row>
    <row r="23" spans="1:7" ht="13.5" thickBot="1">
      <c r="A23" s="8">
        <v>90</v>
      </c>
      <c r="B23" s="19">
        <f t="shared" si="0"/>
        <v>13.48098495997738</v>
      </c>
      <c r="C23" s="19">
        <f t="shared" si="0"/>
        <v>5.555001344563858</v>
      </c>
      <c r="D23" s="19">
        <f t="shared" si="0"/>
        <v>2.763457872039088</v>
      </c>
      <c r="E23" s="19">
        <f t="shared" si="0"/>
        <v>2.520954185677787</v>
      </c>
      <c r="F23" s="19">
        <f t="shared" si="0"/>
        <v>2.6599075172652182</v>
      </c>
      <c r="G23" s="4"/>
    </row>
    <row r="24" ht="12.75">
      <c r="J24" s="2">
        <f>J10*SQRT(1+(B10/J13)^2)-1</f>
        <v>0.00028759288492108404</v>
      </c>
    </row>
    <row r="25" spans="9:10" ht="12.75">
      <c r="I25" t="s">
        <v>10</v>
      </c>
      <c r="J25" s="2">
        <f>J24/J11</f>
        <v>4.958498015880759E-06</v>
      </c>
    </row>
    <row r="29" spans="1:6" ht="12.75">
      <c r="A29" s="10"/>
      <c r="B29" s="11"/>
      <c r="C29" s="11"/>
      <c r="D29" s="11"/>
      <c r="E29" s="11"/>
      <c r="F29" s="10"/>
    </row>
    <row r="30" spans="2:3" ht="23.25">
      <c r="B30" s="9" t="s">
        <v>11</v>
      </c>
      <c r="C30" s="9"/>
    </row>
    <row r="31" ht="13.5" thickBot="1"/>
    <row r="32" spans="1:10" ht="13.5">
      <c r="A32" s="6"/>
      <c r="B32" s="7" t="s">
        <v>0</v>
      </c>
      <c r="C32" s="7" t="s">
        <v>1</v>
      </c>
      <c r="D32" s="7" t="s">
        <v>2</v>
      </c>
      <c r="E32" s="7" t="s">
        <v>3</v>
      </c>
      <c r="F32" s="6" t="s">
        <v>4</v>
      </c>
      <c r="H32" t="s">
        <v>5</v>
      </c>
      <c r="J32" s="2">
        <v>0.007</v>
      </c>
    </row>
    <row r="33" spans="1:10" ht="12.75">
      <c r="A33" s="12" t="s">
        <v>6</v>
      </c>
      <c r="B33" s="13">
        <v>0.9383</v>
      </c>
      <c r="C33" s="13">
        <v>0.493677</v>
      </c>
      <c r="D33" s="13">
        <v>0.13957</v>
      </c>
      <c r="E33" s="13">
        <v>0.00051099</v>
      </c>
      <c r="F33" s="13">
        <v>0.10565000000000001</v>
      </c>
      <c r="H33" t="s">
        <v>7</v>
      </c>
      <c r="J33" s="3">
        <f>1/COS(J32)</f>
        <v>1.0000245005002182</v>
      </c>
    </row>
    <row r="34" spans="1:7" ht="12.75">
      <c r="A34" s="12" t="s">
        <v>16</v>
      </c>
      <c r="B34" s="13" t="s">
        <v>19</v>
      </c>
      <c r="C34" s="13" t="s">
        <v>14</v>
      </c>
      <c r="D34" s="13" t="s">
        <v>18</v>
      </c>
      <c r="E34" s="13" t="s">
        <v>18</v>
      </c>
      <c r="F34" s="13" t="s">
        <v>18</v>
      </c>
      <c r="G34" s="1"/>
    </row>
    <row r="35" spans="1:7" ht="12.75">
      <c r="A35" s="12" t="s">
        <v>15</v>
      </c>
      <c r="B35" s="13" t="s">
        <v>24</v>
      </c>
      <c r="C35" s="13" t="s">
        <v>24</v>
      </c>
      <c r="D35" s="13" t="s">
        <v>24</v>
      </c>
      <c r="E35" s="13" t="s">
        <v>24</v>
      </c>
      <c r="F35" s="13" t="s">
        <v>24</v>
      </c>
      <c r="G35" s="1"/>
    </row>
    <row r="36" spans="1:7" ht="12.75">
      <c r="A36" s="5">
        <v>5</v>
      </c>
      <c r="B36" s="18">
        <f>($J$33*SQRT(1+(B$33/$A36)^2)-1)/$J$25</f>
        <v>3525.405010688845</v>
      </c>
      <c r="C36" s="18">
        <f>($J$33*SQRT(1+(C$33/$A36)^2)-1)/$J$25</f>
        <v>985.608381148712</v>
      </c>
      <c r="D36" s="18">
        <f>($J$33*SQRT(1+(D$33/$A36)^2)-1)/$J$25</f>
        <v>83.49905101746303</v>
      </c>
      <c r="E36" s="18">
        <f>($J$33*SQRT(1+(E$33/$A36)^2)-1)/$J$25</f>
        <v>4.942166455072541</v>
      </c>
      <c r="F36" s="18">
        <f>($J$33*SQRT(1+(F$33/$A36)^2)-1)/$J$25</f>
        <v>49.95857740117066</v>
      </c>
      <c r="G36" s="4"/>
    </row>
    <row r="37" spans="1:7" ht="12.75">
      <c r="A37" s="5">
        <v>10</v>
      </c>
      <c r="B37" s="18">
        <f aca="true" t="shared" si="1" ref="B37:C46">($J$33*SQRT(1+(B$33/$A37)^2)-1)/$J$25</f>
        <v>890.793142596473</v>
      </c>
      <c r="C37" s="18">
        <f t="shared" si="1"/>
        <v>250.55443492485944</v>
      </c>
      <c r="D37" s="18">
        <f aca="true" t="shared" si="2" ref="D37:F46">($J$33*SQRT(1+(D$33/$A37)^2)-1)/$J$25</f>
        <v>24.58346614651032</v>
      </c>
      <c r="E37" s="18">
        <f t="shared" si="2"/>
        <v>4.941376547005141</v>
      </c>
      <c r="F37" s="18">
        <f t="shared" si="2"/>
        <v>16.196421278531826</v>
      </c>
      <c r="G37" s="4"/>
    </row>
    <row r="38" spans="1:7" ht="12.75">
      <c r="A38" s="5">
        <v>15</v>
      </c>
      <c r="B38" s="18">
        <f t="shared" si="1"/>
        <v>399.13256086087927</v>
      </c>
      <c r="C38" s="18">
        <f t="shared" si="1"/>
        <v>114.13949778183037</v>
      </c>
      <c r="D38" s="18">
        <f t="shared" si="2"/>
        <v>13.67128403641716</v>
      </c>
      <c r="E38" s="18">
        <f t="shared" si="2"/>
        <v>4.941230267713498</v>
      </c>
      <c r="F38" s="18">
        <f t="shared" si="2"/>
        <v>9.943549916429063</v>
      </c>
      <c r="G38" s="4"/>
    </row>
    <row r="39" spans="1:7" ht="12.75">
      <c r="A39" s="5">
        <v>20</v>
      </c>
      <c r="B39" s="18">
        <f t="shared" si="1"/>
        <v>226.76850191597194</v>
      </c>
      <c r="C39" s="18">
        <f t="shared" si="1"/>
        <v>66.37247749098654</v>
      </c>
      <c r="D39" s="18">
        <f t="shared" si="2"/>
        <v>9.851880813988982</v>
      </c>
      <c r="E39" s="18">
        <f t="shared" si="2"/>
        <v>4.941179069988291</v>
      </c>
      <c r="F39" s="18">
        <f t="shared" si="2"/>
        <v>7.754999139897456</v>
      </c>
      <c r="G39" s="4"/>
    </row>
    <row r="40" spans="1:7" ht="12.75">
      <c r="A40" s="5">
        <v>30</v>
      </c>
      <c r="B40" s="18">
        <f t="shared" si="1"/>
        <v>103.56117111525637</v>
      </c>
      <c r="C40" s="18">
        <f t="shared" si="1"/>
        <v>32.24625160709752</v>
      </c>
      <c r="D40" s="18">
        <f t="shared" si="2"/>
        <v>7.123691370739842</v>
      </c>
      <c r="E40" s="18">
        <f t="shared" si="2"/>
        <v>4.9411425001653795</v>
      </c>
      <c r="F40" s="18">
        <f t="shared" si="2"/>
        <v>6.19173404479267</v>
      </c>
      <c r="G40" s="4"/>
    </row>
    <row r="41" spans="1:7" ht="12.75">
      <c r="A41" s="5">
        <v>40</v>
      </c>
      <c r="B41" s="18">
        <f>($J$33*SQRT(1+(B$33/$A41)^2)-1)/$J$25</f>
        <v>60.42082807005337</v>
      </c>
      <c r="C41" s="18">
        <f t="shared" si="1"/>
        <v>20.30070842083301</v>
      </c>
      <c r="D41" s="18">
        <f t="shared" si="2"/>
        <v>6.168816346767082</v>
      </c>
      <c r="E41" s="18">
        <f t="shared" si="2"/>
        <v>4.9411297007452735</v>
      </c>
      <c r="F41" s="18">
        <f t="shared" si="2"/>
        <v>5.644588398819915</v>
      </c>
      <c r="G41" s="4"/>
    </row>
    <row r="42" spans="1:7" ht="12.75">
      <c r="A42" s="5">
        <v>50</v>
      </c>
      <c r="B42" s="18">
        <f t="shared" si="1"/>
        <v>40.44988859146487</v>
      </c>
      <c r="C42" s="18">
        <f t="shared" si="1"/>
        <v>14.771388907774426</v>
      </c>
      <c r="D42" s="18">
        <f t="shared" si="2"/>
        <v>5.726844090865514</v>
      </c>
      <c r="E42" s="18">
        <f t="shared" si="2"/>
        <v>4.9411237764486495</v>
      </c>
      <c r="F42" s="18">
        <f t="shared" si="2"/>
        <v>5.391337625909296</v>
      </c>
      <c r="G42" s="4"/>
    </row>
    <row r="43" spans="1:7" ht="12.75">
      <c r="A43" s="5">
        <v>60</v>
      </c>
      <c r="B43" s="18">
        <f t="shared" si="1"/>
        <v>29.600648229962626</v>
      </c>
      <c r="C43" s="18">
        <f t="shared" si="1"/>
        <v>11.76774440015055</v>
      </c>
      <c r="D43" s="18">
        <f t="shared" si="2"/>
        <v>5.486759990312325</v>
      </c>
      <c r="E43" s="18">
        <f t="shared" si="2"/>
        <v>4.941120558289545</v>
      </c>
      <c r="F43" s="18">
        <f t="shared" si="2"/>
        <v>5.2537691714708945</v>
      </c>
      <c r="G43" s="4"/>
    </row>
    <row r="44" spans="1:7" ht="12.75">
      <c r="A44" s="5">
        <v>75</v>
      </c>
      <c r="B44" s="18">
        <f t="shared" si="1"/>
        <v>20.723562953528706</v>
      </c>
      <c r="C44" s="18">
        <f t="shared" si="1"/>
        <v>9.310183803259696</v>
      </c>
      <c r="D44" s="18">
        <f t="shared" si="2"/>
        <v>5.290327331807151</v>
      </c>
      <c r="E44" s="18">
        <f t="shared" si="2"/>
        <v>4.941117925278775</v>
      </c>
      <c r="F44" s="18">
        <f t="shared" si="2"/>
        <v>5.141213093570599</v>
      </c>
      <c r="G44" s="4"/>
    </row>
    <row r="45" spans="1:10" ht="12.75">
      <c r="A45" s="5">
        <v>80</v>
      </c>
      <c r="B45" s="18">
        <f t="shared" si="1"/>
        <v>18.81247265330505</v>
      </c>
      <c r="C45" s="18">
        <f t="shared" si="1"/>
        <v>8.781121701946686</v>
      </c>
      <c r="D45" s="18">
        <f t="shared" si="2"/>
        <v>5.248039720555128</v>
      </c>
      <c r="E45" s="18">
        <f t="shared" si="2"/>
        <v>4.941117358400933</v>
      </c>
      <c r="F45" s="18">
        <f t="shared" si="2"/>
        <v>5.116982262991213</v>
      </c>
      <c r="G45" s="4"/>
      <c r="J45" s="2" t="s">
        <v>9</v>
      </c>
    </row>
    <row r="46" spans="1:7" ht="13.5" thickBot="1">
      <c r="A46" s="8">
        <v>90</v>
      </c>
      <c r="B46" s="18">
        <f t="shared" si="1"/>
        <v>15.901278792064847</v>
      </c>
      <c r="C46" s="18">
        <f t="shared" si="1"/>
        <v>7.975200063111527</v>
      </c>
      <c r="D46" s="18">
        <f t="shared" si="2"/>
        <v>5.183623091415594</v>
      </c>
      <c r="E46" s="18">
        <f t="shared" si="2"/>
        <v>4.94111649498584</v>
      </c>
      <c r="F46" s="18">
        <f t="shared" si="2"/>
        <v>5.0800714940243585</v>
      </c>
      <c r="G46" s="4"/>
    </row>
  </sheetData>
  <printOptions/>
  <pageMargins left="0.7875" right="0.7875" top="0.7875" bottom="0.7875" header="0.09861111111111112" footer="0.09861111111111112"/>
  <pageSetup firstPageNumber="1" useFirstPageNumber="1" fitToHeight="0" horizontalDpi="300" verticalDpi="300" orientation="portrait" r:id="rId1"/>
  <headerFooter alignWithMargins="0">
    <oddHeader>&amp;C&amp;"Arial,Regular"&amp;A</oddHeader>
    <oddFooter>&amp;C&amp;"Arial,Regular"Page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4.16015625" defaultRowHeight="12.75"/>
  <sheetData/>
  <printOptions/>
  <pageMargins left="0.7875" right="0.7875" top="0.7875" bottom="0.7875" header="0.09861111111111112" footer="0.09861111111111112"/>
  <pageSetup fitToHeight="0" horizontalDpi="300" verticalDpi="300" orientation="portrait"/>
  <headerFooter alignWithMargins="0">
    <oddHeader>&amp;C&amp;"Arial,Regular"&amp;A</oddHeader>
    <oddFooter>&amp;C&amp;"Arial,Regular"Page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4.16015625" defaultRowHeight="12.75"/>
  <sheetData/>
  <printOptions/>
  <pageMargins left="0.7875" right="0.7875" top="0.7875" bottom="0.7875" header="0.09861111111111112" footer="0.09861111111111112"/>
  <pageSetup fitToHeight="0" horizontalDpi="300" verticalDpi="300" orientation="portrait"/>
  <headerFooter alignWithMargins="0">
    <oddHeader>&amp;C&amp;"Arial,Regular"&amp;A</oddHeader>
    <oddFooter>&amp;C&amp;"Arial,Regular"Page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Raja</cp:lastModifiedBy>
  <cp:lastPrinted>1601-01-01T06:00:00Z</cp:lastPrinted>
  <dcterms:created xsi:type="dcterms:W3CDTF">2004-08-22T06:15:24Z</dcterms:created>
  <dcterms:modified xsi:type="dcterms:W3CDTF">2005-01-16T23:45:01Z</dcterms:modified>
  <cp:category/>
  <cp:version/>
  <cp:contentType/>
  <cp:contentStatus/>
  <cp:revision>5</cp:revision>
</cp:coreProperties>
</file>