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DataTable" sheetId="1" r:id="rId1"/>
    <sheet name="Chart1" sheetId="2" r:id="rId2"/>
    <sheet name="cd1" sheetId="3" r:id="rId3"/>
  </sheets>
  <definedNames/>
  <calcPr fullCalcOnLoad="1"/>
</workbook>
</file>

<file path=xl/sharedStrings.xml><?xml version="1.0" encoding="utf-8"?>
<sst xmlns="http://schemas.openxmlformats.org/spreadsheetml/2006/main" count="113" uniqueCount="77">
  <si>
    <t>APPROPRIATIONS WORKSHEET</t>
  </si>
  <si>
    <t xml:space="preserve">WIA Title I: Grants to States </t>
  </si>
  <si>
    <t>Wagner-Peyser Act</t>
  </si>
  <si>
    <t>Unemployment Insurance Administration State Grants</t>
  </si>
  <si>
    <t>Welfare-to-Work (5.403 of Social Security Act)*</t>
  </si>
  <si>
    <t>Community Service Employment for Older Americans</t>
  </si>
  <si>
    <t>Chapter 2 of Title II of the Trade Act of 1974</t>
  </si>
  <si>
    <t>Chapter 41 of Title 38, United States Code</t>
  </si>
  <si>
    <t>WIA Title II: Adult Education and Literacy Activities</t>
  </si>
  <si>
    <t>Title I of the Rehabilitation Act</t>
  </si>
  <si>
    <t>Postsecondary Vocational Education (Carl D. Perkins Act)</t>
  </si>
  <si>
    <t>Community Services Block Grant (E&amp;T activities)</t>
  </si>
  <si>
    <t>Employment &amp; Training Activities (CBDG Youth Build)</t>
  </si>
  <si>
    <t>TOTALS</t>
  </si>
  <si>
    <t>WIA -  Required One-Stop Partners</t>
  </si>
  <si>
    <t xml:space="preserve">FY 2001, FY 2000 and FY 1999 Appropriations Spent Locally </t>
  </si>
  <si>
    <t xml:space="preserve">(dollars in thousands) </t>
  </si>
  <si>
    <t>FY 2001</t>
  </si>
  <si>
    <t>FY 2000</t>
  </si>
  <si>
    <t>FY 1999</t>
  </si>
  <si>
    <t>PROGRAM</t>
  </si>
  <si>
    <t>LOCALLY/</t>
  </si>
  <si>
    <t xml:space="preserve"> LOCALLY/</t>
  </si>
  <si>
    <t>PERCENT</t>
  </si>
  <si>
    <t>APPROPRIATIONS</t>
  </si>
  <si>
    <t>SERVICES</t>
  </si>
  <si>
    <t xml:space="preserve"> APPROPRIATIONS</t>
  </si>
  <si>
    <t xml:space="preserve">DEPARTMENT OF LABOR </t>
  </si>
  <si>
    <t>WIA Title I</t>
  </si>
  <si>
    <t xml:space="preserve">   Grants to States: </t>
  </si>
  <si>
    <t xml:space="preserve">     Adult Training [85%]</t>
  </si>
  <si>
    <t xml:space="preserve">     Youth Training [85%]</t>
  </si>
  <si>
    <t>Summer Youth Employment Program [90%]</t>
  </si>
  <si>
    <t xml:space="preserve">     Youth Opportunity Grants [100%]</t>
  </si>
  <si>
    <t xml:space="preserve">     Dislocated Worker Assistance [90%]</t>
  </si>
  <si>
    <t xml:space="preserve">Wagner-Peyser Act </t>
  </si>
  <si>
    <r>
      <t xml:space="preserve">   </t>
    </r>
    <r>
      <rPr>
        <sz val="10"/>
        <rFont val="Arial"/>
        <family val="2"/>
      </rPr>
      <t>Employment Service [90%]</t>
    </r>
  </si>
  <si>
    <t xml:space="preserve">     One-Stop/Labor Market Information * </t>
  </si>
  <si>
    <t xml:space="preserve">Unemployment Insurance Administration State Grants ** </t>
  </si>
  <si>
    <t xml:space="preserve">Section 403 of the Social Security Act </t>
  </si>
  <si>
    <t xml:space="preserve">   Welfare-to-Work </t>
  </si>
  <si>
    <t>0*****</t>
  </si>
  <si>
    <t>0.0%*****</t>
  </si>
  <si>
    <t xml:space="preserve">     State Formula Grants [85%]</t>
  </si>
  <si>
    <t xml:space="preserve">     Competitive Grants  [85%]</t>
  </si>
  <si>
    <t xml:space="preserve">     Indian Grants [85%]</t>
  </si>
  <si>
    <t xml:space="preserve">     Performance Grants </t>
  </si>
  <si>
    <t>Title V of the Older Americans Act of 1965</t>
  </si>
  <si>
    <t xml:space="preserve">   Community Service Employment for Older Americans </t>
  </si>
  <si>
    <t xml:space="preserve">     National Contracts (86.5%)</t>
  </si>
  <si>
    <t xml:space="preserve">     State Grants (86.5%)</t>
  </si>
  <si>
    <t xml:space="preserve">   Trade Adjustment Assistance *** </t>
  </si>
  <si>
    <t xml:space="preserve">Chapter 41 of title 38, United States Code  </t>
  </si>
  <si>
    <t xml:space="preserve">   DVOP/LVER grants [100%]</t>
  </si>
  <si>
    <t xml:space="preserve">SUBTOTAL </t>
  </si>
  <si>
    <t xml:space="preserve">DEPARTMENT OF EDUCATION </t>
  </si>
  <si>
    <t xml:space="preserve">Adult Education and Literacy Activities </t>
  </si>
  <si>
    <t xml:space="preserve">   Adult Education </t>
  </si>
  <si>
    <t xml:space="preserve">     State Programs [82.5%]</t>
  </si>
  <si>
    <t xml:space="preserve">Title I of the Rehabilitation Act </t>
  </si>
  <si>
    <t xml:space="preserve">   Rehabilitation Services and Disability Research </t>
  </si>
  <si>
    <t xml:space="preserve">     Vocational Rehabilitation State Grants [89%]</t>
  </si>
  <si>
    <t xml:space="preserve">     Client Assistance State grants [89%]</t>
  </si>
  <si>
    <t xml:space="preserve">Postsecondary Vocational Education (Carl D. Perkins Act) </t>
  </si>
  <si>
    <t xml:space="preserve">   Vocational Education </t>
  </si>
  <si>
    <t xml:space="preserve">     Basic State Grants [85% x 37%]</t>
  </si>
  <si>
    <t>DEPARTMENT OF HEALT H AND HUMAN SERVICES</t>
  </si>
  <si>
    <t xml:space="preserve">Community Services Block Grant (E &amp;T activities) </t>
  </si>
  <si>
    <t>DEPARTMENT OF HOUSING AND URBAN DEVELOPMENT</t>
  </si>
  <si>
    <t>Emp.&amp; Training Activities (CBDG's Youth Build)**** [100%]</t>
  </si>
  <si>
    <t xml:space="preserve">TOTAL </t>
  </si>
  <si>
    <t>NOTES</t>
  </si>
  <si>
    <t>*  One-Stop funds support labor market information and web site activities at the State and national levels.  They also provide competitive grants to States for one-stop implementation.</t>
  </si>
  <si>
    <t>**  Certain UI operations are centrally run and not appear in all local offices; estimated 70% of funds to local offices.</t>
  </si>
  <si>
    <t>*** Only TAA/NAFTA-TAA training listed for local services.</t>
  </si>
  <si>
    <t>**** Youth Build (YB) is HUD's only program designed specifically to provide employment and job training services and, therefore, is the only required partner of the one-stops.  However, YB is only a small portion of the much larger CDBG (FY99:$4.75 B) program.  CDBG provides funding to communities for a wide range of activities to which the one-stops may want to link including community and economic development, job creation, neighborhood revitalization, public services, community development and renewal of distressed communities, transportation to employment, and leveraging of non-Federal sources.</t>
  </si>
  <si>
    <t xml:space="preserve">***** The Welfare-to-Work money [appropriated in FY 1999] was available for 3 years. The FY 2001 President's budget extends that availability for two more years for a total of five years.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</si>
</sst>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1" xfId="0" applyFont="1" applyBorder="1" applyAlignment="1">
      <alignment/>
    </xf>
    <xf numFmtId="164" fontId="5" fillId="0" borderId="1" xfId="19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0" fontId="5" fillId="0" borderId="1" xfId="19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19" applyNumberFormat="1" applyBorder="1" applyAlignment="1">
      <alignment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0" fontId="0" fillId="0" borderId="2" xfId="0" applyBorder="1" applyAlignment="1">
      <alignment shrinkToFit="1"/>
    </xf>
    <xf numFmtId="0" fontId="1" fillId="0" borderId="0" xfId="0" applyFont="1" applyBorder="1" applyAlignment="1">
      <alignment shrinkToFit="1"/>
    </xf>
    <xf numFmtId="164" fontId="1" fillId="0" borderId="0" xfId="0" applyNumberFormat="1" applyFont="1" applyBorder="1" applyAlignment="1">
      <alignment shrinkToFit="1"/>
    </xf>
    <xf numFmtId="3" fontId="1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164" fontId="0" fillId="0" borderId="0" xfId="19" applyNumberFormat="1" applyBorder="1" applyAlignment="1">
      <alignment shrinkToFit="1"/>
    </xf>
    <xf numFmtId="0" fontId="0" fillId="0" borderId="0" xfId="0" applyAlignment="1">
      <alignment shrinkToFit="1"/>
    </xf>
    <xf numFmtId="0" fontId="1" fillId="0" borderId="3" xfId="0" applyFont="1" applyBorder="1" applyAlignment="1">
      <alignment shrinkToFit="1"/>
    </xf>
    <xf numFmtId="164" fontId="1" fillId="0" borderId="3" xfId="0" applyNumberFormat="1" applyFont="1" applyBorder="1" applyAlignment="1">
      <alignment shrinkToFit="1"/>
    </xf>
    <xf numFmtId="3" fontId="1" fillId="0" borderId="3" xfId="0" applyNumberFormat="1" applyFont="1" applyBorder="1" applyAlignment="1">
      <alignment shrinkToFit="1"/>
    </xf>
    <xf numFmtId="0" fontId="0" fillId="0" borderId="3" xfId="0" applyBorder="1" applyAlignment="1">
      <alignment shrinkToFit="1"/>
    </xf>
    <xf numFmtId="164" fontId="0" fillId="0" borderId="3" xfId="19" applyNumberFormat="1" applyBorder="1" applyAlignment="1">
      <alignment shrinkToFit="1"/>
    </xf>
    <xf numFmtId="0" fontId="0" fillId="0" borderId="4" xfId="0" applyBorder="1" applyAlignment="1">
      <alignment shrinkToFit="1"/>
    </xf>
    <xf numFmtId="0" fontId="1" fillId="0" borderId="4" xfId="0" applyFont="1" applyBorder="1" applyAlignment="1">
      <alignment horizontal="center" shrinkToFit="1"/>
    </xf>
    <xf numFmtId="164" fontId="1" fillId="0" borderId="4" xfId="0" applyNumberFormat="1" applyFont="1" applyBorder="1" applyAlignment="1">
      <alignment horizontal="center" shrinkToFit="1"/>
    </xf>
    <xf numFmtId="3" fontId="0" fillId="0" borderId="4" xfId="0" applyNumberFormat="1" applyBorder="1" applyAlignment="1">
      <alignment shrinkToFit="1"/>
    </xf>
    <xf numFmtId="3" fontId="1" fillId="0" borderId="4" xfId="0" applyNumberFormat="1" applyFont="1" applyBorder="1" applyAlignment="1">
      <alignment horizontal="center" shrinkToFit="1"/>
    </xf>
    <xf numFmtId="164" fontId="0" fillId="0" borderId="4" xfId="0" applyNumberFormat="1" applyBorder="1" applyAlignment="1">
      <alignment shrinkToFit="1"/>
    </xf>
    <xf numFmtId="164" fontId="0" fillId="0" borderId="5" xfId="19" applyNumberFormat="1" applyBorder="1" applyAlignment="1">
      <alignment shrinkToFit="1"/>
    </xf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164" fontId="1" fillId="0" borderId="7" xfId="0" applyNumberFormat="1" applyFont="1" applyBorder="1" applyAlignment="1">
      <alignment horizontal="center" shrinkToFit="1"/>
    </xf>
    <xf numFmtId="3" fontId="1" fillId="0" borderId="7" xfId="0" applyNumberFormat="1" applyFont="1" applyBorder="1" applyAlignment="1">
      <alignment horizontal="center" shrinkToFit="1"/>
    </xf>
    <xf numFmtId="164" fontId="0" fillId="0" borderId="8" xfId="0" applyNumberFormat="1" applyBorder="1" applyAlignment="1">
      <alignment shrinkToFit="1"/>
    </xf>
    <xf numFmtId="164" fontId="1" fillId="0" borderId="8" xfId="19" applyNumberFormat="1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64" fontId="1" fillId="0" borderId="11" xfId="19" applyNumberFormat="1" applyFont="1" applyBorder="1" applyAlignment="1">
      <alignment horizontal="center" shrinkToFit="1"/>
    </xf>
    <xf numFmtId="0" fontId="1" fillId="2" borderId="4" xfId="0" applyFont="1" applyFill="1" applyBorder="1" applyAlignment="1">
      <alignment horizontal="center" shrinkToFit="1"/>
    </xf>
    <xf numFmtId="0" fontId="1" fillId="2" borderId="5" xfId="0" applyFont="1" applyFill="1" applyBorder="1" applyAlignment="1">
      <alignment horizontal="center" shrinkToFit="1"/>
    </xf>
    <xf numFmtId="164" fontId="1" fillId="2" borderId="5" xfId="0" applyNumberFormat="1" applyFont="1" applyFill="1" applyBorder="1" applyAlignment="1">
      <alignment horizontal="center" shrinkToFit="1"/>
    </xf>
    <xf numFmtId="3" fontId="0" fillId="2" borderId="8" xfId="0" applyNumberFormat="1" applyFill="1" applyBorder="1" applyAlignment="1">
      <alignment shrinkToFit="1"/>
    </xf>
    <xf numFmtId="3" fontId="1" fillId="2" borderId="5" xfId="0" applyNumberFormat="1" applyFont="1" applyFill="1" applyBorder="1" applyAlignment="1">
      <alignment horizontal="center" shrinkToFit="1"/>
    </xf>
    <xf numFmtId="164" fontId="1" fillId="2" borderId="5" xfId="19" applyNumberFormat="1" applyFont="1" applyFill="1" applyBorder="1" applyAlignment="1">
      <alignment shrinkToFit="1"/>
    </xf>
    <xf numFmtId="0" fontId="6" fillId="0" borderId="4" xfId="0" applyFont="1" applyBorder="1" applyAlignment="1">
      <alignment shrinkToFit="1"/>
    </xf>
    <xf numFmtId="0" fontId="6" fillId="0" borderId="5" xfId="0" applyFont="1" applyBorder="1" applyAlignment="1">
      <alignment horizontal="right" shrinkToFit="1"/>
    </xf>
    <xf numFmtId="3" fontId="6" fillId="0" borderId="5" xfId="0" applyNumberFormat="1" applyFont="1" applyBorder="1" applyAlignment="1">
      <alignment shrinkToFit="1"/>
    </xf>
    <xf numFmtId="164" fontId="6" fillId="0" borderId="5" xfId="0" applyNumberFormat="1" applyFont="1" applyBorder="1" applyAlignment="1">
      <alignment shrinkToFit="1"/>
    </xf>
    <xf numFmtId="0" fontId="0" fillId="0" borderId="5" xfId="0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8" xfId="0" applyFont="1" applyBorder="1" applyAlignment="1">
      <alignment horizontal="right" shrinkToFit="1"/>
    </xf>
    <xf numFmtId="0" fontId="1" fillId="0" borderId="8" xfId="0" applyFont="1" applyBorder="1" applyAlignment="1">
      <alignment shrinkToFit="1"/>
    </xf>
    <xf numFmtId="164" fontId="1" fillId="0" borderId="8" xfId="0" applyNumberFormat="1" applyFont="1" applyBorder="1" applyAlignment="1">
      <alignment shrinkToFit="1"/>
    </xf>
    <xf numFmtId="3" fontId="1" fillId="0" borderId="8" xfId="0" applyNumberFormat="1" applyFont="1" applyBorder="1" applyAlignment="1">
      <alignment shrinkToFit="1"/>
    </xf>
    <xf numFmtId="0" fontId="0" fillId="0" borderId="8" xfId="0" applyBorder="1" applyAlignment="1">
      <alignment shrinkToFit="1"/>
    </xf>
    <xf numFmtId="164" fontId="0" fillId="0" borderId="8" xfId="19" applyNumberFormat="1" applyBorder="1" applyAlignment="1">
      <alignment shrinkToFit="1"/>
    </xf>
    <xf numFmtId="0" fontId="0" fillId="0" borderId="7" xfId="0" applyFont="1" applyBorder="1" applyAlignment="1">
      <alignment shrinkToFit="1"/>
    </xf>
    <xf numFmtId="3" fontId="0" fillId="0" borderId="8" xfId="0" applyNumberFormat="1" applyFont="1" applyBorder="1" applyAlignment="1">
      <alignment horizontal="right" shrinkToFit="1"/>
    </xf>
    <xf numFmtId="3" fontId="0" fillId="0" borderId="8" xfId="0" applyNumberFormat="1" applyFont="1" applyBorder="1" applyAlignment="1">
      <alignment shrinkToFit="1"/>
    </xf>
    <xf numFmtId="164" fontId="0" fillId="0" borderId="8" xfId="0" applyNumberFormat="1" applyFont="1" applyBorder="1" applyAlignment="1">
      <alignment shrinkToFit="1"/>
    </xf>
    <xf numFmtId="3" fontId="0" fillId="0" borderId="8" xfId="0" applyNumberFormat="1" applyBorder="1" applyAlignment="1">
      <alignment shrinkToFit="1"/>
    </xf>
    <xf numFmtId="165" fontId="0" fillId="0" borderId="8" xfId="15" applyNumberFormat="1" applyBorder="1" applyAlignment="1">
      <alignment shrinkToFit="1"/>
    </xf>
    <xf numFmtId="0" fontId="0" fillId="0" borderId="8" xfId="0" applyFont="1" applyBorder="1" applyAlignment="1">
      <alignment horizontal="right" shrinkToFit="1"/>
    </xf>
    <xf numFmtId="0" fontId="0" fillId="0" borderId="8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3" fontId="0" fillId="0" borderId="11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shrinkToFit="1"/>
    </xf>
    <xf numFmtId="164" fontId="0" fillId="0" borderId="11" xfId="0" applyNumberFormat="1" applyFont="1" applyBorder="1" applyAlignment="1">
      <alignment shrinkToFit="1"/>
    </xf>
    <xf numFmtId="3" fontId="0" fillId="0" borderId="11" xfId="0" applyNumberFormat="1" applyBorder="1" applyAlignment="1">
      <alignment shrinkToFit="1"/>
    </xf>
    <xf numFmtId="164" fontId="0" fillId="0" borderId="11" xfId="0" applyNumberFormat="1" applyBorder="1" applyAlignment="1">
      <alignment shrinkToFit="1"/>
    </xf>
    <xf numFmtId="164" fontId="0" fillId="0" borderId="11" xfId="19" applyNumberFormat="1" applyBorder="1" applyAlignment="1">
      <alignment shrinkToFit="1"/>
    </xf>
    <xf numFmtId="0" fontId="6" fillId="0" borderId="8" xfId="0" applyFont="1" applyBorder="1" applyAlignment="1">
      <alignment horizontal="right" shrinkToFit="1"/>
    </xf>
    <xf numFmtId="3" fontId="6" fillId="0" borderId="8" xfId="0" applyNumberFormat="1" applyFont="1" applyBorder="1" applyAlignment="1">
      <alignment shrinkToFit="1"/>
    </xf>
    <xf numFmtId="164" fontId="6" fillId="0" borderId="8" xfId="0" applyNumberFormat="1" applyFont="1" applyBorder="1" applyAlignment="1">
      <alignment shrinkToFit="1"/>
    </xf>
    <xf numFmtId="3" fontId="0" fillId="0" borderId="5" xfId="0" applyNumberFormat="1" applyBorder="1" applyAlignment="1">
      <alignment shrinkToFit="1"/>
    </xf>
    <xf numFmtId="0" fontId="0" fillId="0" borderId="11" xfId="0" applyFont="1" applyBorder="1" applyAlignment="1">
      <alignment shrinkToFit="1"/>
    </xf>
    <xf numFmtId="165" fontId="0" fillId="0" borderId="11" xfId="15" applyNumberFormat="1" applyBorder="1" applyAlignment="1">
      <alignment shrinkToFit="1"/>
    </xf>
    <xf numFmtId="0" fontId="6" fillId="0" borderId="1" xfId="0" applyFont="1" applyBorder="1" applyAlignment="1">
      <alignment shrinkToFit="1"/>
    </xf>
    <xf numFmtId="164" fontId="0" fillId="0" borderId="12" xfId="0" applyNumberFormat="1" applyBorder="1" applyAlignment="1">
      <alignment shrinkToFit="1"/>
    </xf>
    <xf numFmtId="3" fontId="0" fillId="0" borderId="8" xfId="0" applyNumberFormat="1" applyBorder="1" applyAlignment="1">
      <alignment horizontal="right" shrinkToFit="1"/>
    </xf>
    <xf numFmtId="164" fontId="0" fillId="0" borderId="8" xfId="0" applyNumberFormat="1" applyBorder="1" applyAlignment="1">
      <alignment horizontal="right" shrinkToFit="1"/>
    </xf>
    <xf numFmtId="0" fontId="0" fillId="0" borderId="7" xfId="0" applyBorder="1" applyAlignment="1">
      <alignment shrinkToFit="1"/>
    </xf>
    <xf numFmtId="0" fontId="0" fillId="0" borderId="10" xfId="0" applyBorder="1" applyAlignment="1">
      <alignment shrinkToFit="1"/>
    </xf>
    <xf numFmtId="3" fontId="0" fillId="0" borderId="11" xfId="0" applyNumberFormat="1" applyBorder="1" applyAlignment="1">
      <alignment horizontal="right" shrinkToFit="1"/>
    </xf>
    <xf numFmtId="0" fontId="6" fillId="0" borderId="8" xfId="0" applyFont="1" applyBorder="1" applyAlignment="1">
      <alignment shrinkToFit="1"/>
    </xf>
    <xf numFmtId="164" fontId="6" fillId="0" borderId="4" xfId="0" applyNumberFormat="1" applyFont="1" applyBorder="1" applyAlignment="1">
      <alignment shrinkToFit="1"/>
    </xf>
    <xf numFmtId="164" fontId="0" fillId="0" borderId="5" xfId="0" applyNumberFormat="1" applyBorder="1" applyAlignment="1">
      <alignment shrinkToFit="1"/>
    </xf>
    <xf numFmtId="0" fontId="1" fillId="0" borderId="1" xfId="0" applyFont="1" applyBorder="1" applyAlignment="1">
      <alignment shrinkToFit="1"/>
    </xf>
    <xf numFmtId="3" fontId="1" fillId="0" borderId="12" xfId="0" applyNumberFormat="1" applyFont="1" applyBorder="1" applyAlignment="1">
      <alignment horizontal="right" shrinkToFit="1"/>
    </xf>
    <xf numFmtId="3" fontId="1" fillId="0" borderId="12" xfId="0" applyNumberFormat="1" applyFont="1" applyBorder="1" applyAlignment="1">
      <alignment shrinkToFit="1"/>
    </xf>
    <xf numFmtId="164" fontId="1" fillId="0" borderId="12" xfId="0" applyNumberFormat="1" applyFont="1" applyBorder="1" applyAlignment="1">
      <alignment shrinkToFit="1"/>
    </xf>
    <xf numFmtId="164" fontId="1" fillId="0" borderId="12" xfId="19" applyNumberFormat="1" applyFont="1" applyBorder="1" applyAlignment="1">
      <alignment shrinkToFit="1"/>
    </xf>
    <xf numFmtId="0" fontId="1" fillId="2" borderId="1" xfId="0" applyFont="1" applyFill="1" applyBorder="1" applyAlignment="1">
      <alignment horizontal="center" shrinkToFit="1"/>
    </xf>
    <xf numFmtId="0" fontId="1" fillId="2" borderId="12" xfId="0" applyFont="1" applyFill="1" applyBorder="1" applyAlignment="1">
      <alignment horizontal="right" shrinkToFit="1"/>
    </xf>
    <xf numFmtId="0" fontId="1" fillId="2" borderId="12" xfId="0" applyFont="1" applyFill="1" applyBorder="1" applyAlignment="1">
      <alignment horizontal="center" shrinkToFit="1"/>
    </xf>
    <xf numFmtId="164" fontId="1" fillId="2" borderId="12" xfId="0" applyNumberFormat="1" applyFont="1" applyFill="1" applyBorder="1" applyAlignment="1">
      <alignment horizontal="center" shrinkToFit="1"/>
    </xf>
    <xf numFmtId="3" fontId="1" fillId="2" borderId="12" xfId="0" applyNumberFormat="1" applyFont="1" applyFill="1" applyBorder="1" applyAlignment="1">
      <alignment horizontal="center" shrinkToFit="1"/>
    </xf>
    <xf numFmtId="164" fontId="0" fillId="2" borderId="12" xfId="0" applyNumberFormat="1" applyFill="1" applyBorder="1" applyAlignment="1">
      <alignment shrinkToFit="1"/>
    </xf>
    <xf numFmtId="0" fontId="0" fillId="2" borderId="12" xfId="0" applyFill="1" applyBorder="1" applyAlignment="1">
      <alignment shrinkToFit="1"/>
    </xf>
    <xf numFmtId="164" fontId="0" fillId="2" borderId="12" xfId="19" applyNumberFormat="1" applyFill="1" applyBorder="1" applyAlignment="1">
      <alignment shrinkToFit="1"/>
    </xf>
    <xf numFmtId="0" fontId="6" fillId="0" borderId="7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164" fontId="1" fillId="0" borderId="1" xfId="0" applyNumberFormat="1" applyFont="1" applyBorder="1" applyAlignment="1">
      <alignment shrinkToFit="1"/>
    </xf>
    <xf numFmtId="0" fontId="1" fillId="2" borderId="1" xfId="0" applyFont="1" applyFill="1" applyBorder="1" applyAlignment="1">
      <alignment shrinkToFit="1"/>
    </xf>
    <xf numFmtId="0" fontId="1" fillId="2" borderId="12" xfId="0" applyFont="1" applyFill="1" applyBorder="1" applyAlignment="1">
      <alignment shrinkToFit="1"/>
    </xf>
    <xf numFmtId="164" fontId="1" fillId="2" borderId="12" xfId="0" applyNumberFormat="1" applyFont="1" applyFill="1" applyBorder="1" applyAlignment="1">
      <alignment shrinkToFit="1"/>
    </xf>
    <xf numFmtId="3" fontId="1" fillId="2" borderId="12" xfId="0" applyNumberFormat="1" applyFont="1" applyFill="1" applyBorder="1" applyAlignment="1">
      <alignment shrinkToFit="1"/>
    </xf>
    <xf numFmtId="3" fontId="0" fillId="2" borderId="12" xfId="0" applyNumberFormat="1" applyFill="1" applyBorder="1" applyAlignment="1">
      <alignment shrinkToFit="1"/>
    </xf>
    <xf numFmtId="3" fontId="0" fillId="0" borderId="5" xfId="0" applyNumberFormat="1" applyFont="1" applyBorder="1" applyAlignment="1">
      <alignment horizontal="right" shrinkToFit="1"/>
    </xf>
    <xf numFmtId="3" fontId="0" fillId="0" borderId="5" xfId="0" applyNumberFormat="1" applyFont="1" applyBorder="1" applyAlignment="1">
      <alignment shrinkToFit="1"/>
    </xf>
    <xf numFmtId="3" fontId="1" fillId="0" borderId="5" xfId="0" applyNumberFormat="1" applyFont="1" applyBorder="1" applyAlignment="1">
      <alignment horizontal="right" shrinkToFit="1"/>
    </xf>
    <xf numFmtId="3" fontId="1" fillId="0" borderId="5" xfId="0" applyNumberFormat="1" applyFont="1" applyBorder="1" applyAlignment="1">
      <alignment shrinkToFit="1"/>
    </xf>
    <xf numFmtId="164" fontId="1" fillId="0" borderId="5" xfId="0" applyNumberFormat="1" applyFont="1" applyBorder="1" applyAlignment="1">
      <alignment shrinkToFit="1"/>
    </xf>
    <xf numFmtId="164" fontId="1" fillId="0" borderId="11" xfId="19" applyNumberFormat="1" applyFont="1" applyBorder="1" applyAlignment="1">
      <alignment shrinkToFit="1"/>
    </xf>
    <xf numFmtId="3" fontId="0" fillId="0" borderId="12" xfId="0" applyNumberFormat="1" applyFont="1" applyBorder="1" applyAlignment="1">
      <alignment shrinkToFit="1"/>
    </xf>
    <xf numFmtId="164" fontId="0" fillId="0" borderId="12" xfId="0" applyNumberFormat="1" applyFont="1" applyBorder="1" applyAlignment="1">
      <alignment shrinkToFit="1"/>
    </xf>
    <xf numFmtId="3" fontId="0" fillId="0" borderId="12" xfId="0" applyNumberFormat="1" applyBorder="1" applyAlignment="1">
      <alignment shrinkToFit="1"/>
    </xf>
    <xf numFmtId="164" fontId="0" fillId="0" borderId="12" xfId="19" applyNumberFormat="1" applyBorder="1" applyAlignment="1">
      <alignment shrinkToFit="1"/>
    </xf>
    <xf numFmtId="0" fontId="0" fillId="0" borderId="11" xfId="0" applyBorder="1" applyAlignment="1">
      <alignment shrinkToFit="1"/>
    </xf>
    <xf numFmtId="164" fontId="0" fillId="0" borderId="0" xfId="0" applyNumberFormat="1" applyBorder="1" applyAlignment="1">
      <alignment shrinkToFit="1"/>
    </xf>
    <xf numFmtId="3" fontId="0" fillId="0" borderId="0" xfId="0" applyNumberFormat="1" applyBorder="1" applyAlignment="1">
      <alignment shrinkToFit="1"/>
    </xf>
    <xf numFmtId="9" fontId="0" fillId="0" borderId="0" xfId="19" applyBorder="1" applyAlignment="1">
      <alignment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Source: U.S. Department of Education, Office of Vocational and Adult Education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Federal Fiscal Year 2001 (Program Year 2001-2002) 
Local Services</a:t>
            </a:r>
          </a:p>
        </c:rich>
      </c:tx>
      <c:layout>
        <c:manualLayout>
          <c:xMode val="factor"/>
          <c:yMode val="factor"/>
          <c:x val="-0.002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5"/>
          <c:y val="0.19775"/>
          <c:w val="0.38875"/>
          <c:h val="0.5475"/>
        </c:manualLayout>
      </c:layout>
      <c:pieChart>
        <c:varyColors val="1"/>
        <c:ser>
          <c:idx val="0"/>
          <c:order val="0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'cd1'!$A$3:$A$14</c:f>
              <c:strCache>
                <c:ptCount val="12"/>
                <c:pt idx="0">
                  <c:v>WIA Title I: Grants to States </c:v>
                </c:pt>
                <c:pt idx="1">
                  <c:v>Wagner-Peyser Act</c:v>
                </c:pt>
                <c:pt idx="2">
                  <c:v>Unemployment Insurance Administration State Grants</c:v>
                </c:pt>
                <c:pt idx="3">
                  <c:v>Welfare-to-Work (5.403 of Social Security Act)*</c:v>
                </c:pt>
                <c:pt idx="4">
                  <c:v>Community Service Employment for Older Americans</c:v>
                </c:pt>
                <c:pt idx="5">
                  <c:v>Chapter 2 of Title II of the Trade Act of 1974</c:v>
                </c:pt>
                <c:pt idx="6">
                  <c:v>Chapter 41 of Title 38, United States Code</c:v>
                </c:pt>
                <c:pt idx="7">
                  <c:v>WIA Title II: Adult Education and Literacy Activities</c:v>
                </c:pt>
                <c:pt idx="8">
                  <c:v>Title I of the Rehabilitation Act</c:v>
                </c:pt>
                <c:pt idx="9">
                  <c:v>Postsecondary Vocational Education (Carl D. Perkins Act)</c:v>
                </c:pt>
                <c:pt idx="10">
                  <c:v>Community Services Block Grant (E&amp;T activities)</c:v>
                </c:pt>
                <c:pt idx="11">
                  <c:v>Employment &amp; Training Activities (CBDG Youth Build)</c:v>
                </c:pt>
              </c:strCache>
            </c:strRef>
          </c:cat>
          <c:val>
            <c:numRef>
              <c:f>'cd1'!$B$3:$B$14</c:f>
              <c:numCache>
                <c:ptCount val="12"/>
                <c:pt idx="0">
                  <c:v>3364356</c:v>
                </c:pt>
                <c:pt idx="1">
                  <c:v>717062</c:v>
                </c:pt>
                <c:pt idx="2">
                  <c:v>1637568</c:v>
                </c:pt>
                <c:pt idx="3">
                  <c:v>0</c:v>
                </c:pt>
                <c:pt idx="4">
                  <c:v>380773</c:v>
                </c:pt>
                <c:pt idx="5">
                  <c:v>284585</c:v>
                </c:pt>
                <c:pt idx="6">
                  <c:v>158868</c:v>
                </c:pt>
                <c:pt idx="7">
                  <c:v>445500</c:v>
                </c:pt>
                <c:pt idx="8">
                  <c:v>2146179</c:v>
                </c:pt>
                <c:pt idx="9">
                  <c:v>345950</c:v>
                </c:pt>
                <c:pt idx="10">
                  <c:v>513000</c:v>
                </c:pt>
                <c:pt idx="11">
                  <c:v>60000</c:v>
                </c:pt>
              </c:numCache>
            </c:numRef>
          </c:val>
        </c:ser>
        <c:ser>
          <c:idx val="1"/>
          <c:order val="1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'cd1'!$A$3:$A$14</c:f>
              <c:strCache>
                <c:ptCount val="12"/>
                <c:pt idx="0">
                  <c:v>WIA Title I: Grants to States </c:v>
                </c:pt>
                <c:pt idx="1">
                  <c:v>Wagner-Peyser Act</c:v>
                </c:pt>
                <c:pt idx="2">
                  <c:v>Unemployment Insurance Administration State Grants</c:v>
                </c:pt>
                <c:pt idx="3">
                  <c:v>Welfare-to-Work (5.403 of Social Security Act)*</c:v>
                </c:pt>
                <c:pt idx="4">
                  <c:v>Community Service Employment for Older Americans</c:v>
                </c:pt>
                <c:pt idx="5">
                  <c:v>Chapter 2 of Title II of the Trade Act of 1974</c:v>
                </c:pt>
                <c:pt idx="6">
                  <c:v>Chapter 41 of Title 38, United States Code</c:v>
                </c:pt>
                <c:pt idx="7">
                  <c:v>WIA Title II: Adult Education and Literacy Activities</c:v>
                </c:pt>
                <c:pt idx="8">
                  <c:v>Title I of the Rehabilitation Act</c:v>
                </c:pt>
                <c:pt idx="9">
                  <c:v>Postsecondary Vocational Education (Carl D. Perkins Act)</c:v>
                </c:pt>
                <c:pt idx="10">
                  <c:v>Community Services Block Grant (E&amp;T activities)</c:v>
                </c:pt>
                <c:pt idx="11">
                  <c:v>Employment &amp; Training Activities (CBDG Youth Build)</c:v>
                </c:pt>
              </c:strCache>
            </c:strRef>
          </c:cat>
          <c:val>
            <c:numRef>
              <c:f>'cd1'!$C$3:$C$14</c:f>
              <c:numCache>
                <c:ptCount val="12"/>
                <c:pt idx="0">
                  <c:v>0.3346338976317608</c:v>
                </c:pt>
                <c:pt idx="1">
                  <c:v>0.0713221941743459</c:v>
                </c:pt>
                <c:pt idx="2">
                  <c:v>0.1628798386606671</c:v>
                </c:pt>
                <c:pt idx="3">
                  <c:v>0</c:v>
                </c:pt>
                <c:pt idx="4">
                  <c:v>0.037873385902959876</c:v>
                </c:pt>
                <c:pt idx="5">
                  <c:v>0.028306097142375735</c:v>
                </c:pt>
                <c:pt idx="6">
                  <c:v>0.01580172194885517</c:v>
                </c:pt>
                <c:pt idx="7">
                  <c:v>0.04431142286813567</c:v>
                </c:pt>
                <c:pt idx="8">
                  <c:v>0.21346856390507868</c:v>
                </c:pt>
                <c:pt idx="9">
                  <c:v>0.03440973454821893</c:v>
                </c:pt>
                <c:pt idx="10">
                  <c:v>0.0510252748178532</c:v>
                </c:pt>
                <c:pt idx="11">
                  <c:v>0.005967868399748912</c:v>
                </c:pt>
              </c:numCache>
            </c:numRef>
          </c:val>
        </c:ser>
        <c:ser>
          <c:idx val="2"/>
          <c:order val="2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'cd1'!$A$3:$A$14</c:f>
              <c:strCache>
                <c:ptCount val="12"/>
                <c:pt idx="0">
                  <c:v>WIA Title I: Grants to States </c:v>
                </c:pt>
                <c:pt idx="1">
                  <c:v>Wagner-Peyser Act</c:v>
                </c:pt>
                <c:pt idx="2">
                  <c:v>Unemployment Insurance Administration State Grants</c:v>
                </c:pt>
                <c:pt idx="3">
                  <c:v>Welfare-to-Work (5.403 of Social Security Act)*</c:v>
                </c:pt>
                <c:pt idx="4">
                  <c:v>Community Service Employment for Older Americans</c:v>
                </c:pt>
                <c:pt idx="5">
                  <c:v>Chapter 2 of Title II of the Trade Act of 1974</c:v>
                </c:pt>
                <c:pt idx="6">
                  <c:v>Chapter 41 of Title 38, United States Code</c:v>
                </c:pt>
                <c:pt idx="7">
                  <c:v>WIA Title II: Adult Education and Literacy Activities</c:v>
                </c:pt>
                <c:pt idx="8">
                  <c:v>Title I of the Rehabilitation Act</c:v>
                </c:pt>
                <c:pt idx="9">
                  <c:v>Postsecondary Vocational Education (Carl D. Perkins Act)</c:v>
                </c:pt>
                <c:pt idx="10">
                  <c:v>Community Services Block Grant (E&amp;T activities)</c:v>
                </c:pt>
                <c:pt idx="11">
                  <c:v>Employment &amp; Training Activities (CBDG Youth Build)</c:v>
                </c:pt>
              </c:strCache>
            </c:strRef>
          </c:cat>
          <c:val>
            <c:numRef>
              <c:f>'cd1'!$B$3:$B$14</c:f>
              <c:numCache>
                <c:ptCount val="12"/>
                <c:pt idx="0">
                  <c:v>3364356</c:v>
                </c:pt>
                <c:pt idx="1">
                  <c:v>717062</c:v>
                </c:pt>
                <c:pt idx="2">
                  <c:v>1637568</c:v>
                </c:pt>
                <c:pt idx="3">
                  <c:v>0</c:v>
                </c:pt>
                <c:pt idx="4">
                  <c:v>380773</c:v>
                </c:pt>
                <c:pt idx="5">
                  <c:v>284585</c:v>
                </c:pt>
                <c:pt idx="6">
                  <c:v>158868</c:v>
                </c:pt>
                <c:pt idx="7">
                  <c:v>445500</c:v>
                </c:pt>
                <c:pt idx="8">
                  <c:v>2146179</c:v>
                </c:pt>
                <c:pt idx="9">
                  <c:v>345950</c:v>
                </c:pt>
                <c:pt idx="10">
                  <c:v>513000</c:v>
                </c:pt>
                <c:pt idx="11">
                  <c:v>60000</c:v>
                </c:pt>
              </c:numCache>
            </c:numRef>
          </c:val>
        </c:ser>
        <c:ser>
          <c:idx val="3"/>
          <c:order val="3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'cd1'!$A$3:$A$14</c:f>
              <c:strCache>
                <c:ptCount val="12"/>
                <c:pt idx="0">
                  <c:v>WIA Title I: Grants to States </c:v>
                </c:pt>
                <c:pt idx="1">
                  <c:v>Wagner-Peyser Act</c:v>
                </c:pt>
                <c:pt idx="2">
                  <c:v>Unemployment Insurance Administration State Grants</c:v>
                </c:pt>
                <c:pt idx="3">
                  <c:v>Welfare-to-Work (5.403 of Social Security Act)*</c:v>
                </c:pt>
                <c:pt idx="4">
                  <c:v>Community Service Employment for Older Americans</c:v>
                </c:pt>
                <c:pt idx="5">
                  <c:v>Chapter 2 of Title II of the Trade Act of 1974</c:v>
                </c:pt>
                <c:pt idx="6">
                  <c:v>Chapter 41 of Title 38, United States Code</c:v>
                </c:pt>
                <c:pt idx="7">
                  <c:v>WIA Title II: Adult Education and Literacy Activities</c:v>
                </c:pt>
                <c:pt idx="8">
                  <c:v>Title I of the Rehabilitation Act</c:v>
                </c:pt>
                <c:pt idx="9">
                  <c:v>Postsecondary Vocational Education (Carl D. Perkins Act)</c:v>
                </c:pt>
                <c:pt idx="10">
                  <c:v>Community Services Block Grant (E&amp;T activities)</c:v>
                </c:pt>
                <c:pt idx="11">
                  <c:v>Employment &amp; Training Activities (CBDG Youth Build)</c:v>
                </c:pt>
              </c:strCache>
            </c:strRef>
          </c:cat>
          <c:val>
            <c:numRef>
              <c:f>'cd1'!$C$3:$C$14</c:f>
              <c:numCache>
                <c:ptCount val="12"/>
                <c:pt idx="0">
                  <c:v>0.3346338976317608</c:v>
                </c:pt>
                <c:pt idx="1">
                  <c:v>0.0713221941743459</c:v>
                </c:pt>
                <c:pt idx="2">
                  <c:v>0.1628798386606671</c:v>
                </c:pt>
                <c:pt idx="3">
                  <c:v>0</c:v>
                </c:pt>
                <c:pt idx="4">
                  <c:v>0.037873385902959876</c:v>
                </c:pt>
                <c:pt idx="5">
                  <c:v>0.028306097142375735</c:v>
                </c:pt>
                <c:pt idx="6">
                  <c:v>0.01580172194885517</c:v>
                </c:pt>
                <c:pt idx="7">
                  <c:v>0.04431142286813567</c:v>
                </c:pt>
                <c:pt idx="8">
                  <c:v>0.21346856390507868</c:v>
                </c:pt>
                <c:pt idx="9">
                  <c:v>0.03440973454821893</c:v>
                </c:pt>
                <c:pt idx="10">
                  <c:v>0.0510252748178532</c:v>
                </c:pt>
                <c:pt idx="11">
                  <c:v>0.005967868399748912</c:v>
                </c:pt>
              </c:numCache>
            </c:numRef>
          </c:val>
        </c:ser>
        <c:ser>
          <c:idx val="4"/>
          <c:order val="4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'cd1'!$A$3:$A$14</c:f>
              <c:strCache>
                <c:ptCount val="12"/>
                <c:pt idx="0">
                  <c:v>WIA Title I: Grants to States </c:v>
                </c:pt>
                <c:pt idx="1">
                  <c:v>Wagner-Peyser Act</c:v>
                </c:pt>
                <c:pt idx="2">
                  <c:v>Unemployment Insurance Administration State Grants</c:v>
                </c:pt>
                <c:pt idx="3">
                  <c:v>Welfare-to-Work (5.403 of Social Security Act)*</c:v>
                </c:pt>
                <c:pt idx="4">
                  <c:v>Community Service Employment for Older Americans</c:v>
                </c:pt>
                <c:pt idx="5">
                  <c:v>Chapter 2 of Title II of the Trade Act of 1974</c:v>
                </c:pt>
                <c:pt idx="6">
                  <c:v>Chapter 41 of Title 38, United States Code</c:v>
                </c:pt>
                <c:pt idx="7">
                  <c:v>WIA Title II: Adult Education and Literacy Activities</c:v>
                </c:pt>
                <c:pt idx="8">
                  <c:v>Title I of the Rehabilitation Act</c:v>
                </c:pt>
                <c:pt idx="9">
                  <c:v>Postsecondary Vocational Education (Carl D. Perkins Act)</c:v>
                </c:pt>
                <c:pt idx="10">
                  <c:v>Community Services Block Grant (E&amp;T activities)</c:v>
                </c:pt>
                <c:pt idx="11">
                  <c:v>Employment &amp; Training Activities (CBDG Youth Build)</c:v>
                </c:pt>
              </c:strCache>
            </c:strRef>
          </c:cat>
          <c:val>
            <c:numRef>
              <c:f>DataTable!$A$66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'cd1'!$A$3:$A$14</c:f>
              <c:strCache>
                <c:ptCount val="12"/>
                <c:pt idx="0">
                  <c:v>WIA Title I: Grants to States </c:v>
                </c:pt>
                <c:pt idx="1">
                  <c:v>Wagner-Peyser Act</c:v>
                </c:pt>
                <c:pt idx="2">
                  <c:v>Unemployment Insurance Administration State Grants</c:v>
                </c:pt>
                <c:pt idx="3">
                  <c:v>Welfare-to-Work (5.403 of Social Security Act)*</c:v>
                </c:pt>
                <c:pt idx="4">
                  <c:v>Community Service Employment for Older Americans</c:v>
                </c:pt>
                <c:pt idx="5">
                  <c:v>Chapter 2 of Title II of the Trade Act of 1974</c:v>
                </c:pt>
                <c:pt idx="6">
                  <c:v>Chapter 41 of Title 38, United States Code</c:v>
                </c:pt>
                <c:pt idx="7">
                  <c:v>WIA Title II: Adult Education and Literacy Activities</c:v>
                </c:pt>
                <c:pt idx="8">
                  <c:v>Title I of the Rehabilitation Act</c:v>
                </c:pt>
                <c:pt idx="9">
                  <c:v>Postsecondary Vocational Education (Carl D. Perkins Act)</c:v>
                </c:pt>
                <c:pt idx="10">
                  <c:v>Community Services Block Grant (E&amp;T activities)</c:v>
                </c:pt>
                <c:pt idx="11">
                  <c:v>Employment &amp; Training Activities (CBDG Youth Build)</c:v>
                </c:pt>
              </c:strCache>
            </c:strRef>
          </c:cat>
          <c:val>
            <c:numRef>
              <c:f>DataTable!$A$66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'cd1'!$A$3:$A$14</c:f>
              <c:strCache>
                <c:ptCount val="12"/>
                <c:pt idx="0">
                  <c:v>WIA Title I: Grants to States </c:v>
                </c:pt>
                <c:pt idx="1">
                  <c:v>Wagner-Peyser Act</c:v>
                </c:pt>
                <c:pt idx="2">
                  <c:v>Unemployment Insurance Administration State Grants</c:v>
                </c:pt>
                <c:pt idx="3">
                  <c:v>Welfare-to-Work (5.403 of Social Security Act)*</c:v>
                </c:pt>
                <c:pt idx="4">
                  <c:v>Community Service Employment for Older Americans</c:v>
                </c:pt>
                <c:pt idx="5">
                  <c:v>Chapter 2 of Title II of the Trade Act of 1974</c:v>
                </c:pt>
                <c:pt idx="6">
                  <c:v>Chapter 41 of Title 38, United States Code</c:v>
                </c:pt>
                <c:pt idx="7">
                  <c:v>WIA Title II: Adult Education and Literacy Activities</c:v>
                </c:pt>
                <c:pt idx="8">
                  <c:v>Title I of the Rehabilitation Act</c:v>
                </c:pt>
                <c:pt idx="9">
                  <c:v>Postsecondary Vocational Education (Carl D. Perkins Act)</c:v>
                </c:pt>
                <c:pt idx="10">
                  <c:v>Community Services Block Grant (E&amp;T activities)</c:v>
                </c:pt>
                <c:pt idx="11">
                  <c:v>Employment &amp; Training Activities (CBDG Youth Build)</c:v>
                </c:pt>
              </c:strCache>
            </c:strRef>
          </c:cat>
          <c:val>
            <c:numRef>
              <c:f>DataTable!$A$66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25" right="0.25" top="0.5" bottom="0.5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0.9435</cdr:y>
    </cdr:from>
    <cdr:to>
      <cdr:x>1</cdr:x>
      <cdr:y>0.97175</cdr:y>
    </cdr:to>
    <cdr:sp>
      <cdr:nvSpPr>
        <cdr:cNvPr id="1" name="TextBox 4"/>
        <cdr:cNvSpPr txBox="1">
          <a:spLocks noChangeArrowheads="1"/>
        </cdr:cNvSpPr>
      </cdr:nvSpPr>
      <cdr:spPr>
        <a:xfrm>
          <a:off x="161925" y="6448425"/>
          <a:ext cx="93821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*The Welfare-to-Work money [appropriated in 1999] was available for 3 years.  The FY 2001 President's budget extends that availability for two more years for a total of five years.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53575" cy="6838950"/>
    <xdr:graphicFrame>
      <xdr:nvGraphicFramePr>
        <xdr:cNvPr id="1" name="Shape 1025"/>
        <xdr:cNvGraphicFramePr/>
      </xdr:nvGraphicFramePr>
      <xdr:xfrm>
        <a:off x="0" y="0"/>
        <a:ext cx="955357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="75" zoomScaleNormal="75" workbookViewId="0" topLeftCell="A1">
      <selection activeCell="A54" sqref="A54"/>
    </sheetView>
  </sheetViews>
  <sheetFormatPr defaultColWidth="9.140625" defaultRowHeight="12.75"/>
  <cols>
    <col min="1" max="1" width="62.28125" style="56" customWidth="1"/>
    <col min="2" max="2" width="22.28125" style="56" customWidth="1"/>
    <col min="3" max="3" width="13.8515625" style="56" customWidth="1"/>
    <col min="4" max="4" width="12.7109375" style="34" customWidth="1"/>
    <col min="5" max="5" width="23.00390625" style="62" customWidth="1"/>
    <col min="6" max="6" width="13.7109375" style="62" customWidth="1"/>
    <col min="7" max="7" width="12.28125" style="34" customWidth="1"/>
    <col min="8" max="8" width="20.8515625" style="56" customWidth="1"/>
    <col min="9" max="9" width="15.8515625" style="56" customWidth="1"/>
    <col min="10" max="10" width="13.28125" style="57" customWidth="1"/>
    <col min="11" max="16384" width="9.140625" style="17" customWidth="1"/>
  </cols>
  <sheetData>
    <row r="1" spans="1:10" ht="12.75">
      <c r="A1" s="12" t="s">
        <v>14</v>
      </c>
      <c r="B1" s="12"/>
      <c r="C1" s="12"/>
      <c r="D1" s="13"/>
      <c r="E1" s="14"/>
      <c r="F1" s="14"/>
      <c r="G1" s="13"/>
      <c r="H1" s="15"/>
      <c r="I1" s="15"/>
      <c r="J1" s="16"/>
    </row>
    <row r="2" spans="1:10" ht="12.75">
      <c r="A2" s="12" t="s">
        <v>15</v>
      </c>
      <c r="B2" s="14"/>
      <c r="C2" s="12"/>
      <c r="D2" s="13"/>
      <c r="E2" s="14"/>
      <c r="F2" s="14"/>
      <c r="G2" s="13"/>
      <c r="H2" s="15"/>
      <c r="I2" s="15"/>
      <c r="J2" s="16"/>
    </row>
    <row r="3" spans="1:10" ht="12.75">
      <c r="A3" s="18" t="s">
        <v>16</v>
      </c>
      <c r="B3" s="18"/>
      <c r="C3" s="18"/>
      <c r="D3" s="19"/>
      <c r="E3" s="20"/>
      <c r="F3" s="20"/>
      <c r="G3" s="19"/>
      <c r="H3" s="21"/>
      <c r="I3" s="21"/>
      <c r="J3" s="22"/>
    </row>
    <row r="4" spans="1:10" ht="12.75">
      <c r="A4" s="11"/>
      <c r="B4" s="23"/>
      <c r="C4" s="24" t="s">
        <v>17</v>
      </c>
      <c r="D4" s="25"/>
      <c r="E4" s="26"/>
      <c r="F4" s="27" t="s">
        <v>18</v>
      </c>
      <c r="G4" s="28"/>
      <c r="H4" s="23"/>
      <c r="I4" s="24" t="s">
        <v>19</v>
      </c>
      <c r="J4" s="29"/>
    </row>
    <row r="5" spans="1:10" ht="12.75">
      <c r="A5" s="30" t="s">
        <v>20</v>
      </c>
      <c r="B5" s="31" t="s">
        <v>17</v>
      </c>
      <c r="C5" s="31" t="s">
        <v>21</v>
      </c>
      <c r="D5" s="32"/>
      <c r="E5" s="33" t="s">
        <v>18</v>
      </c>
      <c r="F5" s="33" t="s">
        <v>22</v>
      </c>
      <c r="H5" s="31" t="s">
        <v>19</v>
      </c>
      <c r="I5" s="31" t="s">
        <v>22</v>
      </c>
      <c r="J5" s="35" t="s">
        <v>23</v>
      </c>
    </row>
    <row r="6" spans="1:10" ht="12.75">
      <c r="A6" s="36"/>
      <c r="B6" s="37" t="s">
        <v>24</v>
      </c>
      <c r="C6" s="37" t="s">
        <v>25</v>
      </c>
      <c r="D6" s="32" t="s">
        <v>23</v>
      </c>
      <c r="E6" s="38" t="s">
        <v>26</v>
      </c>
      <c r="F6" s="38" t="s">
        <v>25</v>
      </c>
      <c r="G6" s="32" t="s">
        <v>23</v>
      </c>
      <c r="H6" s="37" t="s">
        <v>26</v>
      </c>
      <c r="I6" s="37" t="s">
        <v>25</v>
      </c>
      <c r="J6" s="39"/>
    </row>
    <row r="7" spans="1:10" ht="12.75">
      <c r="A7" s="40" t="s">
        <v>27</v>
      </c>
      <c r="B7" s="41"/>
      <c r="C7" s="41"/>
      <c r="D7" s="42"/>
      <c r="E7" s="43"/>
      <c r="F7" s="44"/>
      <c r="G7" s="42"/>
      <c r="H7" s="41"/>
      <c r="I7" s="41"/>
      <c r="J7" s="45"/>
    </row>
    <row r="8" spans="1:10" ht="12.75">
      <c r="A8" s="46" t="s">
        <v>28</v>
      </c>
      <c r="B8" s="47"/>
      <c r="C8" s="48"/>
      <c r="D8" s="49"/>
      <c r="E8" s="48"/>
      <c r="F8" s="48"/>
      <c r="G8" s="49"/>
      <c r="H8" s="50"/>
      <c r="I8" s="50"/>
      <c r="J8" s="29"/>
    </row>
    <row r="9" spans="1:7" ht="12.75">
      <c r="A9" s="51" t="s">
        <v>29</v>
      </c>
      <c r="B9" s="52"/>
      <c r="C9" s="53"/>
      <c r="D9" s="54"/>
      <c r="E9" s="55"/>
      <c r="F9" s="55"/>
      <c r="G9" s="54"/>
    </row>
    <row r="10" spans="1:10" ht="12.75">
      <c r="A10" s="58" t="s">
        <v>30</v>
      </c>
      <c r="B10" s="59">
        <v>950000</v>
      </c>
      <c r="C10" s="60">
        <f>B10*0.85</f>
        <v>807500</v>
      </c>
      <c r="D10" s="61">
        <f>C10/C53</f>
        <v>0.08031756397081116</v>
      </c>
      <c r="E10" s="62">
        <v>950000</v>
      </c>
      <c r="F10" s="62">
        <f>+E10*0.85</f>
        <v>807500</v>
      </c>
      <c r="G10" s="34">
        <f>F10/F53</f>
        <v>0.0845380462953897</v>
      </c>
      <c r="H10" s="62">
        <v>955000</v>
      </c>
      <c r="I10" s="62">
        <v>811750</v>
      </c>
      <c r="J10" s="57">
        <f>+I10/I$53</f>
        <v>0.0769794651883069</v>
      </c>
    </row>
    <row r="11" spans="1:10" ht="12.75">
      <c r="A11" s="58" t="s">
        <v>31</v>
      </c>
      <c r="B11" s="59">
        <v>1000965</v>
      </c>
      <c r="C11" s="62">
        <f>B11*0.85</f>
        <v>850820.25</v>
      </c>
      <c r="D11" s="61">
        <f>C11/C53</f>
        <v>0.08462638991583474</v>
      </c>
      <c r="E11" s="62">
        <v>1000965</v>
      </c>
      <c r="F11" s="62">
        <f>+E11*0.85</f>
        <v>850820.25</v>
      </c>
      <c r="G11" s="34">
        <f>F11/F53</f>
        <v>0.08907329001059447</v>
      </c>
      <c r="H11" s="62">
        <v>129965</v>
      </c>
      <c r="I11" s="63">
        <f>+H11*0.85</f>
        <v>110470.25</v>
      </c>
      <c r="J11" s="57">
        <f>+I11/I$53</f>
        <v>0.010476058841045346</v>
      </c>
    </row>
    <row r="12" spans="1:10" ht="12.75">
      <c r="A12" s="58" t="s">
        <v>32</v>
      </c>
      <c r="B12" s="64">
        <v>0</v>
      </c>
      <c r="C12" s="65">
        <f>B12*0.9</f>
        <v>0</v>
      </c>
      <c r="D12" s="61">
        <f>C12/C53</f>
        <v>0</v>
      </c>
      <c r="E12" s="62">
        <v>0</v>
      </c>
      <c r="F12" s="62">
        <v>0</v>
      </c>
      <c r="G12" s="34">
        <v>0</v>
      </c>
      <c r="H12" s="62">
        <v>871000</v>
      </c>
      <c r="I12" s="63">
        <f>+H12*0.9</f>
        <v>783900</v>
      </c>
      <c r="J12" s="57">
        <f>+I12/I$53</f>
        <v>0.07433840808267789</v>
      </c>
    </row>
    <row r="13" spans="1:10" ht="12.75">
      <c r="A13" s="58" t="s">
        <v>33</v>
      </c>
      <c r="B13" s="59">
        <v>275000</v>
      </c>
      <c r="C13" s="60">
        <f>B13*1</f>
        <v>275000</v>
      </c>
      <c r="D13" s="61">
        <f>C13/C53</f>
        <v>0.02735273076405334</v>
      </c>
      <c r="E13" s="62">
        <v>250000</v>
      </c>
      <c r="F13" s="62">
        <f>+E13</f>
        <v>250000</v>
      </c>
      <c r="G13" s="34">
        <f>F13/F53</f>
        <v>0.026172769750894644</v>
      </c>
      <c r="H13" s="62">
        <v>250000</v>
      </c>
      <c r="I13" s="62">
        <v>250000</v>
      </c>
      <c r="J13" s="57">
        <f>+I13/I$53</f>
        <v>0.023707873479614075</v>
      </c>
    </row>
    <row r="14" spans="1:10" ht="12.75">
      <c r="A14" s="66" t="s">
        <v>34</v>
      </c>
      <c r="B14" s="67">
        <v>1590040</v>
      </c>
      <c r="C14" s="68">
        <f>B14*0.9</f>
        <v>1431036</v>
      </c>
      <c r="D14" s="69">
        <f>C14/C53</f>
        <v>0.14233724516970123</v>
      </c>
      <c r="E14" s="70">
        <v>1595510</v>
      </c>
      <c r="F14" s="70">
        <f>+E14*0.9</f>
        <v>1435959</v>
      </c>
      <c r="G14" s="71">
        <f>F14/F53</f>
        <v>0.1503320971148997</v>
      </c>
      <c r="H14" s="70">
        <v>1405510</v>
      </c>
      <c r="I14" s="63">
        <f>+H14*0.9</f>
        <v>1264959</v>
      </c>
      <c r="J14" s="72">
        <f>+I14/I$53</f>
        <v>0.11995795171559656</v>
      </c>
    </row>
    <row r="15" spans="1:10" ht="12.75">
      <c r="A15" s="46" t="s">
        <v>35</v>
      </c>
      <c r="B15" s="73"/>
      <c r="C15" s="74"/>
      <c r="D15" s="75"/>
      <c r="H15" s="76"/>
      <c r="I15" s="50"/>
      <c r="J15" s="29"/>
    </row>
    <row r="16" spans="1:10" ht="12.75">
      <c r="A16" s="51" t="s">
        <v>36</v>
      </c>
      <c r="B16" s="59">
        <v>796735</v>
      </c>
      <c r="C16" s="60">
        <f>B16*0.9</f>
        <v>717061.5</v>
      </c>
      <c r="D16" s="61">
        <f>C16/C53</f>
        <v>0.07132214600279357</v>
      </c>
      <c r="E16" s="62">
        <v>761735</v>
      </c>
      <c r="F16" s="62">
        <f>+E16*0.9</f>
        <v>685561.5</v>
      </c>
      <c r="G16" s="34">
        <f>F16/F53</f>
        <v>0.07177217315831183</v>
      </c>
      <c r="H16" s="62">
        <v>761735</v>
      </c>
      <c r="I16" s="63">
        <f>+H16*0.9</f>
        <v>685561.5</v>
      </c>
      <c r="J16" s="57">
        <f>+I16/I$53</f>
        <v>0.06501282121797777</v>
      </c>
    </row>
    <row r="17" spans="1:10" ht="12.75">
      <c r="A17" s="66" t="s">
        <v>37</v>
      </c>
      <c r="B17" s="67">
        <v>150000</v>
      </c>
      <c r="C17" s="77">
        <f>B17*0</f>
        <v>0</v>
      </c>
      <c r="D17" s="69">
        <f>C17/C53</f>
        <v>0</v>
      </c>
      <c r="E17" s="70">
        <v>120000</v>
      </c>
      <c r="F17" s="70">
        <v>0</v>
      </c>
      <c r="G17" s="71">
        <v>0</v>
      </c>
      <c r="H17" s="70">
        <v>146500</v>
      </c>
      <c r="I17" s="78">
        <v>0</v>
      </c>
      <c r="J17" s="72">
        <f>+I17/I$53</f>
        <v>0</v>
      </c>
    </row>
    <row r="18" spans="1:10" ht="12.75">
      <c r="A18" s="79" t="s">
        <v>38</v>
      </c>
      <c r="B18" s="67">
        <v>2339383</v>
      </c>
      <c r="C18" s="68">
        <f>B18*0.7</f>
        <v>1637568.0999999999</v>
      </c>
      <c r="D18" s="69">
        <f>C18/C53</f>
        <v>0.16287985217128134</v>
      </c>
      <c r="E18" s="70">
        <v>2256375</v>
      </c>
      <c r="F18" s="70">
        <f>E18*0.7</f>
        <v>1579462.5</v>
      </c>
      <c r="G18" s="80">
        <f>F18/F53</f>
        <v>0.16535563337068973</v>
      </c>
      <c r="H18" s="70">
        <v>2334515</v>
      </c>
      <c r="I18" s="70">
        <v>1634160</v>
      </c>
      <c r="J18" s="57">
        <f>+I18/I$53</f>
        <v>0.15496983410178453</v>
      </c>
    </row>
    <row r="19" spans="1:10" ht="12.75">
      <c r="A19" s="46" t="s">
        <v>39</v>
      </c>
      <c r="B19" s="81"/>
      <c r="C19" s="81"/>
      <c r="D19" s="82"/>
      <c r="H19" s="76"/>
      <c r="I19" s="76"/>
      <c r="J19" s="29"/>
    </row>
    <row r="20" spans="1:9" ht="12.75">
      <c r="A20" s="83" t="s">
        <v>40</v>
      </c>
      <c r="B20" s="81" t="s">
        <v>41</v>
      </c>
      <c r="C20" s="81">
        <v>0</v>
      </c>
      <c r="D20" s="82" t="s">
        <v>42</v>
      </c>
      <c r="E20" s="81" t="s">
        <v>41</v>
      </c>
      <c r="F20" s="81" t="s">
        <v>41</v>
      </c>
      <c r="G20" s="82" t="s">
        <v>42</v>
      </c>
      <c r="H20" s="62"/>
      <c r="I20" s="62"/>
    </row>
    <row r="21" spans="1:10" ht="12.75">
      <c r="A21" s="83" t="s">
        <v>43</v>
      </c>
      <c r="B21" s="81" t="s">
        <v>41</v>
      </c>
      <c r="C21" s="81">
        <v>0</v>
      </c>
      <c r="D21" s="82" t="s">
        <v>42</v>
      </c>
      <c r="E21" s="81" t="s">
        <v>41</v>
      </c>
      <c r="F21" s="81" t="s">
        <v>41</v>
      </c>
      <c r="G21" s="82" t="s">
        <v>42</v>
      </c>
      <c r="H21" s="62">
        <v>1029750</v>
      </c>
      <c r="I21" s="62">
        <v>875287</v>
      </c>
      <c r="J21" s="57">
        <f>+I21/I$53</f>
        <v>0.08300477381740386</v>
      </c>
    </row>
    <row r="22" spans="1:10" ht="12.75">
      <c r="A22" s="83" t="s">
        <v>44</v>
      </c>
      <c r="B22" s="81" t="s">
        <v>41</v>
      </c>
      <c r="C22" s="81">
        <v>0</v>
      </c>
      <c r="D22" s="82" t="s">
        <v>42</v>
      </c>
      <c r="E22" s="81" t="s">
        <v>41</v>
      </c>
      <c r="F22" s="81" t="s">
        <v>41</v>
      </c>
      <c r="G22" s="82" t="s">
        <v>42</v>
      </c>
      <c r="H22" s="62">
        <v>343250</v>
      </c>
      <c r="I22" s="62">
        <v>291762</v>
      </c>
      <c r="J22" s="57">
        <f>+I22/I$53</f>
        <v>0.027668226328636646</v>
      </c>
    </row>
    <row r="23" spans="1:10" ht="12.75">
      <c r="A23" s="83" t="s">
        <v>45</v>
      </c>
      <c r="B23" s="81" t="s">
        <v>41</v>
      </c>
      <c r="C23" s="81">
        <v>0</v>
      </c>
      <c r="D23" s="82" t="s">
        <v>42</v>
      </c>
      <c r="E23" s="81" t="s">
        <v>41</v>
      </c>
      <c r="F23" s="81" t="s">
        <v>41</v>
      </c>
      <c r="G23" s="82" t="s">
        <v>42</v>
      </c>
      <c r="H23" s="62">
        <v>15000</v>
      </c>
      <c r="I23" s="62">
        <v>12750</v>
      </c>
      <c r="J23" s="57">
        <f>+I23/I$53</f>
        <v>0.0012091015474603177</v>
      </c>
    </row>
    <row r="24" spans="1:10" ht="12.75">
      <c r="A24" s="84" t="s">
        <v>46</v>
      </c>
      <c r="B24" s="85" t="s">
        <v>41</v>
      </c>
      <c r="C24" s="85">
        <v>0</v>
      </c>
      <c r="D24" s="82" t="s">
        <v>42</v>
      </c>
      <c r="E24" s="85" t="s">
        <v>41</v>
      </c>
      <c r="F24" s="85" t="s">
        <v>41</v>
      </c>
      <c r="G24" s="82" t="s">
        <v>42</v>
      </c>
      <c r="H24" s="70">
        <v>100000</v>
      </c>
      <c r="I24" s="70">
        <v>0</v>
      </c>
      <c r="J24" s="72">
        <f>+I24/I$53</f>
        <v>0</v>
      </c>
    </row>
    <row r="25" spans="1:10" ht="12.75">
      <c r="A25" s="46" t="s">
        <v>47</v>
      </c>
      <c r="B25" s="73"/>
      <c r="C25" s="86"/>
      <c r="D25" s="87"/>
      <c r="G25" s="88"/>
      <c r="H25" s="76"/>
      <c r="I25" s="76"/>
      <c r="J25" s="29"/>
    </row>
    <row r="26" spans="1:9" ht="12.75">
      <c r="A26" s="51" t="s">
        <v>48</v>
      </c>
      <c r="B26" s="59">
        <v>440200</v>
      </c>
      <c r="C26" s="60">
        <f>B26*0.865</f>
        <v>380773</v>
      </c>
      <c r="D26" s="61">
        <f>C26/C53</f>
        <v>0.0378733867317123</v>
      </c>
      <c r="E26" s="62">
        <v>440200</v>
      </c>
      <c r="F26" s="62">
        <f>+F27+F28</f>
        <v>380773</v>
      </c>
      <c r="G26" s="34">
        <f>F26/F53</f>
        <v>0.039863536225429624</v>
      </c>
      <c r="H26" s="62"/>
      <c r="I26" s="62"/>
    </row>
    <row r="27" spans="1:10" ht="12.75">
      <c r="A27" s="83" t="s">
        <v>49</v>
      </c>
      <c r="B27" s="81">
        <v>343356</v>
      </c>
      <c r="C27" s="62">
        <f>B27*0.865</f>
        <v>297002.94</v>
      </c>
      <c r="D27" s="34">
        <f>C27/C53</f>
        <v>0.029541241650735593</v>
      </c>
      <c r="E27" s="62">
        <v>343356</v>
      </c>
      <c r="F27" s="62">
        <f>+E27*0.865</f>
        <v>297002.94</v>
      </c>
      <c r="G27" s="34">
        <f>F27/F53</f>
        <v>0.031093558255835107</v>
      </c>
      <c r="H27" s="62">
        <v>343356</v>
      </c>
      <c r="I27" s="62">
        <v>297002</v>
      </c>
      <c r="J27" s="57">
        <f>+I27/I$53</f>
        <v>0.028165143356769357</v>
      </c>
    </row>
    <row r="28" spans="1:10" ht="12.75">
      <c r="A28" s="84" t="s">
        <v>50</v>
      </c>
      <c r="B28" s="85">
        <v>96844</v>
      </c>
      <c r="C28" s="70">
        <f>B28*0.865</f>
        <v>83770.06</v>
      </c>
      <c r="D28" s="71">
        <f>C28/C53</f>
        <v>0.008332145080976705</v>
      </c>
      <c r="E28" s="70">
        <v>96844</v>
      </c>
      <c r="F28" s="70">
        <f>+E28*0.865</f>
        <v>83770.06</v>
      </c>
      <c r="G28" s="71">
        <f>F28/F53</f>
        <v>0.008769977969594518</v>
      </c>
      <c r="H28" s="70">
        <v>96844</v>
      </c>
      <c r="I28" s="70">
        <v>83770</v>
      </c>
      <c r="J28" s="72">
        <f>+I28/I$53</f>
        <v>0.007944034245549084</v>
      </c>
    </row>
    <row r="29" spans="1:10" ht="12.75">
      <c r="A29" s="46" t="s">
        <v>6</v>
      </c>
      <c r="B29" s="73"/>
      <c r="C29" s="86"/>
      <c r="D29" s="75"/>
      <c r="H29" s="50"/>
      <c r="I29" s="50"/>
      <c r="J29" s="29"/>
    </row>
    <row r="30" spans="1:10" ht="12.75">
      <c r="A30" s="84" t="s">
        <v>51</v>
      </c>
      <c r="B30" s="85">
        <v>406550</v>
      </c>
      <c r="C30" s="70">
        <f>B30*0.7</f>
        <v>284585</v>
      </c>
      <c r="D30" s="71">
        <f>C30/C53</f>
        <v>0.02830609776177498</v>
      </c>
      <c r="E30" s="70">
        <v>415150</v>
      </c>
      <c r="F30" s="70">
        <v>131150</v>
      </c>
      <c r="G30" s="71">
        <f>F30/F53</f>
        <v>0.01373023501131933</v>
      </c>
      <c r="H30" s="70">
        <v>360700</v>
      </c>
      <c r="I30" s="78">
        <v>116700</v>
      </c>
      <c r="J30" s="72">
        <f>+I30/I$53</f>
        <v>0.01106683534028385</v>
      </c>
    </row>
    <row r="31" spans="1:10" ht="12.75">
      <c r="A31" s="46" t="s">
        <v>52</v>
      </c>
      <c r="B31" s="73"/>
      <c r="C31" s="86"/>
      <c r="D31" s="75"/>
      <c r="H31" s="50"/>
      <c r="I31" s="50"/>
      <c r="J31" s="29"/>
    </row>
    <row r="32" spans="1:10" ht="12.75">
      <c r="A32" s="66" t="s">
        <v>53</v>
      </c>
      <c r="B32" s="67">
        <v>158868</v>
      </c>
      <c r="C32" s="68">
        <f>B32*1</f>
        <v>158868</v>
      </c>
      <c r="D32" s="69">
        <f>C32/C53</f>
        <v>0.015801722294631365</v>
      </c>
      <c r="E32" s="70">
        <v>157468</v>
      </c>
      <c r="F32" s="70">
        <f>+E32</f>
        <v>157468</v>
      </c>
      <c r="G32" s="71">
        <f>F32/F53</f>
        <v>0.01648549482853551</v>
      </c>
      <c r="H32" s="70">
        <v>157118</v>
      </c>
      <c r="I32" s="70">
        <f>+H32</f>
        <v>157118</v>
      </c>
      <c r="J32" s="72">
        <f>+I32/I$53</f>
        <v>0.014899734661480016</v>
      </c>
    </row>
    <row r="33" spans="1:10" ht="12.75">
      <c r="A33" s="89" t="s">
        <v>54</v>
      </c>
      <c r="B33" s="90">
        <f>B10+B11+B13+B14+B16+B17+B18+B26+B30+B32</f>
        <v>8107741</v>
      </c>
      <c r="C33" s="91">
        <f>C10+C11+C13+C14+C16+C17+C18+C26+C30+C32</f>
        <v>6543211.85</v>
      </c>
      <c r="D33" s="92">
        <f>C33/C53</f>
        <v>0.650817134782594</v>
      </c>
      <c r="E33" s="91">
        <f>E10+E11+E13+E14+E16+E17+E18+E26+E30+E32</f>
        <v>7947403</v>
      </c>
      <c r="F33" s="91">
        <f>F10+F11+F13+F14+F16+F17+F18+F26+F30+F32</f>
        <v>6278694.25</v>
      </c>
      <c r="G33" s="92">
        <f>F33/F53</f>
        <v>0.6573232757660645</v>
      </c>
      <c r="H33" s="91">
        <f>SUM(H1:H32)</f>
        <v>9300243</v>
      </c>
      <c r="I33" s="91">
        <f>SUM(I1:I32)</f>
        <v>7375189.75</v>
      </c>
      <c r="J33" s="93">
        <f>SUM(J10:J32)</f>
        <v>0.6994002619245863</v>
      </c>
    </row>
    <row r="34" spans="1:10" ht="12.75">
      <c r="A34" s="94" t="s">
        <v>55</v>
      </c>
      <c r="B34" s="95"/>
      <c r="C34" s="96"/>
      <c r="D34" s="97"/>
      <c r="E34" s="98"/>
      <c r="F34" s="98"/>
      <c r="G34" s="99"/>
      <c r="H34" s="100"/>
      <c r="I34" s="100"/>
      <c r="J34" s="101"/>
    </row>
    <row r="35" spans="1:8" ht="12.75">
      <c r="A35" s="102" t="s">
        <v>56</v>
      </c>
      <c r="B35" s="73"/>
      <c r="C35" s="86"/>
      <c r="D35" s="75"/>
      <c r="E35" s="74"/>
      <c r="F35" s="74"/>
      <c r="H35" s="62"/>
    </row>
    <row r="36" spans="1:8" ht="12.75">
      <c r="A36" s="51" t="s">
        <v>57</v>
      </c>
      <c r="B36" s="52"/>
      <c r="C36" s="53"/>
      <c r="D36" s="54"/>
      <c r="E36" s="55"/>
      <c r="F36" s="55"/>
      <c r="H36" s="62"/>
    </row>
    <row r="37" spans="1:10" ht="12.75">
      <c r="A37" s="84" t="s">
        <v>58</v>
      </c>
      <c r="B37" s="85">
        <v>540000</v>
      </c>
      <c r="C37" s="70">
        <f>B37*0.825</f>
        <v>445500</v>
      </c>
      <c r="D37" s="71">
        <f>C37/C53</f>
        <v>0.04431142383776641</v>
      </c>
      <c r="E37" s="70">
        <v>450000</v>
      </c>
      <c r="F37" s="70">
        <v>371250</v>
      </c>
      <c r="G37" s="71">
        <f>F37/F53</f>
        <v>0.03886656308007855</v>
      </c>
      <c r="H37" s="70">
        <v>365000</v>
      </c>
      <c r="I37" s="70">
        <v>301125</v>
      </c>
      <c r="J37" s="72">
        <f>+I37/I$53</f>
        <v>0.02855613360619515</v>
      </c>
    </row>
    <row r="38" spans="1:10" ht="12.75">
      <c r="A38" s="46" t="s">
        <v>59</v>
      </c>
      <c r="B38" s="47"/>
      <c r="C38" s="103"/>
      <c r="D38" s="49"/>
      <c r="E38" s="48"/>
      <c r="F38" s="48"/>
      <c r="H38" s="76"/>
      <c r="I38" s="50"/>
      <c r="J38" s="29"/>
    </row>
    <row r="39" spans="1:9" ht="12.75">
      <c r="A39" s="51" t="s">
        <v>60</v>
      </c>
      <c r="B39" s="52"/>
      <c r="C39" s="53"/>
      <c r="D39" s="54"/>
      <c r="E39" s="55"/>
      <c r="F39" s="55"/>
      <c r="H39" s="62"/>
      <c r="I39" s="62"/>
    </row>
    <row r="40" spans="1:10" ht="12.75">
      <c r="A40" s="84" t="s">
        <v>61</v>
      </c>
      <c r="B40" s="85">
        <v>2399790</v>
      </c>
      <c r="C40" s="70">
        <f>B40*0.89</f>
        <v>2135813.1</v>
      </c>
      <c r="D40" s="71">
        <f>C40/C53</f>
        <v>0.2124375297695932</v>
      </c>
      <c r="E40" s="70">
        <v>2338977</v>
      </c>
      <c r="F40" s="70">
        <v>2081690</v>
      </c>
      <c r="G40" s="71">
        <f>F40/F53</f>
        <v>0.2179343722509595</v>
      </c>
      <c r="H40" s="70">
        <v>2304411</v>
      </c>
      <c r="I40" s="70">
        <v>2050925</v>
      </c>
      <c r="J40" s="72">
        <f>+I40/I$53</f>
        <v>0.19449228166470997</v>
      </c>
    </row>
    <row r="41" spans="1:10" ht="12.75">
      <c r="A41" s="84" t="s">
        <v>62</v>
      </c>
      <c r="B41" s="85">
        <v>11647</v>
      </c>
      <c r="C41" s="70">
        <f>B41*0.89</f>
        <v>10365.83</v>
      </c>
      <c r="D41" s="71">
        <f>C41/C53</f>
        <v>0.0010310318441307165</v>
      </c>
      <c r="E41" s="70">
        <v>10928</v>
      </c>
      <c r="F41" s="70">
        <v>9726</v>
      </c>
      <c r="G41" s="71">
        <f>F41/F53</f>
        <v>0.0010182254343888053</v>
      </c>
      <c r="H41" s="70">
        <v>10928</v>
      </c>
      <c r="I41" s="70">
        <v>9725</v>
      </c>
      <c r="J41" s="72">
        <f>+I41/I$53</f>
        <v>0.0009222362783569875</v>
      </c>
    </row>
    <row r="42" spans="1:10" ht="12.75">
      <c r="A42" s="46" t="s">
        <v>63</v>
      </c>
      <c r="B42" s="47"/>
      <c r="C42" s="48"/>
      <c r="D42" s="49"/>
      <c r="E42" s="48"/>
      <c r="F42" s="48"/>
      <c r="H42" s="76"/>
      <c r="I42" s="76"/>
      <c r="J42" s="29"/>
    </row>
    <row r="43" spans="1:9" ht="12.75">
      <c r="A43" s="51" t="s">
        <v>64</v>
      </c>
      <c r="B43" s="52"/>
      <c r="C43" s="53"/>
      <c r="D43" s="54"/>
      <c r="E43" s="55"/>
      <c r="F43" s="55"/>
      <c r="H43" s="62"/>
      <c r="I43" s="62"/>
    </row>
    <row r="44" spans="1:10" ht="12.75">
      <c r="A44" s="84" t="s">
        <v>65</v>
      </c>
      <c r="B44" s="85">
        <v>1100000</v>
      </c>
      <c r="C44" s="70">
        <f>(B44*0.85)*0.37</f>
        <v>345950</v>
      </c>
      <c r="D44" s="71">
        <f>C44/C53</f>
        <v>0.0344097353011791</v>
      </c>
      <c r="E44" s="70">
        <v>1055650</v>
      </c>
      <c r="F44" s="70">
        <v>332002</v>
      </c>
      <c r="G44" s="34">
        <f>F44/F53</f>
        <v>0.034757647611346094</v>
      </c>
      <c r="H44" s="70">
        <v>1030650</v>
      </c>
      <c r="I44" s="70">
        <v>324139</v>
      </c>
      <c r="J44" s="72">
        <f>+I44/I$53</f>
        <v>0.030738585607234505</v>
      </c>
    </row>
    <row r="45" spans="1:10" ht="12.75">
      <c r="A45" s="89" t="s">
        <v>54</v>
      </c>
      <c r="B45" s="90">
        <f>SUM(B37:B44)</f>
        <v>4051437</v>
      </c>
      <c r="C45" s="91">
        <f>SUM(C37:C44)</f>
        <v>2937628.93</v>
      </c>
      <c r="D45" s="92">
        <f>C45/C53</f>
        <v>0.29218972075266947</v>
      </c>
      <c r="E45" s="91">
        <f>SUM(E37:E44)</f>
        <v>3855555</v>
      </c>
      <c r="F45" s="91">
        <f>SUM(F37:F44)</f>
        <v>2794668</v>
      </c>
      <c r="G45" s="104">
        <f>F45/F53</f>
        <v>0.2925768083767729</v>
      </c>
      <c r="H45" s="91">
        <f>SUM(H37:H44)</f>
        <v>3710989</v>
      </c>
      <c r="I45" s="91">
        <f>SUM(I37:I44)</f>
        <v>2685914</v>
      </c>
      <c r="J45" s="93">
        <f>SUM(J37:J44)</f>
        <v>0.2547092371564966</v>
      </c>
    </row>
    <row r="46" spans="1:10" ht="12.75">
      <c r="A46" s="105" t="s">
        <v>66</v>
      </c>
      <c r="B46" s="95"/>
      <c r="C46" s="106"/>
      <c r="D46" s="107"/>
      <c r="E46" s="108"/>
      <c r="F46" s="108"/>
      <c r="G46" s="99"/>
      <c r="H46" s="109"/>
      <c r="I46" s="109"/>
      <c r="J46" s="101"/>
    </row>
    <row r="47" spans="1:10" ht="12.75">
      <c r="A47" s="46" t="s">
        <v>67</v>
      </c>
      <c r="B47" s="110">
        <v>600000</v>
      </c>
      <c r="C47" s="111">
        <f>B47*0.855</f>
        <v>513000</v>
      </c>
      <c r="D47" s="49"/>
      <c r="E47" s="111">
        <v>510000</v>
      </c>
      <c r="F47" s="48"/>
      <c r="G47" s="80"/>
      <c r="H47" s="76">
        <v>500000</v>
      </c>
      <c r="I47" s="76">
        <v>427500</v>
      </c>
      <c r="J47" s="72">
        <f>+I47/I$53</f>
        <v>0.040540463650140066</v>
      </c>
    </row>
    <row r="48" spans="1:10" ht="12.75">
      <c r="A48" s="89" t="s">
        <v>54</v>
      </c>
      <c r="B48" s="112">
        <f>SUM(B47)</f>
        <v>600000</v>
      </c>
      <c r="C48" s="113">
        <f>B48*0.855</f>
        <v>513000</v>
      </c>
      <c r="D48" s="114">
        <f>C48/C53</f>
        <v>0.051025275934397686</v>
      </c>
      <c r="E48" s="113">
        <f>SUM(E47)</f>
        <v>510000</v>
      </c>
      <c r="F48" s="113">
        <v>436050</v>
      </c>
      <c r="G48" s="54">
        <f>F48/F53</f>
        <v>0.04565054499951044</v>
      </c>
      <c r="H48" s="113">
        <v>500000</v>
      </c>
      <c r="I48" s="113">
        <v>427500</v>
      </c>
      <c r="J48" s="115">
        <v>0.041</v>
      </c>
    </row>
    <row r="49" spans="1:10" ht="12.75">
      <c r="A49" s="105" t="s">
        <v>68</v>
      </c>
      <c r="B49" s="106"/>
      <c r="C49" s="106"/>
      <c r="D49" s="107"/>
      <c r="E49" s="108"/>
      <c r="F49" s="108"/>
      <c r="G49" s="99"/>
      <c r="H49" s="100"/>
      <c r="I49" s="100"/>
      <c r="J49" s="101"/>
    </row>
    <row r="50" spans="1:10" ht="12.75">
      <c r="A50" s="79" t="s">
        <v>69</v>
      </c>
      <c r="B50" s="116">
        <v>60000</v>
      </c>
      <c r="C50" s="116">
        <f>B50*1</f>
        <v>60000</v>
      </c>
      <c r="D50" s="117">
        <f>C50/C53</f>
        <v>0.00596786853033891</v>
      </c>
      <c r="E50" s="118">
        <v>42500</v>
      </c>
      <c r="F50" s="118">
        <v>42500</v>
      </c>
      <c r="G50" s="34">
        <f>F50/F53</f>
        <v>0.004449370857652089</v>
      </c>
      <c r="H50" s="118">
        <v>42500</v>
      </c>
      <c r="I50" s="118">
        <v>42500</v>
      </c>
      <c r="J50" s="119">
        <f>+I50/I$53</f>
        <v>0.004030338491534393</v>
      </c>
    </row>
    <row r="51" spans="1:10" ht="12.75">
      <c r="A51" s="89" t="s">
        <v>54</v>
      </c>
      <c r="B51" s="91">
        <f>SUM(B50)</f>
        <v>60000</v>
      </c>
      <c r="C51" s="91">
        <f>B51*1</f>
        <v>60000</v>
      </c>
      <c r="D51" s="92">
        <f>C51/C53</f>
        <v>0.00596786853033891</v>
      </c>
      <c r="E51" s="91">
        <f>SUM(E50)</f>
        <v>42500</v>
      </c>
      <c r="F51" s="91">
        <f>SUM(F50)</f>
        <v>42500</v>
      </c>
      <c r="G51" s="92">
        <f>F51/F53</f>
        <v>0.004449370857652089</v>
      </c>
      <c r="H51" s="91">
        <v>42500</v>
      </c>
      <c r="I51" s="91">
        <v>42500</v>
      </c>
      <c r="J51" s="93">
        <v>0.004</v>
      </c>
    </row>
    <row r="52" spans="1:9" ht="12.75">
      <c r="A52" s="84"/>
      <c r="B52" s="120"/>
      <c r="C52" s="120"/>
      <c r="D52" s="71"/>
      <c r="E52" s="70"/>
      <c r="F52" s="70"/>
      <c r="H52" s="120"/>
      <c r="I52" s="120"/>
    </row>
    <row r="53" spans="1:10" ht="12.75">
      <c r="A53" s="89" t="s">
        <v>70</v>
      </c>
      <c r="B53" s="91">
        <f>B33+B45+B48+B51</f>
        <v>12819178</v>
      </c>
      <c r="C53" s="91">
        <f>C33+C45+C48+C51</f>
        <v>10053840.78</v>
      </c>
      <c r="D53" s="92">
        <f>D51+D48+D45+D33</f>
        <v>1</v>
      </c>
      <c r="E53" s="91">
        <f>E33+E45+E48+E51</f>
        <v>12355458</v>
      </c>
      <c r="F53" s="91">
        <f>F33+F45+F48+F51</f>
        <v>9551912.25</v>
      </c>
      <c r="G53" s="92">
        <f>F53/F53</f>
        <v>1</v>
      </c>
      <c r="H53" s="91">
        <v>13525212</v>
      </c>
      <c r="I53" s="91">
        <v>10545020</v>
      </c>
      <c r="J53" s="93">
        <v>1</v>
      </c>
    </row>
    <row r="54" spans="1:10" ht="12.75">
      <c r="A54" s="15"/>
      <c r="B54" s="15"/>
      <c r="C54" s="15"/>
      <c r="D54" s="121"/>
      <c r="E54" s="122"/>
      <c r="F54" s="122"/>
      <c r="G54" s="121"/>
      <c r="H54" s="15"/>
      <c r="I54" s="123"/>
      <c r="J54" s="16"/>
    </row>
    <row r="55" spans="1:10" ht="12.75">
      <c r="A55" s="15"/>
      <c r="B55" s="15"/>
      <c r="C55" s="15"/>
      <c r="D55" s="121"/>
      <c r="E55" s="122"/>
      <c r="F55" s="122"/>
      <c r="G55" s="121"/>
      <c r="H55" s="15"/>
      <c r="I55" s="15"/>
      <c r="J55" s="16"/>
    </row>
    <row r="56" spans="1:10" ht="12.75">
      <c r="A56" s="12" t="s">
        <v>71</v>
      </c>
      <c r="B56" s="12"/>
      <c r="C56" s="12"/>
      <c r="D56" s="13"/>
      <c r="E56" s="14"/>
      <c r="F56" s="14"/>
      <c r="G56" s="13"/>
      <c r="H56" s="15"/>
      <c r="I56" s="15"/>
      <c r="J56" s="16"/>
    </row>
    <row r="57" spans="1:10" ht="12.75">
      <c r="A57" s="9" t="s">
        <v>72</v>
      </c>
      <c r="B57" s="9"/>
      <c r="C57" s="9"/>
      <c r="D57" s="9"/>
      <c r="E57" s="9"/>
      <c r="F57" s="9"/>
      <c r="G57" s="9"/>
      <c r="H57" s="9"/>
      <c r="I57" s="9"/>
      <c r="J57" s="9"/>
    </row>
    <row r="58" spans="1:10" ht="12.75">
      <c r="A58" s="5" t="s">
        <v>73</v>
      </c>
      <c r="B58" s="5"/>
      <c r="C58" s="5"/>
      <c r="D58" s="7"/>
      <c r="E58" s="8"/>
      <c r="F58" s="8"/>
      <c r="G58" s="7"/>
      <c r="H58" s="5"/>
      <c r="I58" s="5"/>
      <c r="J58" s="6"/>
    </row>
    <row r="59" spans="1:10" ht="12.75">
      <c r="A59" s="5" t="s">
        <v>74</v>
      </c>
      <c r="B59" s="5"/>
      <c r="C59" s="5"/>
      <c r="D59" s="7"/>
      <c r="E59" s="8"/>
      <c r="F59" s="8"/>
      <c r="G59" s="7"/>
      <c r="H59" s="5"/>
      <c r="I59" s="5"/>
      <c r="J59" s="6"/>
    </row>
    <row r="60" spans="1:10" ht="12.75">
      <c r="A60" s="9" t="s">
        <v>75</v>
      </c>
      <c r="B60" s="9"/>
      <c r="C60" s="9"/>
      <c r="D60" s="9"/>
      <c r="E60" s="9"/>
      <c r="F60" s="9"/>
      <c r="G60" s="9"/>
      <c r="H60" s="9"/>
      <c r="I60" s="9"/>
      <c r="J60" s="9"/>
    </row>
    <row r="61" spans="1:10" ht="24.75" customHeight="1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ht="12.7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ht="12.7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ht="12.75" customHeight="1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ht="12.75">
      <c r="A65" s="5"/>
      <c r="B65" s="5"/>
      <c r="C65" s="5"/>
      <c r="D65" s="7"/>
      <c r="E65" s="8"/>
      <c r="F65" s="8"/>
      <c r="G65" s="7"/>
      <c r="H65" s="5"/>
      <c r="I65" s="5"/>
      <c r="J65" s="6"/>
    </row>
    <row r="66" spans="1:10" ht="12.75">
      <c r="A66" s="5" t="s">
        <v>76</v>
      </c>
      <c r="B66" s="5"/>
      <c r="C66" s="5"/>
      <c r="D66" s="7"/>
      <c r="E66" s="8"/>
      <c r="F66" s="8"/>
      <c r="G66" s="7"/>
      <c r="H66" s="5"/>
      <c r="I66" s="5"/>
      <c r="J66" s="6"/>
    </row>
    <row r="67" spans="1:10" ht="12.75">
      <c r="A67" s="15"/>
      <c r="B67" s="15"/>
      <c r="C67" s="15"/>
      <c r="D67" s="121"/>
      <c r="E67" s="122"/>
      <c r="F67" s="122"/>
      <c r="G67" s="121"/>
      <c r="H67" s="15"/>
      <c r="I67" s="15"/>
      <c r="J67" s="16"/>
    </row>
    <row r="68" spans="1:10" ht="12.75">
      <c r="A68" s="15"/>
      <c r="B68" s="15"/>
      <c r="C68" s="15"/>
      <c r="D68" s="121"/>
      <c r="E68" s="122"/>
      <c r="F68" s="122"/>
      <c r="G68" s="121"/>
      <c r="H68" s="15"/>
      <c r="I68" s="15"/>
      <c r="J68" s="16"/>
    </row>
    <row r="69" spans="1:10" ht="12.75">
      <c r="A69" s="15"/>
      <c r="B69" s="15"/>
      <c r="C69" s="15"/>
      <c r="D69" s="121"/>
      <c r="E69" s="122"/>
      <c r="F69" s="122"/>
      <c r="G69" s="121"/>
      <c r="H69" s="15"/>
      <c r="I69" s="15"/>
      <c r="J69" s="16"/>
    </row>
    <row r="70" spans="1:10" ht="12.75">
      <c r="A70" s="15"/>
      <c r="B70" s="15"/>
      <c r="C70" s="15"/>
      <c r="D70" s="121"/>
      <c r="E70" s="122"/>
      <c r="F70" s="122"/>
      <c r="G70" s="121"/>
      <c r="H70" s="15"/>
      <c r="I70" s="15"/>
      <c r="J70" s="16"/>
    </row>
    <row r="71" spans="1:10" ht="12.75">
      <c r="A71" s="15"/>
      <c r="B71" s="15"/>
      <c r="C71" s="15"/>
      <c r="D71" s="121"/>
      <c r="E71" s="122"/>
      <c r="F71" s="122"/>
      <c r="G71" s="121"/>
      <c r="H71" s="15"/>
      <c r="I71" s="15"/>
      <c r="J71" s="16"/>
    </row>
    <row r="72" spans="1:10" ht="12.75">
      <c r="A72" s="15"/>
      <c r="B72" s="15"/>
      <c r="C72" s="15"/>
      <c r="D72" s="121"/>
      <c r="E72" s="122"/>
      <c r="F72" s="122"/>
      <c r="G72" s="121"/>
      <c r="H72" s="15"/>
      <c r="I72" s="15"/>
      <c r="J72" s="16"/>
    </row>
    <row r="73" spans="1:10" ht="12.75">
      <c r="A73" s="15"/>
      <c r="B73" s="15"/>
      <c r="C73" s="15"/>
      <c r="D73" s="121"/>
      <c r="E73" s="122"/>
      <c r="F73" s="122"/>
      <c r="G73" s="121"/>
      <c r="H73" s="15"/>
      <c r="I73" s="15"/>
      <c r="J73" s="16"/>
    </row>
    <row r="74" spans="1:10" ht="12.75">
      <c r="A74" s="15"/>
      <c r="B74" s="15"/>
      <c r="C74" s="15"/>
      <c r="D74" s="121"/>
      <c r="E74" s="122"/>
      <c r="F74" s="122"/>
      <c r="G74" s="121"/>
      <c r="H74" s="15"/>
      <c r="I74" s="15"/>
      <c r="J74" s="16"/>
    </row>
    <row r="75" spans="1:10" ht="12.75">
      <c r="A75" s="15"/>
      <c r="B75" s="15"/>
      <c r="C75" s="15"/>
      <c r="D75" s="121"/>
      <c r="E75" s="122"/>
      <c r="F75" s="122"/>
      <c r="G75" s="121"/>
      <c r="H75" s="15"/>
      <c r="I75" s="15"/>
      <c r="J75" s="16"/>
    </row>
    <row r="76" spans="1:10" ht="12.75">
      <c r="A76" s="15"/>
      <c r="B76" s="15"/>
      <c r="C76" s="15"/>
      <c r="D76" s="121"/>
      <c r="E76" s="122"/>
      <c r="F76" s="122"/>
      <c r="G76" s="121"/>
      <c r="H76" s="15"/>
      <c r="I76" s="15"/>
      <c r="J76" s="16"/>
    </row>
    <row r="77" spans="1:10" ht="12.75">
      <c r="A77" s="15"/>
      <c r="B77" s="15"/>
      <c r="C77" s="15"/>
      <c r="D77" s="121"/>
      <c r="E77" s="122"/>
      <c r="F77" s="122"/>
      <c r="G77" s="121"/>
      <c r="H77" s="15"/>
      <c r="I77" s="15"/>
      <c r="J77" s="16"/>
    </row>
    <row r="78" spans="1:10" ht="12.75">
      <c r="A78" s="15"/>
      <c r="B78" s="15"/>
      <c r="C78" s="15"/>
      <c r="D78" s="121"/>
      <c r="E78" s="122"/>
      <c r="F78" s="122"/>
      <c r="G78" s="121"/>
      <c r="H78" s="15"/>
      <c r="I78" s="15"/>
      <c r="J78" s="16"/>
    </row>
    <row r="79" spans="1:10" ht="12.75">
      <c r="A79" s="15"/>
      <c r="B79" s="15"/>
      <c r="C79" s="15"/>
      <c r="D79" s="121"/>
      <c r="E79" s="122"/>
      <c r="F79" s="122"/>
      <c r="G79" s="121"/>
      <c r="H79" s="15"/>
      <c r="I79" s="15"/>
      <c r="J79" s="16"/>
    </row>
    <row r="80" spans="1:10" ht="12.75">
      <c r="A80" s="15"/>
      <c r="B80" s="15"/>
      <c r="C80" s="15"/>
      <c r="D80" s="121"/>
      <c r="E80" s="122"/>
      <c r="F80" s="122"/>
      <c r="G80" s="121"/>
      <c r="H80" s="15"/>
      <c r="I80" s="15"/>
      <c r="J80" s="16"/>
    </row>
    <row r="81" spans="1:10" ht="12.75">
      <c r="A81" s="15"/>
      <c r="B81" s="15"/>
      <c r="C81" s="15"/>
      <c r="D81" s="121"/>
      <c r="E81" s="122"/>
      <c r="F81" s="122"/>
      <c r="G81" s="121"/>
      <c r="H81" s="15"/>
      <c r="I81" s="15"/>
      <c r="J81" s="16"/>
    </row>
    <row r="82" spans="1:10" ht="12.75">
      <c r="A82" s="15"/>
      <c r="B82" s="15"/>
      <c r="C82" s="15"/>
      <c r="D82" s="121"/>
      <c r="E82" s="122"/>
      <c r="F82" s="122"/>
      <c r="G82" s="121"/>
      <c r="H82" s="15"/>
      <c r="I82" s="15"/>
      <c r="J82" s="16"/>
    </row>
    <row r="83" spans="1:10" ht="12.75">
      <c r="A83" s="15"/>
      <c r="B83" s="15"/>
      <c r="C83" s="15"/>
      <c r="D83" s="121"/>
      <c r="E83" s="122"/>
      <c r="F83" s="122"/>
      <c r="G83" s="121"/>
      <c r="H83" s="15"/>
      <c r="I83" s="15"/>
      <c r="J83" s="16"/>
    </row>
    <row r="84" spans="1:10" ht="12.75">
      <c r="A84" s="15"/>
      <c r="B84" s="15"/>
      <c r="C84" s="15"/>
      <c r="D84" s="121"/>
      <c r="E84" s="122"/>
      <c r="F84" s="122"/>
      <c r="G84" s="121"/>
      <c r="H84" s="15"/>
      <c r="I84" s="15"/>
      <c r="J84" s="16"/>
    </row>
    <row r="85" spans="1:10" ht="12.75">
      <c r="A85" s="15"/>
      <c r="B85" s="15"/>
      <c r="C85" s="15"/>
      <c r="D85" s="121"/>
      <c r="E85" s="122"/>
      <c r="F85" s="122"/>
      <c r="G85" s="121"/>
      <c r="H85" s="15"/>
      <c r="I85" s="15"/>
      <c r="J85" s="16"/>
    </row>
    <row r="86" spans="1:10" ht="12.75">
      <c r="A86" s="15"/>
      <c r="B86" s="15"/>
      <c r="C86" s="15"/>
      <c r="D86" s="121"/>
      <c r="E86" s="122"/>
      <c r="F86" s="122"/>
      <c r="G86" s="121"/>
      <c r="H86" s="15"/>
      <c r="I86" s="15"/>
      <c r="J86" s="16"/>
    </row>
    <row r="87" spans="1:10" ht="12.75">
      <c r="A87" s="15"/>
      <c r="B87" s="15"/>
      <c r="C87" s="15"/>
      <c r="D87" s="121"/>
      <c r="E87" s="122"/>
      <c r="F87" s="122"/>
      <c r="G87" s="121"/>
      <c r="H87" s="15"/>
      <c r="I87" s="15"/>
      <c r="J87" s="16"/>
    </row>
    <row r="88" spans="1:10" ht="12.75">
      <c r="A88" s="15"/>
      <c r="B88" s="15"/>
      <c r="C88" s="15"/>
      <c r="D88" s="121"/>
      <c r="E88" s="122"/>
      <c r="F88" s="122"/>
      <c r="G88" s="121"/>
      <c r="H88" s="15"/>
      <c r="I88" s="15"/>
      <c r="J88" s="16"/>
    </row>
  </sheetData>
  <mergeCells count="2">
    <mergeCell ref="A57:J57"/>
    <mergeCell ref="A60:J64"/>
  </mergeCells>
  <printOptions/>
  <pageMargins left="0.1" right="0.1" top="0.25" bottom="0.25" header="0.5" footer="0.5"/>
  <pageSetup fitToHeight="1" fitToWidth="1" horizontalDpi="600" verticalDpi="600" orientation="landscape" scale="6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="75" zoomScaleNormal="75" workbookViewId="0" topLeftCell="A1">
      <selection activeCell="B21" sqref="B21"/>
    </sheetView>
  </sheetViews>
  <sheetFormatPr defaultColWidth="9.140625" defaultRowHeight="12.75"/>
  <cols>
    <col min="1" max="1" width="65.140625" style="0" customWidth="1"/>
    <col min="2" max="2" width="15.00390625" style="0" customWidth="1"/>
    <col min="3" max="3" width="25.7109375" style="0" customWidth="1"/>
    <col min="7" max="7" width="16.421875" style="0" customWidth="1"/>
  </cols>
  <sheetData>
    <row r="1" spans="1:3" ht="15.75">
      <c r="A1" s="10" t="s">
        <v>0</v>
      </c>
      <c r="B1" s="10"/>
      <c r="C1" s="10"/>
    </row>
    <row r="2" spans="1:3" ht="15">
      <c r="A2" s="1"/>
      <c r="B2" s="1"/>
      <c r="C2" s="2"/>
    </row>
    <row r="3" spans="1:3" ht="15">
      <c r="A3" s="1" t="s">
        <v>1</v>
      </c>
      <c r="B3" s="3">
        <f>807500+850820+275000+1431036</f>
        <v>3364356</v>
      </c>
      <c r="C3" s="4">
        <f>SUM(B3/B17)</f>
        <v>0.3346338976317608</v>
      </c>
    </row>
    <row r="4" spans="1:3" ht="15">
      <c r="A4" s="1" t="s">
        <v>2</v>
      </c>
      <c r="B4" s="3">
        <v>717062</v>
      </c>
      <c r="C4" s="4">
        <f>SUM(B4/B17)</f>
        <v>0.0713221941743459</v>
      </c>
    </row>
    <row r="5" spans="1:3" ht="15">
      <c r="A5" s="1" t="s">
        <v>3</v>
      </c>
      <c r="B5" s="3">
        <v>1637568</v>
      </c>
      <c r="C5" s="4">
        <f>SUM(B5/B17)</f>
        <v>0.1628798386606671</v>
      </c>
    </row>
    <row r="6" spans="1:3" ht="15">
      <c r="A6" s="1" t="s">
        <v>4</v>
      </c>
      <c r="B6" s="3">
        <v>0</v>
      </c>
      <c r="C6" s="4">
        <f>SUM(B6/B17)</f>
        <v>0</v>
      </c>
    </row>
    <row r="7" spans="1:3" ht="15">
      <c r="A7" s="1" t="s">
        <v>5</v>
      </c>
      <c r="B7" s="3">
        <v>380773</v>
      </c>
      <c r="C7" s="4">
        <f>SUM(B7/B17)</f>
        <v>0.037873385902959876</v>
      </c>
    </row>
    <row r="8" spans="1:3" ht="15">
      <c r="A8" s="1" t="s">
        <v>6</v>
      </c>
      <c r="B8" s="3">
        <v>284585</v>
      </c>
      <c r="C8" s="4">
        <f>SUM(B8/B17)</f>
        <v>0.028306097142375735</v>
      </c>
    </row>
    <row r="9" spans="1:3" ht="15">
      <c r="A9" s="1" t="s">
        <v>7</v>
      </c>
      <c r="B9" s="3">
        <v>158868</v>
      </c>
      <c r="C9" s="4">
        <f>SUM(B9/B17)</f>
        <v>0.01580172194885517</v>
      </c>
    </row>
    <row r="10" spans="1:3" ht="15">
      <c r="A10" s="1" t="s">
        <v>8</v>
      </c>
      <c r="B10" s="3">
        <v>445500</v>
      </c>
      <c r="C10" s="4">
        <f>SUM(B10/B17)</f>
        <v>0.04431142286813567</v>
      </c>
    </row>
    <row r="11" spans="1:3" ht="15">
      <c r="A11" s="1" t="s">
        <v>9</v>
      </c>
      <c r="B11" s="3">
        <f>2135813+10366</f>
        <v>2146179</v>
      </c>
      <c r="C11" s="4">
        <f>SUM(B11/B17)</f>
        <v>0.21346856390507868</v>
      </c>
    </row>
    <row r="12" spans="1:3" ht="15">
      <c r="A12" s="1" t="s">
        <v>10</v>
      </c>
      <c r="B12" s="3">
        <v>345950</v>
      </c>
      <c r="C12" s="4">
        <f>SUM(B12/B17)</f>
        <v>0.03440973454821893</v>
      </c>
    </row>
    <row r="13" spans="1:3" ht="15">
      <c r="A13" s="1" t="s">
        <v>11</v>
      </c>
      <c r="B13" s="3">
        <v>513000</v>
      </c>
      <c r="C13" s="4">
        <f>SUM(B13/B17)</f>
        <v>0.0510252748178532</v>
      </c>
    </row>
    <row r="14" spans="1:3" ht="15">
      <c r="A14" s="1" t="s">
        <v>12</v>
      </c>
      <c r="B14" s="3">
        <v>60000</v>
      </c>
      <c r="C14" s="4">
        <f>SUM(B14/B17)</f>
        <v>0.005967868399748912</v>
      </c>
    </row>
    <row r="15" spans="1:3" ht="15">
      <c r="A15" s="1"/>
      <c r="B15" s="1"/>
      <c r="C15" s="4"/>
    </row>
    <row r="16" spans="1:3" ht="15">
      <c r="A16" s="1"/>
      <c r="B16" s="1"/>
      <c r="C16" s="4"/>
    </row>
    <row r="17" spans="1:3" ht="15">
      <c r="A17" s="1" t="s">
        <v>13</v>
      </c>
      <c r="B17" s="3">
        <f>SUM(B3:B16)</f>
        <v>10053841</v>
      </c>
      <c r="C17" s="4">
        <f>SUM(C3:C14)</f>
        <v>1.0000000000000002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I.R.G.</dc:creator>
  <cp:keywords/>
  <dc:description/>
  <cp:lastModifiedBy>EVJHARTMAN</cp:lastModifiedBy>
  <cp:lastPrinted>2001-01-23T18:10:38Z</cp:lastPrinted>
  <dcterms:created xsi:type="dcterms:W3CDTF">2000-07-11T15:41:02Z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