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90" activeTab="0"/>
  </bookViews>
  <sheets>
    <sheet name="06s0588" sheetId="1" r:id="rId1"/>
  </sheets>
  <definedNames>
    <definedName name="_xlnm.Print_Area" localSheetId="0">'06s0588'!$A$1:$L$54</definedName>
  </definedNames>
  <calcPr fullCalcOnLoad="1"/>
</workbook>
</file>

<file path=xl/sharedStrings.xml><?xml version="1.0" encoding="utf-8"?>
<sst xmlns="http://schemas.openxmlformats.org/spreadsheetml/2006/main" count="67" uniqueCount="31">
  <si>
    <t>Number (1,000)</t>
  </si>
  <si>
    <t>Percent distribution</t>
  </si>
  <si>
    <t>In labor force</t>
  </si>
  <si>
    <t>Husband</t>
  </si>
  <si>
    <t>Year</t>
  </si>
  <si>
    <t>and wife</t>
  </si>
  <si>
    <t>All married</t>
  </si>
  <si>
    <t>Wife</t>
  </si>
  <si>
    <t>not in</t>
  </si>
  <si>
    <t>couples</t>
  </si>
  <si>
    <t>only</t>
  </si>
  <si>
    <t>labor force</t>
  </si>
  <si>
    <t>TOTAL</t>
  </si>
  <si>
    <t>1986</t>
  </si>
  <si>
    <t>1990</t>
  </si>
  <si>
    <t>1995</t>
  </si>
  <si>
    <t>1998</t>
  </si>
  <si>
    <t>1999</t>
  </si>
  <si>
    <t>2000</t>
  </si>
  <si>
    <t>2001</t>
  </si>
  <si>
    <t>2002</t>
  </si>
  <si>
    <t>2003</t>
  </si>
  <si>
    <t>WITH CHILDREN</t>
  </si>
  <si>
    <t>UNDER 18</t>
  </si>
  <si>
    <t>UNDER 6</t>
  </si>
  <si>
    <t>Source: U.S. Bureau of the Census, Table MC-1, Married Couples by Labor Force Status</t>
  </si>
  <si>
    <t>Table 588. Married Couples by Labor Force Status of Spouse</t>
  </si>
  <si>
    <t>Population Survey and subject to sampling error; for details see source and Appendix III]</t>
  </si>
  <si>
    <t xml:space="preserve">[50,933 represents 50,933,000. Data represent married couple households. Based on the Current </t>
  </si>
  <si>
    <t xml:space="preserve">of Spouses: 1986 to Present; released 29 June 2005 (2003 and 2004 data have been revised </t>
  </si>
  <si>
    <t>since originally released); &lt;http://www.census.gov/population/www/socdemo/hh-fam.html&gt;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</si>
</sst>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* #,##0_)"/>
  </numFmts>
  <fonts count="6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.45"/>
      <color indexed="12"/>
      <name val="Courier New"/>
      <family val="0"/>
    </font>
    <font>
      <b/>
      <sz val="12"/>
      <name val="Courier New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8"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right"/>
    </xf>
    <xf numFmtId="0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1" xfId="0" applyNumberFormat="1" applyFont="1" applyBorder="1" applyAlignment="1">
      <alignment horizontal="fill"/>
    </xf>
    <xf numFmtId="0" fontId="0" fillId="0" borderId="2" xfId="0" applyNumberFormat="1" applyFont="1" applyBorder="1" applyAlignment="1">
      <alignment horizontal="fill"/>
    </xf>
    <xf numFmtId="0" fontId="0" fillId="0" borderId="0" xfId="0" applyNumberFormat="1" applyFont="1" applyBorder="1" applyAlignment="1">
      <alignment/>
    </xf>
    <xf numFmtId="0" fontId="0" fillId="0" borderId="3" xfId="0" applyNumberFormat="1" applyFont="1" applyBorder="1" applyAlignment="1">
      <alignment horizontal="fill"/>
    </xf>
    <xf numFmtId="0" fontId="0" fillId="0" borderId="4" xfId="0" applyNumberFormat="1" applyFont="1" applyBorder="1" applyAlignment="1">
      <alignment/>
    </xf>
    <xf numFmtId="0" fontId="0" fillId="0" borderId="5" xfId="0" applyNumberFormat="1" applyFont="1" applyBorder="1" applyAlignment="1">
      <alignment horizontal="fill"/>
    </xf>
    <xf numFmtId="0" fontId="0" fillId="0" borderId="4" xfId="0" applyNumberFormat="1" applyFont="1" applyBorder="1" applyAlignment="1">
      <alignment horizontal="right"/>
    </xf>
    <xf numFmtId="0" fontId="0" fillId="0" borderId="4" xfId="0" applyNumberFormat="1" applyBorder="1" applyAlignment="1">
      <alignment/>
    </xf>
    <xf numFmtId="164" fontId="0" fillId="0" borderId="4" xfId="0" applyNumberFormat="1" applyBorder="1" applyAlignment="1">
      <alignment/>
    </xf>
    <xf numFmtId="3" fontId="0" fillId="0" borderId="4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165" fontId="0" fillId="0" borderId="4" xfId="15" applyNumberFormat="1" applyFont="1" applyBorder="1" applyAlignment="1" applyProtection="1">
      <alignment horizontal="right"/>
      <protection locked="0"/>
    </xf>
    <xf numFmtId="165" fontId="0" fillId="0" borderId="0" xfId="15" applyNumberFormat="1" applyFont="1" applyAlignment="1" applyProtection="1">
      <alignment horizontal="right"/>
      <protection locked="0"/>
    </xf>
    <xf numFmtId="49" fontId="0" fillId="0" borderId="0" xfId="0" applyNumberFormat="1" applyFont="1" applyAlignment="1">
      <alignment/>
    </xf>
    <xf numFmtId="0" fontId="0" fillId="0" borderId="3" xfId="0" applyNumberFormat="1" applyFont="1" applyBorder="1" applyAlignment="1">
      <alignment/>
    </xf>
    <xf numFmtId="0" fontId="0" fillId="0" borderId="6" xfId="0" applyNumberFormat="1" applyFont="1" applyBorder="1" applyAlignment="1">
      <alignment horizontal="right"/>
    </xf>
    <xf numFmtId="0" fontId="0" fillId="0" borderId="7" xfId="0" applyNumberFormat="1" applyFont="1" applyBorder="1" applyAlignment="1">
      <alignment horizontal="right"/>
    </xf>
    <xf numFmtId="0" fontId="0" fillId="0" borderId="8" xfId="0" applyNumberFormat="1" applyFont="1" applyBorder="1" applyAlignment="1">
      <alignment horizontal="fill"/>
    </xf>
    <xf numFmtId="0" fontId="0" fillId="0" borderId="7" xfId="0" applyNumberFormat="1" applyBorder="1" applyAlignment="1">
      <alignment/>
    </xf>
    <xf numFmtId="165" fontId="0" fillId="0" borderId="7" xfId="15" applyNumberFormat="1" applyFont="1" applyBorder="1" applyAlignment="1" applyProtection="1">
      <alignment horizontal="right"/>
      <protection locked="0"/>
    </xf>
    <xf numFmtId="3" fontId="0" fillId="0" borderId="7" xfId="0" applyNumberFormat="1" applyFont="1" applyBorder="1" applyAlignment="1">
      <alignment/>
    </xf>
    <xf numFmtId="0" fontId="5" fillId="0" borderId="0" xfId="0" applyNumberFormat="1" applyFont="1" applyAlignment="1">
      <alignment/>
    </xf>
  </cellXfs>
  <cellStyles count="3">
    <cellStyle name="Normal" xfId="0"/>
    <cellStyle name="Comma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53"/>
  <sheetViews>
    <sheetView showGridLines="0" tabSelected="1" showOutlineSymbols="0" zoomScale="87" zoomScaleNormal="87" workbookViewId="0" topLeftCell="A1">
      <selection activeCell="A1" sqref="A1"/>
    </sheetView>
  </sheetViews>
  <sheetFormatPr defaultColWidth="8.796875" defaultRowHeight="15.75"/>
  <cols>
    <col min="1" max="1" width="17.69921875" style="0" customWidth="1"/>
    <col min="2" max="2" width="13.69921875" style="0" customWidth="1"/>
    <col min="3" max="3" width="12.69921875" style="0" customWidth="1"/>
    <col min="4" max="4" width="14.69921875" style="0" customWidth="1"/>
    <col min="5" max="5" width="13.69921875" style="0" customWidth="1"/>
    <col min="6" max="6" width="15.69921875" style="0" customWidth="1"/>
    <col min="7" max="7" width="13.69921875" style="0" hidden="1" customWidth="1"/>
    <col min="8" max="8" width="14.69921875" style="0" customWidth="1"/>
    <col min="9" max="9" width="15.69921875" style="0" customWidth="1"/>
    <col min="10" max="10" width="13.69921875" style="0" customWidth="1"/>
    <col min="11" max="11" width="12.69921875" style="0" customWidth="1"/>
    <col min="12" max="16384" width="9.69921875" style="0" customWidth="1"/>
  </cols>
  <sheetData>
    <row r="1" ht="16.5">
      <c r="A1" s="27" t="s">
        <v>26</v>
      </c>
    </row>
    <row r="2" ht="15.75">
      <c r="A2" s="1"/>
    </row>
    <row r="3" ht="15.75">
      <c r="A3" s="1" t="s">
        <v>28</v>
      </c>
    </row>
    <row r="4" ht="15.75">
      <c r="A4" s="1" t="s">
        <v>27</v>
      </c>
    </row>
    <row r="5" ht="15.75">
      <c r="A5" s="4"/>
    </row>
    <row r="6" spans="1:11" ht="15.75">
      <c r="A6" s="6"/>
      <c r="B6" s="9"/>
      <c r="C6" s="6"/>
      <c r="D6" s="6"/>
      <c r="E6" s="6"/>
      <c r="F6" s="6"/>
      <c r="G6" s="9"/>
      <c r="H6" s="9"/>
      <c r="I6" s="6"/>
      <c r="J6" s="6"/>
      <c r="K6" s="6"/>
    </row>
    <row r="7" spans="1:11" ht="15.75">
      <c r="A7" s="4"/>
      <c r="B7" s="10"/>
      <c r="C7" t="s">
        <v>0</v>
      </c>
      <c r="G7" s="10"/>
      <c r="H7" s="10"/>
      <c r="I7" t="s">
        <v>1</v>
      </c>
      <c r="K7" s="8"/>
    </row>
    <row r="8" spans="1:11" ht="15.75">
      <c r="A8" s="4"/>
      <c r="B8" s="11"/>
      <c r="C8" s="7"/>
      <c r="D8" s="7"/>
      <c r="E8" s="7"/>
      <c r="F8" s="7"/>
      <c r="G8" s="11"/>
      <c r="H8" s="11"/>
      <c r="I8" s="7"/>
      <c r="J8" s="7"/>
      <c r="K8" s="7"/>
    </row>
    <row r="9" spans="1:11" ht="15.75">
      <c r="A9" s="4"/>
      <c r="B9" s="10"/>
      <c r="C9" s="20"/>
      <c r="D9" s="1" t="s">
        <v>2</v>
      </c>
      <c r="F9" s="21" t="s">
        <v>3</v>
      </c>
      <c r="G9" s="10"/>
      <c r="H9" s="20"/>
      <c r="I9" s="1" t="s">
        <v>2</v>
      </c>
      <c r="K9" s="12" t="s">
        <v>3</v>
      </c>
    </row>
    <row r="10" spans="1:11" ht="15.75">
      <c r="A10" s="2" t="s">
        <v>4</v>
      </c>
      <c r="B10" s="10"/>
      <c r="C10" s="11"/>
      <c r="D10" s="7"/>
      <c r="E10" s="7"/>
      <c r="F10" s="22" t="s">
        <v>5</v>
      </c>
      <c r="G10" s="10"/>
      <c r="H10" s="11"/>
      <c r="I10" s="7"/>
      <c r="J10" s="7"/>
      <c r="K10" s="12" t="s">
        <v>5</v>
      </c>
    </row>
    <row r="11" spans="1:11" ht="15.75">
      <c r="A11" s="4"/>
      <c r="B11" s="12" t="s">
        <v>6</v>
      </c>
      <c r="C11" s="12" t="s">
        <v>3</v>
      </c>
      <c r="D11" s="3" t="s">
        <v>3</v>
      </c>
      <c r="E11" s="3" t="s">
        <v>7</v>
      </c>
      <c r="F11" s="22" t="s">
        <v>8</v>
      </c>
      <c r="G11" s="12" t="s">
        <v>6</v>
      </c>
      <c r="H11" s="12" t="s">
        <v>3</v>
      </c>
      <c r="I11" s="3" t="s">
        <v>3</v>
      </c>
      <c r="J11" s="3" t="s">
        <v>7</v>
      </c>
      <c r="K11" s="12" t="s">
        <v>8</v>
      </c>
    </row>
    <row r="12" spans="1:11" ht="15.75">
      <c r="A12" s="4"/>
      <c r="B12" s="12" t="s">
        <v>9</v>
      </c>
      <c r="C12" s="12" t="s">
        <v>5</v>
      </c>
      <c r="D12" s="3" t="s">
        <v>10</v>
      </c>
      <c r="E12" s="3" t="s">
        <v>10</v>
      </c>
      <c r="F12" s="22" t="s">
        <v>11</v>
      </c>
      <c r="G12" s="12" t="s">
        <v>9</v>
      </c>
      <c r="H12" s="12" t="s">
        <v>5</v>
      </c>
      <c r="I12" s="3" t="s">
        <v>10</v>
      </c>
      <c r="J12" s="3" t="s">
        <v>10</v>
      </c>
      <c r="K12" s="12" t="s">
        <v>11</v>
      </c>
    </row>
    <row r="13" spans="1:11" ht="15.75">
      <c r="A13" s="7"/>
      <c r="B13" s="11"/>
      <c r="C13" s="11"/>
      <c r="D13" s="7"/>
      <c r="E13" s="7"/>
      <c r="F13" s="23"/>
      <c r="G13" s="11"/>
      <c r="H13" s="11"/>
      <c r="I13" s="7"/>
      <c r="J13" s="7"/>
      <c r="K13" s="11"/>
    </row>
    <row r="14" spans="1:11" ht="15.75">
      <c r="A14" s="2" t="s">
        <v>12</v>
      </c>
      <c r="B14" s="13"/>
      <c r="C14" s="13"/>
      <c r="D14" s="4"/>
      <c r="E14" s="4"/>
      <c r="F14" s="24"/>
      <c r="G14" s="13"/>
      <c r="H14" s="13"/>
      <c r="I14" s="4"/>
      <c r="J14" s="4"/>
      <c r="K14" s="13"/>
    </row>
    <row r="15" spans="1:11" ht="15.75">
      <c r="A15" s="1" t="s">
        <v>13</v>
      </c>
      <c r="B15" s="17">
        <v>50933</v>
      </c>
      <c r="C15" s="17">
        <v>25428</v>
      </c>
      <c r="D15" s="18">
        <v>14675</v>
      </c>
      <c r="E15" s="18">
        <v>2362</v>
      </c>
      <c r="F15" s="25">
        <v>8468</v>
      </c>
      <c r="G15" s="14">
        <v>100</v>
      </c>
      <c r="H15" s="14">
        <f aca="true" t="shared" si="0" ref="H15:H23">(C15/$B15)*100</f>
        <v>49.92441050006872</v>
      </c>
      <c r="I15" s="5">
        <f aca="true" t="shared" si="1" ref="I15:I23">(D15/$B15)*100</f>
        <v>28.81236133744331</v>
      </c>
      <c r="J15" s="5">
        <f aca="true" t="shared" si="2" ref="J15:J23">(E15/$B15)*100</f>
        <v>4.637464904875032</v>
      </c>
      <c r="K15" s="14">
        <f aca="true" t="shared" si="3" ref="K15:K23">(F15/$B15)*100</f>
        <v>16.625763257612945</v>
      </c>
    </row>
    <row r="16" spans="1:11" ht="15.75">
      <c r="A16" s="1" t="s">
        <v>14</v>
      </c>
      <c r="B16" s="17">
        <v>52317</v>
      </c>
      <c r="C16" s="17">
        <v>28056</v>
      </c>
      <c r="D16" s="18">
        <v>13013</v>
      </c>
      <c r="E16" s="18">
        <v>2453</v>
      </c>
      <c r="F16" s="25">
        <v>8794</v>
      </c>
      <c r="G16" s="14">
        <v>100</v>
      </c>
      <c r="H16" s="14">
        <f t="shared" si="0"/>
        <v>53.626928149549855</v>
      </c>
      <c r="I16" s="5">
        <f t="shared" si="1"/>
        <v>24.873368121260775</v>
      </c>
      <c r="J16" s="5">
        <f t="shared" si="2"/>
        <v>4.688724506374601</v>
      </c>
      <c r="K16" s="14">
        <f t="shared" si="3"/>
        <v>16.80906779823002</v>
      </c>
    </row>
    <row r="17" spans="1:11" ht="15.75">
      <c r="A17" s="1" t="s">
        <v>15</v>
      </c>
      <c r="B17" s="17">
        <v>53858</v>
      </c>
      <c r="C17" s="17">
        <v>29999</v>
      </c>
      <c r="D17" s="18">
        <v>11777</v>
      </c>
      <c r="E17" s="18">
        <v>3043</v>
      </c>
      <c r="F17" s="25">
        <v>9039</v>
      </c>
      <c r="G17" s="14">
        <v>100</v>
      </c>
      <c r="H17" s="14">
        <f t="shared" si="0"/>
        <v>55.7001745330313</v>
      </c>
      <c r="I17" s="5">
        <f t="shared" si="1"/>
        <v>21.866760741208363</v>
      </c>
      <c r="J17" s="5">
        <f t="shared" si="2"/>
        <v>5.650042704890638</v>
      </c>
      <c r="K17" s="14">
        <f t="shared" si="3"/>
        <v>16.783022020869694</v>
      </c>
    </row>
    <row r="18" spans="1:11" ht="15.75">
      <c r="A18" s="1" t="s">
        <v>16</v>
      </c>
      <c r="B18" s="17">
        <v>54317</v>
      </c>
      <c r="C18" s="17">
        <v>30591</v>
      </c>
      <c r="D18" s="18">
        <v>11582</v>
      </c>
      <c r="E18" s="18">
        <v>3087</v>
      </c>
      <c r="F18" s="25">
        <v>9057</v>
      </c>
      <c r="G18" s="14">
        <v>100</v>
      </c>
      <c r="H18" s="14">
        <f t="shared" si="0"/>
        <v>56.31938435480605</v>
      </c>
      <c r="I18" s="5">
        <f t="shared" si="1"/>
        <v>21.322974391074617</v>
      </c>
      <c r="J18" s="5">
        <f t="shared" si="2"/>
        <v>5.683303569784782</v>
      </c>
      <c r="K18" s="14">
        <f t="shared" si="3"/>
        <v>16.674337684334557</v>
      </c>
    </row>
    <row r="19" spans="1:11" ht="15.75">
      <c r="A19" s="1" t="s">
        <v>17</v>
      </c>
      <c r="B19" s="17">
        <v>54770</v>
      </c>
      <c r="C19" s="17">
        <f>29173+723+648+91</f>
        <v>30635</v>
      </c>
      <c r="D19" s="18">
        <f>11409+295</f>
        <v>11704</v>
      </c>
      <c r="E19" s="18">
        <f>3098+87</f>
        <v>3185</v>
      </c>
      <c r="F19" s="25">
        <v>9245</v>
      </c>
      <c r="G19" s="14">
        <v>100</v>
      </c>
      <c r="H19" s="14">
        <f t="shared" si="0"/>
        <v>55.933905422676645</v>
      </c>
      <c r="I19" s="5">
        <f t="shared" si="1"/>
        <v>21.369362789848456</v>
      </c>
      <c r="J19" s="5">
        <f t="shared" si="2"/>
        <v>5.815227314223115</v>
      </c>
      <c r="K19" s="14">
        <f t="shared" si="3"/>
        <v>16.87967865619865</v>
      </c>
    </row>
    <row r="20" spans="1:11" ht="15.75">
      <c r="A20" s="1" t="s">
        <v>18</v>
      </c>
      <c r="B20" s="17">
        <v>55311</v>
      </c>
      <c r="C20" s="17">
        <f>29686+740+598+71</f>
        <v>31095</v>
      </c>
      <c r="D20" s="18">
        <f>11550+265</f>
        <v>11815</v>
      </c>
      <c r="E20" s="18">
        <f>3177+124</f>
        <v>3301</v>
      </c>
      <c r="F20" s="25">
        <v>9098</v>
      </c>
      <c r="G20" s="14">
        <v>100</v>
      </c>
      <c r="H20" s="14">
        <f t="shared" si="0"/>
        <v>56.21847372132126</v>
      </c>
      <c r="I20" s="5">
        <f t="shared" si="1"/>
        <v>21.36103125960478</v>
      </c>
      <c r="J20" s="5">
        <f t="shared" si="2"/>
        <v>5.968071450525212</v>
      </c>
      <c r="K20" s="14">
        <f t="shared" si="3"/>
        <v>16.448807651280937</v>
      </c>
    </row>
    <row r="21" spans="1:11" ht="15.75">
      <c r="A21" s="1" t="s">
        <v>19</v>
      </c>
      <c r="B21" s="17">
        <v>56592</v>
      </c>
      <c r="C21" s="17">
        <f>30108+767+794+125</f>
        <v>31794</v>
      </c>
      <c r="D21" s="18">
        <f>11879+334</f>
        <v>12213</v>
      </c>
      <c r="E21" s="18">
        <f>3189+85</f>
        <v>3274</v>
      </c>
      <c r="F21" s="25">
        <v>9311</v>
      </c>
      <c r="G21" s="14">
        <v>100</v>
      </c>
      <c r="H21" s="14">
        <f t="shared" si="0"/>
        <v>56.181085665818486</v>
      </c>
      <c r="I21" s="5">
        <f t="shared" si="1"/>
        <v>21.580788804071247</v>
      </c>
      <c r="J21" s="5">
        <f t="shared" si="2"/>
        <v>5.785270002827255</v>
      </c>
      <c r="K21" s="14">
        <f t="shared" si="3"/>
        <v>16.45285552728301</v>
      </c>
    </row>
    <row r="22" spans="1:11" ht="15.75">
      <c r="A22" s="1" t="s">
        <v>20</v>
      </c>
      <c r="B22" s="17">
        <v>56747</v>
      </c>
      <c r="C22" s="17">
        <f>29339+1014+1146+138</f>
        <v>31637</v>
      </c>
      <c r="D22" s="18">
        <f>11921+406</f>
        <v>12327</v>
      </c>
      <c r="E22" s="18">
        <f>3248+140</f>
        <v>3388</v>
      </c>
      <c r="F22" s="25">
        <v>9395</v>
      </c>
      <c r="G22" s="14">
        <v>100</v>
      </c>
      <c r="H22" s="14">
        <f t="shared" si="0"/>
        <v>55.750964808712354</v>
      </c>
      <c r="I22" s="5">
        <f t="shared" si="1"/>
        <v>21.722734241457697</v>
      </c>
      <c r="J22" s="5">
        <f t="shared" si="2"/>
        <v>5.970359666590305</v>
      </c>
      <c r="K22" s="14">
        <f t="shared" si="3"/>
        <v>16.55594128323964</v>
      </c>
    </row>
    <row r="23" spans="1:11" ht="15.75">
      <c r="A23" s="1" t="s">
        <v>21</v>
      </c>
      <c r="B23" s="17">
        <v>57320</v>
      </c>
      <c r="C23" s="17">
        <v>31951</v>
      </c>
      <c r="D23" s="18">
        <v>12443</v>
      </c>
      <c r="E23" s="18">
        <v>3553</v>
      </c>
      <c r="F23" s="25">
        <v>9373</v>
      </c>
      <c r="G23" s="14">
        <v>100</v>
      </c>
      <c r="H23" s="14">
        <f t="shared" si="0"/>
        <v>55.741451500348916</v>
      </c>
      <c r="I23" s="5">
        <f t="shared" si="1"/>
        <v>21.7079553384508</v>
      </c>
      <c r="J23" s="5">
        <f t="shared" si="2"/>
        <v>6.198534542916957</v>
      </c>
      <c r="K23" s="14">
        <f t="shared" si="3"/>
        <v>16.352058618283323</v>
      </c>
    </row>
    <row r="24" spans="1:11" ht="15.75">
      <c r="A24" s="19">
        <v>2004</v>
      </c>
      <c r="B24" s="17">
        <v>57719</v>
      </c>
      <c r="C24" s="17">
        <v>31536</v>
      </c>
      <c r="D24" s="18">
        <v>12980</v>
      </c>
      <c r="E24" s="18">
        <v>3684</v>
      </c>
      <c r="F24" s="25">
        <v>9519</v>
      </c>
      <c r="G24" s="14">
        <v>100</v>
      </c>
      <c r="H24" s="14">
        <f>(C24/$B24)*100</f>
        <v>54.63712122524645</v>
      </c>
      <c r="I24" s="5">
        <f>(D24/$B24)*100</f>
        <v>22.488262097402938</v>
      </c>
      <c r="J24" s="5">
        <f>(E24/$B24)*100</f>
        <v>6.382646962005579</v>
      </c>
      <c r="K24" s="14">
        <f>(F24/$B24)*100</f>
        <v>16.491969715345036</v>
      </c>
    </row>
    <row r="25" spans="1:11" ht="15.75">
      <c r="A25" s="2" t="s">
        <v>22</v>
      </c>
      <c r="B25" s="15"/>
      <c r="C25" s="15"/>
      <c r="D25" s="16"/>
      <c r="E25" s="16"/>
      <c r="F25" s="26"/>
      <c r="G25" s="10"/>
      <c r="H25" s="10"/>
      <c r="K25" s="10"/>
    </row>
    <row r="26" spans="1:11" ht="15.75">
      <c r="A26" s="2" t="s">
        <v>23</v>
      </c>
      <c r="B26" s="15"/>
      <c r="C26" s="15"/>
      <c r="D26" s="16"/>
      <c r="E26" s="16"/>
      <c r="F26" s="26"/>
      <c r="G26" s="10"/>
      <c r="H26" s="10"/>
      <c r="K26" s="10"/>
    </row>
    <row r="27" spans="1:11" ht="15.75">
      <c r="A27" s="1" t="s">
        <v>13</v>
      </c>
      <c r="B27" s="17">
        <v>24630</v>
      </c>
      <c r="C27" s="17">
        <v>14606</v>
      </c>
      <c r="D27" s="18">
        <v>8916</v>
      </c>
      <c r="E27" s="18">
        <v>518</v>
      </c>
      <c r="F27" s="25">
        <v>590</v>
      </c>
      <c r="G27" s="14">
        <v>100</v>
      </c>
      <c r="H27" s="14">
        <f aca="true" t="shared" si="4" ref="H27:H35">(C27/$B27)*100</f>
        <v>59.30166463662201</v>
      </c>
      <c r="I27" s="5">
        <f aca="true" t="shared" si="5" ref="I27:I35">(D27/$B27)*100</f>
        <v>36.19975639464068</v>
      </c>
      <c r="J27" s="5">
        <f aca="true" t="shared" si="6" ref="J27:J35">(E27/$B27)*100</f>
        <v>2.103126268777913</v>
      </c>
      <c r="K27" s="14">
        <f aca="true" t="shared" si="7" ref="K27:K35">(F27/$B27)*100</f>
        <v>2.395452699959399</v>
      </c>
    </row>
    <row r="28" spans="1:11" ht="15.75">
      <c r="A28" s="1" t="s">
        <v>14</v>
      </c>
      <c r="B28" s="17">
        <v>24537</v>
      </c>
      <c r="C28" s="17">
        <v>15768</v>
      </c>
      <c r="D28" s="18">
        <v>7667</v>
      </c>
      <c r="E28" s="18">
        <v>558</v>
      </c>
      <c r="F28" s="25">
        <v>544</v>
      </c>
      <c r="G28" s="14">
        <v>100</v>
      </c>
      <c r="H28" s="14">
        <f t="shared" si="4"/>
        <v>64.26213473529772</v>
      </c>
      <c r="I28" s="5">
        <f t="shared" si="5"/>
        <v>31.246688674247054</v>
      </c>
      <c r="J28" s="5">
        <f t="shared" si="6"/>
        <v>2.274116640176061</v>
      </c>
      <c r="K28" s="14">
        <f t="shared" si="7"/>
        <v>2.2170599502791704</v>
      </c>
    </row>
    <row r="29" spans="1:11" ht="15.75">
      <c r="A29" s="1" t="s">
        <v>15</v>
      </c>
      <c r="B29" s="17">
        <v>25241</v>
      </c>
      <c r="C29" s="17">
        <v>17024</v>
      </c>
      <c r="D29" s="18">
        <v>6863</v>
      </c>
      <c r="E29" s="18">
        <v>756</v>
      </c>
      <c r="F29" s="25">
        <v>598</v>
      </c>
      <c r="G29" s="14">
        <v>100</v>
      </c>
      <c r="H29" s="14">
        <f t="shared" si="4"/>
        <v>67.44582227328553</v>
      </c>
      <c r="I29" s="5">
        <f t="shared" si="5"/>
        <v>27.18988946555208</v>
      </c>
      <c r="J29" s="5">
        <f t="shared" si="6"/>
        <v>2.995126975951824</v>
      </c>
      <c r="K29" s="14">
        <f t="shared" si="7"/>
        <v>2.3691612852105703</v>
      </c>
    </row>
    <row r="30" spans="1:11" ht="15.75">
      <c r="A30" s="1" t="s">
        <v>16</v>
      </c>
      <c r="B30" s="17">
        <v>25269</v>
      </c>
      <c r="C30" s="17">
        <v>17168</v>
      </c>
      <c r="D30" s="18">
        <v>6856</v>
      </c>
      <c r="E30" s="18">
        <v>753</v>
      </c>
      <c r="F30" s="25">
        <v>491</v>
      </c>
      <c r="G30" s="14">
        <v>100</v>
      </c>
      <c r="H30" s="14">
        <f t="shared" si="4"/>
        <v>67.94095532074874</v>
      </c>
      <c r="I30" s="5">
        <f t="shared" si="5"/>
        <v>27.132059044679252</v>
      </c>
      <c r="J30" s="5">
        <f t="shared" si="6"/>
        <v>2.979935889825478</v>
      </c>
      <c r="K30" s="14">
        <f t="shared" si="7"/>
        <v>1.9430923265661482</v>
      </c>
    </row>
    <row r="31" spans="1:11" ht="15.75">
      <c r="A31" s="1" t="s">
        <v>17</v>
      </c>
      <c r="B31" s="17">
        <v>25066</v>
      </c>
      <c r="C31" s="17">
        <f>16081+416+342+48</f>
        <v>16887</v>
      </c>
      <c r="D31" s="18">
        <f>6811+187</f>
        <v>6998</v>
      </c>
      <c r="E31" s="18">
        <f>726+39</f>
        <v>765</v>
      </c>
      <c r="F31" s="25">
        <v>418</v>
      </c>
      <c r="G31" s="14">
        <v>100</v>
      </c>
      <c r="H31" s="14">
        <f t="shared" si="4"/>
        <v>67.37014282294741</v>
      </c>
      <c r="I31" s="5">
        <f t="shared" si="5"/>
        <v>27.918295699353706</v>
      </c>
      <c r="J31" s="5">
        <f t="shared" si="6"/>
        <v>3.0519428708210325</v>
      </c>
      <c r="K31" s="14">
        <f t="shared" si="7"/>
        <v>1.6675975424878322</v>
      </c>
    </row>
    <row r="32" spans="1:11" ht="15.75">
      <c r="A32" s="1" t="s">
        <v>18</v>
      </c>
      <c r="B32" s="17">
        <v>25248</v>
      </c>
      <c r="C32" s="17">
        <f>16313+433+327+43</f>
        <v>17116</v>
      </c>
      <c r="D32" s="18">
        <f>6797+153</f>
        <v>6950</v>
      </c>
      <c r="E32" s="18">
        <f>750+45</f>
        <v>795</v>
      </c>
      <c r="F32" s="25">
        <v>387</v>
      </c>
      <c r="G32" s="14">
        <v>100</v>
      </c>
      <c r="H32" s="14">
        <f t="shared" si="4"/>
        <v>67.7915082382763</v>
      </c>
      <c r="I32" s="5">
        <f t="shared" si="5"/>
        <v>27.526932826362483</v>
      </c>
      <c r="J32" s="5">
        <f t="shared" si="6"/>
        <v>3.148764258555133</v>
      </c>
      <c r="K32" s="14">
        <f t="shared" si="7"/>
        <v>1.5327946768060836</v>
      </c>
    </row>
    <row r="33" spans="1:11" ht="15.75">
      <c r="A33" s="1" t="s">
        <v>19</v>
      </c>
      <c r="B33" s="17">
        <v>25980</v>
      </c>
      <c r="C33" s="17">
        <f>16561+472+440+90</f>
        <v>17563</v>
      </c>
      <c r="D33" s="18">
        <f>7039+171</f>
        <v>7210</v>
      </c>
      <c r="E33" s="18">
        <f>744+40</f>
        <v>784</v>
      </c>
      <c r="F33" s="25">
        <v>422</v>
      </c>
      <c r="G33" s="14">
        <v>100</v>
      </c>
      <c r="H33" s="14">
        <f t="shared" si="4"/>
        <v>67.60200153964588</v>
      </c>
      <c r="I33" s="5">
        <f t="shared" si="5"/>
        <v>27.75211701308699</v>
      </c>
      <c r="J33" s="5">
        <f t="shared" si="6"/>
        <v>3.0177059276366434</v>
      </c>
      <c r="K33" s="14">
        <f t="shared" si="7"/>
        <v>1.6243264049268669</v>
      </c>
    </row>
    <row r="34" spans="1:11" ht="15.75">
      <c r="A34" s="1" t="s">
        <v>20</v>
      </c>
      <c r="B34" s="17">
        <v>25792</v>
      </c>
      <c r="C34" s="17">
        <f>15926+582+620+105</f>
        <v>17233</v>
      </c>
      <c r="D34" s="18">
        <f>7060+241</f>
        <v>7301</v>
      </c>
      <c r="E34" s="18">
        <f>733+44</f>
        <v>777</v>
      </c>
      <c r="F34" s="25">
        <v>482</v>
      </c>
      <c r="G34" s="14">
        <v>100</v>
      </c>
      <c r="H34" s="14">
        <f t="shared" si="4"/>
        <v>66.81529156327544</v>
      </c>
      <c r="I34" s="5">
        <f t="shared" si="5"/>
        <v>28.307227047146398</v>
      </c>
      <c r="J34" s="5">
        <f t="shared" si="6"/>
        <v>3.0125620347394544</v>
      </c>
      <c r="K34" s="14">
        <f t="shared" si="7"/>
        <v>1.8687965260545905</v>
      </c>
    </row>
    <row r="35" spans="1:11" ht="15.75">
      <c r="A35" s="1" t="s">
        <v>21</v>
      </c>
      <c r="B35" s="17">
        <v>25914</v>
      </c>
      <c r="C35" s="17">
        <v>17065</v>
      </c>
      <c r="D35" s="18">
        <v>7499</v>
      </c>
      <c r="E35" s="18">
        <v>893</v>
      </c>
      <c r="F35" s="25">
        <v>457</v>
      </c>
      <c r="G35" s="14">
        <v>100</v>
      </c>
      <c r="H35" s="14">
        <f t="shared" si="4"/>
        <v>65.85243497723239</v>
      </c>
      <c r="I35" s="5">
        <f t="shared" si="5"/>
        <v>28.93802577757197</v>
      </c>
      <c r="J35" s="5">
        <f t="shared" si="6"/>
        <v>3.4460137377479354</v>
      </c>
      <c r="K35" s="14">
        <f t="shared" si="7"/>
        <v>1.7635255074477119</v>
      </c>
    </row>
    <row r="36" spans="1:11" ht="15.75">
      <c r="A36" s="19">
        <v>2004</v>
      </c>
      <c r="B36" s="17">
        <v>25793</v>
      </c>
      <c r="C36" s="17">
        <v>16691</v>
      </c>
      <c r="D36" s="18">
        <v>7715</v>
      </c>
      <c r="E36" s="18">
        <v>952</v>
      </c>
      <c r="F36" s="25">
        <v>433</v>
      </c>
      <c r="G36" s="14">
        <v>100</v>
      </c>
      <c r="H36" s="14">
        <f>(C36/$B36)*100</f>
        <v>64.71135579420772</v>
      </c>
      <c r="I36" s="5">
        <f>(D36/$B36)*100</f>
        <v>29.911216221455433</v>
      </c>
      <c r="J36" s="5">
        <f>(E36/$B36)*100</f>
        <v>3.6909238940797886</v>
      </c>
      <c r="K36" s="14">
        <f>(F36/$B36)*100</f>
        <v>1.6787500484627613</v>
      </c>
    </row>
    <row r="37" spans="1:11" ht="15.75">
      <c r="A37" s="2" t="s">
        <v>22</v>
      </c>
      <c r="B37" s="15"/>
      <c r="C37" s="15"/>
      <c r="D37" s="16"/>
      <c r="E37" s="16"/>
      <c r="F37" s="26"/>
      <c r="G37" s="10"/>
      <c r="H37" s="10"/>
      <c r="K37" s="10"/>
    </row>
    <row r="38" spans="1:11" ht="15.75">
      <c r="A38" s="2" t="s">
        <v>24</v>
      </c>
      <c r="B38" s="15"/>
      <c r="C38" s="15"/>
      <c r="D38" s="16"/>
      <c r="E38" s="16"/>
      <c r="F38" s="26"/>
      <c r="G38" s="10"/>
      <c r="H38" s="10"/>
      <c r="K38" s="10"/>
    </row>
    <row r="39" spans="1:11" ht="15.75">
      <c r="A39" s="1" t="s">
        <v>13</v>
      </c>
      <c r="B39" s="17">
        <v>11924</v>
      </c>
      <c r="C39" s="17">
        <v>6271</v>
      </c>
      <c r="D39" s="18">
        <v>5284</v>
      </c>
      <c r="E39" s="18">
        <v>155</v>
      </c>
      <c r="F39" s="25">
        <v>215</v>
      </c>
      <c r="G39" s="14">
        <v>100</v>
      </c>
      <c r="H39" s="14">
        <f aca="true" t="shared" si="8" ref="H39:H47">(C39/$B39)*100</f>
        <v>52.59141227775914</v>
      </c>
      <c r="I39" s="5">
        <f aca="true" t="shared" si="9" ref="I39:I47">(D39/$B39)*100</f>
        <v>44.3139885944314</v>
      </c>
      <c r="J39" s="5">
        <f aca="true" t="shared" si="10" ref="J39:J47">(E39/$B39)*100</f>
        <v>1.29989936262999</v>
      </c>
      <c r="K39" s="14">
        <f aca="true" t="shared" si="11" ref="K39:K47">(F39/$B39)*100</f>
        <v>1.8030862126803087</v>
      </c>
    </row>
    <row r="40" spans="1:11" ht="15.75">
      <c r="A40" s="1" t="s">
        <v>14</v>
      </c>
      <c r="B40" s="17">
        <v>12051</v>
      </c>
      <c r="C40" s="17">
        <v>6932</v>
      </c>
      <c r="D40" s="18">
        <v>4692</v>
      </c>
      <c r="E40" s="18">
        <v>192</v>
      </c>
      <c r="F40" s="25">
        <v>235</v>
      </c>
      <c r="G40" s="14">
        <v>100</v>
      </c>
      <c r="H40" s="14">
        <f t="shared" si="8"/>
        <v>57.52219732802257</v>
      </c>
      <c r="I40" s="5">
        <f t="shared" si="9"/>
        <v>38.93452825491661</v>
      </c>
      <c r="J40" s="5">
        <f t="shared" si="10"/>
        <v>1.593228777694797</v>
      </c>
      <c r="K40" s="14">
        <f t="shared" si="11"/>
        <v>1.9500456393660277</v>
      </c>
    </row>
    <row r="41" spans="1:11" ht="15.75">
      <c r="A41" s="1" t="s">
        <v>15</v>
      </c>
      <c r="B41" s="17">
        <v>11951</v>
      </c>
      <c r="C41" s="17">
        <v>7406</v>
      </c>
      <c r="D41" s="18">
        <v>4059</v>
      </c>
      <c r="E41" s="18">
        <v>233</v>
      </c>
      <c r="F41" s="25">
        <v>253</v>
      </c>
      <c r="G41" s="14">
        <v>100</v>
      </c>
      <c r="H41" s="14">
        <f t="shared" si="8"/>
        <v>61.96970964772822</v>
      </c>
      <c r="I41" s="5">
        <f t="shared" si="9"/>
        <v>33.96368504727638</v>
      </c>
      <c r="J41" s="5">
        <f t="shared" si="10"/>
        <v>1.9496276462220734</v>
      </c>
      <c r="K41" s="14">
        <f t="shared" si="11"/>
        <v>2.1169776587733247</v>
      </c>
    </row>
    <row r="42" spans="1:11" ht="15.75">
      <c r="A42" s="1" t="s">
        <v>16</v>
      </c>
      <c r="B42" s="17">
        <f>6342+5431</f>
        <v>11773</v>
      </c>
      <c r="C42" s="17">
        <f>4099+3211</f>
        <v>7310</v>
      </c>
      <c r="D42" s="18">
        <f>2069+2010</f>
        <v>4079</v>
      </c>
      <c r="E42" s="18">
        <f>105+118</f>
        <v>223</v>
      </c>
      <c r="F42" s="25">
        <f>69+92</f>
        <v>161</v>
      </c>
      <c r="G42" s="14">
        <v>100</v>
      </c>
      <c r="H42" s="14">
        <f t="shared" si="8"/>
        <v>62.09122568589145</v>
      </c>
      <c r="I42" s="5">
        <f t="shared" si="9"/>
        <v>34.64707381296186</v>
      </c>
      <c r="J42" s="5">
        <f t="shared" si="10"/>
        <v>1.8941646139471673</v>
      </c>
      <c r="K42" s="14">
        <f t="shared" si="11"/>
        <v>1.3675358871995245</v>
      </c>
    </row>
    <row r="43" spans="1:11" ht="15.75">
      <c r="A43" s="1" t="s">
        <v>17</v>
      </c>
      <c r="B43" s="17">
        <v>11461</v>
      </c>
      <c r="C43" s="17">
        <f>6488+203+154+33</f>
        <v>6878</v>
      </c>
      <c r="D43" s="18">
        <f>4069+113</f>
        <v>4182</v>
      </c>
      <c r="E43" s="18">
        <f>236+21</f>
        <v>257</v>
      </c>
      <c r="F43" s="25">
        <v>144</v>
      </c>
      <c r="G43" s="14">
        <v>100</v>
      </c>
      <c r="H43" s="14">
        <f t="shared" si="8"/>
        <v>60.01221533897566</v>
      </c>
      <c r="I43" s="5">
        <f t="shared" si="9"/>
        <v>36.48896256871128</v>
      </c>
      <c r="J43" s="5">
        <f t="shared" si="10"/>
        <v>2.2423872262455284</v>
      </c>
      <c r="K43" s="14">
        <f t="shared" si="11"/>
        <v>1.2564348660675333</v>
      </c>
    </row>
    <row r="44" spans="1:11" ht="15.75">
      <c r="A44" s="1" t="s">
        <v>18</v>
      </c>
      <c r="B44" s="17">
        <v>11393</v>
      </c>
      <c r="C44" s="17">
        <f>6607+208+143+26</f>
        <v>6984</v>
      </c>
      <c r="D44" s="18">
        <f>3984+93</f>
        <v>4077</v>
      </c>
      <c r="E44" s="18">
        <f>195+16</f>
        <v>211</v>
      </c>
      <c r="F44" s="25">
        <v>121</v>
      </c>
      <c r="G44" s="14">
        <v>100</v>
      </c>
      <c r="H44" s="14">
        <f t="shared" si="8"/>
        <v>61.30079873606601</v>
      </c>
      <c r="I44" s="5">
        <f t="shared" si="9"/>
        <v>35.78513122092513</v>
      </c>
      <c r="J44" s="5">
        <f t="shared" si="10"/>
        <v>1.8520143948038268</v>
      </c>
      <c r="K44" s="14">
        <f t="shared" si="11"/>
        <v>1.0620556482050383</v>
      </c>
    </row>
    <row r="45" spans="1:11" ht="15.75">
      <c r="A45" s="1" t="s">
        <v>19</v>
      </c>
      <c r="B45" s="17">
        <v>11732</v>
      </c>
      <c r="C45" s="17">
        <f>6593+208+205+48</f>
        <v>7054</v>
      </c>
      <c r="D45" s="18">
        <f>4203+93</f>
        <v>4296</v>
      </c>
      <c r="E45" s="18">
        <f>227+20</f>
        <v>247</v>
      </c>
      <c r="F45" s="25">
        <v>134</v>
      </c>
      <c r="G45" s="14">
        <v>100</v>
      </c>
      <c r="H45" s="14">
        <f t="shared" si="8"/>
        <v>60.12615069894306</v>
      </c>
      <c r="I45" s="5">
        <f t="shared" si="9"/>
        <v>36.61779747698602</v>
      </c>
      <c r="J45" s="5">
        <f t="shared" si="10"/>
        <v>2.1053528810092055</v>
      </c>
      <c r="K45" s="14">
        <f t="shared" si="11"/>
        <v>1.1421752471871804</v>
      </c>
    </row>
    <row r="46" spans="1:11" ht="15.75">
      <c r="A46" s="1" t="s">
        <v>20</v>
      </c>
      <c r="B46" s="17">
        <v>11531</v>
      </c>
      <c r="C46" s="17">
        <f>6186+277+278+55</f>
        <v>6796</v>
      </c>
      <c r="D46" s="18">
        <f>4156+155</f>
        <v>4311</v>
      </c>
      <c r="E46" s="18">
        <f>233+17</f>
        <v>250</v>
      </c>
      <c r="F46" s="25">
        <v>175</v>
      </c>
      <c r="G46" s="14">
        <v>100</v>
      </c>
      <c r="H46" s="14">
        <f t="shared" si="8"/>
        <v>58.93677911716243</v>
      </c>
      <c r="I46" s="5">
        <f t="shared" si="9"/>
        <v>37.386176394068166</v>
      </c>
      <c r="J46" s="5">
        <f t="shared" si="10"/>
        <v>2.1680686844159225</v>
      </c>
      <c r="K46" s="14">
        <f t="shared" si="11"/>
        <v>1.5176480790911455</v>
      </c>
    </row>
    <row r="47" spans="1:52" ht="15.75">
      <c r="A47" s="1" t="s">
        <v>21</v>
      </c>
      <c r="B47" s="17">
        <v>11743</v>
      </c>
      <c r="C47" s="17">
        <v>6747</v>
      </c>
      <c r="D47" s="18">
        <v>4507</v>
      </c>
      <c r="E47" s="18">
        <v>298</v>
      </c>
      <c r="F47" s="25">
        <v>191</v>
      </c>
      <c r="G47" s="14">
        <v>100</v>
      </c>
      <c r="H47" s="14">
        <f t="shared" si="8"/>
        <v>57.45550540747679</v>
      </c>
      <c r="I47" s="5">
        <f t="shared" si="9"/>
        <v>38.38031167504045</v>
      </c>
      <c r="J47" s="5">
        <f t="shared" si="10"/>
        <v>2.5376820233330495</v>
      </c>
      <c r="K47" s="14">
        <f t="shared" si="11"/>
        <v>1.6265008941497061</v>
      </c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</row>
    <row r="48" spans="1:52" ht="15.75">
      <c r="A48" s="19">
        <v>2004</v>
      </c>
      <c r="B48" s="17">
        <v>11711</v>
      </c>
      <c r="C48" s="17">
        <v>6657</v>
      </c>
      <c r="D48" s="18">
        <v>4579</v>
      </c>
      <c r="E48" s="18">
        <v>317</v>
      </c>
      <c r="F48" s="25">
        <v>158</v>
      </c>
      <c r="G48" s="14">
        <v>100</v>
      </c>
      <c r="H48" s="14">
        <f>(C48/$B48)*100</f>
        <v>56.84399282725643</v>
      </c>
      <c r="I48" s="5">
        <f>(D48/$B48)*100</f>
        <v>39.099991461019556</v>
      </c>
      <c r="J48" s="5">
        <f>(E48/$B48)*100</f>
        <v>2.706856801297925</v>
      </c>
      <c r="K48" s="14">
        <f>(F48/$B48)*100</f>
        <v>1.349158910426095</v>
      </c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</row>
    <row r="49" spans="1:11" ht="15.75">
      <c r="A49" s="7"/>
      <c r="B49" s="11"/>
      <c r="C49" s="11"/>
      <c r="D49" s="7"/>
      <c r="E49" s="7"/>
      <c r="F49" s="23"/>
      <c r="G49" s="11"/>
      <c r="H49" s="11"/>
      <c r="I49" s="7"/>
      <c r="J49" s="7"/>
      <c r="K49" s="7"/>
    </row>
    <row r="51" ht="15.75">
      <c r="A51" t="s">
        <v>25</v>
      </c>
    </row>
    <row r="52" ht="15.75">
      <c r="A52" t="s">
        <v>29</v>
      </c>
    </row>
    <row r="53" ht="15.75">
      <c r="A53" t="s">
        <v>30</v>
      </c>
    </row>
  </sheetData>
  <printOptions/>
  <pageMargins left="0.5" right="0.5" top="0.5" bottom="0.5" header="0.5" footer="0.5"/>
  <pageSetup fitToHeight="1" fitToWidth="1" horizontalDpi="600" verticalDpi="600" orientation="portrait" paperSize="17" scale="57" r:id="rId1"/>
  <headerFooter alignWithMargins="0"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Census Bureau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clark016</dc:creator>
  <cp:keywords/>
  <dc:description/>
  <cp:lastModifiedBy>clark016</cp:lastModifiedBy>
  <cp:lastPrinted>2005-07-14T15:16:50Z</cp:lastPrinted>
  <dcterms:created xsi:type="dcterms:W3CDTF">2005-07-14T14:34:44Z</dcterms:created>
  <dcterms:modified xsi:type="dcterms:W3CDTF">2006-01-17T15:18:22Z</dcterms:modified>
  <cp:category/>
  <cp:version/>
  <cp:contentType/>
  <cp:contentStatus/>
</cp:coreProperties>
</file>