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90" yWindow="45" windowWidth="5970" windowHeight="6225" tabRatio="892" firstSheet="1" activeTab="1"/>
  </bookViews>
  <sheets>
    <sheet name="VVVVVVa" sheetId="1" state="hidden" r:id="rId1"/>
    <sheet name="Consolidating 0409" sheetId="2" r:id="rId2"/>
    <sheet name="Consolidating 0309" sheetId="3" r:id="rId3"/>
  </sheets>
  <definedNames>
    <definedName name="_xlnm.Print_Area" localSheetId="2">'Consolidating 0309'!$A$1:$S$74</definedName>
    <definedName name="_xlnm.Print_Area" localSheetId="1">'Consolidating 0409'!$A$1:$R$71</definedName>
    <definedName name="_xlnm.Print_Titles" localSheetId="1">'Consolidating 0409'!$4:$5</definedName>
  </definedNames>
  <calcPr fullCalcOnLoad="1"/>
</workbook>
</file>

<file path=xl/sharedStrings.xml><?xml version="1.0" encoding="utf-8"?>
<sst xmlns="http://schemas.openxmlformats.org/spreadsheetml/2006/main" count="124" uniqueCount="61">
  <si>
    <t>Intragovernmental</t>
  </si>
  <si>
    <t>Total Assets</t>
  </si>
  <si>
    <t>Accounts Payable</t>
  </si>
  <si>
    <t>Total Liabilities</t>
  </si>
  <si>
    <t>NET POSITION</t>
  </si>
  <si>
    <t>Cumulative Results of Operations</t>
  </si>
  <si>
    <t>Total Net Position</t>
  </si>
  <si>
    <t>Total Liabilities and Net Position</t>
  </si>
  <si>
    <t>WCF</t>
  </si>
  <si>
    <t>USMS</t>
  </si>
  <si>
    <t>OJP</t>
  </si>
  <si>
    <t>DEA</t>
  </si>
  <si>
    <t>FBI</t>
  </si>
  <si>
    <t>Eliminations</t>
  </si>
  <si>
    <t>Consolidated</t>
  </si>
  <si>
    <t>Dollars in Thousands</t>
  </si>
  <si>
    <t>Accrued Payroll and Benefits</t>
  </si>
  <si>
    <t>Deferred Revenue</t>
  </si>
  <si>
    <t>AFF/SADF</t>
  </si>
  <si>
    <t>Total Intragovernmental</t>
  </si>
  <si>
    <t xml:space="preserve">Total Intragovernmental </t>
  </si>
  <si>
    <t>FPI</t>
  </si>
  <si>
    <t>Accrued Annual and Compensatory Leave</t>
  </si>
  <si>
    <t>BOP</t>
  </si>
  <si>
    <t>DEPARTMENT OF JUSTICE</t>
  </si>
  <si>
    <t>Seized Cash and Monetary Assets</t>
  </si>
  <si>
    <t>ASSETS</t>
  </si>
  <si>
    <t>Fund Balance with U.S. Treasury</t>
  </si>
  <si>
    <t>Investments, Net</t>
  </si>
  <si>
    <t>Accounts Receivable, Net</t>
  </si>
  <si>
    <t>Other Assets</t>
  </si>
  <si>
    <t>General Property, Plant and Equipment, Net</t>
  </si>
  <si>
    <t>Forfeited Property, Net</t>
  </si>
  <si>
    <t>Advances and Prepayments</t>
  </si>
  <si>
    <t>LIABILITIES</t>
  </si>
  <si>
    <t>Accrued FECA Liabilities</t>
  </si>
  <si>
    <t>Debt</t>
  </si>
  <si>
    <t>Other Liabilities</t>
  </si>
  <si>
    <t>Actuarial FECA Liabilities</t>
  </si>
  <si>
    <t>Contingent Liabilities</t>
  </si>
  <si>
    <t>Capital Lease Liabilities</t>
  </si>
  <si>
    <t>Unexpended Appropriations</t>
  </si>
  <si>
    <t>Environmental and Disposal Liabilities</t>
  </si>
  <si>
    <t>Inventory and Related Property</t>
  </si>
  <si>
    <t xml:space="preserve"> </t>
  </si>
  <si>
    <t>ATF</t>
  </si>
  <si>
    <t>INS</t>
  </si>
  <si>
    <t>Consolidating Balance Sheet</t>
  </si>
  <si>
    <t>As of September 30, 2003</t>
  </si>
  <si>
    <t>As of September 30, 2004</t>
  </si>
  <si>
    <t>Custodial Liabilities</t>
  </si>
  <si>
    <t xml:space="preserve">Future Radiation Exposure Compensation </t>
  </si>
  <si>
    <t>Custodial Liabiliteis</t>
  </si>
  <si>
    <t>Cash and Monetary Assets</t>
  </si>
  <si>
    <t xml:space="preserve">Act Liabilities  </t>
  </si>
  <si>
    <t>(Restated)</t>
  </si>
  <si>
    <t>OBDs</t>
  </si>
  <si>
    <t>Unaudited</t>
  </si>
  <si>
    <t>Department of Justice · FY 2004 Performance and Accountability Report</t>
  </si>
  <si>
    <t>III-85</t>
  </si>
  <si>
    <t>III-86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</si>
</sst>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6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8" fontId="0" fillId="0" borderId="2" xfId="0" applyNumberFormat="1" applyBorder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0" fillId="0" borderId="2" xfId="0" applyNumberFormat="1" applyFont="1" applyBorder="1" applyAlignment="1">
      <alignment horizontal="left"/>
    </xf>
    <xf numFmtId="38" fontId="0" fillId="0" borderId="2" xfId="0" applyNumberFormat="1" applyFont="1" applyBorder="1" applyAlignment="1">
      <alignment/>
    </xf>
    <xf numFmtId="42" fontId="0" fillId="0" borderId="0" xfId="0" applyNumberFormat="1" applyAlignment="1">
      <alignment/>
    </xf>
    <xf numFmtId="5" fontId="0" fillId="0" borderId="0" xfId="0" applyNumberFormat="1" applyAlignment="1">
      <alignment/>
    </xf>
    <xf numFmtId="42" fontId="7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2" fontId="0" fillId="0" borderId="2" xfId="0" applyNumberFormat="1" applyFont="1" applyBorder="1" applyAlignment="1">
      <alignment horizontal="left"/>
    </xf>
    <xf numFmtId="42" fontId="0" fillId="0" borderId="0" xfId="0" applyNumberFormat="1" applyBorder="1" applyAlignment="1">
      <alignment/>
    </xf>
    <xf numFmtId="42" fontId="0" fillId="0" borderId="1" xfId="0" applyNumberFormat="1" applyBorder="1" applyAlignment="1">
      <alignment/>
    </xf>
    <xf numFmtId="41" fontId="0" fillId="0" borderId="2" xfId="0" applyNumberFormat="1" applyFont="1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42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2" fontId="9" fillId="0" borderId="0" xfId="0" applyNumberFormat="1" applyFont="1" applyBorder="1" applyAlignment="1">
      <alignment/>
    </xf>
    <xf numFmtId="42" fontId="7" fillId="0" borderId="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2" fontId="0" fillId="0" borderId="0" xfId="0" applyNumberFormat="1" applyBorder="1" applyAlignment="1">
      <alignment horizontal="center"/>
    </xf>
    <xf numFmtId="42" fontId="9" fillId="0" borderId="0" xfId="0" applyNumberFormat="1" applyFont="1" applyBorder="1" applyAlignment="1">
      <alignment horizontal="left"/>
    </xf>
    <xf numFmtId="42" fontId="7" fillId="0" borderId="0" xfId="0" applyNumberFormat="1" applyFont="1" applyBorder="1" applyAlignment="1">
      <alignment/>
    </xf>
    <xf numFmtId="42" fontId="7" fillId="0" borderId="8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41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 horizontal="left"/>
    </xf>
    <xf numFmtId="41" fontId="0" fillId="0" borderId="7" xfId="0" applyNumberFormat="1" applyBorder="1" applyAlignment="1">
      <alignment/>
    </xf>
    <xf numFmtId="42" fontId="7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2" fontId="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 horizontal="left"/>
    </xf>
    <xf numFmtId="42" fontId="7" fillId="0" borderId="0" xfId="0" applyNumberFormat="1" applyFont="1" applyBorder="1" applyAlignment="1">
      <alignment horizontal="left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Border="1" applyAlignment="1" quotePrefix="1">
      <alignment horizontal="left"/>
    </xf>
    <xf numFmtId="3" fontId="0" fillId="0" borderId="2" xfId="0" applyNumberFormat="1" applyFont="1" applyBorder="1" applyAlignment="1" quotePrefix="1">
      <alignment horizontal="left"/>
    </xf>
    <xf numFmtId="3" fontId="0" fillId="0" borderId="1" xfId="0" applyNumberFormat="1" applyFont="1" applyBorder="1" applyAlignment="1">
      <alignment/>
    </xf>
    <xf numFmtId="42" fontId="7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left"/>
    </xf>
    <xf numFmtId="3" fontId="7" fillId="0" borderId="5" xfId="0" applyNumberFormat="1" applyFont="1" applyBorder="1" applyAlignment="1">
      <alignment horizontal="left"/>
    </xf>
    <xf numFmtId="42" fontId="7" fillId="0" borderId="9" xfId="0" applyNumberFormat="1" applyFont="1" applyBorder="1" applyAlignment="1">
      <alignment horizontal="left"/>
    </xf>
    <xf numFmtId="42" fontId="7" fillId="0" borderId="9" xfId="0" applyNumberFormat="1" applyFont="1" applyBorder="1" applyAlignment="1" quotePrefix="1">
      <alignment horizontal="left"/>
    </xf>
    <xf numFmtId="3" fontId="7" fillId="0" borderId="10" xfId="0" applyNumberFormat="1" applyFont="1" applyBorder="1" applyAlignment="1">
      <alignment horizontal="left"/>
    </xf>
    <xf numFmtId="42" fontId="10" fillId="0" borderId="0" xfId="0" applyNumberFormat="1" applyFont="1" applyBorder="1" applyAlignment="1">
      <alignment/>
    </xf>
    <xf numFmtId="42" fontId="7" fillId="0" borderId="11" xfId="0" applyNumberFormat="1" applyFont="1" applyBorder="1" applyAlignment="1">
      <alignment/>
    </xf>
    <xf numFmtId="42" fontId="7" fillId="0" borderId="12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13" fillId="0" borderId="0" xfId="0" applyFont="1" applyAlignment="1">
      <alignment horizontal="center" vertical="center" textRotation="180"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38" fontId="0" fillId="0" borderId="13" xfId="0" applyNumberFormat="1" applyBorder="1" applyAlignment="1">
      <alignment/>
    </xf>
    <xf numFmtId="0" fontId="15" fillId="0" borderId="0" xfId="0" applyFont="1" applyAlignment="1">
      <alignment vertical="justify"/>
    </xf>
    <xf numFmtId="0" fontId="15" fillId="0" borderId="0" xfId="0" applyFont="1" applyBorder="1" applyAlignment="1">
      <alignment/>
    </xf>
    <xf numFmtId="0" fontId="14" fillId="0" borderId="0" xfId="0" applyFont="1" applyAlignment="1">
      <alignment vertical="top" textRotation="180"/>
    </xf>
    <xf numFmtId="0" fontId="14" fillId="0" borderId="0" xfId="0" applyFont="1" applyBorder="1" applyAlignment="1">
      <alignment vertical="justify" textRotation="180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8" sqref="A8:A55"/>
    </sheetView>
  </sheetViews>
  <sheetFormatPr defaultColWidth="9.140625" defaultRowHeight="12.75"/>
  <cols>
    <col min="1" max="1" width="5.00390625" style="59" customWidth="1"/>
    <col min="2" max="2" width="1.8515625" style="13" bestFit="1" customWidth="1"/>
    <col min="3" max="3" width="1.8515625" style="13" customWidth="1"/>
    <col min="4" max="4" width="1.28515625" style="0" customWidth="1"/>
    <col min="5" max="5" width="1.8515625" style="0" customWidth="1"/>
    <col min="6" max="6" width="35.00390625" style="0" customWidth="1"/>
    <col min="7" max="18" width="14.28125" style="0" customWidth="1"/>
  </cols>
  <sheetData>
    <row r="1" spans="1:18" ht="18">
      <c r="A1"/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8">
      <c r="A2"/>
      <c r="B2" s="88" t="s">
        <v>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8" customHeight="1">
      <c r="A3" s="78"/>
      <c r="B3" s="88" t="s">
        <v>49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s="2" customFormat="1" ht="18">
      <c r="A4" s="78"/>
      <c r="B4" s="88" t="s">
        <v>57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2:18" s="43" customFormat="1" ht="15">
      <c r="B5" s="41" t="s">
        <v>15</v>
      </c>
      <c r="C5" s="41"/>
      <c r="D5" s="42"/>
      <c r="E5" s="42"/>
      <c r="F5" s="42"/>
      <c r="G5" s="42" t="s">
        <v>18</v>
      </c>
      <c r="H5" s="42" t="s">
        <v>8</v>
      </c>
      <c r="I5" s="42" t="s">
        <v>56</v>
      </c>
      <c r="J5" s="42" t="s">
        <v>9</v>
      </c>
      <c r="K5" s="42" t="s">
        <v>10</v>
      </c>
      <c r="L5" s="42" t="s">
        <v>11</v>
      </c>
      <c r="M5" s="42" t="s">
        <v>12</v>
      </c>
      <c r="N5" s="42" t="s">
        <v>45</v>
      </c>
      <c r="O5" s="42" t="s">
        <v>23</v>
      </c>
      <c r="P5" s="42" t="s">
        <v>21</v>
      </c>
      <c r="Q5" s="42" t="s">
        <v>13</v>
      </c>
      <c r="R5" s="42" t="s">
        <v>14</v>
      </c>
    </row>
    <row r="6" spans="2:3" s="2" customFormat="1" ht="13.5" thickBot="1">
      <c r="B6" s="11"/>
      <c r="C6" s="11"/>
    </row>
    <row r="7" spans="2:18" s="10" customFormat="1" ht="15">
      <c r="B7" s="34" t="s">
        <v>26</v>
      </c>
      <c r="C7" s="7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s="4" customFormat="1" ht="12.75">
      <c r="A8" s="85" t="s">
        <v>58</v>
      </c>
      <c r="B8" s="12"/>
      <c r="C8" s="58"/>
      <c r="D8" t="s">
        <v>0</v>
      </c>
      <c r="E8"/>
      <c r="F8"/>
      <c r="G8" s="6"/>
      <c r="H8" s="6"/>
      <c r="I8" s="6"/>
      <c r="J8" s="6"/>
      <c r="K8" s="6"/>
      <c r="L8" s="1"/>
      <c r="M8" s="6"/>
      <c r="N8" s="6"/>
      <c r="O8" s="6"/>
      <c r="P8" s="6"/>
      <c r="Q8" s="6"/>
      <c r="R8" s="7"/>
    </row>
    <row r="9" spans="1:18" s="22" customFormat="1" ht="12.75">
      <c r="A9" s="85"/>
      <c r="B9" s="26"/>
      <c r="C9" s="60"/>
      <c r="E9" t="s">
        <v>27</v>
      </c>
      <c r="G9" s="27">
        <f>8870</f>
        <v>8870</v>
      </c>
      <c r="H9" s="27">
        <v>684919</v>
      </c>
      <c r="I9" s="27">
        <v>3476245</v>
      </c>
      <c r="J9" s="27">
        <v>381227</v>
      </c>
      <c r="K9" s="27">
        <v>7876284</v>
      </c>
      <c r="L9" s="27">
        <v>489667</v>
      </c>
      <c r="M9" s="27">
        <v>1503199</v>
      </c>
      <c r="N9" s="27">
        <v>191278</v>
      </c>
      <c r="O9" s="27">
        <v>1661610</v>
      </c>
      <c r="P9" s="27">
        <v>24633</v>
      </c>
      <c r="Q9" s="27">
        <v>0</v>
      </c>
      <c r="R9" s="28">
        <f>SUM(G9:Q9)</f>
        <v>16297932</v>
      </c>
    </row>
    <row r="10" spans="1:18" s="3" customFormat="1" ht="12.75">
      <c r="A10" s="85"/>
      <c r="B10" s="29"/>
      <c r="C10" s="61"/>
      <c r="E10" t="s">
        <v>28</v>
      </c>
      <c r="G10" s="30">
        <v>1102266</v>
      </c>
      <c r="H10" s="30">
        <v>0</v>
      </c>
      <c r="I10" s="30">
        <v>245157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159200</v>
      </c>
      <c r="Q10" s="30">
        <v>0</v>
      </c>
      <c r="R10" s="31">
        <f>SUM(G10:Q10)</f>
        <v>1506623</v>
      </c>
    </row>
    <row r="11" spans="1:18" s="3" customFormat="1" ht="12.75">
      <c r="A11" s="85"/>
      <c r="B11" s="29"/>
      <c r="C11" s="61"/>
      <c r="E11" t="s">
        <v>29</v>
      </c>
      <c r="G11" s="30">
        <v>4099</v>
      </c>
      <c r="H11" s="30">
        <v>128821</v>
      </c>
      <c r="I11" s="30">
        <v>213065</v>
      </c>
      <c r="J11" s="30">
        <v>130693</v>
      </c>
      <c r="K11" s="30">
        <v>3056</v>
      </c>
      <c r="L11" s="30">
        <v>79732</v>
      </c>
      <c r="M11" s="30">
        <v>165003</v>
      </c>
      <c r="N11" s="30">
        <v>18076</v>
      </c>
      <c r="O11" s="30">
        <v>30013</v>
      </c>
      <c r="P11" s="30">
        <v>71220</v>
      </c>
      <c r="Q11" s="30">
        <v>-513501</v>
      </c>
      <c r="R11" s="31">
        <f>SUM(G11:Q11)</f>
        <v>330277</v>
      </c>
    </row>
    <row r="12" spans="1:18" s="3" customFormat="1" ht="12.75">
      <c r="A12" s="85"/>
      <c r="B12" s="29"/>
      <c r="C12" s="61"/>
      <c r="E12" t="s">
        <v>30</v>
      </c>
      <c r="G12" s="30">
        <v>1310</v>
      </c>
      <c r="H12" s="30">
        <v>346</v>
      </c>
      <c r="I12" s="30">
        <v>672891</v>
      </c>
      <c r="J12" s="30">
        <v>10580</v>
      </c>
      <c r="K12" s="30">
        <v>16368</v>
      </c>
      <c r="L12" s="30">
        <v>32006</v>
      </c>
      <c r="M12" s="30">
        <v>59789</v>
      </c>
      <c r="N12" s="30">
        <v>12251</v>
      </c>
      <c r="O12" s="30">
        <v>33</v>
      </c>
      <c r="P12" s="30">
        <v>0</v>
      </c>
      <c r="Q12" s="30">
        <v>-703430</v>
      </c>
      <c r="R12" s="31">
        <f>SUM(G12:Q12)</f>
        <v>102144</v>
      </c>
    </row>
    <row r="13" spans="1:18" s="3" customFormat="1" ht="12.75">
      <c r="A13" s="85"/>
      <c r="B13" s="29"/>
      <c r="C13" s="61"/>
      <c r="D13" s="53" t="s">
        <v>19</v>
      </c>
      <c r="G13" s="52">
        <f aca="true" t="shared" si="0" ref="G13:Q13">SUM(G9:G12)</f>
        <v>1116545</v>
      </c>
      <c r="H13" s="52">
        <f t="shared" si="0"/>
        <v>814086</v>
      </c>
      <c r="I13" s="52">
        <f t="shared" si="0"/>
        <v>4607358</v>
      </c>
      <c r="J13" s="52">
        <f t="shared" si="0"/>
        <v>522500</v>
      </c>
      <c r="K13" s="52">
        <f t="shared" si="0"/>
        <v>7895708</v>
      </c>
      <c r="L13" s="52">
        <f t="shared" si="0"/>
        <v>601405</v>
      </c>
      <c r="M13" s="52">
        <f t="shared" si="0"/>
        <v>1727991</v>
      </c>
      <c r="N13" s="52">
        <f t="shared" si="0"/>
        <v>221605</v>
      </c>
      <c r="O13" s="52">
        <f t="shared" si="0"/>
        <v>1691656</v>
      </c>
      <c r="P13" s="52">
        <f t="shared" si="0"/>
        <v>255053</v>
      </c>
      <c r="Q13" s="52">
        <f t="shared" si="0"/>
        <v>-1216931</v>
      </c>
      <c r="R13" s="54">
        <f>SUM(G13:Q13)</f>
        <v>18236976</v>
      </c>
    </row>
    <row r="14" spans="1:18" s="3" customFormat="1" ht="12.75">
      <c r="A14" s="85"/>
      <c r="B14" s="29"/>
      <c r="C14" s="6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</row>
    <row r="15" spans="1:18" s="3" customFormat="1" ht="12.75">
      <c r="A15" s="85"/>
      <c r="B15" s="29"/>
      <c r="C15" s="61"/>
      <c r="D15" t="s">
        <v>53</v>
      </c>
      <c r="G15" s="30">
        <v>62983</v>
      </c>
      <c r="H15" s="30">
        <v>0</v>
      </c>
      <c r="I15" s="30">
        <v>0</v>
      </c>
      <c r="J15" s="30">
        <v>0</v>
      </c>
      <c r="K15" s="30">
        <v>5</v>
      </c>
      <c r="L15" s="30">
        <v>5445</v>
      </c>
      <c r="M15" s="30">
        <v>33682</v>
      </c>
      <c r="N15" s="30">
        <v>4798</v>
      </c>
      <c r="O15" s="30">
        <v>641</v>
      </c>
      <c r="P15" s="30">
        <v>0</v>
      </c>
      <c r="Q15" s="30">
        <v>0</v>
      </c>
      <c r="R15" s="31">
        <f>SUM(G15:Q15)</f>
        <v>107554</v>
      </c>
    </row>
    <row r="16" spans="1:18" s="3" customFormat="1" ht="12.75">
      <c r="A16" s="85"/>
      <c r="B16" s="29"/>
      <c r="C16" s="61"/>
      <c r="D16" t="s">
        <v>29</v>
      </c>
      <c r="G16" s="30">
        <v>0</v>
      </c>
      <c r="H16" s="30">
        <v>13</v>
      </c>
      <c r="I16" s="30">
        <v>35777</v>
      </c>
      <c r="J16" s="30">
        <v>447</v>
      </c>
      <c r="K16" s="30">
        <v>0</v>
      </c>
      <c r="L16" s="30">
        <v>3008</v>
      </c>
      <c r="M16" s="30">
        <v>36091</v>
      </c>
      <c r="N16" s="30">
        <v>1029</v>
      </c>
      <c r="O16" s="30">
        <v>14336</v>
      </c>
      <c r="P16" s="30">
        <v>4372</v>
      </c>
      <c r="Q16" s="30">
        <v>0</v>
      </c>
      <c r="R16" s="31">
        <f aca="true" t="shared" si="1" ref="R16:R22">SUM(G16:Q16)</f>
        <v>95073</v>
      </c>
    </row>
    <row r="17" spans="1:18" s="3" customFormat="1" ht="12.75">
      <c r="A17" s="85"/>
      <c r="B17" s="29"/>
      <c r="C17" s="61"/>
      <c r="D17" s="68" t="s">
        <v>43</v>
      </c>
      <c r="G17" s="30">
        <v>0</v>
      </c>
      <c r="H17" s="30">
        <v>373</v>
      </c>
      <c r="I17" s="30">
        <v>0</v>
      </c>
      <c r="J17" s="30">
        <v>1241</v>
      </c>
      <c r="K17" s="30">
        <v>0</v>
      </c>
      <c r="L17" s="30">
        <v>9053</v>
      </c>
      <c r="M17" s="30">
        <v>5370</v>
      </c>
      <c r="N17" s="30">
        <v>0</v>
      </c>
      <c r="O17" s="30">
        <v>15726</v>
      </c>
      <c r="P17" s="30">
        <v>165718</v>
      </c>
      <c r="Q17" s="30">
        <v>0</v>
      </c>
      <c r="R17" s="31">
        <f t="shared" si="1"/>
        <v>197481</v>
      </c>
    </row>
    <row r="18" spans="1:18" s="3" customFormat="1" ht="12.75">
      <c r="A18" s="85"/>
      <c r="B18" s="29"/>
      <c r="C18" s="61"/>
      <c r="D18" t="s">
        <v>32</v>
      </c>
      <c r="G18" s="30">
        <v>65632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1">
        <f>SUM(G18:Q18)</f>
        <v>65632</v>
      </c>
    </row>
    <row r="19" spans="1:18" s="3" customFormat="1" ht="12.75">
      <c r="A19" s="85"/>
      <c r="B19" s="29"/>
      <c r="C19" s="61"/>
      <c r="D19" t="s">
        <v>31</v>
      </c>
      <c r="G19" s="30">
        <v>3600</v>
      </c>
      <c r="H19" s="30">
        <v>22492</v>
      </c>
      <c r="I19" s="30">
        <v>43232</v>
      </c>
      <c r="J19" s="30">
        <v>267024</v>
      </c>
      <c r="K19" s="30">
        <v>20495</v>
      </c>
      <c r="L19" s="30">
        <v>273451</v>
      </c>
      <c r="M19" s="30">
        <v>806545</v>
      </c>
      <c r="N19" s="30">
        <v>231220</v>
      </c>
      <c r="O19" s="30">
        <v>6083263</v>
      </c>
      <c r="P19" s="30">
        <v>110040</v>
      </c>
      <c r="Q19" s="30">
        <v>0</v>
      </c>
      <c r="R19" s="31">
        <f t="shared" si="1"/>
        <v>7861362</v>
      </c>
    </row>
    <row r="20" spans="1:18" s="3" customFormat="1" ht="12.75">
      <c r="A20" s="85"/>
      <c r="B20" s="29"/>
      <c r="C20" s="61"/>
      <c r="D20" t="s">
        <v>33</v>
      </c>
      <c r="F20"/>
      <c r="G20" s="77">
        <v>4</v>
      </c>
      <c r="H20" s="77">
        <v>18</v>
      </c>
      <c r="I20" s="77">
        <v>33366</v>
      </c>
      <c r="J20" s="77">
        <v>24</v>
      </c>
      <c r="K20" s="77">
        <v>473811</v>
      </c>
      <c r="L20" s="77">
        <v>7910</v>
      </c>
      <c r="M20" s="77">
        <v>40353</v>
      </c>
      <c r="N20" s="77">
        <v>41</v>
      </c>
      <c r="O20" s="77">
        <v>4297</v>
      </c>
      <c r="P20" s="77">
        <v>792</v>
      </c>
      <c r="Q20" s="30">
        <v>0</v>
      </c>
      <c r="R20" s="31">
        <f t="shared" si="1"/>
        <v>560616</v>
      </c>
    </row>
    <row r="21" spans="1:18" s="3" customFormat="1" ht="12.75" customHeight="1">
      <c r="A21" s="85"/>
      <c r="B21" s="29"/>
      <c r="C21" s="61"/>
      <c r="D21" t="s">
        <v>30</v>
      </c>
      <c r="F21"/>
      <c r="G21" s="30">
        <v>0</v>
      </c>
      <c r="H21" s="30">
        <v>0</v>
      </c>
      <c r="I21" s="30">
        <v>0</v>
      </c>
      <c r="J21" s="30">
        <v>184</v>
      </c>
      <c r="K21" s="30">
        <v>0</v>
      </c>
      <c r="L21" s="30">
        <v>0</v>
      </c>
      <c r="M21" s="30">
        <v>0</v>
      </c>
      <c r="N21" s="30">
        <v>0</v>
      </c>
      <c r="O21" s="30">
        <v>2761</v>
      </c>
      <c r="P21" s="30">
        <v>649</v>
      </c>
      <c r="Q21" s="30">
        <v>0</v>
      </c>
      <c r="R21" s="31">
        <f t="shared" si="1"/>
        <v>3594</v>
      </c>
    </row>
    <row r="22" spans="1:18" s="25" customFormat="1" ht="15.75" thickBot="1">
      <c r="A22" s="85"/>
      <c r="B22" s="73" t="s">
        <v>1</v>
      </c>
      <c r="C22" s="71"/>
      <c r="D22" s="55"/>
      <c r="E22" s="55"/>
      <c r="F22" s="55"/>
      <c r="G22" s="75">
        <f>SUM(G13:G21)</f>
        <v>1248764</v>
      </c>
      <c r="H22" s="75">
        <f aca="true" t="shared" si="2" ref="H22:P22">SUM(H13:H21)</f>
        <v>836982</v>
      </c>
      <c r="I22" s="75">
        <f t="shared" si="2"/>
        <v>4719733</v>
      </c>
      <c r="J22" s="75">
        <f t="shared" si="2"/>
        <v>791420</v>
      </c>
      <c r="K22" s="75">
        <f t="shared" si="2"/>
        <v>8390019</v>
      </c>
      <c r="L22" s="75">
        <f t="shared" si="2"/>
        <v>900272</v>
      </c>
      <c r="M22" s="75">
        <f t="shared" si="2"/>
        <v>2650032</v>
      </c>
      <c r="N22" s="75">
        <f t="shared" si="2"/>
        <v>458693</v>
      </c>
      <c r="O22" s="75">
        <f t="shared" si="2"/>
        <v>7812680</v>
      </c>
      <c r="P22" s="75">
        <f t="shared" si="2"/>
        <v>536624</v>
      </c>
      <c r="Q22" s="75">
        <f>SUM(Q13:Q21)</f>
        <v>-1216931</v>
      </c>
      <c r="R22" s="76">
        <f t="shared" si="1"/>
        <v>27128288</v>
      </c>
    </row>
    <row r="23" spans="1:18" s="74" customFormat="1" ht="15.75" thickBot="1">
      <c r="A23" s="85"/>
      <c r="B23" s="48"/>
      <c r="C23" s="48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9"/>
    </row>
    <row r="24" spans="1:18" s="46" customFormat="1" ht="15">
      <c r="A24" s="85"/>
      <c r="B24" s="34" t="s">
        <v>34</v>
      </c>
      <c r="C24" s="7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s="4" customFormat="1" ht="12.75">
      <c r="A25" s="85"/>
      <c r="B25" s="12"/>
      <c r="C25" s="58"/>
      <c r="D25" s="8" t="s">
        <v>0</v>
      </c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 s="22" customFormat="1" ht="12.75" customHeight="1">
      <c r="A26" s="85"/>
      <c r="B26" s="26"/>
      <c r="C26" s="60"/>
      <c r="E26" s="23" t="s">
        <v>2</v>
      </c>
      <c r="F26" s="27"/>
      <c r="G26" s="27">
        <v>67710</v>
      </c>
      <c r="H26" s="27">
        <v>120323</v>
      </c>
      <c r="I26" s="27">
        <v>344762</v>
      </c>
      <c r="J26" s="27">
        <v>26994</v>
      </c>
      <c r="K26" s="27">
        <v>25173</v>
      </c>
      <c r="L26" s="27">
        <v>34140</v>
      </c>
      <c r="M26" s="27">
        <v>45826</v>
      </c>
      <c r="N26" s="27">
        <v>22509</v>
      </c>
      <c r="O26" s="27">
        <v>27732</v>
      </c>
      <c r="P26" s="27">
        <v>4540</v>
      </c>
      <c r="Q26" s="27">
        <f>Q11</f>
        <v>-513501</v>
      </c>
      <c r="R26" s="28">
        <f aca="true" t="shared" si="3" ref="R26:R31">SUM(G26:Q26)</f>
        <v>206208</v>
      </c>
    </row>
    <row r="27" spans="1:18" s="3" customFormat="1" ht="12.75">
      <c r="A27" s="85"/>
      <c r="B27" s="29"/>
      <c r="C27" s="61"/>
      <c r="E27" t="s">
        <v>35</v>
      </c>
      <c r="F27" s="30"/>
      <c r="G27" s="32">
        <v>0</v>
      </c>
      <c r="H27" s="32">
        <v>717</v>
      </c>
      <c r="I27" s="32">
        <v>8000</v>
      </c>
      <c r="J27" s="32">
        <v>12482</v>
      </c>
      <c r="K27" s="32">
        <v>35</v>
      </c>
      <c r="L27" s="32">
        <v>24793</v>
      </c>
      <c r="M27" s="32">
        <v>28919</v>
      </c>
      <c r="N27" s="32">
        <v>19081</v>
      </c>
      <c r="O27" s="32">
        <v>81760</v>
      </c>
      <c r="P27" s="32">
        <v>1135</v>
      </c>
      <c r="Q27" s="32">
        <v>0</v>
      </c>
      <c r="R27" s="31">
        <f t="shared" si="3"/>
        <v>176922</v>
      </c>
    </row>
    <row r="28" spans="1:18" s="3" customFormat="1" ht="12.75">
      <c r="A28" s="85"/>
      <c r="B28" s="20"/>
      <c r="C28" s="61"/>
      <c r="E28" s="6" t="s">
        <v>36</v>
      </c>
      <c r="F28" s="30"/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20000</v>
      </c>
      <c r="Q28" s="32">
        <v>0</v>
      </c>
      <c r="R28" s="31">
        <f t="shared" si="3"/>
        <v>20000</v>
      </c>
    </row>
    <row r="29" spans="1:18" s="17" customFormat="1" ht="12.75">
      <c r="A29" s="85"/>
      <c r="B29" s="20"/>
      <c r="C29" s="63"/>
      <c r="D29"/>
      <c r="E29" t="s">
        <v>50</v>
      </c>
      <c r="F29" s="16"/>
      <c r="G29" s="32">
        <v>0</v>
      </c>
      <c r="H29" s="32">
        <v>155818</v>
      </c>
      <c r="I29" s="32">
        <v>0</v>
      </c>
      <c r="J29" s="32">
        <v>0</v>
      </c>
      <c r="K29" s="32">
        <v>0</v>
      </c>
      <c r="L29" s="32">
        <v>2362</v>
      </c>
      <c r="M29" s="32">
        <v>0</v>
      </c>
      <c r="N29" s="32">
        <v>722</v>
      </c>
      <c r="O29" s="32">
        <v>0</v>
      </c>
      <c r="P29" s="32">
        <v>0</v>
      </c>
      <c r="Q29" s="32">
        <v>0</v>
      </c>
      <c r="R29" s="31">
        <f t="shared" si="3"/>
        <v>158902</v>
      </c>
    </row>
    <row r="30" spans="1:18" s="18" customFormat="1" ht="12.75">
      <c r="A30" s="85"/>
      <c r="B30" s="20"/>
      <c r="C30" s="63"/>
      <c r="D30"/>
      <c r="E30" s="17" t="s">
        <v>37</v>
      </c>
      <c r="F30" s="16"/>
      <c r="G30" s="30">
        <v>0</v>
      </c>
      <c r="H30" s="30">
        <v>114517</v>
      </c>
      <c r="I30" s="30">
        <v>35025</v>
      </c>
      <c r="J30" s="30">
        <v>29334</v>
      </c>
      <c r="K30" s="30">
        <v>817943</v>
      </c>
      <c r="L30" s="30">
        <v>13089</v>
      </c>
      <c r="M30" s="30">
        <v>58755</v>
      </c>
      <c r="N30" s="30">
        <v>3833</v>
      </c>
      <c r="O30" s="30">
        <v>40319</v>
      </c>
      <c r="P30" s="30">
        <v>82306</v>
      </c>
      <c r="Q30" s="30">
        <f>Q12</f>
        <v>-703430</v>
      </c>
      <c r="R30" s="31">
        <f t="shared" si="3"/>
        <v>491691</v>
      </c>
    </row>
    <row r="31" spans="1:18" s="18" customFormat="1" ht="12.75">
      <c r="A31" s="85"/>
      <c r="B31" s="20"/>
      <c r="C31" s="63"/>
      <c r="D31" s="8" t="s">
        <v>20</v>
      </c>
      <c r="E31"/>
      <c r="F31" s="16"/>
      <c r="G31" s="52">
        <f aca="true" t="shared" si="4" ref="G31:Q31">SUM(G26:G30)</f>
        <v>67710</v>
      </c>
      <c r="H31" s="52">
        <f t="shared" si="4"/>
        <v>391375</v>
      </c>
      <c r="I31" s="52">
        <f t="shared" si="4"/>
        <v>387787</v>
      </c>
      <c r="J31" s="52">
        <f t="shared" si="4"/>
        <v>68810</v>
      </c>
      <c r="K31" s="52">
        <f t="shared" si="4"/>
        <v>843151</v>
      </c>
      <c r="L31" s="52">
        <f t="shared" si="4"/>
        <v>74384</v>
      </c>
      <c r="M31" s="52">
        <f t="shared" si="4"/>
        <v>133500</v>
      </c>
      <c r="N31" s="52">
        <f t="shared" si="4"/>
        <v>46145</v>
      </c>
      <c r="O31" s="52">
        <f t="shared" si="4"/>
        <v>149811</v>
      </c>
      <c r="P31" s="52">
        <f t="shared" si="4"/>
        <v>107981</v>
      </c>
      <c r="Q31" s="52">
        <f t="shared" si="4"/>
        <v>-1216931</v>
      </c>
      <c r="R31" s="54">
        <f t="shared" si="3"/>
        <v>1053723</v>
      </c>
    </row>
    <row r="32" spans="1:18" s="17" customFormat="1" ht="12.75">
      <c r="A32" s="85"/>
      <c r="B32" s="20"/>
      <c r="C32" s="63"/>
      <c r="D32"/>
      <c r="E32"/>
      <c r="F32" s="1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</row>
    <row r="33" spans="1:18" s="17" customFormat="1" ht="12.75">
      <c r="A33" s="85"/>
      <c r="B33" s="20"/>
      <c r="C33" s="63"/>
      <c r="D33" s="5" t="s">
        <v>2</v>
      </c>
      <c r="F33" s="16"/>
      <c r="G33" s="30">
        <v>32542</v>
      </c>
      <c r="H33" s="30">
        <v>52752</v>
      </c>
      <c r="I33" s="30">
        <v>382678</v>
      </c>
      <c r="J33" s="30">
        <v>220237</v>
      </c>
      <c r="K33" s="30">
        <v>744146</v>
      </c>
      <c r="L33" s="30">
        <v>97954</v>
      </c>
      <c r="M33" s="30">
        <v>141960</v>
      </c>
      <c r="N33" s="30">
        <v>30390</v>
      </c>
      <c r="O33" s="30">
        <v>293995</v>
      </c>
      <c r="P33" s="30">
        <v>51563</v>
      </c>
      <c r="Q33" s="30">
        <v>0</v>
      </c>
      <c r="R33" s="31">
        <f aca="true" t="shared" si="5" ref="R33:R45">SUM(G33:Q33)</f>
        <v>2048217</v>
      </c>
    </row>
    <row r="34" spans="1:18" s="18" customFormat="1" ht="12.75">
      <c r="A34" s="85"/>
      <c r="B34" s="20"/>
      <c r="C34" s="63"/>
      <c r="D34" t="s">
        <v>38</v>
      </c>
      <c r="E34" s="17"/>
      <c r="F34" s="16"/>
      <c r="G34" s="32">
        <v>0</v>
      </c>
      <c r="H34" s="32">
        <v>2423</v>
      </c>
      <c r="I34" s="32">
        <v>38221</v>
      </c>
      <c r="J34" s="32">
        <v>59202</v>
      </c>
      <c r="K34" s="32">
        <v>11</v>
      </c>
      <c r="L34" s="32">
        <v>119871</v>
      </c>
      <c r="M34" s="32">
        <v>125280</v>
      </c>
      <c r="N34" s="32">
        <v>95622</v>
      </c>
      <c r="O34" s="32">
        <v>381057</v>
      </c>
      <c r="P34" s="32">
        <v>7650</v>
      </c>
      <c r="Q34" s="32">
        <v>0</v>
      </c>
      <c r="R34" s="31">
        <f t="shared" si="5"/>
        <v>829337</v>
      </c>
    </row>
    <row r="35" spans="1:18" s="17" customFormat="1" ht="12.75">
      <c r="A35" s="85"/>
      <c r="B35" s="20"/>
      <c r="C35" s="63"/>
      <c r="D35" s="5" t="s">
        <v>16</v>
      </c>
      <c r="F35" s="16"/>
      <c r="G35" s="30">
        <v>0</v>
      </c>
      <c r="H35" s="30">
        <v>1783</v>
      </c>
      <c r="I35" s="30">
        <v>61826</v>
      </c>
      <c r="J35" s="30">
        <v>13267</v>
      </c>
      <c r="K35" s="30">
        <v>2120</v>
      </c>
      <c r="L35" s="30">
        <v>28569</v>
      </c>
      <c r="M35" s="30">
        <v>79522</v>
      </c>
      <c r="N35" s="30">
        <v>14964</v>
      </c>
      <c r="O35" s="30">
        <v>68583</v>
      </c>
      <c r="P35" s="30">
        <v>7119</v>
      </c>
      <c r="Q35" s="30">
        <v>0</v>
      </c>
      <c r="R35" s="31">
        <f t="shared" si="5"/>
        <v>277753</v>
      </c>
    </row>
    <row r="36" spans="1:18" s="18" customFormat="1" ht="12.75">
      <c r="A36" s="85"/>
      <c r="B36" s="20"/>
      <c r="C36" s="63"/>
      <c r="D36" t="s">
        <v>22</v>
      </c>
      <c r="F36" s="16"/>
      <c r="G36" s="32">
        <v>0</v>
      </c>
      <c r="H36" s="32">
        <v>4426</v>
      </c>
      <c r="I36" s="32">
        <v>133966</v>
      </c>
      <c r="J36" s="32">
        <v>27260</v>
      </c>
      <c r="K36" s="32">
        <v>3595</v>
      </c>
      <c r="L36" s="32">
        <v>69642</v>
      </c>
      <c r="M36" s="32">
        <v>198796</v>
      </c>
      <c r="N36" s="32">
        <v>33637</v>
      </c>
      <c r="O36" s="32">
        <v>128994</v>
      </c>
      <c r="P36" s="32">
        <v>8324</v>
      </c>
      <c r="Q36" s="32">
        <v>0</v>
      </c>
      <c r="R36" s="31">
        <f t="shared" si="5"/>
        <v>608640</v>
      </c>
    </row>
    <row r="37" spans="1:18" s="17" customFormat="1" ht="12.75" customHeight="1" hidden="1">
      <c r="A37" s="85"/>
      <c r="B37" s="20"/>
      <c r="C37" s="63"/>
      <c r="D37" s="6" t="s">
        <v>42</v>
      </c>
      <c r="F37" s="16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f t="shared" si="5"/>
        <v>0</v>
      </c>
    </row>
    <row r="38" spans="1:18" s="17" customFormat="1" ht="12.75">
      <c r="A38" s="85"/>
      <c r="B38" s="20"/>
      <c r="C38" s="63"/>
      <c r="D38" s="6" t="s">
        <v>17</v>
      </c>
      <c r="F38" s="16"/>
      <c r="G38" s="30">
        <v>65632</v>
      </c>
      <c r="H38" s="30">
        <v>0</v>
      </c>
      <c r="I38" s="30">
        <v>0</v>
      </c>
      <c r="J38" s="30">
        <v>0</v>
      </c>
      <c r="K38" s="30">
        <v>0</v>
      </c>
      <c r="L38" s="30">
        <v>101977</v>
      </c>
      <c r="M38" s="30">
        <v>0</v>
      </c>
      <c r="N38" s="30">
        <v>0</v>
      </c>
      <c r="O38" s="30">
        <v>1470</v>
      </c>
      <c r="P38" s="30">
        <v>0</v>
      </c>
      <c r="Q38" s="30">
        <v>0</v>
      </c>
      <c r="R38" s="31">
        <f t="shared" si="5"/>
        <v>169079</v>
      </c>
    </row>
    <row r="39" spans="1:18" s="17" customFormat="1" ht="12.75">
      <c r="A39" s="85"/>
      <c r="B39" s="20"/>
      <c r="C39" s="63"/>
      <c r="D39" s="6" t="s">
        <v>25</v>
      </c>
      <c r="F39" s="16"/>
      <c r="G39" s="30">
        <v>593417</v>
      </c>
      <c r="H39" s="30">
        <v>0</v>
      </c>
      <c r="I39" s="30">
        <v>0</v>
      </c>
      <c r="J39" s="30">
        <v>0</v>
      </c>
      <c r="K39" s="30">
        <v>0</v>
      </c>
      <c r="L39" s="30">
        <v>430</v>
      </c>
      <c r="M39" s="30">
        <v>26053</v>
      </c>
      <c r="N39" s="30">
        <v>2549</v>
      </c>
      <c r="O39" s="30">
        <v>0</v>
      </c>
      <c r="P39" s="30">
        <v>0</v>
      </c>
      <c r="Q39" s="30">
        <v>0</v>
      </c>
      <c r="R39" s="31">
        <f t="shared" si="5"/>
        <v>622449</v>
      </c>
    </row>
    <row r="40" spans="1:18" s="17" customFormat="1" ht="12.75">
      <c r="A40" s="85"/>
      <c r="B40" s="20"/>
      <c r="C40" s="63"/>
      <c r="D40" t="s">
        <v>39</v>
      </c>
      <c r="F40" s="16"/>
      <c r="G40" s="30">
        <v>30100</v>
      </c>
      <c r="H40" s="30">
        <v>0</v>
      </c>
      <c r="I40" s="30">
        <v>13995</v>
      </c>
      <c r="J40" s="30">
        <v>0</v>
      </c>
      <c r="K40" s="30">
        <v>0</v>
      </c>
      <c r="L40" s="30">
        <v>22658</v>
      </c>
      <c r="M40" s="30">
        <v>24100</v>
      </c>
      <c r="N40" s="30">
        <v>28</v>
      </c>
      <c r="O40" s="30">
        <v>16000</v>
      </c>
      <c r="P40" s="30">
        <v>0</v>
      </c>
      <c r="Q40" s="30">
        <v>0</v>
      </c>
      <c r="R40" s="31">
        <f t="shared" si="5"/>
        <v>106881</v>
      </c>
    </row>
    <row r="41" spans="1:18" s="17" customFormat="1" ht="12.75">
      <c r="A41" s="85"/>
      <c r="B41" s="20"/>
      <c r="C41" s="63"/>
      <c r="D41" t="s">
        <v>40</v>
      </c>
      <c r="F41" s="16"/>
      <c r="G41" s="30">
        <v>0</v>
      </c>
      <c r="H41" s="30">
        <v>0</v>
      </c>
      <c r="I41" s="30">
        <v>0</v>
      </c>
      <c r="J41" s="30">
        <v>6761</v>
      </c>
      <c r="K41" s="30">
        <v>300</v>
      </c>
      <c r="L41" s="30">
        <v>0</v>
      </c>
      <c r="M41" s="30">
        <v>0</v>
      </c>
      <c r="N41" s="30">
        <v>1307</v>
      </c>
      <c r="O41" s="30">
        <v>61812</v>
      </c>
      <c r="P41" s="30">
        <v>569</v>
      </c>
      <c r="Q41" s="30">
        <v>0</v>
      </c>
      <c r="R41" s="31">
        <f t="shared" si="5"/>
        <v>70749</v>
      </c>
    </row>
    <row r="42" spans="1:18" s="17" customFormat="1" ht="12.75">
      <c r="A42" s="85"/>
      <c r="B42" s="20"/>
      <c r="C42" s="63"/>
      <c r="D42" s="79" t="s">
        <v>51</v>
      </c>
      <c r="F42" s="1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s="17" customFormat="1" ht="12.75">
      <c r="A43" s="85"/>
      <c r="B43" s="20"/>
      <c r="C43" s="63"/>
      <c r="D43" s="79"/>
      <c r="E43" s="17" t="s">
        <v>54</v>
      </c>
      <c r="F43" s="16"/>
      <c r="G43" s="30">
        <v>0</v>
      </c>
      <c r="H43" s="30">
        <v>0</v>
      </c>
      <c r="I43" s="30">
        <v>588617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1">
        <f t="shared" si="5"/>
        <v>588617</v>
      </c>
    </row>
    <row r="44" spans="1:18" s="17" customFormat="1" ht="12.75">
      <c r="A44" s="85"/>
      <c r="B44" s="20"/>
      <c r="C44" s="63"/>
      <c r="D44" s="17" t="s">
        <v>37</v>
      </c>
      <c r="F44" s="16"/>
      <c r="G44" s="30">
        <v>31433</v>
      </c>
      <c r="H44" s="30">
        <v>23283</v>
      </c>
      <c r="I44" s="30">
        <f>450000+2932</f>
        <v>452932</v>
      </c>
      <c r="J44" s="30">
        <v>0</v>
      </c>
      <c r="K44" s="30">
        <v>0</v>
      </c>
      <c r="L44" s="30">
        <v>103</v>
      </c>
      <c r="M44" s="30">
        <v>5639</v>
      </c>
      <c r="N44" s="30">
        <v>7479</v>
      </c>
      <c r="O44" s="30">
        <v>40772</v>
      </c>
      <c r="P44" s="30">
        <v>0</v>
      </c>
      <c r="Q44" s="30">
        <v>0</v>
      </c>
      <c r="R44" s="31">
        <f t="shared" si="5"/>
        <v>561641</v>
      </c>
    </row>
    <row r="45" spans="1:18" s="17" customFormat="1" ht="15">
      <c r="A45" s="85"/>
      <c r="B45" s="37" t="s">
        <v>3</v>
      </c>
      <c r="C45" s="62"/>
      <c r="D45" s="9"/>
      <c r="E45" s="49"/>
      <c r="F45" s="49"/>
      <c r="G45" s="50">
        <f aca="true" t="shared" si="6" ref="G45:Q45">SUM(G31:G44)</f>
        <v>820834</v>
      </c>
      <c r="H45" s="50">
        <f t="shared" si="6"/>
        <v>476042</v>
      </c>
      <c r="I45" s="50">
        <f t="shared" si="6"/>
        <v>2060022</v>
      </c>
      <c r="J45" s="50">
        <f t="shared" si="6"/>
        <v>395537</v>
      </c>
      <c r="K45" s="50">
        <f t="shared" si="6"/>
        <v>1593323</v>
      </c>
      <c r="L45" s="50">
        <f t="shared" si="6"/>
        <v>515588</v>
      </c>
      <c r="M45" s="50">
        <f t="shared" si="6"/>
        <v>734850</v>
      </c>
      <c r="N45" s="50">
        <f t="shared" si="6"/>
        <v>232121</v>
      </c>
      <c r="O45" s="50">
        <f t="shared" si="6"/>
        <v>1142494</v>
      </c>
      <c r="P45" s="50">
        <f t="shared" si="6"/>
        <v>183206</v>
      </c>
      <c r="Q45" s="50">
        <f t="shared" si="6"/>
        <v>-1216931</v>
      </c>
      <c r="R45" s="45">
        <f t="shared" si="5"/>
        <v>6937086</v>
      </c>
    </row>
    <row r="46" spans="1:18" s="17" customFormat="1" ht="12.75">
      <c r="A46" s="85"/>
      <c r="B46" s="12"/>
      <c r="C46" s="58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8" s="57" customFormat="1" ht="15">
      <c r="A47" s="85"/>
      <c r="B47" s="37" t="s">
        <v>4</v>
      </c>
      <c r="C47" s="5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/>
    </row>
    <row r="48" spans="1:18" s="24" customFormat="1" ht="15">
      <c r="A48" s="85"/>
      <c r="B48" s="14"/>
      <c r="D48" s="64" t="s">
        <v>41</v>
      </c>
      <c r="E48" s="15"/>
      <c r="F48" s="16"/>
      <c r="G48" s="47">
        <v>0</v>
      </c>
      <c r="H48" s="47">
        <v>0</v>
      </c>
      <c r="I48" s="47">
        <v>3117381</v>
      </c>
      <c r="J48" s="47">
        <v>200244</v>
      </c>
      <c r="K48" s="47">
        <v>4638952</v>
      </c>
      <c r="L48" s="47">
        <v>377955</v>
      </c>
      <c r="M48" s="47">
        <v>1375234</v>
      </c>
      <c r="N48" s="47">
        <v>132466</v>
      </c>
      <c r="O48" s="47">
        <v>1196700</v>
      </c>
      <c r="P48" s="47">
        <v>0</v>
      </c>
      <c r="Q48" s="47">
        <v>0</v>
      </c>
      <c r="R48" s="28">
        <f>SUM(G48:Q48)</f>
        <v>11038932</v>
      </c>
    </row>
    <row r="49" spans="1:18" s="25" customFormat="1" ht="14.25">
      <c r="A49" s="85"/>
      <c r="B49" s="21"/>
      <c r="D49" s="15" t="s">
        <v>5</v>
      </c>
      <c r="E49" s="17"/>
      <c r="F49" s="16"/>
      <c r="G49" s="30">
        <v>427930</v>
      </c>
      <c r="H49" s="30">
        <v>360940</v>
      </c>
      <c r="I49" s="30">
        <f>-454738-2932</f>
        <v>-457670</v>
      </c>
      <c r="J49" s="30">
        <v>195639</v>
      </c>
      <c r="K49" s="30">
        <v>2157744</v>
      </c>
      <c r="L49" s="30">
        <v>6729</v>
      </c>
      <c r="M49" s="30">
        <v>539948</v>
      </c>
      <c r="N49" s="30">
        <v>94106</v>
      </c>
      <c r="O49" s="30">
        <v>5473486</v>
      </c>
      <c r="P49" s="30">
        <v>353418</v>
      </c>
      <c r="Q49" s="32">
        <v>0</v>
      </c>
      <c r="R49" s="31">
        <f>SUM(G49:Q49)</f>
        <v>9152270</v>
      </c>
    </row>
    <row r="50" spans="1:18" s="1" customFormat="1" ht="15">
      <c r="A50" s="85"/>
      <c r="B50" s="37" t="s">
        <v>6</v>
      </c>
      <c r="C50" s="67"/>
      <c r="D50" s="49"/>
      <c r="E50" s="49"/>
      <c r="F50" s="49"/>
      <c r="G50" s="50">
        <f aca="true" t="shared" si="7" ref="G50:Q50">SUM(G48:G49)</f>
        <v>427930</v>
      </c>
      <c r="H50" s="50">
        <f t="shared" si="7"/>
        <v>360940</v>
      </c>
      <c r="I50" s="50">
        <f t="shared" si="7"/>
        <v>2659711</v>
      </c>
      <c r="J50" s="50">
        <f t="shared" si="7"/>
        <v>395883</v>
      </c>
      <c r="K50" s="50">
        <f t="shared" si="7"/>
        <v>6796696</v>
      </c>
      <c r="L50" s="50">
        <f t="shared" si="7"/>
        <v>384684</v>
      </c>
      <c r="M50" s="50">
        <f t="shared" si="7"/>
        <v>1915182</v>
      </c>
      <c r="N50" s="50">
        <f t="shared" si="7"/>
        <v>226572</v>
      </c>
      <c r="O50" s="50">
        <f t="shared" si="7"/>
        <v>6670186</v>
      </c>
      <c r="P50" s="50">
        <f t="shared" si="7"/>
        <v>353418</v>
      </c>
      <c r="Q50" s="50">
        <f t="shared" si="7"/>
        <v>0</v>
      </c>
      <c r="R50" s="45">
        <f>SUM(G50:Q50)</f>
        <v>20191202</v>
      </c>
    </row>
    <row r="51" spans="1:18" s="40" customFormat="1" ht="14.25">
      <c r="A51" s="85"/>
      <c r="B51" s="65"/>
      <c r="C51" s="69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66"/>
    </row>
    <row r="52" spans="1:18" s="19" customFormat="1" ht="15.75" thickBot="1">
      <c r="A52" s="85"/>
      <c r="B52" s="73" t="s">
        <v>7</v>
      </c>
      <c r="C52" s="72"/>
      <c r="D52" s="55"/>
      <c r="E52" s="55"/>
      <c r="F52" s="55"/>
      <c r="G52" s="55">
        <f>G50+G45</f>
        <v>1248764</v>
      </c>
      <c r="H52" s="55">
        <f aca="true" t="shared" si="8" ref="H52:P52">H50+H45</f>
        <v>836982</v>
      </c>
      <c r="I52" s="55">
        <f t="shared" si="8"/>
        <v>4719733</v>
      </c>
      <c r="J52" s="55">
        <f t="shared" si="8"/>
        <v>791420</v>
      </c>
      <c r="K52" s="55">
        <f t="shared" si="8"/>
        <v>8390019</v>
      </c>
      <c r="L52" s="55">
        <f t="shared" si="8"/>
        <v>900272</v>
      </c>
      <c r="M52" s="55">
        <f t="shared" si="8"/>
        <v>2650032</v>
      </c>
      <c r="N52" s="55">
        <f t="shared" si="8"/>
        <v>458693</v>
      </c>
      <c r="O52" s="55">
        <f t="shared" si="8"/>
        <v>7812680</v>
      </c>
      <c r="P52" s="55">
        <f t="shared" si="8"/>
        <v>536624</v>
      </c>
      <c r="Q52" s="55">
        <f>Q50+Q45</f>
        <v>-1216931</v>
      </c>
      <c r="R52" s="33">
        <f>SUM(G52:Q52)</f>
        <v>27128288</v>
      </c>
    </row>
    <row r="53" spans="1:18" s="19" customFormat="1" ht="15">
      <c r="A53" s="85"/>
      <c r="B53" s="51"/>
      <c r="C53" s="6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s="19" customFormat="1" ht="15">
      <c r="A54" s="85"/>
      <c r="B54" s="51"/>
      <c r="C54" s="6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 t="s">
        <v>44</v>
      </c>
      <c r="O54" s="49"/>
      <c r="P54" s="49"/>
      <c r="Q54" s="49"/>
      <c r="R54" s="49"/>
    </row>
    <row r="55" spans="1:18" s="19" customFormat="1" ht="15">
      <c r="A55" s="85"/>
      <c r="B55" s="51"/>
      <c r="C55" s="6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s="19" customFormat="1" ht="15">
      <c r="A56" s="81"/>
      <c r="B56" s="51"/>
      <c r="C56" s="6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19" customFormat="1" ht="15">
      <c r="A57" s="81"/>
      <c r="B57" s="51"/>
      <c r="C57" s="67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s="19" customFormat="1" ht="15">
      <c r="A58" s="81"/>
      <c r="B58" s="51"/>
      <c r="C58" s="67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s="19" customFormat="1" ht="15">
      <c r="A59" s="81"/>
      <c r="B59" s="51"/>
      <c r="C59" s="6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s="19" customFormat="1" ht="15">
      <c r="A60" s="81"/>
      <c r="B60" s="51"/>
      <c r="C60" s="67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s="19" customFormat="1" ht="15">
      <c r="A61" s="81"/>
      <c r="B61" s="51"/>
      <c r="C61" s="67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s="19" customFormat="1" ht="15">
      <c r="A62" s="81"/>
      <c r="B62" s="51"/>
      <c r="C62" s="67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ht="12.75">
      <c r="A63" s="81"/>
    </row>
    <row r="64" ht="12.75">
      <c r="A64" s="81"/>
    </row>
    <row r="65" ht="12.75">
      <c r="A65" s="81"/>
    </row>
    <row r="68" ht="12.75">
      <c r="A68" s="86" t="s">
        <v>59</v>
      </c>
    </row>
    <row r="69" ht="12.75" customHeight="1">
      <c r="A69" s="87"/>
    </row>
    <row r="70" ht="12.75">
      <c r="A70" s="87"/>
    </row>
    <row r="71" ht="12.75">
      <c r="A71" s="87"/>
    </row>
  </sheetData>
  <mergeCells count="6">
    <mergeCell ref="A8:A55"/>
    <mergeCell ref="A68:A71"/>
    <mergeCell ref="B2:R2"/>
    <mergeCell ref="B1:R1"/>
    <mergeCell ref="B3:R3"/>
    <mergeCell ref="B4:R4"/>
  </mergeCells>
  <printOptions horizontalCentered="1"/>
  <pageMargins left="0.7" right="0.7" top="0.7" bottom="0.7" header="0.7" footer="0.7"/>
  <pageSetup fitToWidth="0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workbookViewId="0" topLeftCell="A1">
      <selection activeCell="A11" sqref="A11:A58"/>
    </sheetView>
  </sheetViews>
  <sheetFormatPr defaultColWidth="9.140625" defaultRowHeight="12.75"/>
  <cols>
    <col min="1" max="1" width="5.421875" style="59" customWidth="1"/>
    <col min="2" max="2" width="1.8515625" style="13" bestFit="1" customWidth="1"/>
    <col min="3" max="3" width="1.8515625" style="13" customWidth="1"/>
    <col min="4" max="4" width="1.28515625" style="0" customWidth="1"/>
    <col min="5" max="5" width="1.8515625" style="0" customWidth="1"/>
    <col min="6" max="6" width="36.00390625" style="0" customWidth="1"/>
    <col min="7" max="8" width="12.421875" style="0" customWidth="1"/>
    <col min="9" max="9" width="13.8515625" style="0" customWidth="1"/>
    <col min="10" max="10" width="14.8515625" style="0" bestFit="1" customWidth="1"/>
    <col min="11" max="11" width="17.28125" style="0" bestFit="1" customWidth="1"/>
    <col min="12" max="12" width="12.421875" style="0" customWidth="1"/>
    <col min="13" max="15" width="15.00390625" style="0" customWidth="1"/>
    <col min="16" max="17" width="12.421875" style="0" customWidth="1"/>
    <col min="18" max="18" width="14.8515625" style="0" bestFit="1" customWidth="1"/>
    <col min="19" max="19" width="18.7109375" style="0" bestFit="1" customWidth="1"/>
  </cols>
  <sheetData>
    <row r="1" spans="1:19" ht="18">
      <c r="A1"/>
      <c r="B1" s="88" t="s">
        <v>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8">
      <c r="A2" s="86" t="s">
        <v>60</v>
      </c>
      <c r="B2" s="88" t="s">
        <v>47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8" customHeight="1">
      <c r="A3" s="89"/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2" customFormat="1" ht="18">
      <c r="A4" s="89"/>
      <c r="B4" s="88" t="s">
        <v>57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43" customFormat="1" ht="15">
      <c r="A5" s="89"/>
      <c r="B5" s="41" t="s">
        <v>15</v>
      </c>
      <c r="C5" s="41"/>
      <c r="D5" s="42"/>
      <c r="E5" s="42"/>
      <c r="F5" s="42"/>
      <c r="G5" s="42" t="s">
        <v>18</v>
      </c>
      <c r="H5" s="42" t="s">
        <v>8</v>
      </c>
      <c r="I5" s="42" t="s">
        <v>56</v>
      </c>
      <c r="J5" s="42" t="s">
        <v>9</v>
      </c>
      <c r="K5" s="42" t="s">
        <v>10</v>
      </c>
      <c r="L5" s="42" t="s">
        <v>11</v>
      </c>
      <c r="M5" s="42" t="s">
        <v>12</v>
      </c>
      <c r="N5" s="42" t="s">
        <v>45</v>
      </c>
      <c r="O5" s="42" t="s">
        <v>46</v>
      </c>
      <c r="P5" s="42" t="s">
        <v>23</v>
      </c>
      <c r="Q5" s="42" t="s">
        <v>21</v>
      </c>
      <c r="R5" s="42" t="s">
        <v>44</v>
      </c>
      <c r="S5" s="42" t="s">
        <v>14</v>
      </c>
    </row>
    <row r="6" spans="2:11" s="2" customFormat="1" ht="13.5" thickBot="1">
      <c r="B6" s="11"/>
      <c r="C6" s="11"/>
      <c r="K6" s="80" t="s">
        <v>55</v>
      </c>
    </row>
    <row r="7" spans="2:19" s="10" customFormat="1" ht="15">
      <c r="B7" s="34" t="s">
        <v>26</v>
      </c>
      <c r="C7" s="7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</row>
    <row r="8" spans="2:19" s="4" customFormat="1" ht="12.75">
      <c r="B8" s="12"/>
      <c r="C8" s="58"/>
      <c r="D8" t="s">
        <v>0</v>
      </c>
      <c r="E8"/>
      <c r="F8"/>
      <c r="G8" s="6"/>
      <c r="H8" s="6"/>
      <c r="I8" s="6"/>
      <c r="J8" s="6"/>
      <c r="K8" s="6"/>
      <c r="L8" s="1"/>
      <c r="M8" s="6"/>
      <c r="N8" s="6"/>
      <c r="O8" s="6"/>
      <c r="P8" s="6"/>
      <c r="Q8" s="6"/>
      <c r="R8" s="6"/>
      <c r="S8" s="7"/>
    </row>
    <row r="9" spans="2:19" s="22" customFormat="1" ht="12.75">
      <c r="B9" s="26"/>
      <c r="C9" s="60"/>
      <c r="E9" t="s">
        <v>27</v>
      </c>
      <c r="G9" s="27">
        <v>50640</v>
      </c>
      <c r="H9" s="27">
        <v>1455677</v>
      </c>
      <c r="I9" s="27">
        <v>3178776</v>
      </c>
      <c r="J9" s="27">
        <v>498899</v>
      </c>
      <c r="K9" s="27">
        <v>8434571</v>
      </c>
      <c r="L9" s="27">
        <v>546981</v>
      </c>
      <c r="M9" s="27">
        <v>1934917</v>
      </c>
      <c r="N9" s="27">
        <v>223817</v>
      </c>
      <c r="O9" s="27">
        <v>0</v>
      </c>
      <c r="P9" s="27">
        <v>1744924</v>
      </c>
      <c r="Q9" s="27">
        <v>25516</v>
      </c>
      <c r="R9" s="27">
        <v>0</v>
      </c>
      <c r="S9" s="28">
        <f>SUM(G9:R9)</f>
        <v>18094718</v>
      </c>
    </row>
    <row r="10" spans="2:19" s="3" customFormat="1" ht="12.75">
      <c r="B10" s="29"/>
      <c r="C10" s="61"/>
      <c r="E10" t="s">
        <v>28</v>
      </c>
      <c r="G10" s="30">
        <v>1066207</v>
      </c>
      <c r="H10" s="30">
        <v>0</v>
      </c>
      <c r="I10" s="30">
        <v>221766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161900</v>
      </c>
      <c r="R10" s="30">
        <v>0</v>
      </c>
      <c r="S10" s="31">
        <f>SUM(G10:R10)</f>
        <v>1449873</v>
      </c>
    </row>
    <row r="11" spans="1:19" s="3" customFormat="1" ht="12.75" customHeight="1">
      <c r="A11" s="85" t="s">
        <v>58</v>
      </c>
      <c r="B11" s="29"/>
      <c r="C11" s="61"/>
      <c r="E11" t="s">
        <v>29</v>
      </c>
      <c r="G11" s="30">
        <v>2799</v>
      </c>
      <c r="H11" s="30">
        <v>71432</v>
      </c>
      <c r="I11" s="30">
        <v>189835</v>
      </c>
      <c r="J11" s="30">
        <v>46035</v>
      </c>
      <c r="K11" s="30">
        <v>7908</v>
      </c>
      <c r="L11" s="30">
        <v>18696</v>
      </c>
      <c r="M11" s="30">
        <v>56547</v>
      </c>
      <c r="N11" s="30">
        <v>7212</v>
      </c>
      <c r="O11" s="30">
        <v>0</v>
      </c>
      <c r="P11" s="30">
        <v>4196</v>
      </c>
      <c r="Q11" s="30">
        <v>59812</v>
      </c>
      <c r="R11" s="30">
        <v>-197773</v>
      </c>
      <c r="S11" s="31">
        <f>SUM(G11:R11)</f>
        <v>266699</v>
      </c>
    </row>
    <row r="12" spans="1:19" s="3" customFormat="1" ht="12.75">
      <c r="A12" s="85"/>
      <c r="B12" s="29"/>
      <c r="C12" s="61"/>
      <c r="E12" t="s">
        <v>30</v>
      </c>
      <c r="G12" s="30">
        <v>2426</v>
      </c>
      <c r="H12" s="30">
        <v>346</v>
      </c>
      <c r="I12" s="30">
        <v>751024</v>
      </c>
      <c r="J12" s="30">
        <v>10725</v>
      </c>
      <c r="K12" s="30">
        <v>22434</v>
      </c>
      <c r="L12" s="30">
        <v>31450</v>
      </c>
      <c r="M12" s="30">
        <v>76637</v>
      </c>
      <c r="N12" s="30">
        <v>10093</v>
      </c>
      <c r="O12" s="30">
        <v>0</v>
      </c>
      <c r="P12" s="30">
        <v>69</v>
      </c>
      <c r="Q12" s="30">
        <v>0</v>
      </c>
      <c r="R12" s="30">
        <v>-789838</v>
      </c>
      <c r="S12" s="31">
        <f>SUM(G12:R12)</f>
        <v>115366</v>
      </c>
    </row>
    <row r="13" spans="1:19" s="3" customFormat="1" ht="12.75">
      <c r="A13" s="85"/>
      <c r="B13" s="29"/>
      <c r="C13" s="61"/>
      <c r="D13" s="53" t="s">
        <v>19</v>
      </c>
      <c r="G13" s="52">
        <f aca="true" t="shared" si="0" ref="G13:R13">SUM(G9:G12)</f>
        <v>1122072</v>
      </c>
      <c r="H13" s="52">
        <f t="shared" si="0"/>
        <v>1527455</v>
      </c>
      <c r="I13" s="52">
        <f t="shared" si="0"/>
        <v>4341401</v>
      </c>
      <c r="J13" s="52">
        <f t="shared" si="0"/>
        <v>555659</v>
      </c>
      <c r="K13" s="52">
        <f t="shared" si="0"/>
        <v>8464913</v>
      </c>
      <c r="L13" s="52">
        <f t="shared" si="0"/>
        <v>597127</v>
      </c>
      <c r="M13" s="52">
        <f t="shared" si="0"/>
        <v>2068101</v>
      </c>
      <c r="N13" s="52">
        <f t="shared" si="0"/>
        <v>241122</v>
      </c>
      <c r="O13" s="52">
        <f t="shared" si="0"/>
        <v>0</v>
      </c>
      <c r="P13" s="52">
        <f t="shared" si="0"/>
        <v>1749189</v>
      </c>
      <c r="Q13" s="52">
        <f t="shared" si="0"/>
        <v>247228</v>
      </c>
      <c r="R13" s="52">
        <f t="shared" si="0"/>
        <v>-987611</v>
      </c>
      <c r="S13" s="54">
        <f>SUM(G13:R13)</f>
        <v>19926656</v>
      </c>
    </row>
    <row r="14" spans="1:19" s="3" customFormat="1" ht="12.75">
      <c r="A14" s="85"/>
      <c r="B14" s="29"/>
      <c r="C14" s="6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s="3" customFormat="1" ht="12.75">
      <c r="A15" s="85"/>
      <c r="B15" s="29"/>
      <c r="C15" s="61"/>
      <c r="D15" t="s">
        <v>53</v>
      </c>
      <c r="G15" s="30">
        <v>71333</v>
      </c>
      <c r="H15" s="30">
        <v>0</v>
      </c>
      <c r="I15" s="30">
        <v>79</v>
      </c>
      <c r="J15" s="30">
        <v>30</v>
      </c>
      <c r="K15" s="30">
        <v>23</v>
      </c>
      <c r="L15" s="30">
        <v>8894</v>
      </c>
      <c r="M15" s="30">
        <v>49144</v>
      </c>
      <c r="N15" s="30">
        <v>6314</v>
      </c>
      <c r="O15" s="30">
        <v>0</v>
      </c>
      <c r="P15" s="30">
        <v>626</v>
      </c>
      <c r="Q15" s="30">
        <v>0</v>
      </c>
      <c r="R15" s="30">
        <v>0</v>
      </c>
      <c r="S15" s="31">
        <f>SUM(G15:R15)</f>
        <v>136443</v>
      </c>
    </row>
    <row r="16" spans="1:19" s="3" customFormat="1" ht="12.75">
      <c r="A16" s="85"/>
      <c r="B16" s="29"/>
      <c r="C16" s="61"/>
      <c r="D16" t="s">
        <v>29</v>
      </c>
      <c r="G16" s="30">
        <v>0</v>
      </c>
      <c r="H16" s="30">
        <v>5</v>
      </c>
      <c r="I16" s="30">
        <v>38381</v>
      </c>
      <c r="J16" s="30">
        <v>264</v>
      </c>
      <c r="K16" s="30">
        <v>6043</v>
      </c>
      <c r="L16" s="30">
        <v>3256</v>
      </c>
      <c r="M16" s="30">
        <v>21052</v>
      </c>
      <c r="N16" s="30">
        <v>1005</v>
      </c>
      <c r="O16" s="30">
        <v>0</v>
      </c>
      <c r="P16" s="30">
        <v>9170</v>
      </c>
      <c r="Q16" s="30">
        <v>5750</v>
      </c>
      <c r="R16" s="30">
        <v>0</v>
      </c>
      <c r="S16" s="31">
        <f aca="true" t="shared" si="1" ref="S16:S21">SUM(G16:R16)</f>
        <v>84926</v>
      </c>
    </row>
    <row r="17" spans="1:19" s="3" customFormat="1" ht="12.75">
      <c r="A17" s="85"/>
      <c r="B17" s="29"/>
      <c r="C17" s="61"/>
      <c r="D17" s="68" t="s">
        <v>43</v>
      </c>
      <c r="G17" s="30">
        <v>0</v>
      </c>
      <c r="H17" s="30">
        <v>422</v>
      </c>
      <c r="I17" s="30">
        <v>0</v>
      </c>
      <c r="J17" s="30">
        <v>7044</v>
      </c>
      <c r="K17" s="30">
        <v>0</v>
      </c>
      <c r="L17" s="30">
        <v>10099</v>
      </c>
      <c r="M17" s="30">
        <v>2883</v>
      </c>
      <c r="N17" s="30">
        <v>0</v>
      </c>
      <c r="O17" s="30">
        <v>0</v>
      </c>
      <c r="P17" s="30">
        <v>15141</v>
      </c>
      <c r="Q17" s="30">
        <v>146702</v>
      </c>
      <c r="R17" s="30">
        <v>0</v>
      </c>
      <c r="S17" s="31">
        <f t="shared" si="1"/>
        <v>182291</v>
      </c>
    </row>
    <row r="18" spans="1:19" s="3" customFormat="1" ht="12.75">
      <c r="A18" s="85"/>
      <c r="B18" s="29"/>
      <c r="C18" s="61"/>
      <c r="D18" t="s">
        <v>32</v>
      </c>
      <c r="G18" s="30">
        <v>80783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f>SUM(G18:R18)</f>
        <v>80783</v>
      </c>
    </row>
    <row r="19" spans="1:19" s="3" customFormat="1" ht="12.75">
      <c r="A19" s="85"/>
      <c r="B19" s="29"/>
      <c r="C19" s="61"/>
      <c r="D19" t="s">
        <v>31</v>
      </c>
      <c r="G19" s="30">
        <v>2409</v>
      </c>
      <c r="H19" s="30">
        <v>20952</v>
      </c>
      <c r="I19" s="30">
        <v>35585</v>
      </c>
      <c r="J19" s="30">
        <v>246876</v>
      </c>
      <c r="K19" s="30">
        <v>16963</v>
      </c>
      <c r="L19" s="30">
        <v>267030</v>
      </c>
      <c r="M19" s="30">
        <v>680098</v>
      </c>
      <c r="N19" s="30">
        <v>235316</v>
      </c>
      <c r="O19" s="30">
        <v>0</v>
      </c>
      <c r="P19" s="30">
        <v>5969624</v>
      </c>
      <c r="Q19" s="30">
        <v>116381</v>
      </c>
      <c r="R19" s="30">
        <v>0</v>
      </c>
      <c r="S19" s="31">
        <f t="shared" si="1"/>
        <v>7591234</v>
      </c>
    </row>
    <row r="20" spans="1:19" s="3" customFormat="1" ht="12.75">
      <c r="A20" s="85"/>
      <c r="B20" s="29"/>
      <c r="C20" s="61"/>
      <c r="D20" t="s">
        <v>33</v>
      </c>
      <c r="F20"/>
      <c r="G20" s="77">
        <v>9</v>
      </c>
      <c r="H20" s="77">
        <v>17</v>
      </c>
      <c r="I20" s="77">
        <v>54571</v>
      </c>
      <c r="J20" s="77">
        <v>58</v>
      </c>
      <c r="K20" s="77">
        <f>363620+211730</f>
        <v>575350</v>
      </c>
      <c r="L20" s="77">
        <v>6595</v>
      </c>
      <c r="M20" s="77">
        <v>35727</v>
      </c>
      <c r="N20" s="77">
        <v>0</v>
      </c>
      <c r="O20" s="77">
        <v>0</v>
      </c>
      <c r="P20" s="77">
        <v>4454</v>
      </c>
      <c r="Q20" s="77">
        <v>1484</v>
      </c>
      <c r="R20" s="30">
        <v>0</v>
      </c>
      <c r="S20" s="31">
        <f t="shared" si="1"/>
        <v>678265</v>
      </c>
    </row>
    <row r="21" spans="1:19" s="3" customFormat="1" ht="12.75">
      <c r="A21" s="85"/>
      <c r="B21" s="29"/>
      <c r="C21" s="61"/>
      <c r="D21" t="s">
        <v>30</v>
      </c>
      <c r="F21"/>
      <c r="G21" s="30">
        <v>0</v>
      </c>
      <c r="H21" s="30">
        <v>0</v>
      </c>
      <c r="I21" s="30">
        <v>0</v>
      </c>
      <c r="J21" s="30">
        <v>184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2646</v>
      </c>
      <c r="Q21" s="30">
        <v>406</v>
      </c>
      <c r="R21" s="30">
        <v>0</v>
      </c>
      <c r="S21" s="31">
        <f t="shared" si="1"/>
        <v>3236</v>
      </c>
    </row>
    <row r="22" spans="1:19" s="25" customFormat="1" ht="15.75" thickBot="1">
      <c r="A22" s="85"/>
      <c r="B22" s="73" t="s">
        <v>1</v>
      </c>
      <c r="C22" s="71"/>
      <c r="D22" s="55"/>
      <c r="E22" s="55"/>
      <c r="F22" s="55"/>
      <c r="G22" s="75">
        <f>SUM(G13:G21)</f>
        <v>1276606</v>
      </c>
      <c r="H22" s="75">
        <f aca="true" t="shared" si="2" ref="H22:R22">SUM(H13:H21)</f>
        <v>1548851</v>
      </c>
      <c r="I22" s="75">
        <f t="shared" si="2"/>
        <v>4470017</v>
      </c>
      <c r="J22" s="75">
        <f t="shared" si="2"/>
        <v>810115</v>
      </c>
      <c r="K22" s="75">
        <f t="shared" si="2"/>
        <v>9063292</v>
      </c>
      <c r="L22" s="75">
        <f t="shared" si="2"/>
        <v>893001</v>
      </c>
      <c r="M22" s="75">
        <f t="shared" si="2"/>
        <v>2857005</v>
      </c>
      <c r="N22" s="75">
        <f t="shared" si="2"/>
        <v>483757</v>
      </c>
      <c r="O22" s="75"/>
      <c r="P22" s="75">
        <f t="shared" si="2"/>
        <v>7750850</v>
      </c>
      <c r="Q22" s="75">
        <f t="shared" si="2"/>
        <v>517951</v>
      </c>
      <c r="R22" s="75">
        <f t="shared" si="2"/>
        <v>-987611</v>
      </c>
      <c r="S22" s="76">
        <f>SUM(G22:R22)</f>
        <v>28683834</v>
      </c>
    </row>
    <row r="23" spans="1:19" s="74" customFormat="1" ht="15.75" thickBot="1">
      <c r="A23" s="85"/>
      <c r="B23" s="48"/>
      <c r="C23" s="48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9"/>
    </row>
    <row r="24" spans="1:19" s="46" customFormat="1" ht="15">
      <c r="A24" s="85"/>
      <c r="B24" s="34" t="s">
        <v>34</v>
      </c>
      <c r="C24" s="7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</row>
    <row r="25" spans="1:19" s="4" customFormat="1" ht="12.75">
      <c r="A25" s="85"/>
      <c r="B25" s="12"/>
      <c r="C25" s="58"/>
      <c r="D25" s="8" t="s">
        <v>0</v>
      </c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s="22" customFormat="1" ht="12.75">
      <c r="A26" s="85"/>
      <c r="B26" s="26"/>
      <c r="C26" s="60"/>
      <c r="E26" s="23" t="s">
        <v>2</v>
      </c>
      <c r="F26" s="27"/>
      <c r="G26" s="27">
        <v>63972</v>
      </c>
      <c r="H26" s="27">
        <v>80694</v>
      </c>
      <c r="I26" s="27">
        <v>104488</v>
      </c>
      <c r="J26" s="27">
        <v>25336</v>
      </c>
      <c r="K26" s="27">
        <v>22862</v>
      </c>
      <c r="L26" s="27">
        <v>26237</v>
      </c>
      <c r="M26" s="27">
        <v>18402</v>
      </c>
      <c r="N26" s="27">
        <f>15771+4247</f>
        <v>20018</v>
      </c>
      <c r="O26" s="27">
        <v>0</v>
      </c>
      <c r="P26" s="27">
        <v>23218</v>
      </c>
      <c r="Q26" s="27">
        <v>5266</v>
      </c>
      <c r="R26" s="27">
        <f>R11</f>
        <v>-197773</v>
      </c>
      <c r="S26" s="28">
        <f aca="true" t="shared" si="3" ref="S26:S31">SUM(G26:R26)</f>
        <v>192720</v>
      </c>
    </row>
    <row r="27" spans="1:19" s="3" customFormat="1" ht="12.75">
      <c r="A27" s="85"/>
      <c r="B27" s="29"/>
      <c r="C27" s="61"/>
      <c r="E27" t="s">
        <v>35</v>
      </c>
      <c r="F27" s="30"/>
      <c r="G27" s="32">
        <v>0</v>
      </c>
      <c r="H27" s="32">
        <v>696</v>
      </c>
      <c r="I27" s="32">
        <v>7405</v>
      </c>
      <c r="J27" s="32">
        <v>11959</v>
      </c>
      <c r="K27" s="32">
        <v>26</v>
      </c>
      <c r="L27" s="32">
        <v>20776</v>
      </c>
      <c r="M27" s="32">
        <v>25697</v>
      </c>
      <c r="N27" s="32">
        <v>19846</v>
      </c>
      <c r="O27" s="32">
        <v>0</v>
      </c>
      <c r="P27" s="32">
        <v>75272</v>
      </c>
      <c r="Q27" s="32">
        <v>936</v>
      </c>
      <c r="R27" s="32">
        <v>0</v>
      </c>
      <c r="S27" s="31">
        <f t="shared" si="3"/>
        <v>162613</v>
      </c>
    </row>
    <row r="28" spans="1:19" s="3" customFormat="1" ht="12.75">
      <c r="A28" s="85"/>
      <c r="B28" s="20"/>
      <c r="C28" s="61"/>
      <c r="E28" s="6" t="s">
        <v>36</v>
      </c>
      <c r="F28" s="30"/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20000</v>
      </c>
      <c r="R28" s="32">
        <v>0</v>
      </c>
      <c r="S28" s="31">
        <f t="shared" si="3"/>
        <v>20000</v>
      </c>
    </row>
    <row r="29" spans="1:19" s="17" customFormat="1" ht="12.75">
      <c r="A29" s="85"/>
      <c r="B29" s="20"/>
      <c r="C29" s="63"/>
      <c r="D29"/>
      <c r="E29" t="s">
        <v>52</v>
      </c>
      <c r="F29" s="16"/>
      <c r="G29" s="32">
        <v>0</v>
      </c>
      <c r="H29" s="32">
        <v>804455</v>
      </c>
      <c r="I29" s="32">
        <v>0</v>
      </c>
      <c r="J29" s="32">
        <v>0</v>
      </c>
      <c r="K29" s="32">
        <v>0</v>
      </c>
      <c r="L29" s="32">
        <v>2451</v>
      </c>
      <c r="M29" s="32">
        <v>0</v>
      </c>
      <c r="N29" s="32">
        <v>693</v>
      </c>
      <c r="O29" s="32">
        <v>0</v>
      </c>
      <c r="P29" s="32">
        <v>0</v>
      </c>
      <c r="Q29" s="32">
        <v>0</v>
      </c>
      <c r="R29" s="32">
        <v>0</v>
      </c>
      <c r="S29" s="31">
        <f t="shared" si="3"/>
        <v>807599</v>
      </c>
    </row>
    <row r="30" spans="1:19" s="18" customFormat="1" ht="12.75">
      <c r="A30" s="85"/>
      <c r="B30" s="20"/>
      <c r="C30" s="63"/>
      <c r="D30"/>
      <c r="E30" s="17" t="s">
        <v>37</v>
      </c>
      <c r="F30" s="16"/>
      <c r="G30" s="30">
        <v>0</v>
      </c>
      <c r="H30" s="30">
        <v>65055</v>
      </c>
      <c r="I30" s="30">
        <v>34871</v>
      </c>
      <c r="J30" s="30">
        <v>44080</v>
      </c>
      <c r="K30" s="30">
        <v>898969</v>
      </c>
      <c r="L30" s="30">
        <v>11000</v>
      </c>
      <c r="M30" s="30">
        <v>45435</v>
      </c>
      <c r="N30" s="30">
        <f>7065-4247</f>
        <v>2818</v>
      </c>
      <c r="O30" s="30">
        <v>0</v>
      </c>
      <c r="P30" s="30">
        <v>21237</v>
      </c>
      <c r="Q30" s="30">
        <v>127678</v>
      </c>
      <c r="R30" s="30">
        <f>R12</f>
        <v>-789838</v>
      </c>
      <c r="S30" s="31">
        <f t="shared" si="3"/>
        <v>461305</v>
      </c>
    </row>
    <row r="31" spans="1:19" s="18" customFormat="1" ht="12.75">
      <c r="A31" s="85"/>
      <c r="B31" s="20"/>
      <c r="C31" s="63"/>
      <c r="D31" s="8" t="s">
        <v>20</v>
      </c>
      <c r="E31"/>
      <c r="F31" s="16"/>
      <c r="G31" s="52">
        <f aca="true" t="shared" si="4" ref="G31:R31">SUM(G26:G30)</f>
        <v>63972</v>
      </c>
      <c r="H31" s="52">
        <f t="shared" si="4"/>
        <v>950900</v>
      </c>
      <c r="I31" s="52">
        <f t="shared" si="4"/>
        <v>146764</v>
      </c>
      <c r="J31" s="52">
        <f t="shared" si="4"/>
        <v>81375</v>
      </c>
      <c r="K31" s="52">
        <f t="shared" si="4"/>
        <v>921857</v>
      </c>
      <c r="L31" s="52">
        <f t="shared" si="4"/>
        <v>60464</v>
      </c>
      <c r="M31" s="52">
        <f t="shared" si="4"/>
        <v>89534</v>
      </c>
      <c r="N31" s="52">
        <f t="shared" si="4"/>
        <v>43375</v>
      </c>
      <c r="O31" s="52">
        <f t="shared" si="4"/>
        <v>0</v>
      </c>
      <c r="P31" s="52">
        <f t="shared" si="4"/>
        <v>119727</v>
      </c>
      <c r="Q31" s="52">
        <f t="shared" si="4"/>
        <v>153880</v>
      </c>
      <c r="R31" s="52">
        <f t="shared" si="4"/>
        <v>-987611</v>
      </c>
      <c r="S31" s="54">
        <f t="shared" si="3"/>
        <v>1644237</v>
      </c>
    </row>
    <row r="32" spans="1:19" s="17" customFormat="1" ht="12.75">
      <c r="A32" s="85"/>
      <c r="B32" s="20"/>
      <c r="C32" s="63"/>
      <c r="D32"/>
      <c r="E32"/>
      <c r="F32" s="1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</row>
    <row r="33" spans="1:19" s="17" customFormat="1" ht="12.75">
      <c r="A33" s="85"/>
      <c r="B33" s="20"/>
      <c r="C33" s="63"/>
      <c r="D33" s="5" t="s">
        <v>2</v>
      </c>
      <c r="F33" s="16"/>
      <c r="G33" s="30">
        <v>34617</v>
      </c>
      <c r="H33" s="30">
        <v>47758</v>
      </c>
      <c r="I33" s="30">
        <v>455573</v>
      </c>
      <c r="J33" s="30">
        <v>204865</v>
      </c>
      <c r="K33" s="30">
        <f>784860-9427</f>
        <v>775433</v>
      </c>
      <c r="L33" s="30">
        <v>95968</v>
      </c>
      <c r="M33" s="30">
        <v>101601</v>
      </c>
      <c r="N33" s="30">
        <f>24901+18804</f>
        <v>43705</v>
      </c>
      <c r="O33" s="30">
        <v>0</v>
      </c>
      <c r="P33" s="30">
        <v>280561</v>
      </c>
      <c r="Q33" s="30">
        <v>51341</v>
      </c>
      <c r="R33" s="30">
        <v>0</v>
      </c>
      <c r="S33" s="31">
        <f aca="true" t="shared" si="5" ref="S33:S45">SUM(G33:R33)</f>
        <v>2091422</v>
      </c>
    </row>
    <row r="34" spans="1:19" s="18" customFormat="1" ht="12.75">
      <c r="A34" s="85"/>
      <c r="B34" s="20"/>
      <c r="C34" s="63"/>
      <c r="D34" t="s">
        <v>38</v>
      </c>
      <c r="E34" s="17"/>
      <c r="F34" s="16"/>
      <c r="G34" s="32">
        <v>0</v>
      </c>
      <c r="H34" s="32">
        <v>1995</v>
      </c>
      <c r="I34" s="32">
        <v>35804</v>
      </c>
      <c r="J34" s="32">
        <v>62733</v>
      </c>
      <c r="K34" s="32">
        <v>13</v>
      </c>
      <c r="L34" s="32">
        <v>112801</v>
      </c>
      <c r="M34" s="32">
        <v>134885</v>
      </c>
      <c r="N34" s="32">
        <v>107446</v>
      </c>
      <c r="O34" s="32">
        <v>0</v>
      </c>
      <c r="P34" s="32">
        <v>376140</v>
      </c>
      <c r="Q34" s="32">
        <v>7932</v>
      </c>
      <c r="R34" s="32">
        <v>0</v>
      </c>
      <c r="S34" s="31">
        <f t="shared" si="5"/>
        <v>839749</v>
      </c>
    </row>
    <row r="35" spans="1:19" s="17" customFormat="1" ht="12.75">
      <c r="A35" s="85"/>
      <c r="B35" s="20"/>
      <c r="C35" s="63"/>
      <c r="D35" s="5" t="s">
        <v>16</v>
      </c>
      <c r="F35" s="16"/>
      <c r="G35" s="30">
        <v>0</v>
      </c>
      <c r="H35" s="30">
        <v>1295</v>
      </c>
      <c r="I35" s="30">
        <v>45727</v>
      </c>
      <c r="J35" s="30">
        <v>13909</v>
      </c>
      <c r="K35" s="30">
        <v>2025</v>
      </c>
      <c r="L35" s="30">
        <v>22258</v>
      </c>
      <c r="M35" s="30">
        <v>56707</v>
      </c>
      <c r="N35" s="30">
        <v>11325</v>
      </c>
      <c r="O35" s="30">
        <v>0</v>
      </c>
      <c r="P35" s="30">
        <v>51701</v>
      </c>
      <c r="Q35" s="30">
        <v>6263</v>
      </c>
      <c r="R35" s="30">
        <v>0</v>
      </c>
      <c r="S35" s="31">
        <f t="shared" si="5"/>
        <v>211210</v>
      </c>
    </row>
    <row r="36" spans="1:19" s="18" customFormat="1" ht="12.75">
      <c r="A36" s="85"/>
      <c r="B36" s="20"/>
      <c r="C36" s="63"/>
      <c r="D36" t="s">
        <v>22</v>
      </c>
      <c r="F36" s="16"/>
      <c r="G36" s="32">
        <v>0</v>
      </c>
      <c r="H36" s="32">
        <v>4186</v>
      </c>
      <c r="I36" s="32">
        <v>128629</v>
      </c>
      <c r="J36" s="32">
        <v>25552</v>
      </c>
      <c r="K36" s="32">
        <v>3789</v>
      </c>
      <c r="L36" s="32">
        <v>65258</v>
      </c>
      <c r="M36" s="32">
        <v>185198</v>
      </c>
      <c r="N36" s="32">
        <v>31056</v>
      </c>
      <c r="O36" s="32">
        <v>0</v>
      </c>
      <c r="P36" s="32">
        <v>134653</v>
      </c>
      <c r="Q36" s="32">
        <v>8329</v>
      </c>
      <c r="R36" s="32">
        <v>0</v>
      </c>
      <c r="S36" s="31">
        <f t="shared" si="5"/>
        <v>586650</v>
      </c>
    </row>
    <row r="37" spans="1:19" s="17" customFormat="1" ht="12.75" customHeight="1" hidden="1">
      <c r="A37" s="85"/>
      <c r="B37" s="20"/>
      <c r="C37" s="63"/>
      <c r="D37" s="6" t="s">
        <v>42</v>
      </c>
      <c r="F37" s="16"/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f t="shared" si="5"/>
        <v>0</v>
      </c>
    </row>
    <row r="38" spans="1:19" s="17" customFormat="1" ht="12.75">
      <c r="A38" s="85"/>
      <c r="B38" s="20"/>
      <c r="C38" s="63"/>
      <c r="D38" s="6" t="s">
        <v>17</v>
      </c>
      <c r="F38" s="16"/>
      <c r="G38" s="30">
        <v>74404</v>
      </c>
      <c r="H38" s="30">
        <v>0</v>
      </c>
      <c r="I38" s="30">
        <v>0</v>
      </c>
      <c r="J38" s="30">
        <v>0</v>
      </c>
      <c r="K38" s="30">
        <v>0</v>
      </c>
      <c r="L38" s="30">
        <v>66589</v>
      </c>
      <c r="M38" s="30">
        <v>0</v>
      </c>
      <c r="N38" s="30">
        <v>0</v>
      </c>
      <c r="O38" s="30">
        <v>0</v>
      </c>
      <c r="P38" s="30">
        <v>1298</v>
      </c>
      <c r="Q38" s="30">
        <v>0</v>
      </c>
      <c r="R38" s="30">
        <v>0</v>
      </c>
      <c r="S38" s="31">
        <f t="shared" si="5"/>
        <v>142291</v>
      </c>
    </row>
    <row r="39" spans="1:19" s="17" customFormat="1" ht="12.75">
      <c r="A39" s="85"/>
      <c r="B39" s="20"/>
      <c r="C39" s="63"/>
      <c r="D39" s="6" t="s">
        <v>25</v>
      </c>
      <c r="F39" s="16"/>
      <c r="G39" s="30">
        <v>548605</v>
      </c>
      <c r="H39" s="30">
        <v>0</v>
      </c>
      <c r="I39" s="30">
        <v>0</v>
      </c>
      <c r="J39" s="30">
        <v>0</v>
      </c>
      <c r="K39" s="30">
        <v>0</v>
      </c>
      <c r="L39" s="30">
        <v>511</v>
      </c>
      <c r="M39" s="30">
        <v>25030</v>
      </c>
      <c r="N39" s="30">
        <v>4090</v>
      </c>
      <c r="O39" s="30">
        <v>0</v>
      </c>
      <c r="P39" s="30">
        <v>0</v>
      </c>
      <c r="Q39" s="30">
        <v>0</v>
      </c>
      <c r="R39" s="30">
        <v>0</v>
      </c>
      <c r="S39" s="31">
        <f t="shared" si="5"/>
        <v>578236</v>
      </c>
    </row>
    <row r="40" spans="1:19" s="17" customFormat="1" ht="12.75">
      <c r="A40" s="85"/>
      <c r="B40" s="20"/>
      <c r="C40" s="63"/>
      <c r="D40" t="s">
        <v>39</v>
      </c>
      <c r="F40" s="16"/>
      <c r="G40" s="30">
        <v>0</v>
      </c>
      <c r="H40" s="30">
        <v>0</v>
      </c>
      <c r="I40" s="30">
        <v>10000</v>
      </c>
      <c r="J40" s="30">
        <v>0</v>
      </c>
      <c r="K40" s="30">
        <v>0</v>
      </c>
      <c r="L40" s="30">
        <v>22339</v>
      </c>
      <c r="M40" s="30">
        <v>35499</v>
      </c>
      <c r="N40" s="30">
        <v>81</v>
      </c>
      <c r="O40" s="30">
        <v>0</v>
      </c>
      <c r="P40" s="30">
        <v>0</v>
      </c>
      <c r="Q40" s="30">
        <v>0</v>
      </c>
      <c r="R40" s="30">
        <v>0</v>
      </c>
      <c r="S40" s="31">
        <f t="shared" si="5"/>
        <v>67919</v>
      </c>
    </row>
    <row r="41" spans="1:19" s="17" customFormat="1" ht="12.75">
      <c r="A41" s="85"/>
      <c r="B41" s="20"/>
      <c r="C41" s="63"/>
      <c r="D41" t="s">
        <v>40</v>
      </c>
      <c r="F41" s="16"/>
      <c r="G41" s="30">
        <v>0</v>
      </c>
      <c r="H41" s="30">
        <v>0</v>
      </c>
      <c r="I41" s="30">
        <v>0</v>
      </c>
      <c r="J41" s="30">
        <v>7628</v>
      </c>
      <c r="K41" s="30">
        <v>533</v>
      </c>
      <c r="L41" s="30">
        <v>773</v>
      </c>
      <c r="M41" s="30">
        <v>2600</v>
      </c>
      <c r="N41" s="30">
        <v>5037</v>
      </c>
      <c r="O41" s="30">
        <v>0</v>
      </c>
      <c r="P41" s="30">
        <v>65717</v>
      </c>
      <c r="Q41" s="30">
        <v>362</v>
      </c>
      <c r="R41" s="30">
        <v>0</v>
      </c>
      <c r="S41" s="31">
        <f t="shared" si="5"/>
        <v>82650</v>
      </c>
    </row>
    <row r="42" spans="1:19" s="17" customFormat="1" ht="13.5" thickBot="1">
      <c r="A42" s="85"/>
      <c r="B42" s="20"/>
      <c r="C42" s="63"/>
      <c r="D42" s="79" t="s">
        <v>51</v>
      </c>
      <c r="F42" s="1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</row>
    <row r="43" spans="1:20" s="17" customFormat="1" ht="13.5" thickBot="1">
      <c r="A43" s="85"/>
      <c r="B43" s="20"/>
      <c r="C43" s="63"/>
      <c r="D43" s="79"/>
      <c r="E43" s="17" t="s">
        <v>54</v>
      </c>
      <c r="F43" s="16"/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f t="shared" si="5"/>
        <v>0</v>
      </c>
      <c r="T43" s="82"/>
    </row>
    <row r="44" spans="1:19" s="17" customFormat="1" ht="12.75">
      <c r="A44" s="85"/>
      <c r="B44" s="20"/>
      <c r="C44" s="63"/>
      <c r="D44" s="17" t="s">
        <v>37</v>
      </c>
      <c r="F44" s="16"/>
      <c r="G44" s="30">
        <v>26597</v>
      </c>
      <c r="H44" s="30">
        <v>141963</v>
      </c>
      <c r="I44" s="30">
        <v>0</v>
      </c>
      <c r="J44" s="30">
        <v>0</v>
      </c>
      <c r="K44" s="30">
        <v>2</v>
      </c>
      <c r="L44" s="30">
        <v>2</v>
      </c>
      <c r="M44" s="30">
        <v>9058</v>
      </c>
      <c r="N44" s="30">
        <v>5372</v>
      </c>
      <c r="O44" s="30">
        <v>0</v>
      </c>
      <c r="P44" s="30">
        <v>40518</v>
      </c>
      <c r="Q44" s="30">
        <v>0</v>
      </c>
      <c r="R44" s="30">
        <v>0</v>
      </c>
      <c r="S44" s="31">
        <f t="shared" si="5"/>
        <v>223512</v>
      </c>
    </row>
    <row r="45" spans="1:19" s="17" customFormat="1" ht="15">
      <c r="A45" s="85"/>
      <c r="B45" s="37" t="s">
        <v>3</v>
      </c>
      <c r="C45" s="62"/>
      <c r="D45" s="9"/>
      <c r="E45" s="49"/>
      <c r="F45" s="49"/>
      <c r="G45" s="50">
        <f aca="true" t="shared" si="6" ref="G45:R45">SUM(G31:G44)</f>
        <v>748195</v>
      </c>
      <c r="H45" s="50">
        <f t="shared" si="6"/>
        <v>1148097</v>
      </c>
      <c r="I45" s="50">
        <f t="shared" si="6"/>
        <v>822497</v>
      </c>
      <c r="J45" s="50">
        <f t="shared" si="6"/>
        <v>396062</v>
      </c>
      <c r="K45" s="50">
        <f t="shared" si="6"/>
        <v>1703652</v>
      </c>
      <c r="L45" s="50">
        <f t="shared" si="6"/>
        <v>446963</v>
      </c>
      <c r="M45" s="50">
        <f t="shared" si="6"/>
        <v>640112</v>
      </c>
      <c r="N45" s="50">
        <f t="shared" si="6"/>
        <v>251487</v>
      </c>
      <c r="O45" s="50">
        <f t="shared" si="6"/>
        <v>0</v>
      </c>
      <c r="P45" s="50">
        <f t="shared" si="6"/>
        <v>1070315</v>
      </c>
      <c r="Q45" s="50">
        <f t="shared" si="6"/>
        <v>228107</v>
      </c>
      <c r="R45" s="50">
        <f t="shared" si="6"/>
        <v>-987611</v>
      </c>
      <c r="S45" s="45">
        <f t="shared" si="5"/>
        <v>6467876</v>
      </c>
    </row>
    <row r="46" spans="1:19" s="17" customFormat="1" ht="12.75">
      <c r="A46" s="85"/>
      <c r="B46" s="12"/>
      <c r="C46" s="58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s="57" customFormat="1" ht="15">
      <c r="A47" s="85"/>
      <c r="B47" s="37" t="s">
        <v>4</v>
      </c>
      <c r="C47" s="5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 t="s">
        <v>44</v>
      </c>
      <c r="O47" s="38"/>
      <c r="P47" s="38"/>
      <c r="Q47" s="38"/>
      <c r="R47" s="38"/>
      <c r="S47" s="39"/>
    </row>
    <row r="48" spans="1:19" s="24" customFormat="1" ht="15">
      <c r="A48" s="85"/>
      <c r="B48" s="14"/>
      <c r="C48" s="64" t="s">
        <v>41</v>
      </c>
      <c r="D48" s="15"/>
      <c r="E48" s="15"/>
      <c r="F48" s="16"/>
      <c r="G48" s="47">
        <v>0</v>
      </c>
      <c r="H48" s="47">
        <v>0</v>
      </c>
      <c r="I48" s="47">
        <v>3543350</v>
      </c>
      <c r="J48" s="47">
        <v>233691</v>
      </c>
      <c r="K48" s="47">
        <f>5251606+221157</f>
        <v>5472763</v>
      </c>
      <c r="L48" s="47">
        <v>424616</v>
      </c>
      <c r="M48" s="47">
        <v>1840945</v>
      </c>
      <c r="N48" s="47">
        <f>168837+18804</f>
        <v>187641</v>
      </c>
      <c r="O48" s="47">
        <v>0</v>
      </c>
      <c r="P48" s="47">
        <v>1306039</v>
      </c>
      <c r="Q48" s="47">
        <v>0</v>
      </c>
      <c r="R48" s="47">
        <v>0</v>
      </c>
      <c r="S48" s="28">
        <f>SUM(G48:R48)</f>
        <v>13009045</v>
      </c>
    </row>
    <row r="49" spans="1:19" s="25" customFormat="1" ht="14.25">
      <c r="A49" s="85"/>
      <c r="B49" s="21"/>
      <c r="C49" s="15" t="s">
        <v>5</v>
      </c>
      <c r="D49" s="16"/>
      <c r="E49" s="17"/>
      <c r="F49" s="16"/>
      <c r="G49" s="30">
        <v>528411</v>
      </c>
      <c r="H49" s="30">
        <v>400754</v>
      </c>
      <c r="I49" s="30">
        <v>104170</v>
      </c>
      <c r="J49" s="30">
        <v>180362</v>
      </c>
      <c r="K49" s="30">
        <v>1886877</v>
      </c>
      <c r="L49" s="30">
        <v>21422</v>
      </c>
      <c r="M49" s="30">
        <v>375948</v>
      </c>
      <c r="N49" s="30">
        <f>82237-37608</f>
        <v>44629</v>
      </c>
      <c r="O49" s="30">
        <v>0</v>
      </c>
      <c r="P49" s="30">
        <v>5374496</v>
      </c>
      <c r="Q49" s="30">
        <v>289844</v>
      </c>
      <c r="R49" s="32">
        <v>0</v>
      </c>
      <c r="S49" s="31">
        <f>SUM(G49:R49)</f>
        <v>9206913</v>
      </c>
    </row>
    <row r="50" spans="1:19" s="1" customFormat="1" ht="15">
      <c r="A50" s="85"/>
      <c r="B50" s="37" t="s">
        <v>6</v>
      </c>
      <c r="C50" s="67"/>
      <c r="D50" s="49"/>
      <c r="E50" s="49"/>
      <c r="F50" s="49"/>
      <c r="G50" s="50">
        <f aca="true" t="shared" si="7" ref="G50:R50">SUM(G48:G49)</f>
        <v>528411</v>
      </c>
      <c r="H50" s="50">
        <f t="shared" si="7"/>
        <v>400754</v>
      </c>
      <c r="I50" s="50">
        <f t="shared" si="7"/>
        <v>3647520</v>
      </c>
      <c r="J50" s="50">
        <f t="shared" si="7"/>
        <v>414053</v>
      </c>
      <c r="K50" s="50">
        <f t="shared" si="7"/>
        <v>7359640</v>
      </c>
      <c r="L50" s="50">
        <f t="shared" si="7"/>
        <v>446038</v>
      </c>
      <c r="M50" s="50">
        <f t="shared" si="7"/>
        <v>2216893</v>
      </c>
      <c r="N50" s="50">
        <f t="shared" si="7"/>
        <v>232270</v>
      </c>
      <c r="O50" s="50"/>
      <c r="P50" s="50">
        <f t="shared" si="7"/>
        <v>6680535</v>
      </c>
      <c r="Q50" s="50">
        <f t="shared" si="7"/>
        <v>289844</v>
      </c>
      <c r="R50" s="50">
        <f t="shared" si="7"/>
        <v>0</v>
      </c>
      <c r="S50" s="45">
        <f>SUM(G50:R50)</f>
        <v>22215958</v>
      </c>
    </row>
    <row r="51" spans="1:19" s="40" customFormat="1" ht="14.25">
      <c r="A51" s="85"/>
      <c r="B51" s="65"/>
      <c r="C51" s="69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66"/>
    </row>
    <row r="52" spans="1:19" s="19" customFormat="1" ht="15.75" thickBot="1">
      <c r="A52" s="85"/>
      <c r="B52" s="73" t="s">
        <v>7</v>
      </c>
      <c r="C52" s="72"/>
      <c r="D52" s="55"/>
      <c r="E52" s="55"/>
      <c r="F52" s="55"/>
      <c r="G52" s="55">
        <f>G50+G45</f>
        <v>1276606</v>
      </c>
      <c r="H52" s="55">
        <f aca="true" t="shared" si="8" ref="H52:R52">H50+H45</f>
        <v>1548851</v>
      </c>
      <c r="I52" s="55">
        <f t="shared" si="8"/>
        <v>4470017</v>
      </c>
      <c r="J52" s="55">
        <f t="shared" si="8"/>
        <v>810115</v>
      </c>
      <c r="K52" s="55">
        <f t="shared" si="8"/>
        <v>9063292</v>
      </c>
      <c r="L52" s="55">
        <f t="shared" si="8"/>
        <v>893001</v>
      </c>
      <c r="M52" s="55">
        <f t="shared" si="8"/>
        <v>2857005</v>
      </c>
      <c r="N52" s="55">
        <f>N50+N45</f>
        <v>483757</v>
      </c>
      <c r="O52" s="55"/>
      <c r="P52" s="55">
        <f t="shared" si="8"/>
        <v>7750850</v>
      </c>
      <c r="Q52" s="55">
        <f t="shared" si="8"/>
        <v>517951</v>
      </c>
      <c r="R52" s="55">
        <f t="shared" si="8"/>
        <v>-987611</v>
      </c>
      <c r="S52" s="33">
        <f>SUM(G52:R52)</f>
        <v>28683834</v>
      </c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8">
      <c r="A59" s="83"/>
    </row>
    <row r="60" ht="18">
      <c r="A60" s="84"/>
    </row>
    <row r="61" ht="18">
      <c r="A61" s="84"/>
    </row>
    <row r="62" ht="18">
      <c r="A62" s="84"/>
    </row>
    <row r="63" ht="18">
      <c r="A63" s="84"/>
    </row>
    <row r="64" ht="18">
      <c r="A64" s="84"/>
    </row>
    <row r="65" ht="18">
      <c r="A65" s="84"/>
    </row>
    <row r="66" ht="18">
      <c r="A66" s="84"/>
    </row>
    <row r="67" ht="18">
      <c r="A67" s="84"/>
    </row>
    <row r="68" ht="18">
      <c r="A68" s="84"/>
    </row>
    <row r="69" ht="18">
      <c r="A69" s="84"/>
    </row>
    <row r="70" ht="18">
      <c r="A70" s="84"/>
    </row>
    <row r="72" ht="12.75" customHeight="1"/>
  </sheetData>
  <mergeCells count="6">
    <mergeCell ref="A11:A58"/>
    <mergeCell ref="A2:A5"/>
    <mergeCell ref="B3:S3"/>
    <mergeCell ref="B1:S1"/>
    <mergeCell ref="B2:S2"/>
    <mergeCell ref="B4:S4"/>
  </mergeCells>
  <printOptions horizontalCentered="1"/>
  <pageMargins left="0.7" right="0.7" top="1" bottom="0.7" header="1" footer="0.5"/>
  <pageSetup fitToHeight="1" fitToWidth="1" horizontalDpi="600" verticalDpi="600" orientation="landscape" scale="48" r:id="rId1"/>
  <headerFooter alignWithMargins="0">
    <oddHeader xml:space="preserve">&amp;R&amp;"Arial,Bold"&amp;12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2004-11-15T21:21:23Z</cp:lastPrinted>
  <dcterms:created xsi:type="dcterms:W3CDTF">1998-12-21T20:46:59Z</dcterms:created>
  <dcterms:modified xsi:type="dcterms:W3CDTF">2005-01-26T14:00:15Z</dcterms:modified>
  <cp:category/>
  <cp:version/>
  <cp:contentType/>
  <cp:contentStatus/>
</cp:coreProperties>
</file>