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95" tabRatio="813" activeTab="4"/>
  </bookViews>
  <sheets>
    <sheet name="FEMA Referral_PHA Assignment" sheetId="1" r:id="rId1"/>
    <sheet name="IKE01 PSR Weekly % Change" sheetId="2" r:id="rId2"/>
    <sheet name="Families Assigned by PHAs on GA" sheetId="3" r:id="rId3"/>
    <sheet name="EOP Reason Summary" sheetId="4" r:id="rId4"/>
    <sheet name="Legend &amp; Definitions" sheetId="5" r:id="rId5"/>
    <sheet name="Call Master Pivot" sheetId="6" state="hidden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New2" localSheetId="4">OFFSET(#REF!,0,0,COUNTA(#REF!))</definedName>
    <definedName name="__New2">OFFSET(#REF!,0,0,COUNTA(#REF!))</definedName>
    <definedName name="_New2" localSheetId="4">OFFSET(#REF!,0,0,COUNTA(#REF!))</definedName>
    <definedName name="_New2">OFFSET(#REF!,0,0,COUNTA(#REF!))</definedName>
    <definedName name="A_DATES" localSheetId="4">OFFSET('[1]Data'!$A$3,0,0,COUNTA('[1]Data'!$A:$A))</definedName>
    <definedName name="A_DATES">OFFSET('[1]Data'!$A$3,0,0,COUNTA('[1]Data'!$A:$A))</definedName>
    <definedName name="B_FEMA_HUD" localSheetId="4">OFFSET('[1]Data'!$B$3,0,0,COUNTA('[1]Data'!$A:$A))</definedName>
    <definedName name="B_FEMA_HUD">OFFSET('[1]Data'!$B$3,0,0,COUNTA('[1]Data'!$A:$A))</definedName>
    <definedName name="C_DIS" localSheetId="4">OFFSET('[1]Data'!$C$3,0,0,COUNTA('[1]Data'!$A:$A))</definedName>
    <definedName name="C_DIS">OFFSET('[1]Data'!$C$3,0,0,COUNTA('[1]Data'!$A:$A))</definedName>
    <definedName name="D_PHA" localSheetId="4">OFFSET('[1]Data'!$D$3,0,0,COUNTA('[1]Data'!$A:$A))</definedName>
    <definedName name="D_PHA">OFFSET('[1]Data'!$D$3,0,0,COUNTA('[1]Data'!$A:$A))</definedName>
    <definedName name="E_DSRC" localSheetId="4">OFFSET('[1]Data'!$E$3,0,0,COUNTA('[1]Data'!$A:$A))</definedName>
    <definedName name="E_DSRC">OFFSET('[1]Data'!$E$3,0,0,COUNTA('[1]Data'!$A:$A))</definedName>
    <definedName name="G_DATES" localSheetId="4">OFFSET('[1]Data'!$G$3,0,0,COUNTA('[1]Data'!$G:$G))</definedName>
    <definedName name="G_DATES">OFFSET('[1]Data'!$G$3,0,0,COUNTA('[1]Data'!$G:$G))</definedName>
    <definedName name="H_PHA_DIS" localSheetId="4">OFFSET('[1]Data'!$H$3,0,0,COUNTA('[1]Data'!$G:$G))</definedName>
    <definedName name="H_PHA_DIS">OFFSET('[1]Data'!$H$3,0,0,COUNTA('[1]Data'!$G:$G))</definedName>
    <definedName name="I_NO_PHA" localSheetId="4">OFFSET('[1]Data'!$I$3,0,0,COUNTA('[1]Data'!$G:$G))</definedName>
    <definedName name="I_NO_PHA">OFFSET('[1]Data'!$I$3,0,0,COUNTA('[1]Data'!$G:$G))</definedName>
    <definedName name="J_PHA" localSheetId="4">OFFSET('[1]Data'!$K$3,0,0,COUNTA('[1]Data'!$G:$G))</definedName>
    <definedName name="J_PHA">OFFSET('[1]Data'!$K$3,0,0,COUNTA('[1]Data'!$G:$G))</definedName>
    <definedName name="L_DATES" localSheetId="4">OFFSET('[1]Data'!$M$3,0,0,COUNTA('[1]Data'!$M:$M))</definedName>
    <definedName name="L_DATES">OFFSET('[1]Data'!$M$3,0,0,COUNTA('[1]Data'!$M:$M))</definedName>
    <definedName name="M_CASE_MGMT" localSheetId="4">OFFSET('[1]Data'!$N$3,0,0,COUNTA('[1]Data'!$M:$M))</definedName>
    <definedName name="M_CASE_MGMT">OFFSET('[1]Data'!$N$3,0,0,COUNTA('[1]Data'!$M:$M))</definedName>
    <definedName name="N_DRSC" localSheetId="4">OFFSET('[1]Data'!$O$3,0,0,COUNTA('[1]Data'!$M:$M))</definedName>
    <definedName name="N_DRSC">OFFSET('[1]Data'!$O$3,0,0,COUNTA('[1]Data'!$M:$M))</definedName>
    <definedName name="New" localSheetId="4">OFFSET(#REF!,0,0,COUNTA(#REF!))</definedName>
    <definedName name="New">OFFSET(#REF!,0,0,COUNTA(#REF!))</definedName>
    <definedName name="O_LEFT" localSheetId="4">OFFSET('[1]Data'!$P$3,0,0,COUNTA('[1]Data'!$M:$M))</definedName>
    <definedName name="O_LEFT">OFFSET('[1]Data'!$P$3,0,0,COUNTA('[1]Data'!$M:$M))</definedName>
    <definedName name="P_PHA" localSheetId="4">OFFSET('[1]Data'!$Q$3,0,0,COUNTA('[1]Data'!$M:$M))</definedName>
    <definedName name="P_PHA">OFFSET('[1]Data'!$Q$3,0,0,COUNTA('[1]Data'!$M:$M))</definedName>
    <definedName name="_xlnm.Print_Area" localSheetId="5">'Call Master Pivot'!#REF!</definedName>
    <definedName name="_xlnm.Print_Area" localSheetId="3">'EOP Reason Summary'!$A$1:$D$19</definedName>
    <definedName name="_xlnm.Print_Area" localSheetId="2">'Families Assigned by PHAs on GA'!$A$1:$L$140</definedName>
    <definedName name="_xlnm.Print_Area" localSheetId="0">'FEMA Referral_PHA Assignment'!$A$1:$F$37</definedName>
    <definedName name="_xlnm.Print_Area" localSheetId="1">'IKE01 PSR Weekly % Change'!$A$1:$J$19</definedName>
    <definedName name="_xlnm.Print_Titles" localSheetId="2">'Families Assigned by PHAs on GA'!$1:$3</definedName>
  </definedNames>
  <calcPr fullCalcOnLoad="1"/>
</workbook>
</file>

<file path=xl/sharedStrings.xml><?xml version="1.0" encoding="utf-8"?>
<sst xmlns="http://schemas.openxmlformats.org/spreadsheetml/2006/main" count="376" uniqueCount="344">
  <si>
    <t>Case Scenario</t>
  </si>
  <si>
    <t>Family Contacted</t>
  </si>
  <si>
    <t>Family Agreed to Case Management</t>
  </si>
  <si>
    <t>DRSC Signed with Landlord</t>
  </si>
  <si>
    <t>Totals</t>
  </si>
  <si>
    <t>Prior wk total</t>
  </si>
  <si>
    <t>Diff</t>
  </si>
  <si>
    <t>% of Total</t>
  </si>
  <si>
    <t>A</t>
  </si>
  <si>
    <t>X</t>
  </si>
  <si>
    <t>B</t>
  </si>
  <si>
    <t>C</t>
  </si>
  <si>
    <t>D</t>
  </si>
  <si>
    <t>E
(In Process - Transitioning to DHAP)</t>
  </si>
  <si>
    <t>EOP’s</t>
  </si>
  <si>
    <t>N/A</t>
  </si>
  <si>
    <t>Total</t>
  </si>
  <si>
    <t># of Families Loaded into DIS</t>
  </si>
  <si>
    <t>Date of FEMA Referral</t>
  </si>
  <si>
    <t># of Families Referred</t>
  </si>
  <si>
    <t>Records being researched for current HUD Assistance</t>
  </si>
  <si>
    <t xml:space="preserve">F
</t>
  </si>
  <si>
    <t>Remaining total of DHAP IKE families loaded into DIS but have not yet been assigned to a PHA.</t>
  </si>
  <si>
    <t>Total Families Referred by FEMA for DHAP IKE loaded into DIS</t>
  </si>
  <si>
    <t>DUPAST</t>
  </si>
  <si>
    <t>NOCASE</t>
  </si>
  <si>
    <t>OTHER</t>
  </si>
  <si>
    <t>REFDAS</t>
  </si>
  <si>
    <t>RETHOM</t>
  </si>
  <si>
    <t>EOP Reason</t>
  </si>
  <si>
    <t>Description</t>
  </si>
  <si>
    <t>Grand Total</t>
  </si>
  <si>
    <t>NOMVLD</t>
  </si>
  <si>
    <t>DEDHOH</t>
  </si>
  <si>
    <t>Deceased Head of Household</t>
  </si>
  <si>
    <t>Family receiving duplicate assistance</t>
  </si>
  <si>
    <t>Family does not agree to Case Management</t>
  </si>
  <si>
    <t>NOCNCT</t>
  </si>
  <si>
    <t>Unable to contact family</t>
  </si>
  <si>
    <t>Family does not agree to move to unit with landlord</t>
  </si>
  <si>
    <t>Please refer to comment field</t>
  </si>
  <si>
    <t>PMHSNG</t>
  </si>
  <si>
    <t>Placed in Permanent Housing</t>
  </si>
  <si>
    <t>Refused Disaster Assistance</t>
  </si>
  <si>
    <t>Return Home</t>
  </si>
  <si>
    <t>TAVFO</t>
  </si>
  <si>
    <t>Termination of Assistance for Violation of Family Obligation</t>
  </si>
  <si>
    <t>% of families in process</t>
  </si>
  <si>
    <t>Referral Round #</t>
  </si>
  <si>
    <t>Total:</t>
  </si>
  <si>
    <t>% of Families in Process</t>
  </si>
  <si>
    <t xml:space="preserve"># of EOP </t>
  </si>
  <si>
    <t>% of EOP Total</t>
  </si>
  <si>
    <t>EOP + Inactive</t>
  </si>
  <si>
    <t>Error in Data (To be fixed)</t>
  </si>
  <si>
    <t>EOP</t>
  </si>
  <si>
    <t>Row Labels</t>
  </si>
  <si>
    <t>FMD</t>
  </si>
  <si>
    <t>PH</t>
  </si>
  <si>
    <t>QAD</t>
  </si>
  <si>
    <t>REAC</t>
  </si>
  <si>
    <t>RG</t>
  </si>
  <si>
    <t>(blank)</t>
  </si>
  <si>
    <t xml:space="preserve"> No Caller Group Response Received </t>
  </si>
  <si>
    <t>3 call attempts</t>
  </si>
  <si>
    <t>Assigned</t>
  </si>
  <si>
    <t>Bad_Num</t>
  </si>
  <si>
    <t>Contacted</t>
  </si>
  <si>
    <t>Does not need assistance</t>
  </si>
  <si>
    <t>Not 3 attempts</t>
  </si>
  <si>
    <t>Spanish Speaking</t>
  </si>
  <si>
    <t>Tagged Assigned by QAD</t>
  </si>
  <si>
    <t>Unassigned Caller Group</t>
  </si>
  <si>
    <t>Assigned Pending</t>
  </si>
  <si>
    <t>Total Calls + Currently Assigned</t>
  </si>
  <si>
    <t>PIH</t>
  </si>
  <si>
    <t>Rounds16-17 &amp;19-20</t>
  </si>
  <si>
    <t>Assigned 9-10 Jan</t>
  </si>
  <si>
    <t>Round 15/Mashup</t>
  </si>
  <si>
    <t>Assigned 14 Jan</t>
  </si>
  <si>
    <t>*total to REAC - 903 families</t>
  </si>
  <si>
    <t>FEDICA</t>
  </si>
  <si>
    <t>DHAP-IKE Call Status (Data Frozen as of14Jan09) Pending Call Sheets from   PIH &amp; REAC - 2201 Calls Outstanding</t>
  </si>
  <si>
    <t>Validation</t>
  </si>
  <si>
    <t>Family Not Eligible for DHAP-Ike Continued Assistance</t>
  </si>
  <si>
    <t>NOMVHQ</t>
  </si>
  <si>
    <t>Family does not agree to move to HQS Compliant Unit</t>
  </si>
  <si>
    <t>Other Records EOP or Inactivated due VO, Duplicates, etc</t>
  </si>
  <si>
    <t>Inactive</t>
  </si>
  <si>
    <t>Invalid EOP Reason</t>
  </si>
  <si>
    <t>FRVAPA</t>
  </si>
  <si>
    <t>Family Received Vacancy Payment</t>
  </si>
  <si>
    <t>TX017</t>
  </si>
  <si>
    <t>TX017 - Housing Authority of the City of Galveston</t>
  </si>
  <si>
    <t>TX005</t>
  </si>
  <si>
    <t>TX005 - Houston Housing Authority</t>
  </si>
  <si>
    <t>TX441</t>
  </si>
  <si>
    <t>TX441 - Harris County Housing Authority</t>
  </si>
  <si>
    <t>TX034</t>
  </si>
  <si>
    <t>TX034 - Housing Authority of Port Arthur</t>
  </si>
  <si>
    <t>LA889</t>
  </si>
  <si>
    <t>LA889 - Pilgrim Rest Community Development Agency</t>
  </si>
  <si>
    <t>LA003</t>
  </si>
  <si>
    <t>LA003 - Housing Authority of East Baton Rouge</t>
  </si>
  <si>
    <t>TX999</t>
  </si>
  <si>
    <t>TX999 - Harris County - NO GA Families</t>
  </si>
  <si>
    <t>LA211</t>
  </si>
  <si>
    <t>LA211 - Terrebonne PH Consolid. Govt., Federal Programs Division</t>
  </si>
  <si>
    <t>TX012</t>
  </si>
  <si>
    <t>TX012 - Housing Authority of the City of Baytown</t>
  </si>
  <si>
    <t>LA001</t>
  </si>
  <si>
    <t>LA001 - Housing Authority of New Orleans</t>
  </si>
  <si>
    <t>LA013</t>
  </si>
  <si>
    <t>LA013 - Housing Authority of Jefferson Parish</t>
  </si>
  <si>
    <t>LA207</t>
  </si>
  <si>
    <t>LA207 - Tangipahoa Parish Council</t>
  </si>
  <si>
    <t>LA005</t>
  </si>
  <si>
    <t>LA005 - Housing Authority of the City of Lafayette</t>
  </si>
  <si>
    <t>TX512</t>
  </si>
  <si>
    <t>TX512 - Deep East Texas Council of Governments</t>
  </si>
  <si>
    <t>TX560</t>
  </si>
  <si>
    <t>TX560 - Housing Authority of Montgomery County</t>
  </si>
  <si>
    <t>LA004</t>
  </si>
  <si>
    <t>LA004 - Housing Authority of Lake Charles</t>
  </si>
  <si>
    <t>LA172</t>
  </si>
  <si>
    <t>LA172 - Calcasieu Parish Police Jury</t>
  </si>
  <si>
    <t>TX505</t>
  </si>
  <si>
    <t>TX505 - Liberty County Housing Authority</t>
  </si>
  <si>
    <t>LA204</t>
  </si>
  <si>
    <t>LA204 - West Baton Rouge Parish Council</t>
  </si>
  <si>
    <t>LA009</t>
  </si>
  <si>
    <t>LA009 - Ascension Parish Section 8 Program</t>
  </si>
  <si>
    <t>TX440</t>
  </si>
  <si>
    <t>TX440 - City of Pasadena Housing Assistance Program</t>
  </si>
  <si>
    <t>LA104</t>
  </si>
  <si>
    <t>LA104 - Housing Authority of Hammond</t>
  </si>
  <si>
    <t>LA171</t>
  </si>
  <si>
    <t>LA171 - Ouachita Parish Police Jury</t>
  </si>
  <si>
    <t>LA101</t>
  </si>
  <si>
    <t>LA101 - Housing Authority of the City of Denham Springs</t>
  </si>
  <si>
    <t>TX001</t>
  </si>
  <si>
    <t>TX001 - Austin Housing Authority</t>
  </si>
  <si>
    <t>TX006</t>
  </si>
  <si>
    <t>TX006 - San Antonio Housing Authority</t>
  </si>
  <si>
    <t>LA094</t>
  </si>
  <si>
    <t>LA094 - Housing Authority of St. Charles Parish</t>
  </si>
  <si>
    <t>LA103</t>
  </si>
  <si>
    <t>LA103 - Housing Authority of City of Slidell</t>
  </si>
  <si>
    <t>TX009</t>
  </si>
  <si>
    <t>TX009 - Housing Authority of the City of Dallas, Texa</t>
  </si>
  <si>
    <t>LA132</t>
  </si>
  <si>
    <t>LA132 - Avoyelles Parish Police Jury</t>
  </si>
  <si>
    <t>LA238</t>
  </si>
  <si>
    <t>LA238 - Housing Authority of City of Covington</t>
  </si>
  <si>
    <t>LA192</t>
  </si>
  <si>
    <t>LA192 - City of Ville Platte</t>
  </si>
  <si>
    <t>LA006</t>
  </si>
  <si>
    <t>LA006 - Housing Authority of Monroe</t>
  </si>
  <si>
    <t>TX483</t>
  </si>
  <si>
    <t>TX483 - Housing Authority of the City of Rosenberg</t>
  </si>
  <si>
    <t>TX526</t>
  </si>
  <si>
    <t>TX526 - Brazos Valley Council of Governments</t>
  </si>
  <si>
    <t>TX264</t>
  </si>
  <si>
    <t>TX264 - Georgetown Housing Authority</t>
  </si>
  <si>
    <t>TX482</t>
  </si>
  <si>
    <t>TX482 - Central Texas Council of Governments</t>
  </si>
  <si>
    <t>LA182</t>
  </si>
  <si>
    <t>LA182 - Evangeline Parish Police Jury</t>
  </si>
  <si>
    <t>TX486</t>
  </si>
  <si>
    <t>TX486 - Housing Authority of the City of Nacogdoches</t>
  </si>
  <si>
    <t>TX008</t>
  </si>
  <si>
    <t>TX008 - Corpus Christi Housing Authority</t>
  </si>
  <si>
    <t>TX010</t>
  </si>
  <si>
    <t>TX010 - Housing Authority of the City of Waco</t>
  </si>
  <si>
    <t>TX433</t>
  </si>
  <si>
    <t>TX433 - Arlington Housing Authority</t>
  </si>
  <si>
    <t>TX004</t>
  </si>
  <si>
    <t>TX004 - Housing Authority of Fort Worth</t>
  </si>
  <si>
    <t>OK901</t>
  </si>
  <si>
    <t>OK901 - Oklahoma Housing Finance Agency</t>
  </si>
  <si>
    <t>TX128</t>
  </si>
  <si>
    <t>TX128 - Housing Authority of Plano</t>
  </si>
  <si>
    <t>TX343</t>
  </si>
  <si>
    <t>TX343 - New Braunfels Housing Authority</t>
  </si>
  <si>
    <t>TX459</t>
  </si>
  <si>
    <t>TX459 - Longview Housing Authority</t>
  </si>
  <si>
    <t>GA901</t>
  </si>
  <si>
    <t>GA901 - Georgia Residential Finance</t>
  </si>
  <si>
    <t>LA002</t>
  </si>
  <si>
    <t>LA002 - Housing Authority of Shreveport</t>
  </si>
  <si>
    <t>TX480</t>
  </si>
  <si>
    <t>TX480 - Travis County Housing Authority</t>
  </si>
  <si>
    <t>TX516</t>
  </si>
  <si>
    <t>TX516 - Jacksonville Housing Authority</t>
  </si>
  <si>
    <t>TX435</t>
  </si>
  <si>
    <t>TX435 - Garland Housing Authority</t>
  </si>
  <si>
    <t>GA264</t>
  </si>
  <si>
    <t>GA264 - Housing Authority of Fulton County</t>
  </si>
  <si>
    <t>LA074</t>
  </si>
  <si>
    <t>LA074 - Housing Authority of Sabine Parish</t>
  </si>
  <si>
    <t>TX431</t>
  </si>
  <si>
    <t>TX431 - Tarrant County Housing Assistance Office</t>
  </si>
  <si>
    <t>AR252</t>
  </si>
  <si>
    <t>AR252 - Pulaski County Housing Agency</t>
  </si>
  <si>
    <t>CO034</t>
  </si>
  <si>
    <t>CO034 - Loveland Housing Authority</t>
  </si>
  <si>
    <t>TX087</t>
  </si>
  <si>
    <t>TX087 - San Marcos Housing Authority</t>
  </si>
  <si>
    <t>WA008</t>
  </si>
  <si>
    <t>WA008 - Housing Authority of the City of Vancouver</t>
  </si>
  <si>
    <t>OK005</t>
  </si>
  <si>
    <t>OK005 - Housing Authority of the City of Lawton</t>
  </si>
  <si>
    <t>TX434</t>
  </si>
  <si>
    <t>TX434 - Grand Prairie Housing &amp; Neighborhood Services</t>
  </si>
  <si>
    <t>TX457</t>
  </si>
  <si>
    <t>TX457 - Housing Authority of Marshall</t>
  </si>
  <si>
    <t>GA237</t>
  </si>
  <si>
    <t>GA237 - Housing Authority of the County of Dekalb, GA</t>
  </si>
  <si>
    <t>AR181</t>
  </si>
  <si>
    <t>AR181 - Fayetteville Housing Authority</t>
  </si>
  <si>
    <t>MS109</t>
  </si>
  <si>
    <t>MS109 - The Housing Authority of the City of Long Beach</t>
  </si>
  <si>
    <t>CA004</t>
  </si>
  <si>
    <t>CA004 - Housing Authority of the City of Los Angeles</t>
  </si>
  <si>
    <t>OK002</t>
  </si>
  <si>
    <t>OK002 - Housing Authority of the City of Oklahoma City</t>
  </si>
  <si>
    <t>TN001</t>
  </si>
  <si>
    <t>TN001 - Memphis Housing Authority</t>
  </si>
  <si>
    <t>AR016</t>
  </si>
  <si>
    <t>AR016 - Camden Housing Authority</t>
  </si>
  <si>
    <t>TX025</t>
  </si>
  <si>
    <t>TX025 – San Benito HA</t>
  </si>
  <si>
    <t>TX352</t>
  </si>
  <si>
    <t>TX352 - Housing Authority of Livingston</t>
  </si>
  <si>
    <t>CA007</t>
  </si>
  <si>
    <t>CA007 - County of Sacramento Housing Authority</t>
  </si>
  <si>
    <t>CA108</t>
  </si>
  <si>
    <t>CA108 - Housing Authority of the County of San Diego</t>
  </si>
  <si>
    <t>IL002</t>
  </si>
  <si>
    <t>IL002 - Chicago Housing Authority</t>
  </si>
  <si>
    <t>LA190</t>
  </si>
  <si>
    <t>LA190 - Bossier Parish Section 8</t>
  </si>
  <si>
    <t>NM064</t>
  </si>
  <si>
    <t>NM064 - Region IV Housing Authority</t>
  </si>
  <si>
    <t>TX174</t>
  </si>
  <si>
    <t>TX174 – Sinton HA</t>
  </si>
  <si>
    <t>TX327</t>
  </si>
  <si>
    <t>TX327 - Housing Authority of Abilene</t>
  </si>
  <si>
    <t>AR003</t>
  </si>
  <si>
    <t>AR003 - The Housing Authority of the City of Fort Smi</t>
  </si>
  <si>
    <t>AR197</t>
  </si>
  <si>
    <t>AR197 - White River Regional Housing Authority</t>
  </si>
  <si>
    <t>CA011</t>
  </si>
  <si>
    <t>CA011 - County of Contra Costa Housing Authority</t>
  </si>
  <si>
    <t>FL024</t>
  </si>
  <si>
    <t>FL024 - Ormond Beach Housing Authority</t>
  </si>
  <si>
    <t>FL030</t>
  </si>
  <si>
    <t>FL030 - Housing Authority of the County of Flagler</t>
  </si>
  <si>
    <t>FL066</t>
  </si>
  <si>
    <t>FL066 - Hialeah Housing Authority</t>
  </si>
  <si>
    <t>GA232</t>
  </si>
  <si>
    <t>GA232 - Housing Authority of the City of College Park</t>
  </si>
  <si>
    <t>MO212</t>
  </si>
  <si>
    <t>MO212 - Ripley County HA</t>
  </si>
  <si>
    <t>NC144</t>
  </si>
  <si>
    <t>NC144 - Eastern Carolina Human Services Agency, Inc.</t>
  </si>
  <si>
    <t>NM009</t>
  </si>
  <si>
    <t>NM009 - Santa Fe Civic Housing Authority</t>
  </si>
  <si>
    <t>NM063</t>
  </si>
  <si>
    <t>NM063 – Region VI HA of New Mexico</t>
  </si>
  <si>
    <t>PA006</t>
  </si>
  <si>
    <t>PA006 - Allegheny County Housing Authority</t>
  </si>
  <si>
    <t>SC057</t>
  </si>
  <si>
    <t>SC057 - Housing Authority of N Charleston</t>
  </si>
  <si>
    <t>TN020</t>
  </si>
  <si>
    <t>TN020 - Murfreesboro Housing Authority</t>
  </si>
  <si>
    <t>TX322</t>
  </si>
  <si>
    <t>TX322 - Round Rock Housing Authority</t>
  </si>
  <si>
    <t>TX436</t>
  </si>
  <si>
    <t>TX436 - Mesquite</t>
  </si>
  <si>
    <t>TX458</t>
  </si>
  <si>
    <t>TX458 - Grayson County Housing Authority</t>
  </si>
  <si>
    <t>UT004</t>
  </si>
  <si>
    <t>UT004 - Housing Authority of Salt Lake City</t>
  </si>
  <si>
    <t>AR068</t>
  </si>
  <si>
    <t>AR068 - Hope Housing Authority</t>
  </si>
  <si>
    <t>GA095</t>
  </si>
  <si>
    <t>GA095 - Housing Authority of the City of Newnan</t>
  </si>
  <si>
    <t>IA020</t>
  </si>
  <si>
    <t>IA020 - Des Moines Municipal Housing Agency</t>
  </si>
  <si>
    <t>KY901</t>
  </si>
  <si>
    <t>KY901 - Kentucky Housing Corporation-State Agency</t>
  </si>
  <si>
    <t>NM035</t>
  </si>
  <si>
    <t>NM035 - Town of Bernalillo Dept of Housing Services</t>
  </si>
  <si>
    <t>NV905</t>
  </si>
  <si>
    <t>NV905 - Nevada Rural Hsg Auth</t>
  </si>
  <si>
    <t>OH025</t>
  </si>
  <si>
    <t>OH025 - Lake Metropolitan Housing Authority</t>
  </si>
  <si>
    <t>OH070</t>
  </si>
  <si>
    <t>OH070 - Fairfield Metropolitan Housing Authority</t>
  </si>
  <si>
    <t>OK139</t>
  </si>
  <si>
    <t>OK139 - Housing Authority of the City of Norman</t>
  </si>
  <si>
    <t>PA001</t>
  </si>
  <si>
    <t>PA001 - Housing Auth City of Pittsburgh</t>
  </si>
  <si>
    <t>TN007</t>
  </si>
  <si>
    <t>TN007 - Jackson Housing Authority</t>
  </si>
  <si>
    <t>UT002</t>
  </si>
  <si>
    <t>UT002 - Housing Authority of the City of Ogden</t>
  </si>
  <si>
    <t>VA012</t>
  </si>
  <si>
    <t>VA012 - Chesapeake Redevelopment &amp; Housing Authority</t>
  </si>
  <si>
    <t>LOUISIANA</t>
  </si>
  <si>
    <t>TEXAS</t>
  </si>
  <si>
    <t>REST OF UNITED STATES</t>
  </si>
  <si>
    <t>Disaster Information System.  The DHAP-IKE system of record for family status.</t>
  </si>
  <si>
    <t>DIS</t>
  </si>
  <si>
    <t>Family's participation in the program ended.</t>
  </si>
  <si>
    <t>DEFINITIONS</t>
  </si>
  <si>
    <t>The PHA is unable to contact the family or is in the process of contacting the family.</t>
  </si>
  <si>
    <t>N</t>
  </si>
  <si>
    <t>Case E</t>
  </si>
  <si>
    <t>The family was contacted by the PHA and an intake interview is scheduled.</t>
  </si>
  <si>
    <t>Y</t>
  </si>
  <si>
    <t>Case D</t>
  </si>
  <si>
    <t>Probably a reporting error.  Families that are under a DRSC and HUD is paying rent would have agreed to participate before DRSC was executed.  HUD is working with PHAs to properly report these families.</t>
  </si>
  <si>
    <t>Case C</t>
  </si>
  <si>
    <t xml:space="preserve">The family was contacted by the PHA and agreed to participate in the DHAP, including case management services.  Case B families are searching for units, completing paperwork, or having units inspected before the DRSC can be executed.  </t>
  </si>
  <si>
    <t>Case B</t>
  </si>
  <si>
    <t>The family was contacted by the Public Housing Agency (PHA), agreed to participate in the program, including case management services, and is currently under a Disaster Rental Subsidy Contract (DRSC) with HUD paying rental assistance to a landlord on the Family's behalf.</t>
  </si>
  <si>
    <t>Case A</t>
  </si>
  <si>
    <t>NOTES</t>
  </si>
  <si>
    <t>DRSC Signed by Landlord</t>
  </si>
  <si>
    <t>Agreed to Participate</t>
  </si>
  <si>
    <t>Contacted by PHA</t>
  </si>
  <si>
    <t>LEGEND</t>
  </si>
  <si>
    <t>Data as of 2/24/2009</t>
  </si>
  <si>
    <t>DHAP IKE Status Report</t>
  </si>
  <si>
    <t xml:space="preserve">Families contacted by HUD </t>
  </si>
  <si>
    <t>Families in process of being contacted by HUD</t>
  </si>
  <si>
    <t>DHAP IKE Payment Status Report</t>
  </si>
  <si>
    <t>Weekly % Change</t>
  </si>
  <si>
    <r>
      <t>Grand Total</t>
    </r>
    <r>
      <rPr>
        <b/>
        <vertAlign val="superscript"/>
        <sz val="10"/>
        <rFont val="Arial"/>
        <family val="2"/>
      </rPr>
      <t>1</t>
    </r>
  </si>
  <si>
    <t>Total Family Assignments by PHAs with Grant Agreements</t>
  </si>
  <si>
    <t>End of Participation (EOP) by Reason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</si>
  <si>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The total number of families assigned to a PHA is 34,895.  To date, 1,260 families are EOP's for duplicate assistance before assignment to a PHA.  The sum of all families assigned and those that are EOP's before assignment equals 36,155.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</si>
</sst>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color indexed="63"/>
      <name val="Comic Sans MS"/>
      <family val="4"/>
    </font>
    <font>
      <b/>
      <sz val="18"/>
      <name val="Arial"/>
      <family val="2"/>
    </font>
    <font>
      <sz val="12"/>
      <name val="Courier New"/>
      <family val="3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6"/>
      <color indexed="43"/>
      <name val="Calibri"/>
      <family val="2"/>
    </font>
    <font>
      <sz val="11"/>
      <color indexed="43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b/>
      <sz val="16"/>
      <color theme="2" tint="-0.09996999800205231"/>
      <name val="Calibri"/>
      <family val="2"/>
    </font>
    <font>
      <sz val="11"/>
      <color theme="2" tint="-0.0999699980020523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thin">
        <color indexed="22"/>
      </bottom>
    </border>
    <border>
      <left style="thin"/>
      <right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4" fontId="23" fillId="0" borderId="12" xfId="42" applyNumberFormat="1" applyFont="1" applyBorder="1" applyAlignment="1">
      <alignment horizontal="center" vertical="center" wrapText="1"/>
    </xf>
    <xf numFmtId="164" fontId="23" fillId="0" borderId="13" xfId="42" applyNumberFormat="1" applyFont="1" applyBorder="1" applyAlignment="1">
      <alignment horizontal="center" vertical="center" wrapText="1"/>
    </xf>
    <xf numFmtId="164" fontId="23" fillId="0" borderId="14" xfId="42" applyNumberFormat="1" applyFont="1" applyBorder="1" applyAlignment="1">
      <alignment horizontal="center" vertical="center" wrapText="1"/>
    </xf>
    <xf numFmtId="164" fontId="23" fillId="0" borderId="10" xfId="42" applyNumberFormat="1" applyFont="1" applyBorder="1" applyAlignment="1">
      <alignment horizontal="center" vertical="center" wrapText="1"/>
    </xf>
    <xf numFmtId="164" fontId="23" fillId="0" borderId="15" xfId="42" applyNumberFormat="1" applyFont="1" applyBorder="1" applyAlignment="1">
      <alignment horizontal="center" vertical="center" wrapText="1"/>
    </xf>
    <xf numFmtId="164" fontId="23" fillId="0" borderId="16" xfId="42" applyNumberFormat="1" applyFont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top" wrapText="1"/>
    </xf>
    <xf numFmtId="0" fontId="24" fillId="24" borderId="18" xfId="0" applyFont="1" applyFill="1" applyBorder="1" applyAlignment="1">
      <alignment horizontal="center" vertical="top" wrapText="1"/>
    </xf>
    <xf numFmtId="3" fontId="25" fillId="24" borderId="19" xfId="42" applyNumberFormat="1" applyFont="1" applyFill="1" applyBorder="1" applyAlignment="1">
      <alignment horizontal="right" vertical="top"/>
    </xf>
    <xf numFmtId="10" fontId="24" fillId="24" borderId="20" xfId="42" applyNumberFormat="1" applyFont="1" applyFill="1" applyBorder="1" applyAlignment="1">
      <alignment horizontal="right" vertical="top"/>
    </xf>
    <xf numFmtId="10" fontId="25" fillId="24" borderId="17" xfId="42" applyNumberFormat="1" applyFont="1" applyFill="1" applyBorder="1" applyAlignment="1">
      <alignment horizontal="right" vertical="top"/>
    </xf>
    <xf numFmtId="10" fontId="25" fillId="24" borderId="18" xfId="42" applyNumberFormat="1" applyFont="1" applyFill="1" applyBorder="1" applyAlignment="1">
      <alignment horizontal="right" vertical="top"/>
    </xf>
    <xf numFmtId="0" fontId="21" fillId="0" borderId="0" xfId="0" applyFont="1" applyAlignment="1">
      <alignment vertical="center"/>
    </xf>
    <xf numFmtId="0" fontId="0" fillId="25" borderId="21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 horizontal="center" vertical="top" wrapText="1"/>
    </xf>
    <xf numFmtId="3" fontId="23" fillId="25" borderId="23" xfId="42" applyNumberFormat="1" applyFont="1" applyFill="1" applyBorder="1" applyAlignment="1">
      <alignment horizontal="right" vertical="top"/>
    </xf>
    <xf numFmtId="10" fontId="23" fillId="25" borderId="21" xfId="42" applyNumberFormat="1" applyFont="1" applyFill="1" applyBorder="1" applyAlignment="1">
      <alignment horizontal="right" vertical="top"/>
    </xf>
    <xf numFmtId="10" fontId="23" fillId="25" borderId="22" xfId="42" applyNumberFormat="1" applyFont="1" applyFill="1" applyBorder="1" applyAlignment="1">
      <alignment horizontal="right" vertical="top"/>
    </xf>
    <xf numFmtId="0" fontId="24" fillId="17" borderId="21" xfId="0" applyFont="1" applyFill="1" applyBorder="1" applyAlignment="1">
      <alignment horizontal="center" vertical="top" wrapText="1"/>
    </xf>
    <xf numFmtId="0" fontId="24" fillId="17" borderId="22" xfId="0" applyFont="1" applyFill="1" applyBorder="1" applyAlignment="1">
      <alignment horizontal="center" vertical="top" wrapText="1"/>
    </xf>
    <xf numFmtId="3" fontId="25" fillId="17" borderId="23" xfId="42" applyNumberFormat="1" applyFont="1" applyFill="1" applyBorder="1" applyAlignment="1">
      <alignment horizontal="right" vertical="top"/>
    </xf>
    <xf numFmtId="10" fontId="24" fillId="17" borderId="24" xfId="42" applyNumberFormat="1" applyFont="1" applyFill="1" applyBorder="1" applyAlignment="1">
      <alignment horizontal="right" vertical="top"/>
    </xf>
    <xf numFmtId="10" fontId="25" fillId="17" borderId="21" xfId="42" applyNumberFormat="1" applyFont="1" applyFill="1" applyBorder="1" applyAlignment="1">
      <alignment horizontal="right" vertical="top"/>
    </xf>
    <xf numFmtId="10" fontId="25" fillId="17" borderId="22" xfId="42" applyNumberFormat="1" applyFont="1" applyFill="1" applyBorder="1" applyAlignment="1">
      <alignment horizontal="right" vertical="top"/>
    </xf>
    <xf numFmtId="0" fontId="24" fillId="24" borderId="25" xfId="0" applyFont="1" applyFill="1" applyBorder="1" applyAlignment="1">
      <alignment horizontal="center" vertical="top" wrapText="1"/>
    </xf>
    <xf numFmtId="0" fontId="24" fillId="24" borderId="26" xfId="0" applyFont="1" applyFill="1" applyBorder="1" applyAlignment="1">
      <alignment horizontal="center" vertical="top" wrapText="1"/>
    </xf>
    <xf numFmtId="3" fontId="25" fillId="24" borderId="27" xfId="42" applyNumberFormat="1" applyFont="1" applyFill="1" applyBorder="1" applyAlignment="1">
      <alignment horizontal="right" vertical="top"/>
    </xf>
    <xf numFmtId="10" fontId="24" fillId="24" borderId="28" xfId="42" applyNumberFormat="1" applyFont="1" applyFill="1" applyBorder="1" applyAlignment="1">
      <alignment horizontal="right" vertical="top"/>
    </xf>
    <xf numFmtId="10" fontId="25" fillId="24" borderId="25" xfId="42" applyNumberFormat="1" applyFont="1" applyFill="1" applyBorder="1" applyAlignment="1">
      <alignment horizontal="right" vertical="top"/>
    </xf>
    <xf numFmtId="10" fontId="25" fillId="24" borderId="26" xfId="42" applyNumberFormat="1" applyFont="1" applyFill="1" applyBorder="1" applyAlignment="1">
      <alignment horizontal="right" vertical="top"/>
    </xf>
    <xf numFmtId="0" fontId="24" fillId="0" borderId="29" xfId="0" applyFont="1" applyFill="1" applyBorder="1" applyAlignment="1">
      <alignment horizontal="center" vertical="top" wrapText="1"/>
    </xf>
    <xf numFmtId="10" fontId="0" fillId="0" borderId="0" xfId="42" applyNumberFormat="1" applyFont="1" applyFill="1" applyBorder="1" applyAlignment="1">
      <alignment horizontal="right" vertical="top"/>
    </xf>
    <xf numFmtId="10" fontId="23" fillId="0" borderId="15" xfId="42" applyNumberFormat="1" applyFont="1" applyFill="1" applyBorder="1" applyAlignment="1">
      <alignment vertical="top" wrapText="1"/>
    </xf>
    <xf numFmtId="0" fontId="23" fillId="20" borderId="12" xfId="0" applyFont="1" applyFill="1" applyBorder="1" applyAlignment="1">
      <alignment horizontal="center" vertical="top" wrapText="1"/>
    </xf>
    <xf numFmtId="164" fontId="23" fillId="20" borderId="12" xfId="42" applyNumberFormat="1" applyFont="1" applyFill="1" applyBorder="1" applyAlignment="1">
      <alignment horizontal="right" vertical="top" wrapText="1"/>
    </xf>
    <xf numFmtId="10" fontId="0" fillId="20" borderId="30" xfId="42" applyNumberFormat="1" applyFont="1" applyFill="1" applyBorder="1" applyAlignment="1">
      <alignment horizontal="right" vertical="top"/>
    </xf>
    <xf numFmtId="10" fontId="0" fillId="20" borderId="12" xfId="42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3" fontId="23" fillId="0" borderId="12" xfId="42" applyNumberFormat="1" applyFont="1" applyFill="1" applyBorder="1" applyAlignment="1">
      <alignment horizontal="right" vertical="top"/>
    </xf>
    <xf numFmtId="164" fontId="0" fillId="0" borderId="31" xfId="42" applyNumberFormat="1" applyFont="1" applyFill="1" applyBorder="1" applyAlignment="1">
      <alignment horizontal="right" vertical="top"/>
    </xf>
    <xf numFmtId="10" fontId="23" fillId="0" borderId="32" xfId="42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right"/>
    </xf>
    <xf numFmtId="164" fontId="21" fillId="0" borderId="0" xfId="42" applyNumberFormat="1" applyFont="1" applyAlignment="1">
      <alignment/>
    </xf>
    <xf numFmtId="0" fontId="22" fillId="8" borderId="12" xfId="0" applyFont="1" applyFill="1" applyBorder="1" applyAlignment="1">
      <alignment horizontal="center" vertical="center" wrapText="1"/>
    </xf>
    <xf numFmtId="0" fontId="22" fillId="8" borderId="3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29" xfId="79" applyFont="1" applyFill="1" applyBorder="1" applyAlignment="1">
      <alignment wrapText="1"/>
      <protection/>
    </xf>
    <xf numFmtId="0" fontId="18" fillId="0" borderId="0" xfId="79" applyFont="1" applyFill="1" applyBorder="1" applyAlignment="1">
      <alignment horizontal="right" wrapText="1"/>
      <protection/>
    </xf>
    <xf numFmtId="0" fontId="28" fillId="0" borderId="0" xfId="0" applyFont="1" applyAlignment="1">
      <alignment/>
    </xf>
    <xf numFmtId="10" fontId="23" fillId="25" borderId="24" xfId="42" applyNumberFormat="1" applyFont="1" applyFill="1" applyBorder="1" applyAlignment="1">
      <alignment horizontal="right" vertical="top"/>
    </xf>
    <xf numFmtId="0" fontId="23" fillId="0" borderId="0" xfId="0" applyFont="1" applyAlignment="1">
      <alignment vertical="top"/>
    </xf>
    <xf numFmtId="164" fontId="23" fillId="0" borderId="32" xfId="42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4" fillId="0" borderId="0" xfId="0" applyFont="1" applyAlignment="1">
      <alignment horizontal="right" wrapText="1"/>
    </xf>
    <xf numFmtId="3" fontId="34" fillId="0" borderId="0" xfId="0" applyNumberFormat="1" applyFont="1" applyAlignment="1">
      <alignment/>
    </xf>
    <xf numFmtId="3" fontId="18" fillId="0" borderId="29" xfId="79" applyNumberFormat="1" applyFont="1" applyFill="1" applyBorder="1" applyAlignment="1">
      <alignment horizontal="right" wrapText="1"/>
      <protection/>
    </xf>
    <xf numFmtId="3" fontId="32" fillId="0" borderId="0" xfId="0" applyNumberFormat="1" applyFont="1" applyAlignment="1">
      <alignment/>
    </xf>
    <xf numFmtId="0" fontId="37" fillId="0" borderId="0" xfId="79" applyFont="1" applyFill="1" applyBorder="1" applyAlignment="1">
      <alignment horizontal="right" wrapText="1"/>
      <protection/>
    </xf>
    <xf numFmtId="0" fontId="22" fillId="0" borderId="0" xfId="0" applyFont="1" applyAlignment="1">
      <alignment/>
    </xf>
    <xf numFmtId="0" fontId="38" fillId="0" borderId="0" xfId="0" applyFont="1" applyAlignment="1">
      <alignment horizontal="right"/>
    </xf>
    <xf numFmtId="9" fontId="0" fillId="0" borderId="34" xfId="82" applyFont="1" applyFill="1" applyBorder="1" applyAlignment="1">
      <alignment horizontal="right" vertical="top"/>
    </xf>
    <xf numFmtId="0" fontId="21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18" fillId="0" borderId="10" xfId="79" applyFont="1" applyFill="1" applyBorder="1" applyAlignment="1">
      <alignment wrapText="1"/>
      <protection/>
    </xf>
    <xf numFmtId="3" fontId="18" fillId="0" borderId="35" xfId="79" applyNumberFormat="1" applyFont="1" applyFill="1" applyBorder="1" applyAlignment="1">
      <alignment horizontal="right" wrapText="1"/>
      <protection/>
    </xf>
    <xf numFmtId="0" fontId="18" fillId="0" borderId="35" xfId="79" applyFont="1" applyFill="1" applyBorder="1" applyAlignment="1">
      <alignment wrapText="1"/>
      <protection/>
    </xf>
    <xf numFmtId="0" fontId="40" fillId="8" borderId="10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36" xfId="79" applyFont="1" applyFill="1" applyBorder="1" applyAlignment="1">
      <alignment wrapText="1"/>
      <protection/>
    </xf>
    <xf numFmtId="9" fontId="18" fillId="0" borderId="37" xfId="82" applyFont="1" applyFill="1" applyBorder="1" applyAlignment="1">
      <alignment horizontal="right" wrapText="1"/>
    </xf>
    <xf numFmtId="10" fontId="23" fillId="20" borderId="12" xfId="42" applyNumberFormat="1" applyFont="1" applyFill="1" applyBorder="1" applyAlignment="1">
      <alignment horizontal="right" vertical="top"/>
    </xf>
    <xf numFmtId="0" fontId="22" fillId="0" borderId="0" xfId="42" applyNumberFormat="1" applyFont="1" applyBorder="1" applyAlignment="1">
      <alignment horizontal="left" wrapText="1"/>
    </xf>
    <xf numFmtId="0" fontId="22" fillId="0" borderId="0" xfId="0" applyNumberFormat="1" applyFont="1" applyBorder="1" applyAlignment="1">
      <alignment horizontal="right"/>
    </xf>
    <xf numFmtId="164" fontId="22" fillId="0" borderId="0" xfId="42" applyNumberFormat="1" applyFont="1" applyBorder="1" applyAlignment="1">
      <alignment/>
    </xf>
    <xf numFmtId="10" fontId="21" fillId="0" borderId="0" xfId="0" applyNumberFormat="1" applyFont="1" applyFill="1" applyBorder="1" applyAlignment="1">
      <alignment/>
    </xf>
    <xf numFmtId="164" fontId="18" fillId="0" borderId="29" xfId="79" applyNumberFormat="1" applyFont="1" applyFill="1" applyBorder="1" applyAlignment="1">
      <alignment horizontal="right" wrapText="1"/>
      <protection/>
    </xf>
    <xf numFmtId="3" fontId="25" fillId="17" borderId="23" xfId="45" applyNumberFormat="1" applyFont="1" applyFill="1" applyBorder="1" applyAlignment="1">
      <alignment horizontal="right" vertical="top"/>
    </xf>
    <xf numFmtId="0" fontId="18" fillId="0" borderId="38" xfId="74" applyFont="1" applyFill="1" applyBorder="1" applyAlignment="1">
      <alignment wrapText="1"/>
      <protection/>
    </xf>
    <xf numFmtId="3" fontId="18" fillId="0" borderId="37" xfId="79" applyNumberFormat="1" applyFont="1" applyFill="1" applyBorder="1" applyAlignment="1">
      <alignment horizontal="right" wrapText="1"/>
      <protection/>
    </xf>
    <xf numFmtId="0" fontId="22" fillId="26" borderId="12" xfId="0" applyFont="1" applyFill="1" applyBorder="1" applyAlignment="1">
      <alignment horizontal="center" vertical="center" wrapText="1"/>
    </xf>
    <xf numFmtId="3" fontId="18" fillId="26" borderId="37" xfId="79" applyNumberFormat="1" applyFont="1" applyFill="1" applyBorder="1" applyAlignment="1">
      <alignment horizontal="right" wrapText="1"/>
      <protection/>
    </xf>
    <xf numFmtId="0" fontId="15" fillId="27" borderId="39" xfId="73" applyFont="1" applyFill="1" applyBorder="1" applyAlignment="1">
      <alignment horizontal="center"/>
      <protection/>
    </xf>
    <xf numFmtId="0" fontId="48" fillId="0" borderId="0" xfId="72">
      <alignment/>
      <protection/>
    </xf>
    <xf numFmtId="10" fontId="44" fillId="24" borderId="17" xfId="42" applyNumberFormat="1" applyFont="1" applyFill="1" applyBorder="1" applyAlignment="1">
      <alignment horizontal="center" vertical="center"/>
    </xf>
    <xf numFmtId="10" fontId="28" fillId="25" borderId="21" xfId="42" applyNumberFormat="1" applyFont="1" applyFill="1" applyBorder="1" applyAlignment="1">
      <alignment horizontal="center" vertical="center"/>
    </xf>
    <xf numFmtId="10" fontId="44" fillId="17" borderId="21" xfId="42" applyNumberFormat="1" applyFont="1" applyFill="1" applyBorder="1" applyAlignment="1">
      <alignment horizontal="center" vertical="center"/>
    </xf>
    <xf numFmtId="10" fontId="44" fillId="24" borderId="25" xfId="42" applyNumberFormat="1" applyFont="1" applyFill="1" applyBorder="1" applyAlignment="1">
      <alignment horizontal="center" vertical="center"/>
    </xf>
    <xf numFmtId="10" fontId="28" fillId="0" borderId="40" xfId="42" applyNumberFormat="1" applyFont="1" applyFill="1" applyBorder="1" applyAlignment="1">
      <alignment horizontal="center" vertical="center"/>
    </xf>
    <xf numFmtId="10" fontId="28" fillId="20" borderId="15" xfId="42" applyNumberFormat="1" applyFont="1" applyFill="1" applyBorder="1" applyAlignment="1">
      <alignment horizontal="center" vertical="center"/>
    </xf>
    <xf numFmtId="10" fontId="28" fillId="0" borderId="32" xfId="42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8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29" borderId="0" xfId="0" applyNumberFormat="1" applyFill="1" applyAlignment="1">
      <alignment/>
    </xf>
    <xf numFmtId="0" fontId="0" fillId="30" borderId="0" xfId="0" applyNumberFormat="1" applyFill="1" applyAlignment="1">
      <alignment/>
    </xf>
    <xf numFmtId="0" fontId="0" fillId="31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0" xfId="0" applyFont="1" applyAlignment="1">
      <alignment/>
    </xf>
    <xf numFmtId="3" fontId="28" fillId="0" borderId="0" xfId="0" applyNumberFormat="1" applyFont="1" applyAlignment="1">
      <alignment/>
    </xf>
    <xf numFmtId="164" fontId="18" fillId="0" borderId="31" xfId="79" applyNumberFormat="1" applyFont="1" applyFill="1" applyBorder="1" applyAlignment="1">
      <alignment horizontal="right" wrapText="1"/>
      <protection/>
    </xf>
    <xf numFmtId="164" fontId="18" fillId="0" borderId="10" xfId="79" applyNumberFormat="1" applyFont="1" applyFill="1" applyBorder="1" applyAlignment="1">
      <alignment horizontal="right" wrapText="1"/>
      <protection/>
    </xf>
    <xf numFmtId="10" fontId="22" fillId="0" borderId="10" xfId="0" applyNumberFormat="1" applyFont="1" applyFill="1" applyBorder="1" applyAlignment="1">
      <alignment/>
    </xf>
    <xf numFmtId="10" fontId="22" fillId="0" borderId="29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5" fillId="0" borderId="7" xfId="0" applyFont="1" applyFill="1" applyBorder="1" applyAlignment="1">
      <alignment wrapText="1"/>
    </xf>
    <xf numFmtId="0" fontId="45" fillId="0" borderId="7" xfId="0" applyFont="1" applyFill="1" applyBorder="1" applyAlignment="1">
      <alignment horizontal="right" wrapText="1"/>
    </xf>
    <xf numFmtId="0" fontId="23" fillId="0" borderId="0" xfId="0" applyFont="1" applyBorder="1" applyAlignment="1">
      <alignment horizontal="right" vertical="top"/>
    </xf>
    <xf numFmtId="3" fontId="23" fillId="0" borderId="0" xfId="42" applyNumberFormat="1" applyFont="1" applyFill="1" applyBorder="1" applyAlignment="1">
      <alignment horizontal="right" vertical="top"/>
    </xf>
    <xf numFmtId="9" fontId="0" fillId="0" borderId="0" xfId="82" applyFont="1" applyFill="1" applyBorder="1" applyAlignment="1">
      <alignment horizontal="right" vertical="top"/>
    </xf>
    <xf numFmtId="164" fontId="0" fillId="0" borderId="0" xfId="42" applyNumberFormat="1" applyFont="1" applyFill="1" applyBorder="1" applyAlignment="1">
      <alignment horizontal="right" vertical="top"/>
    </xf>
    <xf numFmtId="10" fontId="23" fillId="0" borderId="0" xfId="42" applyNumberFormat="1" applyFont="1" applyFill="1" applyBorder="1" applyAlignment="1">
      <alignment horizontal="right" vertical="top"/>
    </xf>
    <xf numFmtId="10" fontId="28" fillId="0" borderId="0" xfId="42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3" fontId="33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 horizontal="right" wrapText="1"/>
    </xf>
    <xf numFmtId="0" fontId="15" fillId="27" borderId="39" xfId="73" applyFont="1" applyFill="1" applyBorder="1" applyAlignment="1">
      <alignment horizontal="center"/>
      <protection/>
    </xf>
    <xf numFmtId="3" fontId="35" fillId="0" borderId="0" xfId="0" applyNumberFormat="1" applyFont="1" applyAlignment="1">
      <alignment/>
    </xf>
    <xf numFmtId="3" fontId="35" fillId="0" borderId="0" xfId="0" applyNumberFormat="1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22" fillId="34" borderId="3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8" fillId="34" borderId="12" xfId="74" applyFont="1" applyFill="1" applyBorder="1" applyAlignment="1">
      <alignment wrapText="1"/>
      <protection/>
    </xf>
    <xf numFmtId="0" fontId="18" fillId="36" borderId="30" xfId="74" applyFont="1" applyFill="1" applyBorder="1" applyAlignment="1">
      <alignment wrapText="1"/>
      <protection/>
    </xf>
    <xf numFmtId="3" fontId="18" fillId="36" borderId="12" xfId="74" applyNumberFormat="1" applyFont="1" applyFill="1" applyBorder="1" applyAlignment="1">
      <alignment horizontal="right" wrapText="1"/>
      <protection/>
    </xf>
    <xf numFmtId="9" fontId="18" fillId="36" borderId="12" xfId="74" applyNumberFormat="1" applyFont="1" applyFill="1" applyBorder="1" applyAlignment="1">
      <alignment horizontal="right" wrapText="1"/>
      <protection/>
    </xf>
    <xf numFmtId="3" fontId="18" fillId="34" borderId="12" xfId="74" applyNumberFormat="1" applyFont="1" applyFill="1" applyBorder="1" applyAlignment="1">
      <alignment horizontal="right" wrapText="1"/>
      <protection/>
    </xf>
    <xf numFmtId="3" fontId="18" fillId="34" borderId="15" xfId="79" applyNumberFormat="1" applyFont="1" applyFill="1" applyBorder="1" applyAlignment="1">
      <alignment horizontal="right" wrapText="1"/>
      <protection/>
    </xf>
    <xf numFmtId="3" fontId="18" fillId="34" borderId="12" xfId="79" applyNumberFormat="1" applyFont="1" applyFill="1" applyBorder="1" applyAlignment="1">
      <alignment horizontal="right" wrapText="1"/>
      <protection/>
    </xf>
    <xf numFmtId="3" fontId="18" fillId="34" borderId="30" xfId="79" applyNumberFormat="1" applyFont="1" applyFill="1" applyBorder="1" applyAlignment="1">
      <alignment horizontal="right" wrapText="1"/>
      <protection/>
    </xf>
    <xf numFmtId="9" fontId="18" fillId="34" borderId="15" xfId="82" applyFont="1" applyFill="1" applyBorder="1" applyAlignment="1">
      <alignment horizontal="right" wrapText="1"/>
    </xf>
    <xf numFmtId="0" fontId="18" fillId="34" borderId="31" xfId="75" applyFont="1" applyFill="1" applyBorder="1" applyAlignment="1">
      <alignment wrapText="1"/>
      <protection/>
    </xf>
    <xf numFmtId="0" fontId="18" fillId="35" borderId="31" xfId="75" applyFont="1" applyFill="1" applyBorder="1" applyAlignment="1">
      <alignment horizontal="center" vertical="center" wrapText="1"/>
      <protection/>
    </xf>
    <xf numFmtId="3" fontId="18" fillId="34" borderId="12" xfId="75" applyNumberFormat="1" applyFont="1" applyFill="1" applyBorder="1" applyAlignment="1">
      <alignment horizontal="right" wrapText="1"/>
      <protection/>
    </xf>
    <xf numFmtId="0" fontId="18" fillId="34" borderId="35" xfId="75" applyFont="1" applyFill="1" applyBorder="1" applyAlignment="1">
      <alignment wrapText="1"/>
      <protection/>
    </xf>
    <xf numFmtId="0" fontId="18" fillId="36" borderId="30" xfId="75" applyFont="1" applyFill="1" applyBorder="1" applyAlignment="1">
      <alignment wrapText="1"/>
      <protection/>
    </xf>
    <xf numFmtId="3" fontId="18" fillId="36" borderId="12" xfId="75" applyNumberFormat="1" applyFont="1" applyFill="1" applyBorder="1" applyAlignment="1">
      <alignment horizontal="right" wrapText="1"/>
      <protection/>
    </xf>
    <xf numFmtId="9" fontId="18" fillId="36" borderId="12" xfId="82" applyFont="1" applyFill="1" applyBorder="1" applyAlignment="1">
      <alignment horizontal="right" wrapText="1"/>
    </xf>
    <xf numFmtId="0" fontId="18" fillId="34" borderId="29" xfId="75" applyFont="1" applyFill="1" applyBorder="1" applyAlignment="1">
      <alignment wrapText="1"/>
      <protection/>
    </xf>
    <xf numFmtId="3" fontId="18" fillId="34" borderId="29" xfId="75" applyNumberFormat="1" applyFont="1" applyFill="1" applyBorder="1" applyAlignment="1">
      <alignment horizontal="right" wrapText="1"/>
      <protection/>
    </xf>
    <xf numFmtId="3" fontId="18" fillId="34" borderId="37" xfId="79" applyNumberFormat="1" applyFont="1" applyFill="1" applyBorder="1" applyAlignment="1">
      <alignment horizontal="right" wrapText="1"/>
      <protection/>
    </xf>
    <xf numFmtId="3" fontId="18" fillId="34" borderId="29" xfId="79" applyNumberFormat="1" applyFont="1" applyFill="1" applyBorder="1" applyAlignment="1">
      <alignment horizontal="right" wrapText="1"/>
      <protection/>
    </xf>
    <xf numFmtId="3" fontId="18" fillId="34" borderId="35" xfId="79" applyNumberFormat="1" applyFont="1" applyFill="1" applyBorder="1" applyAlignment="1">
      <alignment horizontal="right" wrapText="1"/>
      <protection/>
    </xf>
    <xf numFmtId="9" fontId="18" fillId="34" borderId="37" xfId="82" applyFont="1" applyFill="1" applyBorder="1" applyAlignment="1">
      <alignment horizontal="right" wrapText="1"/>
    </xf>
    <xf numFmtId="0" fontId="18" fillId="34" borderId="12" xfId="76" applyFont="1" applyFill="1" applyBorder="1" applyAlignment="1">
      <alignment wrapText="1"/>
      <protection/>
    </xf>
    <xf numFmtId="0" fontId="18" fillId="35" borderId="12" xfId="76" applyFont="1" applyFill="1" applyBorder="1" applyAlignment="1">
      <alignment horizontal="center" vertical="center" wrapText="1"/>
      <protection/>
    </xf>
    <xf numFmtId="3" fontId="18" fillId="34" borderId="12" xfId="76" applyNumberFormat="1" applyFont="1" applyFill="1" applyBorder="1" applyAlignment="1">
      <alignment horizontal="right" wrapText="1"/>
      <protection/>
    </xf>
    <xf numFmtId="0" fontId="22" fillId="34" borderId="12" xfId="0" applyFont="1" applyFill="1" applyBorder="1" applyAlignment="1">
      <alignment/>
    </xf>
    <xf numFmtId="0" fontId="22" fillId="36" borderId="30" xfId="0" applyFont="1" applyFill="1" applyBorder="1" applyAlignment="1">
      <alignment vertical="center"/>
    </xf>
    <xf numFmtId="3" fontId="18" fillId="36" borderId="12" xfId="79" applyNumberFormat="1" applyFont="1" applyFill="1" applyBorder="1" applyAlignment="1">
      <alignment horizontal="right" wrapText="1"/>
      <protection/>
    </xf>
    <xf numFmtId="0" fontId="22" fillId="34" borderId="30" xfId="0" applyFont="1" applyFill="1" applyBorder="1" applyAlignment="1">
      <alignment horizontal="right"/>
    </xf>
    <xf numFmtId="0" fontId="22" fillId="34" borderId="33" xfId="0" applyFont="1" applyFill="1" applyBorder="1" applyAlignment="1">
      <alignment/>
    </xf>
    <xf numFmtId="3" fontId="22" fillId="34" borderId="33" xfId="0" applyNumberFormat="1" applyFont="1" applyFill="1" applyBorder="1" applyAlignment="1">
      <alignment/>
    </xf>
    <xf numFmtId="0" fontId="22" fillId="34" borderId="15" xfId="0" applyFont="1" applyFill="1" applyBorder="1" applyAlignment="1">
      <alignment/>
    </xf>
    <xf numFmtId="0" fontId="21" fillId="34" borderId="12" xfId="0" applyFont="1" applyFill="1" applyBorder="1" applyAlignment="1">
      <alignment horizontal="right" vertical="center"/>
    </xf>
    <xf numFmtId="0" fontId="18" fillId="36" borderId="30" xfId="75" applyFont="1" applyFill="1" applyBorder="1" applyAlignment="1">
      <alignment vertical="center" wrapText="1"/>
      <protection/>
    </xf>
    <xf numFmtId="3" fontId="22" fillId="36" borderId="12" xfId="0" applyNumberFormat="1" applyFont="1" applyFill="1" applyBorder="1" applyAlignment="1">
      <alignment vertical="center"/>
    </xf>
    <xf numFmtId="9" fontId="22" fillId="3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0" borderId="41" xfId="0" applyFont="1" applyBorder="1" applyAlignment="1">
      <alignment/>
    </xf>
    <xf numFmtId="0" fontId="21" fillId="34" borderId="15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18" fillId="37" borderId="12" xfId="78" applyFont="1" applyFill="1" applyBorder="1" applyAlignment="1">
      <alignment horizontal="center" vertical="center" wrapText="1"/>
      <protection/>
    </xf>
    <xf numFmtId="0" fontId="18" fillId="37" borderId="30" xfId="78" applyFont="1" applyFill="1" applyBorder="1" applyAlignment="1">
      <alignment horizontal="center" vertical="center" wrapText="1"/>
      <protection/>
    </xf>
    <xf numFmtId="0" fontId="18" fillId="38" borderId="12" xfId="78" applyFont="1" applyFill="1" applyBorder="1" applyAlignment="1">
      <alignment horizontal="center" vertical="center" wrapText="1"/>
      <protection/>
    </xf>
    <xf numFmtId="0" fontId="18" fillId="38" borderId="30" xfId="78" applyFont="1" applyFill="1" applyBorder="1" applyAlignment="1">
      <alignment horizontal="center" vertical="center" wrapText="1"/>
      <protection/>
    </xf>
    <xf numFmtId="0" fontId="18" fillId="39" borderId="12" xfId="78" applyFont="1" applyFill="1" applyBorder="1" applyAlignment="1">
      <alignment horizontal="center" vertical="center" wrapText="1"/>
      <protection/>
    </xf>
    <xf numFmtId="0" fontId="18" fillId="39" borderId="30" xfId="78" applyFont="1" applyFill="1" applyBorder="1" applyAlignment="1">
      <alignment horizontal="center" vertical="center" wrapText="1"/>
      <protection/>
    </xf>
    <xf numFmtId="0" fontId="18" fillId="40" borderId="12" xfId="78" applyFont="1" applyFill="1" applyBorder="1" applyAlignment="1">
      <alignment horizontal="center" vertical="center" wrapText="1"/>
      <protection/>
    </xf>
    <xf numFmtId="0" fontId="18" fillId="40" borderId="30" xfId="78" applyFont="1" applyFill="1" applyBorder="1" applyAlignment="1">
      <alignment horizontal="center" vertical="center" wrapText="1"/>
      <protection/>
    </xf>
    <xf numFmtId="0" fontId="18" fillId="32" borderId="12" xfId="78" applyFont="1" applyFill="1" applyBorder="1" applyAlignment="1">
      <alignment horizontal="center" vertical="center" wrapText="1"/>
      <protection/>
    </xf>
    <xf numFmtId="0" fontId="18" fillId="32" borderId="30" xfId="78" applyFont="1" applyFill="1" applyBorder="1" applyAlignment="1">
      <alignment horizontal="center" vertical="center" wrapText="1"/>
      <protection/>
    </xf>
    <xf numFmtId="0" fontId="18" fillId="0" borderId="12" xfId="78" applyFont="1" applyFill="1" applyBorder="1" applyAlignment="1">
      <alignment horizontal="center" vertical="center" wrapText="1"/>
      <protection/>
    </xf>
    <xf numFmtId="0" fontId="22" fillId="41" borderId="31" xfId="42" applyNumberFormat="1" applyFont="1" applyFill="1" applyBorder="1" applyAlignment="1">
      <alignment horizontal="left" wrapText="1"/>
    </xf>
    <xf numFmtId="0" fontId="22" fillId="41" borderId="12" xfId="0" applyFont="1" applyFill="1" applyBorder="1" applyAlignment="1">
      <alignment horizontal="right"/>
    </xf>
    <xf numFmtId="164" fontId="18" fillId="41" borderId="31" xfId="79" applyNumberFormat="1" applyFont="1" applyFill="1" applyBorder="1" applyAlignment="1">
      <alignment horizontal="right" wrapText="1"/>
      <protection/>
    </xf>
    <xf numFmtId="10" fontId="22" fillId="41" borderId="12" xfId="0" applyNumberFormat="1" applyFont="1" applyFill="1" applyBorder="1" applyAlignment="1">
      <alignment/>
    </xf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/>
    </xf>
    <xf numFmtId="164" fontId="21" fillId="0" borderId="0" xfId="42" applyNumberFormat="1" applyFont="1" applyAlignment="1">
      <alignment/>
    </xf>
    <xf numFmtId="0" fontId="22" fillId="20" borderId="10" xfId="0" applyFont="1" applyFill="1" applyBorder="1" applyAlignment="1">
      <alignment horizontal="center" wrapText="1"/>
    </xf>
    <xf numFmtId="0" fontId="22" fillId="20" borderId="42" xfId="0" applyFont="1" applyFill="1" applyBorder="1" applyAlignment="1">
      <alignment horizontal="center" wrapText="1"/>
    </xf>
    <xf numFmtId="0" fontId="22" fillId="20" borderId="43" xfId="0" applyFont="1" applyFill="1" applyBorder="1" applyAlignment="1">
      <alignment horizontal="center" wrapText="1"/>
    </xf>
    <xf numFmtId="0" fontId="22" fillId="20" borderId="44" xfId="0" applyFont="1" applyFill="1" applyBorder="1" applyAlignment="1">
      <alignment wrapText="1"/>
    </xf>
    <xf numFmtId="14" fontId="32" fillId="0" borderId="45" xfId="0" applyNumberFormat="1" applyFont="1" applyBorder="1" applyAlignment="1">
      <alignment horizontal="right" wrapText="1"/>
    </xf>
    <xf numFmtId="0" fontId="45" fillId="0" borderId="45" xfId="77" applyFont="1" applyFill="1" applyBorder="1" applyAlignment="1">
      <alignment horizontal="right" wrapText="1"/>
      <protection/>
    </xf>
    <xf numFmtId="14" fontId="32" fillId="0" borderId="45" xfId="0" applyNumberFormat="1" applyFont="1" applyFill="1" applyBorder="1" applyAlignment="1">
      <alignment horizontal="right" wrapText="1"/>
    </xf>
    <xf numFmtId="0" fontId="32" fillId="0" borderId="46" xfId="0" applyNumberFormat="1" applyFont="1" applyBorder="1" applyAlignment="1">
      <alignment horizontal="right" wrapText="1"/>
    </xf>
    <xf numFmtId="14" fontId="32" fillId="0" borderId="47" xfId="0" applyNumberFormat="1" applyFont="1" applyBorder="1" applyAlignment="1">
      <alignment horizontal="right" wrapText="1"/>
    </xf>
    <xf numFmtId="0" fontId="45" fillId="0" borderId="47" xfId="77" applyFont="1" applyFill="1" applyBorder="1" applyAlignment="1">
      <alignment horizontal="right" wrapText="1"/>
      <protection/>
    </xf>
    <xf numFmtId="3" fontId="35" fillId="0" borderId="48" xfId="0" applyNumberFormat="1" applyFont="1" applyBorder="1" applyAlignment="1">
      <alignment/>
    </xf>
    <xf numFmtId="0" fontId="32" fillId="0" borderId="49" xfId="0" applyNumberFormat="1" applyFont="1" applyBorder="1" applyAlignment="1">
      <alignment horizontal="right" wrapText="1"/>
    </xf>
    <xf numFmtId="3" fontId="35" fillId="0" borderId="50" xfId="0" applyNumberFormat="1" applyFont="1" applyBorder="1" applyAlignment="1">
      <alignment/>
    </xf>
    <xf numFmtId="3" fontId="33" fillId="0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wrapText="1"/>
    </xf>
    <xf numFmtId="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6" borderId="41" xfId="0" applyFill="1" applyBorder="1" applyAlignment="1">
      <alignment/>
    </xf>
    <xf numFmtId="0" fontId="34" fillId="36" borderId="54" xfId="0" applyFont="1" applyFill="1" applyBorder="1" applyAlignment="1">
      <alignment horizontal="right" wrapText="1"/>
    </xf>
    <xf numFmtId="3" fontId="32" fillId="36" borderId="54" xfId="0" applyNumberFormat="1" applyFont="1" applyFill="1" applyBorder="1" applyAlignment="1">
      <alignment/>
    </xf>
    <xf numFmtId="3" fontId="35" fillId="36" borderId="4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20" borderId="12" xfId="0" applyNumberFormat="1" applyFont="1" applyFill="1" applyBorder="1" applyAlignment="1">
      <alignment horizontal="right" vertical="center" wrapText="1"/>
    </xf>
    <xf numFmtId="0" fontId="18" fillId="35" borderId="31" xfId="79" applyFont="1" applyFill="1" applyBorder="1" applyAlignment="1">
      <alignment wrapText="1"/>
      <protection/>
    </xf>
    <xf numFmtId="0" fontId="18" fillId="35" borderId="55" xfId="79" applyFont="1" applyFill="1" applyBorder="1" applyAlignment="1">
      <alignment wrapText="1"/>
      <protection/>
    </xf>
    <xf numFmtId="3" fontId="18" fillId="0" borderId="56" xfId="74" applyNumberFormat="1" applyFont="1" applyFill="1" applyBorder="1" applyAlignment="1">
      <alignment horizontal="right" wrapText="1"/>
      <protection/>
    </xf>
    <xf numFmtId="0" fontId="30" fillId="25" borderId="30" xfId="0" applyFont="1" applyFill="1" applyBorder="1" applyAlignment="1">
      <alignment horizontal="center" vertical="center" wrapText="1"/>
    </xf>
    <xf numFmtId="0" fontId="30" fillId="25" borderId="33" xfId="0" applyFont="1" applyFill="1" applyBorder="1" applyAlignment="1">
      <alignment horizontal="center" vertical="center" wrapText="1"/>
    </xf>
    <xf numFmtId="0" fontId="30" fillId="25" borderId="15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30" fillId="25" borderId="30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20" borderId="30" xfId="0" applyFont="1" applyFill="1" applyBorder="1" applyAlignment="1">
      <alignment horizontal="left" vertical="top" wrapText="1"/>
    </xf>
    <xf numFmtId="0" fontId="23" fillId="20" borderId="33" xfId="0" applyFont="1" applyFill="1" applyBorder="1" applyAlignment="1">
      <alignment horizontal="left" vertical="top" wrapText="1"/>
    </xf>
    <xf numFmtId="0" fontId="23" fillId="20" borderId="15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right" vertical="top"/>
    </xf>
    <xf numFmtId="0" fontId="23" fillId="0" borderId="16" xfId="0" applyFont="1" applyBorder="1" applyAlignment="1">
      <alignment horizontal="right" vertical="top"/>
    </xf>
    <xf numFmtId="0" fontId="23" fillId="0" borderId="30" xfId="0" applyFont="1" applyBorder="1" applyAlignment="1">
      <alignment horizontal="right" vertical="top"/>
    </xf>
    <xf numFmtId="0" fontId="23" fillId="0" borderId="33" xfId="0" applyFont="1" applyBorder="1" applyAlignment="1">
      <alignment horizontal="right" vertical="top"/>
    </xf>
    <xf numFmtId="0" fontId="23" fillId="0" borderId="15" xfId="0" applyFont="1" applyBorder="1" applyAlignment="1">
      <alignment horizontal="right" vertical="top"/>
    </xf>
    <xf numFmtId="0" fontId="26" fillId="25" borderId="30" xfId="0" applyFont="1" applyFill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/>
    </xf>
    <xf numFmtId="0" fontId="28" fillId="0" borderId="30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2" fillId="35" borderId="30" xfId="0" applyFont="1" applyFill="1" applyBorder="1" applyAlignment="1">
      <alignment horizontal="center" vertical="center" wrapText="1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18" fillId="0" borderId="30" xfId="78" applyFont="1" applyFill="1" applyBorder="1" applyAlignment="1">
      <alignment horizontal="center" wrapText="1"/>
      <protection/>
    </xf>
    <xf numFmtId="0" fontId="18" fillId="0" borderId="33" xfId="78" applyFont="1" applyFill="1" applyBorder="1" applyAlignment="1">
      <alignment horizontal="center" wrapText="1"/>
      <protection/>
    </xf>
    <xf numFmtId="0" fontId="21" fillId="0" borderId="3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40" xfId="0" applyFont="1" applyBorder="1" applyAlignment="1">
      <alignment/>
    </xf>
    <xf numFmtId="0" fontId="22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51" fillId="42" borderId="0" xfId="0" applyFont="1" applyFill="1" applyAlignment="1">
      <alignment horizontal="center" vertical="center" wrapText="1"/>
    </xf>
    <xf numFmtId="0" fontId="52" fillId="42" borderId="0" xfId="0" applyFont="1" applyFill="1" applyAlignment="1">
      <alignment horizontal="center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omma 3 4" xfId="48"/>
    <cellStyle name="Comma 3 5" xfId="49"/>
    <cellStyle name="Comma 4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2 2 3" xfId="65"/>
    <cellStyle name="Normal 2 2 4" xfId="66"/>
    <cellStyle name="Normal 2 2 5" xfId="67"/>
    <cellStyle name="Normal 2 3" xfId="68"/>
    <cellStyle name="Normal 2 4" xfId="69"/>
    <cellStyle name="Normal 2 5" xfId="70"/>
    <cellStyle name="Normal 2 6" xfId="71"/>
    <cellStyle name="Normal 3" xfId="72"/>
    <cellStyle name="Normal_EOP Reason Summary" xfId="73"/>
    <cellStyle name="Normal_Families Assigned by PHAs on GA" xfId="74"/>
    <cellStyle name="Normal_Families Assigned by PHAs on GA 4" xfId="75"/>
    <cellStyle name="Normal_Families Assigned by PHAs on GA 5" xfId="76"/>
    <cellStyle name="Normal_Sheet1" xfId="77"/>
    <cellStyle name="Normal_Sheet1 2" xfId="78"/>
    <cellStyle name="Normal_Top Ten PHA Fam.Assignments" xfId="79"/>
    <cellStyle name="Note" xfId="80"/>
    <cellStyle name="Output" xfId="81"/>
    <cellStyle name="Percent" xfId="82"/>
    <cellStyle name="Percent 2" xfId="83"/>
    <cellStyle name="Percent 2 2" xfId="84"/>
    <cellStyle name="Percent 2 3" xfId="85"/>
    <cellStyle name="Percent 2 4" xfId="86"/>
    <cellStyle name="Percent 2 5" xfId="87"/>
    <cellStyle name="Percent 3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190500</xdr:rowOff>
    </xdr:from>
    <xdr:to>
      <xdr:col>20</xdr:col>
      <xdr:colOff>19050</xdr:colOff>
      <xdr:row>20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52425"/>
          <a:ext cx="48958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H-PEV\DHAP-Ike\Reznick%20Team\IKE%20PSR\11-2008\FEMA%20Charts\FEMA%20Chart%2011-20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ny\AppData\Local\Microsoft\Windows\Temporary%20Internet%20Files\Low\Content.IE5\MPVW2N33\Official%20FEMA%20DHAP-Ike%20Referred%20Famil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ny\AppData\Local\Microsoft\Windows\Temporary%20Internet%20Files\Low\Content.IE5\MPVW2N33\Ike%20Loaded%20into%20DIS%20by%20Rou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ny\AppData\Local\Microsoft\Windows\Temporary%20Internet%20Files\Low\Content.IE5\MPVW2N33\Total-Families%20by%20PHA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ny\AppData\Local\Microsoft\Windows\Temporary%20Internet%20Files\Low\Content.IE5\MPVW2N33\Families%20Case%20EOP-Inactive%20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AP Ike"/>
      <sheetName val="Data"/>
    </sheetNames>
    <sheetDataSet>
      <sheetData sheetId="1">
        <row r="3">
          <cell r="A3" t="str">
            <v>Wed
10/15</v>
          </cell>
          <cell r="B3">
            <v>289</v>
          </cell>
          <cell r="C3">
            <v>274</v>
          </cell>
          <cell r="D3">
            <v>0</v>
          </cell>
          <cell r="E3">
            <v>0</v>
          </cell>
          <cell r="G3">
            <v>39755</v>
          </cell>
          <cell r="H3">
            <v>24719</v>
          </cell>
          <cell r="I3">
            <v>22264</v>
          </cell>
          <cell r="K3">
            <v>2455</v>
          </cell>
          <cell r="M3">
            <v>39755</v>
          </cell>
          <cell r="N3">
            <v>61</v>
          </cell>
          <cell r="O3">
            <v>0</v>
          </cell>
          <cell r="P3">
            <v>0</v>
          </cell>
          <cell r="Q3">
            <v>2455</v>
          </cell>
        </row>
        <row r="4">
          <cell r="A4" t="str">
            <v>Thurs
10/16</v>
          </cell>
          <cell r="G4">
            <v>39756</v>
          </cell>
          <cell r="M4">
            <v>39756</v>
          </cell>
        </row>
        <row r="5">
          <cell r="A5" t="str">
            <v>Fri
10/17</v>
          </cell>
          <cell r="G5">
            <v>39757</v>
          </cell>
          <cell r="M5">
            <v>39757</v>
          </cell>
        </row>
        <row r="6">
          <cell r="A6" t="str">
            <v>Sat
10/18</v>
          </cell>
          <cell r="G6">
            <v>39758</v>
          </cell>
          <cell r="M6">
            <v>39758</v>
          </cell>
        </row>
        <row r="7">
          <cell r="A7" t="str">
            <v>Sun
10/19</v>
          </cell>
          <cell r="G7">
            <v>39759</v>
          </cell>
          <cell r="M7">
            <v>39761</v>
          </cell>
        </row>
        <row r="8">
          <cell r="A8" t="str">
            <v>Mon
10/20</v>
          </cell>
          <cell r="G8">
            <v>39760</v>
          </cell>
          <cell r="M8">
            <v>39763</v>
          </cell>
        </row>
        <row r="9">
          <cell r="A9" t="str">
            <v>Tues
10/21</v>
          </cell>
          <cell r="G9">
            <v>39761</v>
          </cell>
          <cell r="M9">
            <v>39765</v>
          </cell>
        </row>
        <row r="10">
          <cell r="A10" t="str">
            <v>Wed
10/22</v>
          </cell>
          <cell r="G10">
            <v>39762</v>
          </cell>
          <cell r="M10">
            <v>39766</v>
          </cell>
        </row>
        <row r="11">
          <cell r="A11" t="str">
            <v>Thurs
10/23</v>
          </cell>
          <cell r="G11">
            <v>39763</v>
          </cell>
          <cell r="M11">
            <v>39767</v>
          </cell>
        </row>
        <row r="12">
          <cell r="A12" t="str">
            <v>Fri
10/24</v>
          </cell>
          <cell r="G12">
            <v>39764</v>
          </cell>
          <cell r="M12">
            <v>39768</v>
          </cell>
        </row>
        <row r="13">
          <cell r="A13" t="str">
            <v>Sat
10/25</v>
          </cell>
          <cell r="G13">
            <v>39765</v>
          </cell>
          <cell r="M13">
            <v>39769</v>
          </cell>
        </row>
        <row r="14">
          <cell r="A14" t="str">
            <v>Sun
10/26</v>
          </cell>
          <cell r="G14">
            <v>39766</v>
          </cell>
          <cell r="M14">
            <v>39770</v>
          </cell>
        </row>
        <row r="15">
          <cell r="A15" t="str">
            <v>Mon
10/27</v>
          </cell>
          <cell r="G15">
            <v>39767</v>
          </cell>
          <cell r="M15">
            <v>39771</v>
          </cell>
        </row>
        <row r="16">
          <cell r="A16" t="str">
            <v>Tues
10/28</v>
          </cell>
          <cell r="G16">
            <v>39768</v>
          </cell>
          <cell r="M16">
            <v>39772</v>
          </cell>
        </row>
        <row r="17">
          <cell r="A17" t="str">
            <v>Wed
10/29</v>
          </cell>
          <cell r="G17">
            <v>39769</v>
          </cell>
        </row>
        <row r="18">
          <cell r="A18" t="str">
            <v>Thurs
10/30</v>
          </cell>
          <cell r="G18">
            <v>39770</v>
          </cell>
        </row>
        <row r="19">
          <cell r="A19" t="str">
            <v>Fri
10/31</v>
          </cell>
          <cell r="G19">
            <v>39771</v>
          </cell>
        </row>
        <row r="20">
          <cell r="A20" t="str">
            <v>Sat
11/1</v>
          </cell>
          <cell r="G20">
            <v>39772</v>
          </cell>
        </row>
        <row r="21">
          <cell r="A21" t="str">
            <v>Sun
11/2</v>
          </cell>
        </row>
        <row r="22">
          <cell r="A22" t="str">
            <v>Mon
11/3</v>
          </cell>
        </row>
        <row r="23">
          <cell r="A23" t="str">
            <v>Tues
11/4</v>
          </cell>
        </row>
        <row r="24">
          <cell r="A24" t="str">
            <v>Wed
11/5</v>
          </cell>
        </row>
        <row r="25">
          <cell r="A25" t="str">
            <v>Thurs
11/6</v>
          </cell>
        </row>
        <row r="26">
          <cell r="A26" t="str">
            <v>Fri
11/7</v>
          </cell>
        </row>
        <row r="27">
          <cell r="A27" t="str">
            <v>Sat
11/8</v>
          </cell>
        </row>
        <row r="28">
          <cell r="A28" t="str">
            <v>Sun
11/9</v>
          </cell>
        </row>
        <row r="29">
          <cell r="A29" t="str">
            <v>Mon
11/10</v>
          </cell>
        </row>
        <row r="30">
          <cell r="A30" t="str">
            <v>Tues
11/11</v>
          </cell>
        </row>
        <row r="31">
          <cell r="A31" t="str">
            <v>Wed
11/12</v>
          </cell>
        </row>
        <row r="32">
          <cell r="A32" t="str">
            <v>Thurs
11/13</v>
          </cell>
        </row>
        <row r="33">
          <cell r="A33" t="str">
            <v>Fri
11/14</v>
          </cell>
        </row>
        <row r="34">
          <cell r="A34" t="str">
            <v>Sat
11/15</v>
          </cell>
        </row>
        <row r="35">
          <cell r="A35" t="str">
            <v>Sun
11/16</v>
          </cell>
        </row>
        <row r="36">
          <cell r="A36" t="str">
            <v>Mon
11/17</v>
          </cell>
        </row>
        <row r="37">
          <cell r="A37" t="str">
            <v>Tues
11/18</v>
          </cell>
        </row>
        <row r="38">
          <cell r="A38" t="str">
            <v>Wed
11/19</v>
          </cell>
        </row>
        <row r="39">
          <cell r="A39" t="str">
            <v>Thurs
11/20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ficial FEMA DHAP-Ike Referred"/>
    </sheetNames>
    <sheetDataSet>
      <sheetData sheetId="0">
        <row r="2">
          <cell r="A2">
            <v>1</v>
          </cell>
          <cell r="B2">
            <v>39736</v>
          </cell>
          <cell r="C2">
            <v>289</v>
          </cell>
        </row>
        <row r="3">
          <cell r="A3">
            <v>2</v>
          </cell>
          <cell r="B3">
            <v>39738</v>
          </cell>
          <cell r="C3">
            <v>1142</v>
          </cell>
        </row>
        <row r="4">
          <cell r="A4">
            <v>3</v>
          </cell>
          <cell r="B4">
            <v>39742</v>
          </cell>
          <cell r="C4">
            <v>2827</v>
          </cell>
        </row>
        <row r="5">
          <cell r="A5">
            <v>4</v>
          </cell>
          <cell r="B5">
            <v>39745</v>
          </cell>
          <cell r="C5">
            <v>2381</v>
          </cell>
        </row>
        <row r="6">
          <cell r="A6">
            <v>5</v>
          </cell>
          <cell r="B6">
            <v>39749</v>
          </cell>
          <cell r="C6">
            <v>2608</v>
          </cell>
        </row>
        <row r="7">
          <cell r="A7">
            <v>6</v>
          </cell>
          <cell r="B7">
            <v>39752</v>
          </cell>
          <cell r="C7">
            <v>17956</v>
          </cell>
        </row>
        <row r="8">
          <cell r="A8">
            <v>7</v>
          </cell>
          <cell r="B8">
            <v>39756</v>
          </cell>
          <cell r="C8">
            <v>2525</v>
          </cell>
        </row>
        <row r="9">
          <cell r="A9">
            <v>8</v>
          </cell>
          <cell r="B9">
            <v>39759</v>
          </cell>
          <cell r="C9">
            <v>748</v>
          </cell>
        </row>
        <row r="10">
          <cell r="A10">
            <v>9</v>
          </cell>
          <cell r="B10">
            <v>39762</v>
          </cell>
          <cell r="C10">
            <v>640</v>
          </cell>
        </row>
        <row r="11">
          <cell r="A11">
            <v>10</v>
          </cell>
          <cell r="B11">
            <v>39766</v>
          </cell>
          <cell r="C11">
            <v>2084</v>
          </cell>
        </row>
        <row r="12">
          <cell r="A12">
            <v>11</v>
          </cell>
          <cell r="B12">
            <v>39769</v>
          </cell>
          <cell r="C12">
            <v>3883</v>
          </cell>
        </row>
        <row r="13">
          <cell r="A13">
            <v>12</v>
          </cell>
          <cell r="B13">
            <v>39772</v>
          </cell>
          <cell r="C13">
            <v>922</v>
          </cell>
        </row>
        <row r="14">
          <cell r="A14">
            <v>13</v>
          </cell>
          <cell r="B14">
            <v>39776</v>
          </cell>
          <cell r="C14">
            <v>791</v>
          </cell>
        </row>
        <row r="15">
          <cell r="A15">
            <v>14</v>
          </cell>
          <cell r="B15">
            <v>39783</v>
          </cell>
          <cell r="C15">
            <v>1600</v>
          </cell>
        </row>
        <row r="16">
          <cell r="A16">
            <v>15</v>
          </cell>
          <cell r="B16">
            <v>39786</v>
          </cell>
          <cell r="C16">
            <v>1258</v>
          </cell>
        </row>
        <row r="17">
          <cell r="A17">
            <v>16</v>
          </cell>
          <cell r="B17">
            <v>39790</v>
          </cell>
          <cell r="C17">
            <v>507</v>
          </cell>
        </row>
        <row r="18">
          <cell r="A18">
            <v>17</v>
          </cell>
          <cell r="B18">
            <v>39793</v>
          </cell>
          <cell r="C18">
            <v>532</v>
          </cell>
        </row>
        <row r="19">
          <cell r="A19">
            <v>18</v>
          </cell>
          <cell r="B19">
            <v>39797</v>
          </cell>
          <cell r="C19">
            <v>366</v>
          </cell>
        </row>
        <row r="20">
          <cell r="A20">
            <v>19</v>
          </cell>
          <cell r="B20">
            <v>39804</v>
          </cell>
          <cell r="C20">
            <v>344</v>
          </cell>
        </row>
        <row r="21">
          <cell r="A21">
            <v>20</v>
          </cell>
          <cell r="B21">
            <v>39804</v>
          </cell>
          <cell r="C21">
            <v>261</v>
          </cell>
        </row>
        <row r="22">
          <cell r="A22">
            <v>21</v>
          </cell>
          <cell r="B22">
            <v>39846</v>
          </cell>
          <cell r="C22">
            <v>5021</v>
          </cell>
        </row>
        <row r="23">
          <cell r="A23">
            <v>22</v>
          </cell>
          <cell r="B23">
            <v>39855</v>
          </cell>
          <cell r="C23">
            <v>591</v>
          </cell>
        </row>
        <row r="24">
          <cell r="A24">
            <v>23</v>
          </cell>
          <cell r="B24">
            <v>39861</v>
          </cell>
          <cell r="C24">
            <v>247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fficial Referred and Loaded in"/>
    </sheetNames>
    <sheetDataSet>
      <sheetData sheetId="0">
        <row r="2">
          <cell r="C2">
            <v>286</v>
          </cell>
        </row>
        <row r="3">
          <cell r="C3">
            <v>1141</v>
          </cell>
        </row>
        <row r="4">
          <cell r="C4">
            <v>2802</v>
          </cell>
        </row>
        <row r="5">
          <cell r="C5">
            <v>2366</v>
          </cell>
        </row>
        <row r="6">
          <cell r="C6">
            <v>2589</v>
          </cell>
        </row>
        <row r="7">
          <cell r="C7">
            <v>17808</v>
          </cell>
        </row>
        <row r="8">
          <cell r="C8">
            <v>2497</v>
          </cell>
        </row>
        <row r="9">
          <cell r="C9">
            <v>741</v>
          </cell>
        </row>
        <row r="10">
          <cell r="C10">
            <v>631</v>
          </cell>
        </row>
        <row r="11">
          <cell r="C11">
            <v>2054</v>
          </cell>
        </row>
        <row r="12">
          <cell r="C12">
            <v>3861</v>
          </cell>
        </row>
        <row r="13">
          <cell r="C13">
            <v>911</v>
          </cell>
        </row>
        <row r="14">
          <cell r="C14">
            <v>782</v>
          </cell>
        </row>
        <row r="15">
          <cell r="C15">
            <v>1575</v>
          </cell>
        </row>
        <row r="16">
          <cell r="C16">
            <v>1243</v>
          </cell>
        </row>
        <row r="17">
          <cell r="C17">
            <v>494</v>
          </cell>
        </row>
        <row r="18">
          <cell r="C18">
            <v>526</v>
          </cell>
        </row>
        <row r="19">
          <cell r="C19">
            <v>362</v>
          </cell>
        </row>
        <row r="20">
          <cell r="C20">
            <v>336</v>
          </cell>
        </row>
        <row r="21">
          <cell r="C21">
            <v>256</v>
          </cell>
        </row>
        <row r="22">
          <cell r="C22">
            <v>4669</v>
          </cell>
        </row>
        <row r="23">
          <cell r="C23">
            <v>522</v>
          </cell>
        </row>
        <row r="24">
          <cell r="C24">
            <v>216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fficial Total Families by PHA "/>
    </sheetNames>
    <sheetDataSet>
      <sheetData sheetId="0">
        <row r="1">
          <cell r="A1" t="str">
            <v>PHA Code</v>
          </cell>
          <cell r="B1" t="str">
            <v>HA Name</v>
          </cell>
          <cell r="C1" t="str">
            <v>Total Families Assigned</v>
          </cell>
          <cell r="D1" t="str">
            <v>Case A</v>
          </cell>
          <cell r="E1" t="str">
            <v>Case B</v>
          </cell>
          <cell r="F1" t="str">
            <v>Case C</v>
          </cell>
          <cell r="G1" t="str">
            <v>Case D</v>
          </cell>
          <cell r="H1" t="str">
            <v>Case E</v>
          </cell>
          <cell r="I1" t="str">
            <v>EOP</v>
          </cell>
          <cell r="J1" t="str">
            <v>Inactive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fficial Families Case EOP-Inac"/>
    </sheetNames>
    <sheetDataSet>
      <sheetData sheetId="0">
        <row r="1">
          <cell r="A1" t="str">
            <v>dvp_eop_reason</v>
          </cell>
          <cell r="B1" t="str">
            <v>CountOfssn_head</v>
          </cell>
        </row>
        <row r="2">
          <cell r="B2">
            <v>8</v>
          </cell>
        </row>
        <row r="3">
          <cell r="A3" t="str">
            <v>DEDHOH</v>
          </cell>
          <cell r="B3">
            <v>11</v>
          </cell>
        </row>
        <row r="4">
          <cell r="A4" t="str">
            <v>DUPAST</v>
          </cell>
          <cell r="B4">
            <v>63</v>
          </cell>
        </row>
        <row r="5">
          <cell r="A5" t="str">
            <v>FEDICA</v>
          </cell>
          <cell r="B5">
            <v>17</v>
          </cell>
        </row>
        <row r="6">
          <cell r="A6" t="str">
            <v>FNAPDU</v>
          </cell>
          <cell r="B6">
            <v>1</v>
          </cell>
        </row>
        <row r="7">
          <cell r="A7" t="str">
            <v>FRVAPA</v>
          </cell>
          <cell r="B7">
            <v>4</v>
          </cell>
        </row>
        <row r="8">
          <cell r="A8" t="str">
            <v>NOCASE</v>
          </cell>
          <cell r="B8">
            <v>75</v>
          </cell>
        </row>
        <row r="9">
          <cell r="A9" t="str">
            <v>NOCNCT</v>
          </cell>
          <cell r="B9">
            <v>948</v>
          </cell>
        </row>
        <row r="10">
          <cell r="A10" t="str">
            <v>NOMVHQ</v>
          </cell>
          <cell r="B10">
            <v>1</v>
          </cell>
        </row>
        <row r="11">
          <cell r="A11" t="str">
            <v>NOMVLD</v>
          </cell>
          <cell r="B11">
            <v>41</v>
          </cell>
        </row>
        <row r="12">
          <cell r="A12" t="str">
            <v>OTHER</v>
          </cell>
          <cell r="B12">
            <v>280</v>
          </cell>
        </row>
        <row r="13">
          <cell r="A13" t="str">
            <v>PMHSNG</v>
          </cell>
          <cell r="B13">
            <v>446</v>
          </cell>
        </row>
        <row r="14">
          <cell r="A14" t="str">
            <v>REFDAS</v>
          </cell>
          <cell r="B14">
            <v>990</v>
          </cell>
        </row>
        <row r="15">
          <cell r="A15" t="str">
            <v>RETHOM</v>
          </cell>
          <cell r="B15">
            <v>325</v>
          </cell>
        </row>
        <row r="16">
          <cell r="A16" t="str">
            <v>TAVFO</v>
          </cell>
          <cell r="B1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SheetLayoutView="100" zoomScalePageLayoutView="0" workbookViewId="0" topLeftCell="A10">
      <selection activeCell="F41" sqref="F41"/>
    </sheetView>
  </sheetViews>
  <sheetFormatPr defaultColWidth="53.421875" defaultRowHeight="12.75"/>
  <cols>
    <col min="1" max="1" width="13.57421875" style="0" customWidth="1"/>
    <col min="2" max="2" width="26.140625" style="56" customWidth="1"/>
    <col min="3" max="3" width="15.00390625" style="58" bestFit="1" customWidth="1"/>
    <col min="4" max="4" width="15.00390625" style="0" bestFit="1" customWidth="1"/>
    <col min="5" max="5" width="14.421875" style="0" bestFit="1" customWidth="1"/>
    <col min="6" max="6" width="10.28125" style="0" bestFit="1" customWidth="1"/>
  </cols>
  <sheetData>
    <row r="1" spans="1:6" ht="69" customHeight="1" thickBot="1">
      <c r="A1" s="230" t="s">
        <v>335</v>
      </c>
      <c r="B1" s="231"/>
      <c r="C1" s="231"/>
      <c r="D1" s="231"/>
      <c r="E1" s="232"/>
      <c r="F1" s="135"/>
    </row>
    <row r="2" spans="1:6" ht="13.5" customHeight="1" thickBot="1">
      <c r="A2" s="233" t="s">
        <v>334</v>
      </c>
      <c r="B2" s="234"/>
      <c r="C2" s="234"/>
      <c r="D2" s="234"/>
      <c r="E2" s="235"/>
      <c r="F2" s="136"/>
    </row>
    <row r="3" spans="1:6" ht="62.25" customHeight="1" thickBot="1">
      <c r="A3" s="202" t="s">
        <v>48</v>
      </c>
      <c r="B3" s="203" t="s">
        <v>18</v>
      </c>
      <c r="C3" s="204" t="s">
        <v>19</v>
      </c>
      <c r="D3" s="204" t="s">
        <v>17</v>
      </c>
      <c r="E3" s="205" t="s">
        <v>20</v>
      </c>
      <c r="F3" s="137"/>
    </row>
    <row r="4" spans="1:6" ht="14.25">
      <c r="A4" s="209">
        <f>'[2]Official FEMA DHAP-Ike Referred'!A2</f>
        <v>1</v>
      </c>
      <c r="B4" s="210">
        <f>'[2]Official FEMA DHAP-Ike Referred'!B2</f>
        <v>39736</v>
      </c>
      <c r="C4" s="211">
        <f>'[2]Official FEMA DHAP-Ike Referred'!C2</f>
        <v>289</v>
      </c>
      <c r="D4" s="211">
        <f>'[3]Official Referred and Loaded in'!C2</f>
        <v>286</v>
      </c>
      <c r="E4" s="212">
        <f aca="true" t="shared" si="0" ref="E4:E22">C4-D4</f>
        <v>3</v>
      </c>
      <c r="F4" s="133"/>
    </row>
    <row r="5" spans="1:6" ht="14.25">
      <c r="A5" s="213">
        <f>'[2]Official FEMA DHAP-Ike Referred'!A3</f>
        <v>2</v>
      </c>
      <c r="B5" s="206">
        <f>'[2]Official FEMA DHAP-Ike Referred'!B3</f>
        <v>39738</v>
      </c>
      <c r="C5" s="207">
        <f>'[2]Official FEMA DHAP-Ike Referred'!C3</f>
        <v>1142</v>
      </c>
      <c r="D5" s="207">
        <f>'[3]Official Referred and Loaded in'!C3</f>
        <v>1141</v>
      </c>
      <c r="E5" s="214">
        <f t="shared" si="0"/>
        <v>1</v>
      </c>
      <c r="F5" s="132"/>
    </row>
    <row r="6" spans="1:6" ht="14.25">
      <c r="A6" s="213">
        <f>'[2]Official FEMA DHAP-Ike Referred'!A4</f>
        <v>3</v>
      </c>
      <c r="B6" s="208">
        <f>'[2]Official FEMA DHAP-Ike Referred'!B4</f>
        <v>39742</v>
      </c>
      <c r="C6" s="207">
        <f>'[2]Official FEMA DHAP-Ike Referred'!C4</f>
        <v>2827</v>
      </c>
      <c r="D6" s="207">
        <f>'[3]Official Referred and Loaded in'!C4</f>
        <v>2802</v>
      </c>
      <c r="E6" s="214">
        <f t="shared" si="0"/>
        <v>25</v>
      </c>
      <c r="F6" s="132"/>
    </row>
    <row r="7" spans="1:6" ht="14.25">
      <c r="A7" s="213">
        <f>'[2]Official FEMA DHAP-Ike Referred'!A5</f>
        <v>4</v>
      </c>
      <c r="B7" s="208">
        <f>'[2]Official FEMA DHAP-Ike Referred'!B5</f>
        <v>39745</v>
      </c>
      <c r="C7" s="207">
        <f>'[2]Official FEMA DHAP-Ike Referred'!C5</f>
        <v>2381</v>
      </c>
      <c r="D7" s="207">
        <f>'[3]Official Referred and Loaded in'!C5</f>
        <v>2366</v>
      </c>
      <c r="E7" s="214">
        <f t="shared" si="0"/>
        <v>15</v>
      </c>
      <c r="F7" s="132"/>
    </row>
    <row r="8" spans="1:6" ht="14.25">
      <c r="A8" s="213">
        <f>'[2]Official FEMA DHAP-Ike Referred'!A6</f>
        <v>5</v>
      </c>
      <c r="B8" s="208">
        <f>'[2]Official FEMA DHAP-Ike Referred'!B6</f>
        <v>39749</v>
      </c>
      <c r="C8" s="207">
        <f>'[2]Official FEMA DHAP-Ike Referred'!C6</f>
        <v>2608</v>
      </c>
      <c r="D8" s="207">
        <f>'[3]Official Referred and Loaded in'!C6</f>
        <v>2589</v>
      </c>
      <c r="E8" s="214">
        <f t="shared" si="0"/>
        <v>19</v>
      </c>
      <c r="F8" s="132"/>
    </row>
    <row r="9" spans="1:6" ht="14.25">
      <c r="A9" s="213">
        <f>'[2]Official FEMA DHAP-Ike Referred'!A7</f>
        <v>6</v>
      </c>
      <c r="B9" s="208">
        <f>'[2]Official FEMA DHAP-Ike Referred'!B7</f>
        <v>39752</v>
      </c>
      <c r="C9" s="207">
        <f>'[2]Official FEMA DHAP-Ike Referred'!C7</f>
        <v>17956</v>
      </c>
      <c r="D9" s="207">
        <f>'[3]Official Referred and Loaded in'!C7</f>
        <v>17808</v>
      </c>
      <c r="E9" s="214">
        <f t="shared" si="0"/>
        <v>148</v>
      </c>
      <c r="F9" s="132"/>
    </row>
    <row r="10" spans="1:6" ht="14.25">
      <c r="A10" s="213">
        <f>'[2]Official FEMA DHAP-Ike Referred'!A8</f>
        <v>7</v>
      </c>
      <c r="B10" s="208">
        <f>'[2]Official FEMA DHAP-Ike Referred'!B8</f>
        <v>39756</v>
      </c>
      <c r="C10" s="207">
        <f>'[2]Official FEMA DHAP-Ike Referred'!C8</f>
        <v>2525</v>
      </c>
      <c r="D10" s="207">
        <f>'[3]Official Referred and Loaded in'!C8</f>
        <v>2497</v>
      </c>
      <c r="E10" s="214">
        <f t="shared" si="0"/>
        <v>28</v>
      </c>
      <c r="F10" s="132"/>
    </row>
    <row r="11" spans="1:6" ht="14.25">
      <c r="A11" s="213">
        <f>'[2]Official FEMA DHAP-Ike Referred'!A9</f>
        <v>8</v>
      </c>
      <c r="B11" s="208">
        <f>'[2]Official FEMA DHAP-Ike Referred'!B9</f>
        <v>39759</v>
      </c>
      <c r="C11" s="207">
        <f>'[2]Official FEMA DHAP-Ike Referred'!C9</f>
        <v>748</v>
      </c>
      <c r="D11" s="207">
        <f>'[3]Official Referred and Loaded in'!C9</f>
        <v>741</v>
      </c>
      <c r="E11" s="214">
        <f t="shared" si="0"/>
        <v>7</v>
      </c>
      <c r="F11" s="132"/>
    </row>
    <row r="12" spans="1:6" ht="14.25">
      <c r="A12" s="213">
        <f>'[2]Official FEMA DHAP-Ike Referred'!A10</f>
        <v>9</v>
      </c>
      <c r="B12" s="208">
        <f>'[2]Official FEMA DHAP-Ike Referred'!B10</f>
        <v>39762</v>
      </c>
      <c r="C12" s="207">
        <f>'[2]Official FEMA DHAP-Ike Referred'!C10</f>
        <v>640</v>
      </c>
      <c r="D12" s="207">
        <f>'[3]Official Referred and Loaded in'!C10</f>
        <v>631</v>
      </c>
      <c r="E12" s="214">
        <f t="shared" si="0"/>
        <v>9</v>
      </c>
      <c r="F12" s="132"/>
    </row>
    <row r="13" spans="1:6" ht="14.25">
      <c r="A13" s="213">
        <f>'[2]Official FEMA DHAP-Ike Referred'!A11</f>
        <v>10</v>
      </c>
      <c r="B13" s="208">
        <f>'[2]Official FEMA DHAP-Ike Referred'!B11</f>
        <v>39766</v>
      </c>
      <c r="C13" s="207">
        <f>'[2]Official FEMA DHAP-Ike Referred'!C11</f>
        <v>2084</v>
      </c>
      <c r="D13" s="207">
        <f>'[3]Official Referred and Loaded in'!C11</f>
        <v>2054</v>
      </c>
      <c r="E13" s="214">
        <f t="shared" si="0"/>
        <v>30</v>
      </c>
      <c r="F13" s="132"/>
    </row>
    <row r="14" spans="1:6" ht="14.25">
      <c r="A14" s="213">
        <f>'[2]Official FEMA DHAP-Ike Referred'!A12</f>
        <v>11</v>
      </c>
      <c r="B14" s="208">
        <f>'[2]Official FEMA DHAP-Ike Referred'!B12</f>
        <v>39769</v>
      </c>
      <c r="C14" s="207">
        <f>'[2]Official FEMA DHAP-Ike Referred'!C12</f>
        <v>3883</v>
      </c>
      <c r="D14" s="207">
        <f>'[3]Official Referred and Loaded in'!C12</f>
        <v>3861</v>
      </c>
      <c r="E14" s="214">
        <f t="shared" si="0"/>
        <v>22</v>
      </c>
      <c r="F14" s="132"/>
    </row>
    <row r="15" spans="1:6" ht="14.25">
      <c r="A15" s="213">
        <f>'[2]Official FEMA DHAP-Ike Referred'!A13</f>
        <v>12</v>
      </c>
      <c r="B15" s="208">
        <f>'[2]Official FEMA DHAP-Ike Referred'!B13</f>
        <v>39772</v>
      </c>
      <c r="C15" s="207">
        <f>'[2]Official FEMA DHAP-Ike Referred'!C13</f>
        <v>922</v>
      </c>
      <c r="D15" s="207">
        <f>'[3]Official Referred and Loaded in'!C13</f>
        <v>911</v>
      </c>
      <c r="E15" s="214">
        <f t="shared" si="0"/>
        <v>11</v>
      </c>
      <c r="F15" s="133"/>
    </row>
    <row r="16" spans="1:6" ht="14.25">
      <c r="A16" s="213">
        <f>'[2]Official FEMA DHAP-Ike Referred'!A14</f>
        <v>13</v>
      </c>
      <c r="B16" s="208">
        <f>'[2]Official FEMA DHAP-Ike Referred'!B14</f>
        <v>39776</v>
      </c>
      <c r="C16" s="207">
        <f>'[2]Official FEMA DHAP-Ike Referred'!C14</f>
        <v>791</v>
      </c>
      <c r="D16" s="207">
        <f>'[3]Official Referred and Loaded in'!C14</f>
        <v>782</v>
      </c>
      <c r="E16" s="215">
        <f t="shared" si="0"/>
        <v>9</v>
      </c>
      <c r="F16" s="134"/>
    </row>
    <row r="17" spans="1:6" ht="14.25">
      <c r="A17" s="213">
        <f>'[2]Official FEMA DHAP-Ike Referred'!A15</f>
        <v>14</v>
      </c>
      <c r="B17" s="208">
        <f>'[2]Official FEMA DHAP-Ike Referred'!B15</f>
        <v>39783</v>
      </c>
      <c r="C17" s="207">
        <f>'[2]Official FEMA DHAP-Ike Referred'!C15</f>
        <v>1600</v>
      </c>
      <c r="D17" s="207">
        <f>'[3]Official Referred and Loaded in'!C15</f>
        <v>1575</v>
      </c>
      <c r="E17" s="215">
        <f t="shared" si="0"/>
        <v>25</v>
      </c>
      <c r="F17" s="134"/>
    </row>
    <row r="18" spans="1:6" ht="14.25">
      <c r="A18" s="213">
        <f>'[2]Official FEMA DHAP-Ike Referred'!A16</f>
        <v>15</v>
      </c>
      <c r="B18" s="208">
        <f>'[2]Official FEMA DHAP-Ike Referred'!B16</f>
        <v>39786</v>
      </c>
      <c r="C18" s="207">
        <f>'[2]Official FEMA DHAP-Ike Referred'!C16</f>
        <v>1258</v>
      </c>
      <c r="D18" s="207">
        <f>'[3]Official Referred and Loaded in'!C16</f>
        <v>1243</v>
      </c>
      <c r="E18" s="215">
        <f t="shared" si="0"/>
        <v>15</v>
      </c>
      <c r="F18" s="134"/>
    </row>
    <row r="19" spans="1:6" ht="14.25">
      <c r="A19" s="213">
        <f>'[2]Official FEMA DHAP-Ike Referred'!A17</f>
        <v>16</v>
      </c>
      <c r="B19" s="208">
        <f>'[2]Official FEMA DHAP-Ike Referred'!B17</f>
        <v>39790</v>
      </c>
      <c r="C19" s="207">
        <f>'[2]Official FEMA DHAP-Ike Referred'!C17</f>
        <v>507</v>
      </c>
      <c r="D19" s="207">
        <f>'[3]Official Referred and Loaded in'!C17</f>
        <v>494</v>
      </c>
      <c r="E19" s="215">
        <f t="shared" si="0"/>
        <v>13</v>
      </c>
      <c r="F19" s="134"/>
    </row>
    <row r="20" spans="1:6" ht="14.25">
      <c r="A20" s="213">
        <f>'[2]Official FEMA DHAP-Ike Referred'!A18</f>
        <v>17</v>
      </c>
      <c r="B20" s="208">
        <f>'[2]Official FEMA DHAP-Ike Referred'!B18</f>
        <v>39793</v>
      </c>
      <c r="C20" s="207">
        <f>'[2]Official FEMA DHAP-Ike Referred'!C18</f>
        <v>532</v>
      </c>
      <c r="D20" s="207">
        <f>'[3]Official Referred and Loaded in'!C18</f>
        <v>526</v>
      </c>
      <c r="E20" s="215">
        <f t="shared" si="0"/>
        <v>6</v>
      </c>
      <c r="F20" s="134"/>
    </row>
    <row r="21" spans="1:6" ht="14.25">
      <c r="A21" s="213">
        <f>'[2]Official FEMA DHAP-Ike Referred'!A19</f>
        <v>18</v>
      </c>
      <c r="B21" s="208">
        <f>'[2]Official FEMA DHAP-Ike Referred'!B19</f>
        <v>39797</v>
      </c>
      <c r="C21" s="207">
        <f>'[2]Official FEMA DHAP-Ike Referred'!C19</f>
        <v>366</v>
      </c>
      <c r="D21" s="207">
        <f>'[3]Official Referred and Loaded in'!C19</f>
        <v>362</v>
      </c>
      <c r="E21" s="215">
        <f t="shared" si="0"/>
        <v>4</v>
      </c>
      <c r="F21" s="134"/>
    </row>
    <row r="22" spans="1:6" ht="14.25">
      <c r="A22" s="213">
        <f>'[2]Official FEMA DHAP-Ike Referred'!A20</f>
        <v>19</v>
      </c>
      <c r="B22" s="208">
        <f>'[2]Official FEMA DHAP-Ike Referred'!B20</f>
        <v>39804</v>
      </c>
      <c r="C22" s="207">
        <f>'[2]Official FEMA DHAP-Ike Referred'!C20</f>
        <v>344</v>
      </c>
      <c r="D22" s="207">
        <f>'[3]Official Referred and Loaded in'!C20</f>
        <v>336</v>
      </c>
      <c r="E22" s="215">
        <f t="shared" si="0"/>
        <v>8</v>
      </c>
      <c r="F22" s="134"/>
    </row>
    <row r="23" spans="1:6" ht="14.25">
      <c r="A23" s="213">
        <f>'[2]Official FEMA DHAP-Ike Referred'!A21</f>
        <v>20</v>
      </c>
      <c r="B23" s="208">
        <f>'[2]Official FEMA DHAP-Ike Referred'!B21</f>
        <v>39804</v>
      </c>
      <c r="C23" s="207">
        <f>'[2]Official FEMA DHAP-Ike Referred'!C21</f>
        <v>261</v>
      </c>
      <c r="D23" s="207">
        <f>'[3]Official Referred and Loaded in'!C21</f>
        <v>256</v>
      </c>
      <c r="E23" s="215">
        <f>C23-D23</f>
        <v>5</v>
      </c>
      <c r="F23" s="134"/>
    </row>
    <row r="24" spans="1:6" ht="14.25">
      <c r="A24" s="213">
        <f>'[2]Official FEMA DHAP-Ike Referred'!A22</f>
        <v>21</v>
      </c>
      <c r="B24" s="208">
        <f>'[2]Official FEMA DHAP-Ike Referred'!B22</f>
        <v>39846</v>
      </c>
      <c r="C24" s="207">
        <f>'[2]Official FEMA DHAP-Ike Referred'!C22</f>
        <v>5021</v>
      </c>
      <c r="D24" s="207">
        <f>'[3]Official Referred and Loaded in'!C22</f>
        <v>4669</v>
      </c>
      <c r="E24" s="215">
        <f aca="true" t="shared" si="1" ref="E24:E33">C24-D24</f>
        <v>352</v>
      </c>
      <c r="F24" s="129"/>
    </row>
    <row r="25" spans="1:6" ht="14.25">
      <c r="A25" s="213">
        <f>'[2]Official FEMA DHAP-Ike Referred'!A23</f>
        <v>22</v>
      </c>
      <c r="B25" s="208">
        <f>'[2]Official FEMA DHAP-Ike Referred'!B23</f>
        <v>39855</v>
      </c>
      <c r="C25" s="207">
        <f>'[2]Official FEMA DHAP-Ike Referred'!C23</f>
        <v>591</v>
      </c>
      <c r="D25" s="207">
        <f>'[3]Official Referred and Loaded in'!C23</f>
        <v>522</v>
      </c>
      <c r="E25" s="215">
        <f t="shared" si="1"/>
        <v>69</v>
      </c>
      <c r="F25" s="129"/>
    </row>
    <row r="26" spans="1:6" ht="14.25">
      <c r="A26" s="213">
        <f>'[2]Official FEMA DHAP-Ike Referred'!A24</f>
        <v>23</v>
      </c>
      <c r="B26" s="208">
        <f>'[2]Official FEMA DHAP-Ike Referred'!B24</f>
        <v>39861</v>
      </c>
      <c r="C26" s="207">
        <f>'[2]Official FEMA DHAP-Ike Referred'!C24</f>
        <v>247</v>
      </c>
      <c r="D26" s="207">
        <f>'[3]Official Referred and Loaded in'!C24</f>
        <v>216</v>
      </c>
      <c r="E26" s="215">
        <f t="shared" si="1"/>
        <v>31</v>
      </c>
      <c r="F26" s="129"/>
    </row>
    <row r="27" spans="1:6" ht="14.25" hidden="1">
      <c r="A27" s="213">
        <f>'[2]Official FEMA DHAP-Ike Referred'!A25</f>
        <v>0</v>
      </c>
      <c r="B27" s="208">
        <f>'[2]Official FEMA DHAP-Ike Referred'!B25</f>
        <v>0</v>
      </c>
      <c r="C27" s="207">
        <f>'[2]Official FEMA DHAP-Ike Referred'!C25</f>
        <v>0</v>
      </c>
      <c r="D27" s="207">
        <f>'[3]Official Referred and Loaded in'!C25</f>
        <v>0</v>
      </c>
      <c r="E27" s="215">
        <f t="shared" si="1"/>
        <v>0</v>
      </c>
      <c r="F27" s="129"/>
    </row>
    <row r="28" spans="1:6" ht="14.25" hidden="1">
      <c r="A28" s="213">
        <f>'[2]Official FEMA DHAP-Ike Referred'!A26</f>
        <v>0</v>
      </c>
      <c r="B28" s="208">
        <f>'[2]Official FEMA DHAP-Ike Referred'!B26</f>
        <v>0</v>
      </c>
      <c r="C28" s="207">
        <f>'[2]Official FEMA DHAP-Ike Referred'!C26</f>
        <v>0</v>
      </c>
      <c r="D28" s="207">
        <f>'[3]Official Referred and Loaded in'!C26</f>
        <v>0</v>
      </c>
      <c r="E28" s="215">
        <f t="shared" si="1"/>
        <v>0</v>
      </c>
      <c r="F28" s="129"/>
    </row>
    <row r="29" spans="1:5" ht="14.25" hidden="1">
      <c r="A29" s="213">
        <f>'[2]Official FEMA DHAP-Ike Referred'!A27</f>
        <v>0</v>
      </c>
      <c r="B29" s="208">
        <f>'[2]Official FEMA DHAP-Ike Referred'!B27</f>
        <v>0</v>
      </c>
      <c r="C29" s="207">
        <f>'[2]Official FEMA DHAP-Ike Referred'!C27</f>
        <v>0</v>
      </c>
      <c r="D29" s="207">
        <f>'[3]Official Referred and Loaded in'!C27</f>
        <v>0</v>
      </c>
      <c r="E29" s="215">
        <f t="shared" si="1"/>
        <v>0</v>
      </c>
    </row>
    <row r="30" spans="1:5" ht="14.25" hidden="1">
      <c r="A30" s="213">
        <f>'[2]Official FEMA DHAP-Ike Referred'!A28</f>
        <v>0</v>
      </c>
      <c r="B30" s="208">
        <f>'[2]Official FEMA DHAP-Ike Referred'!B28</f>
        <v>0</v>
      </c>
      <c r="C30" s="207">
        <f>'[2]Official FEMA DHAP-Ike Referred'!C28</f>
        <v>0</v>
      </c>
      <c r="D30" s="207">
        <f>'[3]Official Referred and Loaded in'!C28</f>
        <v>0</v>
      </c>
      <c r="E30" s="215">
        <f t="shared" si="1"/>
        <v>0</v>
      </c>
    </row>
    <row r="31" spans="1:5" ht="14.25" hidden="1">
      <c r="A31" s="213">
        <f>'[2]Official FEMA DHAP-Ike Referred'!A29</f>
        <v>0</v>
      </c>
      <c r="B31" s="208">
        <f>'[2]Official FEMA DHAP-Ike Referred'!B29</f>
        <v>0</v>
      </c>
      <c r="C31" s="207">
        <f>'[2]Official FEMA DHAP-Ike Referred'!C29</f>
        <v>0</v>
      </c>
      <c r="D31" s="207">
        <f>'[3]Official Referred and Loaded in'!C29</f>
        <v>0</v>
      </c>
      <c r="E31" s="215">
        <f t="shared" si="1"/>
        <v>0</v>
      </c>
    </row>
    <row r="32" spans="1:5" ht="14.25" hidden="1">
      <c r="A32" s="213">
        <f>'[2]Official FEMA DHAP-Ike Referred'!A30</f>
        <v>0</v>
      </c>
      <c r="B32" s="208">
        <f>'[2]Official FEMA DHAP-Ike Referred'!B30</f>
        <v>0</v>
      </c>
      <c r="C32" s="207">
        <f>'[2]Official FEMA DHAP-Ike Referred'!C30</f>
        <v>0</v>
      </c>
      <c r="D32" s="207">
        <f>'[3]Official Referred and Loaded in'!C30</f>
        <v>0</v>
      </c>
      <c r="E32" s="215">
        <f t="shared" si="1"/>
        <v>0</v>
      </c>
    </row>
    <row r="33" spans="1:5" ht="14.25" hidden="1">
      <c r="A33" s="213">
        <f>'[2]Official FEMA DHAP-Ike Referred'!A31</f>
        <v>0</v>
      </c>
      <c r="B33" s="208">
        <f>'[2]Official FEMA DHAP-Ike Referred'!B31</f>
        <v>0</v>
      </c>
      <c r="C33" s="207">
        <f>'[2]Official FEMA DHAP-Ike Referred'!C31</f>
        <v>0</v>
      </c>
      <c r="D33" s="207">
        <f>'[3]Official Referred and Loaded in'!C31</f>
        <v>0</v>
      </c>
      <c r="E33" s="215">
        <f t="shared" si="1"/>
        <v>0</v>
      </c>
    </row>
    <row r="34" spans="1:5" ht="13.5" thickBot="1">
      <c r="A34" s="216"/>
      <c r="B34" s="217"/>
      <c r="C34" s="218"/>
      <c r="D34" s="219"/>
      <c r="E34" s="220"/>
    </row>
    <row r="35" spans="1:6" ht="15.75" thickBot="1">
      <c r="A35" s="221"/>
      <c r="B35" s="222" t="s">
        <v>49</v>
      </c>
      <c r="C35" s="223">
        <f>SUM(C4:C33)</f>
        <v>49523</v>
      </c>
      <c r="D35" s="223">
        <f>SUM(D4:D33)</f>
        <v>48668</v>
      </c>
      <c r="E35" s="224">
        <f>SUM(E4:F28)</f>
        <v>855</v>
      </c>
      <c r="F35" s="132"/>
    </row>
    <row r="36" spans="2:5" ht="15">
      <c r="B36" s="60"/>
      <c r="C36" s="63"/>
      <c r="D36" s="61"/>
      <c r="E36" s="59"/>
    </row>
    <row r="37" spans="2:5" ht="15.75" thickBot="1">
      <c r="B37" s="130"/>
      <c r="C37" s="63"/>
      <c r="D37" s="61"/>
      <c r="E37" s="59"/>
    </row>
    <row r="38" spans="2:6" s="225" customFormat="1" ht="36" customHeight="1" thickBot="1">
      <c r="B38" s="236" t="s">
        <v>336</v>
      </c>
      <c r="C38" s="237"/>
      <c r="D38" s="226">
        <v>46451</v>
      </c>
      <c r="E38" s="71"/>
      <c r="F38" s="71"/>
    </row>
    <row r="39" spans="2:6" s="225" customFormat="1" ht="36.75" customHeight="1" thickBot="1">
      <c r="B39" s="236" t="s">
        <v>337</v>
      </c>
      <c r="C39" s="237"/>
      <c r="D39" s="226">
        <f>D35-D38</f>
        <v>2217</v>
      </c>
      <c r="E39" s="71"/>
      <c r="F39" s="71"/>
    </row>
    <row r="40" spans="2:6" ht="19.5">
      <c r="B40" s="68"/>
      <c r="C40" s="68"/>
      <c r="D40" s="68"/>
      <c r="E40" s="68"/>
      <c r="F40" s="57"/>
    </row>
    <row r="41" spans="2:5" ht="15">
      <c r="B41" s="68"/>
      <c r="C41" s="68"/>
      <c r="D41" s="68"/>
      <c r="E41" s="68"/>
    </row>
    <row r="42" spans="2:5" ht="15.75">
      <c r="B42" s="68"/>
      <c r="C42" s="69"/>
      <c r="D42" s="69"/>
      <c r="E42" s="69"/>
    </row>
    <row r="43" spans="2:5" ht="15.75">
      <c r="B43" s="70"/>
      <c r="C43" s="70"/>
      <c r="D43" s="70"/>
      <c r="E43" s="70"/>
    </row>
  </sheetData>
  <sheetProtection/>
  <mergeCells count="4">
    <mergeCell ref="A1:E1"/>
    <mergeCell ref="A2:E2"/>
    <mergeCell ref="B38:C38"/>
    <mergeCell ref="B39:C39"/>
  </mergeCells>
  <printOptions/>
  <pageMargins left="0.75" right="0.75" top="1" bottom="1" header="0.5" footer="0.5"/>
  <pageSetup fitToHeight="1" fitToWidth="1"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A5">
      <selection activeCell="A14" sqref="A14:J16"/>
    </sheetView>
  </sheetViews>
  <sheetFormatPr defaultColWidth="93.8515625" defaultRowHeight="12.75"/>
  <cols>
    <col min="1" max="1" width="12.8515625" style="41" customWidth="1"/>
    <col min="2" max="2" width="17.140625" style="1" customWidth="1"/>
    <col min="3" max="3" width="16.57421875" style="1" customWidth="1"/>
    <col min="4" max="4" width="14.8515625" style="1" customWidth="1"/>
    <col min="5" max="5" width="15.140625" style="46" customWidth="1"/>
    <col min="6" max="7" width="15.140625" style="46" hidden="1" customWidth="1"/>
    <col min="8" max="8" width="15.140625" style="46" customWidth="1"/>
    <col min="9" max="10" width="14.28125" style="1" customWidth="1"/>
    <col min="11" max="16384" width="93.8515625" style="1" customWidth="1"/>
  </cols>
  <sheetData>
    <row r="1" spans="1:10" ht="53.25" customHeight="1" thickBot="1">
      <c r="A1" s="239" t="s">
        <v>338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ht="15.75" thickBot="1">
      <c r="A2" s="242" t="str">
        <f>'FEMA Referral_PHA Assignment'!A2:F2</f>
        <v>Data as of 2/24/2009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0" ht="63.75" customHeight="1" thickBot="1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5" t="s">
        <v>5</v>
      </c>
      <c r="G3" s="6" t="s">
        <v>6</v>
      </c>
      <c r="H3" s="7" t="s">
        <v>50</v>
      </c>
      <c r="I3" s="8" t="s">
        <v>7</v>
      </c>
      <c r="J3" s="9" t="s">
        <v>339</v>
      </c>
    </row>
    <row r="4" spans="1:10" s="16" customFormat="1" ht="48" customHeight="1">
      <c r="A4" s="10" t="s">
        <v>8</v>
      </c>
      <c r="B4" s="10" t="s">
        <v>9</v>
      </c>
      <c r="C4" s="11" t="s">
        <v>9</v>
      </c>
      <c r="D4" s="10" t="s">
        <v>9</v>
      </c>
      <c r="E4" s="12">
        <v>9820</v>
      </c>
      <c r="F4" s="12">
        <v>9154</v>
      </c>
      <c r="G4" s="13">
        <f>IF(ISNA(ERROR.TYPE(E4/F4)),E4/F4,0)</f>
        <v>1.0727550797465588</v>
      </c>
      <c r="H4" s="14">
        <f aca="true" t="shared" si="0" ref="H4:H9">E4/E$10</f>
        <v>0.27160835292490665</v>
      </c>
      <c r="I4" s="15">
        <f aca="true" t="shared" si="1" ref="I4:I9">E4/E$12</f>
        <v>0.20177529382756637</v>
      </c>
      <c r="J4" s="93" t="str">
        <f aca="true" t="shared" si="2" ref="J4:J12">IF(ISNA(ERROR.TYPE(E4/F4)),IF((E4/F4)*100&gt;100,IF(ROUND((((E4/F4)*100)-100),2)&lt;=0,"0.00%",CONCATENATE("↑",ROUND((((E4/F4)*100)-100),2),"%")),IF(ROUND((100-((E4/F4)*100)),2)&lt;=0,"0.00%",CONCATENATE("↓",ROUND((100-((E4/F4)*100)),2),"%"))),"0.00%")</f>
        <v>↑7.28%</v>
      </c>
    </row>
    <row r="5" spans="1:10" s="16" customFormat="1" ht="48" customHeight="1">
      <c r="A5" s="17" t="s">
        <v>10</v>
      </c>
      <c r="B5" s="17" t="s">
        <v>9</v>
      </c>
      <c r="C5" s="18" t="s">
        <v>9</v>
      </c>
      <c r="D5" s="17"/>
      <c r="E5" s="19">
        <v>7586</v>
      </c>
      <c r="F5" s="19">
        <v>7746</v>
      </c>
      <c r="G5" s="53">
        <f>IF(ISNA(ERROR.TYPE(E5/F5)),E5/F5,0)</f>
        <v>0.9793441776400723</v>
      </c>
      <c r="H5" s="20">
        <f t="shared" si="0"/>
        <v>0.20981883556907757</v>
      </c>
      <c r="I5" s="21">
        <f t="shared" si="1"/>
        <v>0.1558724418509082</v>
      </c>
      <c r="J5" s="94" t="str">
        <f t="shared" si="2"/>
        <v>↓2.07%</v>
      </c>
    </row>
    <row r="6" spans="1:10" s="16" customFormat="1" ht="53.25" customHeight="1">
      <c r="A6" s="22" t="s">
        <v>11</v>
      </c>
      <c r="B6" s="22" t="s">
        <v>9</v>
      </c>
      <c r="C6" s="23"/>
      <c r="D6" s="22" t="s">
        <v>9</v>
      </c>
      <c r="E6" s="24">
        <v>20</v>
      </c>
      <c r="F6" s="24">
        <v>25</v>
      </c>
      <c r="G6" s="25">
        <f>IF(ISNA(ERROR.TYPE(E6/F6)),E6/F6,0)</f>
        <v>0.8</v>
      </c>
      <c r="H6" s="26">
        <f t="shared" si="0"/>
        <v>0.0005531738348776103</v>
      </c>
      <c r="I6" s="27">
        <f t="shared" si="1"/>
        <v>0.0004109476452699926</v>
      </c>
      <c r="J6" s="95" t="str">
        <f t="shared" si="2"/>
        <v>↓20%</v>
      </c>
    </row>
    <row r="7" spans="1:10" s="16" customFormat="1" ht="54" customHeight="1">
      <c r="A7" s="22" t="s">
        <v>12</v>
      </c>
      <c r="B7" s="22" t="s">
        <v>9</v>
      </c>
      <c r="C7" s="23"/>
      <c r="D7" s="22"/>
      <c r="E7" s="24">
        <v>7190</v>
      </c>
      <c r="F7" s="24">
        <v>7543</v>
      </c>
      <c r="G7" s="25">
        <f>IF(ISNA(ERROR.TYPE(E7/F7)),E7/F7,0)</f>
        <v>0.9532016439082593</v>
      </c>
      <c r="H7" s="26">
        <f t="shared" si="0"/>
        <v>0.1988659936385009</v>
      </c>
      <c r="I7" s="27">
        <f t="shared" si="1"/>
        <v>0.14773567847456234</v>
      </c>
      <c r="J7" s="95" t="str">
        <f t="shared" si="2"/>
        <v>↓4.68%</v>
      </c>
    </row>
    <row r="8" spans="1:10" s="16" customFormat="1" ht="60" customHeight="1">
      <c r="A8" s="22" t="s">
        <v>13</v>
      </c>
      <c r="B8" s="22"/>
      <c r="C8" s="23"/>
      <c r="D8" s="22"/>
      <c r="E8" s="24">
        <v>7060</v>
      </c>
      <c r="F8" s="86">
        <v>7413</v>
      </c>
      <c r="G8" s="25">
        <f>IF(ISNA(ERROR.TYPE(E8/F8)),E8/F8,0)</f>
        <v>0.9523809523809523</v>
      </c>
      <c r="H8" s="26">
        <f t="shared" si="0"/>
        <v>0.19527036371179643</v>
      </c>
      <c r="I8" s="27">
        <f t="shared" si="1"/>
        <v>0.14506451878030738</v>
      </c>
      <c r="J8" s="95" t="str">
        <f t="shared" si="2"/>
        <v>↓4.76%</v>
      </c>
    </row>
    <row r="9" spans="1:10" s="16" customFormat="1" ht="59.25" customHeight="1" thickBot="1">
      <c r="A9" s="28" t="s">
        <v>14</v>
      </c>
      <c r="B9" s="28" t="s">
        <v>15</v>
      </c>
      <c r="C9" s="29" t="s">
        <v>15</v>
      </c>
      <c r="D9" s="28" t="s">
        <v>15</v>
      </c>
      <c r="E9" s="30">
        <f>'EOP Reason Summary'!$C$19</f>
        <v>4479</v>
      </c>
      <c r="F9" s="30">
        <v>4096</v>
      </c>
      <c r="G9" s="31">
        <f>IF(ISNA(ERROR.TYPE(E9/F9)),E9/F9,0)</f>
        <v>1.093505859375</v>
      </c>
      <c r="H9" s="32">
        <f t="shared" si="0"/>
        <v>0.12388328032084082</v>
      </c>
      <c r="I9" s="33">
        <f t="shared" si="1"/>
        <v>0.09203172515821484</v>
      </c>
      <c r="J9" s="96" t="str">
        <f>IF(ISNA(ERROR.TYPE(E9/F9)),IF((E9/F9)*100&gt;100,IF(ROUND((((E9/F9)*100)-100),2)&lt;=0,"0.00%",CONCATENATE("↑",ROUND((((E9/F9)*100)-100),2),"%")),IF(ROUND((100-((E9/F9)*100)),2)&lt;=0,"0.00%",CONCATENATE("↓",ROUND((100-((E9/F9)*100)),2),"%"))),"0.00%")</f>
        <v>↑9.35%</v>
      </c>
    </row>
    <row r="10" spans="1:10" s="16" customFormat="1" ht="18.75" thickBot="1">
      <c r="A10" s="34"/>
      <c r="B10" s="250" t="s">
        <v>340</v>
      </c>
      <c r="C10" s="251"/>
      <c r="D10" s="252"/>
      <c r="E10" s="55">
        <f>SUM(E4:E9)</f>
        <v>36155</v>
      </c>
      <c r="F10" s="55">
        <v>32621</v>
      </c>
      <c r="G10" s="35"/>
      <c r="H10" s="55"/>
      <c r="I10" s="36"/>
      <c r="J10" s="97"/>
    </row>
    <row r="11" spans="1:10" ht="54" customHeight="1" thickBot="1">
      <c r="A11" s="37" t="s">
        <v>21</v>
      </c>
      <c r="B11" s="245" t="s">
        <v>22</v>
      </c>
      <c r="C11" s="246"/>
      <c r="D11" s="247"/>
      <c r="E11" s="38">
        <f>+E12-E10</f>
        <v>12513</v>
      </c>
      <c r="F11" s="38">
        <f>F12-F10</f>
        <v>10001</v>
      </c>
      <c r="G11" s="39">
        <f>IF(ISNA(ERROR.TYPE(E11/F11)),E11/F11,0)</f>
        <v>1.2511748825117488</v>
      </c>
      <c r="H11" s="40"/>
      <c r="I11" s="80">
        <f>E11/E$12</f>
        <v>0.25710939426317087</v>
      </c>
      <c r="J11" s="98" t="str">
        <f t="shared" si="2"/>
        <v>↑25.12%</v>
      </c>
    </row>
    <row r="12" spans="1:10" ht="18.75" thickBot="1">
      <c r="A12" s="248" t="s">
        <v>23</v>
      </c>
      <c r="B12" s="248"/>
      <c r="C12" s="248"/>
      <c r="D12" s="249"/>
      <c r="E12" s="42">
        <f>+'FEMA Referral_PHA Assignment'!D35</f>
        <v>48668</v>
      </c>
      <c r="F12" s="42">
        <v>42622</v>
      </c>
      <c r="G12" s="67">
        <f>IF(ISNA(ERROR.TYPE(E12/F12)),E12/F12,0)</f>
        <v>1.141851625920886</v>
      </c>
      <c r="H12" s="43"/>
      <c r="I12" s="44"/>
      <c r="J12" s="99" t="str">
        <f t="shared" si="2"/>
        <v>↑14.19%</v>
      </c>
    </row>
    <row r="13" spans="1:10" ht="18">
      <c r="A13" s="122"/>
      <c r="B13" s="122"/>
      <c r="C13" s="122"/>
      <c r="D13" s="122"/>
      <c r="E13" s="123"/>
      <c r="F13" s="123"/>
      <c r="G13" s="124"/>
      <c r="H13" s="125"/>
      <c r="I13" s="126"/>
      <c r="J13" s="127"/>
    </row>
    <row r="14" spans="1:10" ht="15">
      <c r="A14" s="238" t="s">
        <v>343</v>
      </c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5">
      <c r="A15" s="238"/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ht="15">
      <c r="A16" s="238"/>
      <c r="B16" s="238"/>
      <c r="C16" s="238"/>
      <c r="D16" s="238"/>
      <c r="E16" s="238"/>
      <c r="F16" s="238"/>
      <c r="G16" s="238"/>
      <c r="H16" s="238"/>
      <c r="I16" s="238"/>
      <c r="J16" s="238"/>
    </row>
    <row r="17" spans="1:10" ht="15.75" hidden="1">
      <c r="A17" s="45"/>
      <c r="B17" s="54"/>
      <c r="C17" s="200"/>
      <c r="D17" s="200"/>
      <c r="E17" s="201"/>
      <c r="F17" s="201"/>
      <c r="G17" s="201"/>
      <c r="H17" s="201"/>
      <c r="I17" s="200"/>
      <c r="J17" s="200"/>
    </row>
    <row r="18" spans="1:10" ht="15.75">
      <c r="A18" s="45"/>
      <c r="B18" s="199"/>
      <c r="C18" s="199"/>
      <c r="D18" s="199"/>
      <c r="E18" s="199"/>
      <c r="F18" s="199"/>
      <c r="G18" s="199"/>
      <c r="H18" s="199"/>
      <c r="I18" s="199"/>
      <c r="J18" s="199"/>
    </row>
    <row r="19" spans="1:10" ht="15.75">
      <c r="A19" s="45"/>
      <c r="B19" s="199"/>
      <c r="C19" s="199"/>
      <c r="D19" s="199"/>
      <c r="E19" s="199"/>
      <c r="F19" s="199"/>
      <c r="G19" s="199"/>
      <c r="H19" s="199"/>
      <c r="I19" s="199"/>
      <c r="J19" s="199"/>
    </row>
  </sheetData>
  <sheetProtection/>
  <mergeCells count="6">
    <mergeCell ref="A14:J16"/>
    <mergeCell ref="A1:J1"/>
    <mergeCell ref="A2:J2"/>
    <mergeCell ref="B11:D11"/>
    <mergeCell ref="A12:D12"/>
    <mergeCell ref="B10:D10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="70" zoomScaleNormal="70" zoomScaleSheetLayoutView="75" zoomScalePageLayoutView="0" workbookViewId="0" topLeftCell="B1">
      <pane ySplit="3" topLeftCell="A96" activePane="bottomLeft" state="frozen"/>
      <selection pane="topLeft" activeCell="A1" sqref="A1"/>
      <selection pane="bottomLeft" activeCell="C123" sqref="C123"/>
    </sheetView>
  </sheetViews>
  <sheetFormatPr defaultColWidth="72.28125" defaultRowHeight="12.75"/>
  <cols>
    <col min="1" max="1" width="14.140625" style="0" bestFit="1" customWidth="1"/>
    <col min="2" max="2" width="81.7109375" style="0" bestFit="1" customWidth="1"/>
    <col min="3" max="8" width="15.57421875" style="0" customWidth="1"/>
    <col min="9" max="10" width="15.57421875" style="0" hidden="1" customWidth="1"/>
    <col min="11" max="11" width="15.57421875" style="0" customWidth="1"/>
    <col min="12" max="12" width="15.28125" style="0" customWidth="1"/>
    <col min="13" max="13" width="14.57421875" style="0" hidden="1" customWidth="1"/>
  </cols>
  <sheetData>
    <row r="1" spans="1:12" ht="34.5" thickBot="1">
      <c r="A1" s="253" t="s">
        <v>341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ht="13.5" thickBot="1">
      <c r="A2" s="242" t="str">
        <f>'IKE01 PSR Weekly % Change'!A2:J2</f>
        <v>Data as of 2/24/2009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3" s="49" customFormat="1" ht="48" thickBot="1">
      <c r="A3" s="47" t="str">
        <f>'[4]Official Total Families by PHA '!A1</f>
        <v>PHA Code</v>
      </c>
      <c r="B3" s="47" t="str">
        <f>'[4]Official Total Families by PHA '!B1</f>
        <v>HA Name</v>
      </c>
      <c r="C3" s="47" t="str">
        <f>'[4]Official Total Families by PHA '!C1</f>
        <v>Total Families Assigned</v>
      </c>
      <c r="D3" s="48" t="str">
        <f>'[4]Official Total Families by PHA '!D1</f>
        <v>Case A</v>
      </c>
      <c r="E3" s="47" t="str">
        <f>'[4]Official Total Families by PHA '!E1</f>
        <v>Case B</v>
      </c>
      <c r="F3" s="48" t="str">
        <f>'[4]Official Total Families by PHA '!F1</f>
        <v>Case C</v>
      </c>
      <c r="G3" s="47" t="str">
        <f>'[4]Official Total Families by PHA '!G1</f>
        <v>Case D</v>
      </c>
      <c r="H3" s="47" t="str">
        <f>'[4]Official Total Families by PHA '!H1</f>
        <v>Case E</v>
      </c>
      <c r="I3" s="89" t="str">
        <f>'[4]Official Total Families by PHA '!I1</f>
        <v>EOP</v>
      </c>
      <c r="J3" s="89" t="str">
        <f>'[4]Official Total Families by PHA '!J1</f>
        <v>Inactive</v>
      </c>
      <c r="K3" s="47" t="s">
        <v>53</v>
      </c>
      <c r="L3" s="47" t="s">
        <v>47</v>
      </c>
      <c r="M3" s="49" t="s">
        <v>83</v>
      </c>
    </row>
    <row r="4" spans="1:12" s="49" customFormat="1" ht="21" thickBot="1">
      <c r="A4" s="138"/>
      <c r="B4" s="139" t="s">
        <v>310</v>
      </c>
      <c r="C4" s="140"/>
      <c r="D4" s="138"/>
      <c r="E4" s="141"/>
      <c r="F4" s="140"/>
      <c r="G4" s="138"/>
      <c r="H4" s="142"/>
      <c r="I4" s="142"/>
      <c r="J4" s="138"/>
      <c r="K4" s="142"/>
      <c r="L4" s="142"/>
    </row>
    <row r="5" spans="1:13" s="52" customFormat="1" ht="18">
      <c r="A5" s="87" t="s">
        <v>100</v>
      </c>
      <c r="B5" s="87" t="s">
        <v>101</v>
      </c>
      <c r="C5" s="229">
        <v>2636</v>
      </c>
      <c r="D5" s="88">
        <v>422</v>
      </c>
      <c r="E5" s="62">
        <v>438</v>
      </c>
      <c r="F5" s="62">
        <v>0</v>
      </c>
      <c r="G5" s="73">
        <v>1023</v>
      </c>
      <c r="H5" s="62">
        <v>158</v>
      </c>
      <c r="I5" s="90">
        <v>580</v>
      </c>
      <c r="J5" s="90">
        <v>15</v>
      </c>
      <c r="K5" s="62">
        <v>595</v>
      </c>
      <c r="L5" s="79">
        <v>0.9400606980273141</v>
      </c>
      <c r="M5" s="114">
        <f aca="true" t="shared" si="0" ref="M5:M28">+C5-(SUM(D5:J5))</f>
        <v>0</v>
      </c>
    </row>
    <row r="6" spans="1:13" s="52" customFormat="1" ht="18">
      <c r="A6" s="87" t="s">
        <v>102</v>
      </c>
      <c r="B6" s="87" t="s">
        <v>103</v>
      </c>
      <c r="C6" s="229">
        <v>1647</v>
      </c>
      <c r="D6" s="88">
        <v>343</v>
      </c>
      <c r="E6" s="62">
        <v>335</v>
      </c>
      <c r="F6" s="62">
        <v>1</v>
      </c>
      <c r="G6" s="73">
        <v>490</v>
      </c>
      <c r="H6" s="62">
        <v>419</v>
      </c>
      <c r="I6" s="90">
        <v>29</v>
      </c>
      <c r="J6" s="90">
        <v>30</v>
      </c>
      <c r="K6" s="62">
        <v>59</v>
      </c>
      <c r="L6" s="79">
        <v>0.7455980570734669</v>
      </c>
      <c r="M6" s="114">
        <f t="shared" si="0"/>
        <v>0</v>
      </c>
    </row>
    <row r="7" spans="1:13" s="52" customFormat="1" ht="18">
      <c r="A7" s="87" t="s">
        <v>106</v>
      </c>
      <c r="B7" s="87" t="s">
        <v>107</v>
      </c>
      <c r="C7" s="229">
        <v>1006</v>
      </c>
      <c r="D7" s="88">
        <v>67</v>
      </c>
      <c r="E7" s="62">
        <v>184</v>
      </c>
      <c r="F7" s="62">
        <v>0</v>
      </c>
      <c r="G7" s="73">
        <v>460</v>
      </c>
      <c r="H7" s="62">
        <v>255</v>
      </c>
      <c r="I7" s="90">
        <v>29</v>
      </c>
      <c r="J7" s="90">
        <v>11</v>
      </c>
      <c r="K7" s="62">
        <v>40</v>
      </c>
      <c r="L7" s="79">
        <f>SUM(K7,D7:G7)/C7</f>
        <v>0.7465208747514911</v>
      </c>
      <c r="M7" s="114">
        <f t="shared" si="0"/>
        <v>0</v>
      </c>
    </row>
    <row r="8" spans="1:13" s="52" customFormat="1" ht="18">
      <c r="A8" s="87" t="s">
        <v>110</v>
      </c>
      <c r="B8" s="87" t="s">
        <v>111</v>
      </c>
      <c r="C8" s="229">
        <v>706</v>
      </c>
      <c r="D8" s="88">
        <v>316</v>
      </c>
      <c r="E8" s="62">
        <v>87</v>
      </c>
      <c r="F8" s="62">
        <v>0</v>
      </c>
      <c r="G8" s="73">
        <v>138</v>
      </c>
      <c r="H8" s="62">
        <v>107</v>
      </c>
      <c r="I8" s="90">
        <v>5</v>
      </c>
      <c r="J8" s="90">
        <v>53</v>
      </c>
      <c r="K8" s="62">
        <v>58</v>
      </c>
      <c r="L8" s="79">
        <f aca="true" t="shared" si="1" ref="L8:L28">SUM(K8,D8:G8)/C8</f>
        <v>0.8484419263456091</v>
      </c>
      <c r="M8" s="114">
        <f t="shared" si="0"/>
        <v>0</v>
      </c>
    </row>
    <row r="9" spans="1:13" s="52" customFormat="1" ht="18">
      <c r="A9" s="87" t="s">
        <v>112</v>
      </c>
      <c r="B9" s="87" t="s">
        <v>113</v>
      </c>
      <c r="C9" s="229">
        <v>671</v>
      </c>
      <c r="D9" s="88">
        <v>280</v>
      </c>
      <c r="E9" s="62">
        <v>28</v>
      </c>
      <c r="F9" s="62">
        <v>0</v>
      </c>
      <c r="G9" s="73">
        <v>203</v>
      </c>
      <c r="H9" s="62">
        <v>133</v>
      </c>
      <c r="I9" s="90">
        <v>5</v>
      </c>
      <c r="J9" s="90">
        <v>22</v>
      </c>
      <c r="K9" s="62">
        <v>27</v>
      </c>
      <c r="L9" s="79">
        <f t="shared" si="1"/>
        <v>0.8017883755588674</v>
      </c>
      <c r="M9" s="114">
        <f t="shared" si="0"/>
        <v>0</v>
      </c>
    </row>
    <row r="10" spans="1:13" s="52" customFormat="1" ht="18">
      <c r="A10" s="87" t="s">
        <v>114</v>
      </c>
      <c r="B10" s="87" t="s">
        <v>115</v>
      </c>
      <c r="C10" s="229">
        <v>609</v>
      </c>
      <c r="D10" s="88">
        <v>48</v>
      </c>
      <c r="E10" s="62">
        <v>176</v>
      </c>
      <c r="F10" s="62">
        <v>0</v>
      </c>
      <c r="G10" s="73">
        <v>80</v>
      </c>
      <c r="H10" s="62">
        <v>291</v>
      </c>
      <c r="I10" s="90">
        <v>6</v>
      </c>
      <c r="J10" s="90">
        <v>8</v>
      </c>
      <c r="K10" s="62">
        <v>14</v>
      </c>
      <c r="L10" s="79">
        <f t="shared" si="1"/>
        <v>0.5221674876847291</v>
      </c>
      <c r="M10" s="114">
        <f t="shared" si="0"/>
        <v>0</v>
      </c>
    </row>
    <row r="11" spans="1:13" s="52" customFormat="1" ht="18">
      <c r="A11" s="87" t="s">
        <v>116</v>
      </c>
      <c r="B11" s="87" t="s">
        <v>117</v>
      </c>
      <c r="C11" s="229">
        <v>598</v>
      </c>
      <c r="D11" s="88">
        <v>137</v>
      </c>
      <c r="E11" s="62">
        <v>27</v>
      </c>
      <c r="F11" s="62">
        <v>0</v>
      </c>
      <c r="G11" s="73">
        <v>131</v>
      </c>
      <c r="H11" s="62">
        <v>285</v>
      </c>
      <c r="I11" s="90">
        <v>11</v>
      </c>
      <c r="J11" s="90">
        <v>7</v>
      </c>
      <c r="K11" s="62">
        <v>18</v>
      </c>
      <c r="L11" s="79">
        <f t="shared" si="1"/>
        <v>0.5234113712374582</v>
      </c>
      <c r="M11" s="114">
        <f t="shared" si="0"/>
        <v>0</v>
      </c>
    </row>
    <row r="12" spans="1:13" s="52" customFormat="1" ht="18">
      <c r="A12" s="87" t="s">
        <v>122</v>
      </c>
      <c r="B12" s="87" t="s">
        <v>123</v>
      </c>
      <c r="C12" s="229">
        <v>379</v>
      </c>
      <c r="D12" s="88">
        <v>51</v>
      </c>
      <c r="E12" s="62">
        <v>31</v>
      </c>
      <c r="F12" s="62">
        <v>0</v>
      </c>
      <c r="G12" s="73">
        <v>39</v>
      </c>
      <c r="H12" s="62">
        <v>250</v>
      </c>
      <c r="I12" s="90">
        <v>5</v>
      </c>
      <c r="J12" s="90">
        <v>3</v>
      </c>
      <c r="K12" s="62">
        <v>8</v>
      </c>
      <c r="L12" s="79">
        <f t="shared" si="1"/>
        <v>0.3403693931398417</v>
      </c>
      <c r="M12" s="114">
        <f t="shared" si="0"/>
        <v>0</v>
      </c>
    </row>
    <row r="13" spans="1:13" s="52" customFormat="1" ht="18">
      <c r="A13" s="87" t="s">
        <v>124</v>
      </c>
      <c r="B13" s="87" t="s">
        <v>125</v>
      </c>
      <c r="C13" s="229">
        <v>369</v>
      </c>
      <c r="D13" s="88">
        <v>66</v>
      </c>
      <c r="E13" s="62">
        <v>28</v>
      </c>
      <c r="F13" s="62">
        <v>0</v>
      </c>
      <c r="G13" s="73">
        <v>73</v>
      </c>
      <c r="H13" s="62">
        <v>110</v>
      </c>
      <c r="I13" s="90">
        <v>92</v>
      </c>
      <c r="J13" s="90">
        <v>0</v>
      </c>
      <c r="K13" s="62">
        <v>92</v>
      </c>
      <c r="L13" s="79">
        <f t="shared" si="1"/>
        <v>0.7018970189701897</v>
      </c>
      <c r="M13" s="114">
        <f t="shared" si="0"/>
        <v>0</v>
      </c>
    </row>
    <row r="14" spans="1:13" s="52" customFormat="1" ht="18">
      <c r="A14" s="87" t="s">
        <v>128</v>
      </c>
      <c r="B14" s="87" t="s">
        <v>129</v>
      </c>
      <c r="C14" s="229">
        <v>343</v>
      </c>
      <c r="D14" s="88">
        <v>66</v>
      </c>
      <c r="E14" s="62">
        <v>3</v>
      </c>
      <c r="F14" s="62">
        <v>0</v>
      </c>
      <c r="G14" s="73">
        <v>70</v>
      </c>
      <c r="H14" s="62">
        <v>186</v>
      </c>
      <c r="I14" s="90">
        <v>8</v>
      </c>
      <c r="J14" s="90">
        <v>10</v>
      </c>
      <c r="K14" s="62">
        <v>18</v>
      </c>
      <c r="L14" s="79">
        <f t="shared" si="1"/>
        <v>0.4577259475218659</v>
      </c>
      <c r="M14" s="114">
        <f t="shared" si="0"/>
        <v>0</v>
      </c>
    </row>
    <row r="15" spans="1:13" s="52" customFormat="1" ht="18">
      <c r="A15" s="87" t="s">
        <v>130</v>
      </c>
      <c r="B15" s="87" t="s">
        <v>131</v>
      </c>
      <c r="C15" s="229">
        <v>264</v>
      </c>
      <c r="D15" s="88">
        <v>51</v>
      </c>
      <c r="E15" s="62">
        <v>2</v>
      </c>
      <c r="F15" s="62">
        <v>0</v>
      </c>
      <c r="G15" s="73">
        <v>50</v>
      </c>
      <c r="H15" s="62">
        <v>152</v>
      </c>
      <c r="I15" s="90">
        <v>3</v>
      </c>
      <c r="J15" s="90">
        <v>6</v>
      </c>
      <c r="K15" s="62">
        <v>9</v>
      </c>
      <c r="L15" s="79">
        <f t="shared" si="1"/>
        <v>0.42424242424242425</v>
      </c>
      <c r="M15" s="114">
        <f t="shared" si="0"/>
        <v>0</v>
      </c>
    </row>
    <row r="16" spans="1:13" s="52" customFormat="1" ht="18">
      <c r="A16" s="87" t="s">
        <v>134</v>
      </c>
      <c r="B16" s="87" t="s">
        <v>135</v>
      </c>
      <c r="C16" s="229">
        <v>179</v>
      </c>
      <c r="D16" s="88">
        <v>31</v>
      </c>
      <c r="E16" s="62">
        <v>6</v>
      </c>
      <c r="F16" s="62">
        <v>0</v>
      </c>
      <c r="G16" s="73">
        <v>21</v>
      </c>
      <c r="H16" s="62">
        <v>112</v>
      </c>
      <c r="I16" s="90">
        <v>0</v>
      </c>
      <c r="J16" s="90">
        <v>9</v>
      </c>
      <c r="K16" s="62">
        <v>9</v>
      </c>
      <c r="L16" s="79">
        <f t="shared" si="1"/>
        <v>0.3743016759776536</v>
      </c>
      <c r="M16" s="114">
        <f t="shared" si="0"/>
        <v>0</v>
      </c>
    </row>
    <row r="17" spans="1:13" s="52" customFormat="1" ht="18">
      <c r="A17" s="87" t="s">
        <v>136</v>
      </c>
      <c r="B17" s="87" t="s">
        <v>137</v>
      </c>
      <c r="C17" s="229">
        <v>153</v>
      </c>
      <c r="D17" s="88">
        <v>23</v>
      </c>
      <c r="E17" s="62">
        <v>13</v>
      </c>
      <c r="F17" s="62">
        <v>0</v>
      </c>
      <c r="G17" s="73">
        <v>8</v>
      </c>
      <c r="H17" s="62">
        <v>105</v>
      </c>
      <c r="I17" s="90">
        <v>2</v>
      </c>
      <c r="J17" s="90">
        <v>2</v>
      </c>
      <c r="K17" s="62">
        <v>4</v>
      </c>
      <c r="L17" s="79">
        <f t="shared" si="1"/>
        <v>0.3137254901960784</v>
      </c>
      <c r="M17" s="114">
        <f t="shared" si="0"/>
        <v>0</v>
      </c>
    </row>
    <row r="18" spans="1:13" s="52" customFormat="1" ht="18">
      <c r="A18" s="87" t="s">
        <v>138</v>
      </c>
      <c r="B18" s="87" t="s">
        <v>139</v>
      </c>
      <c r="C18" s="229">
        <v>142</v>
      </c>
      <c r="D18" s="88">
        <v>21</v>
      </c>
      <c r="E18" s="62">
        <v>19</v>
      </c>
      <c r="F18" s="62">
        <v>0</v>
      </c>
      <c r="G18" s="73">
        <v>8</v>
      </c>
      <c r="H18" s="62">
        <v>92</v>
      </c>
      <c r="I18" s="90">
        <v>1</v>
      </c>
      <c r="J18" s="90">
        <v>1</v>
      </c>
      <c r="K18" s="62">
        <v>2</v>
      </c>
      <c r="L18" s="79">
        <f t="shared" si="1"/>
        <v>0.352112676056338</v>
      </c>
      <c r="M18" s="114">
        <f t="shared" si="0"/>
        <v>0</v>
      </c>
    </row>
    <row r="19" spans="1:13" s="52" customFormat="1" ht="18">
      <c r="A19" s="87" t="s">
        <v>144</v>
      </c>
      <c r="B19" s="87" t="s">
        <v>145</v>
      </c>
      <c r="C19" s="229">
        <v>114</v>
      </c>
      <c r="D19" s="88">
        <v>21</v>
      </c>
      <c r="E19" s="62">
        <v>9</v>
      </c>
      <c r="F19" s="62">
        <v>0</v>
      </c>
      <c r="G19" s="73">
        <v>3</v>
      </c>
      <c r="H19" s="62">
        <v>81</v>
      </c>
      <c r="I19" s="90">
        <v>0</v>
      </c>
      <c r="J19" s="90">
        <v>0</v>
      </c>
      <c r="K19" s="62">
        <v>0</v>
      </c>
      <c r="L19" s="79">
        <f t="shared" si="1"/>
        <v>0.2894736842105263</v>
      </c>
      <c r="M19" s="114">
        <f t="shared" si="0"/>
        <v>0</v>
      </c>
    </row>
    <row r="20" spans="1:13" s="52" customFormat="1" ht="18">
      <c r="A20" s="87" t="s">
        <v>146</v>
      </c>
      <c r="B20" s="87" t="s">
        <v>147</v>
      </c>
      <c r="C20" s="229">
        <v>91</v>
      </c>
      <c r="D20" s="88">
        <v>26</v>
      </c>
      <c r="E20" s="62">
        <v>3</v>
      </c>
      <c r="F20" s="62">
        <v>8</v>
      </c>
      <c r="G20" s="73">
        <v>3</v>
      </c>
      <c r="H20" s="62">
        <v>46</v>
      </c>
      <c r="I20" s="90">
        <v>4</v>
      </c>
      <c r="J20" s="90">
        <v>1</v>
      </c>
      <c r="K20" s="62">
        <v>5</v>
      </c>
      <c r="L20" s="79">
        <f t="shared" si="1"/>
        <v>0.4945054945054945</v>
      </c>
      <c r="M20" s="114">
        <f t="shared" si="0"/>
        <v>0</v>
      </c>
    </row>
    <row r="21" spans="1:13" s="52" customFormat="1" ht="18">
      <c r="A21" s="87" t="s">
        <v>150</v>
      </c>
      <c r="B21" s="87" t="s">
        <v>151</v>
      </c>
      <c r="C21" s="229">
        <v>75</v>
      </c>
      <c r="D21" s="88">
        <v>19</v>
      </c>
      <c r="E21" s="62">
        <v>1</v>
      </c>
      <c r="F21" s="62">
        <v>0</v>
      </c>
      <c r="G21" s="73">
        <v>1</v>
      </c>
      <c r="H21" s="62">
        <v>43</v>
      </c>
      <c r="I21" s="90">
        <v>10</v>
      </c>
      <c r="J21" s="90">
        <v>1</v>
      </c>
      <c r="K21" s="62">
        <v>11</v>
      </c>
      <c r="L21" s="79">
        <f t="shared" si="1"/>
        <v>0.4266666666666667</v>
      </c>
      <c r="M21" s="114">
        <f t="shared" si="0"/>
        <v>0</v>
      </c>
    </row>
    <row r="22" spans="1:13" s="52" customFormat="1" ht="18">
      <c r="A22" s="87" t="s">
        <v>152</v>
      </c>
      <c r="B22" s="87" t="s">
        <v>153</v>
      </c>
      <c r="C22" s="229">
        <v>67</v>
      </c>
      <c r="D22" s="88">
        <v>17</v>
      </c>
      <c r="E22" s="62">
        <v>1</v>
      </c>
      <c r="F22" s="62">
        <v>0</v>
      </c>
      <c r="G22" s="73">
        <v>1</v>
      </c>
      <c r="H22" s="62">
        <v>48</v>
      </c>
      <c r="I22" s="90">
        <v>0</v>
      </c>
      <c r="J22" s="90">
        <v>0</v>
      </c>
      <c r="K22" s="62">
        <v>0</v>
      </c>
      <c r="L22" s="79">
        <f t="shared" si="1"/>
        <v>0.2835820895522388</v>
      </c>
      <c r="M22" s="114">
        <f t="shared" si="0"/>
        <v>0</v>
      </c>
    </row>
    <row r="23" spans="1:13" s="52" customFormat="1" ht="18">
      <c r="A23" s="87" t="s">
        <v>154</v>
      </c>
      <c r="B23" s="87" t="s">
        <v>155</v>
      </c>
      <c r="C23" s="229">
        <v>63</v>
      </c>
      <c r="D23" s="88">
        <v>41</v>
      </c>
      <c r="E23" s="62">
        <v>0</v>
      </c>
      <c r="F23" s="62">
        <v>0</v>
      </c>
      <c r="G23" s="73">
        <v>0</v>
      </c>
      <c r="H23" s="62">
        <v>22</v>
      </c>
      <c r="I23" s="90">
        <v>0</v>
      </c>
      <c r="J23" s="90">
        <v>0</v>
      </c>
      <c r="K23" s="62">
        <v>0</v>
      </c>
      <c r="L23" s="79">
        <f t="shared" si="1"/>
        <v>0.6507936507936508</v>
      </c>
      <c r="M23" s="114">
        <f t="shared" si="0"/>
        <v>0</v>
      </c>
    </row>
    <row r="24" spans="1:13" s="52" customFormat="1" ht="18">
      <c r="A24" s="87" t="s">
        <v>156</v>
      </c>
      <c r="B24" s="87" t="s">
        <v>157</v>
      </c>
      <c r="C24" s="229">
        <v>57</v>
      </c>
      <c r="D24" s="88">
        <v>11</v>
      </c>
      <c r="E24" s="62">
        <v>0</v>
      </c>
      <c r="F24" s="62">
        <v>0</v>
      </c>
      <c r="G24" s="73">
        <v>1</v>
      </c>
      <c r="H24" s="62">
        <v>45</v>
      </c>
      <c r="I24" s="90">
        <v>0</v>
      </c>
      <c r="J24" s="90">
        <v>0</v>
      </c>
      <c r="K24" s="62">
        <v>0</v>
      </c>
      <c r="L24" s="79">
        <f t="shared" si="1"/>
        <v>0.21052631578947367</v>
      </c>
      <c r="M24" s="114">
        <f t="shared" si="0"/>
        <v>0</v>
      </c>
    </row>
    <row r="25" spans="1:13" s="52" customFormat="1" ht="18">
      <c r="A25" s="87" t="s">
        <v>166</v>
      </c>
      <c r="B25" s="87" t="s">
        <v>167</v>
      </c>
      <c r="C25" s="229">
        <v>40</v>
      </c>
      <c r="D25" s="88">
        <v>12</v>
      </c>
      <c r="E25" s="62">
        <v>7</v>
      </c>
      <c r="F25" s="62">
        <v>0</v>
      </c>
      <c r="G25" s="73">
        <v>5</v>
      </c>
      <c r="H25" s="62">
        <v>0</v>
      </c>
      <c r="I25" s="90">
        <v>16</v>
      </c>
      <c r="J25" s="90">
        <v>0</v>
      </c>
      <c r="K25" s="62">
        <v>16</v>
      </c>
      <c r="L25" s="79">
        <f t="shared" si="1"/>
        <v>1</v>
      </c>
      <c r="M25" s="114">
        <f t="shared" si="0"/>
        <v>0</v>
      </c>
    </row>
    <row r="26" spans="1:13" s="52" customFormat="1" ht="18">
      <c r="A26" s="87" t="s">
        <v>188</v>
      </c>
      <c r="B26" s="87" t="s">
        <v>189</v>
      </c>
      <c r="C26" s="229">
        <v>14</v>
      </c>
      <c r="D26" s="88">
        <v>2</v>
      </c>
      <c r="E26" s="62">
        <v>1</v>
      </c>
      <c r="F26" s="62">
        <v>0</v>
      </c>
      <c r="G26" s="73">
        <v>3</v>
      </c>
      <c r="H26" s="62">
        <v>7</v>
      </c>
      <c r="I26" s="90">
        <v>1</v>
      </c>
      <c r="J26" s="90">
        <v>0</v>
      </c>
      <c r="K26" s="62">
        <v>1</v>
      </c>
      <c r="L26" s="79">
        <f t="shared" si="1"/>
        <v>0.5</v>
      </c>
      <c r="M26" s="114">
        <f t="shared" si="0"/>
        <v>0</v>
      </c>
    </row>
    <row r="27" spans="1:13" s="52" customFormat="1" ht="18">
      <c r="A27" s="87" t="s">
        <v>198</v>
      </c>
      <c r="B27" s="87" t="s">
        <v>199</v>
      </c>
      <c r="C27" s="229">
        <v>11</v>
      </c>
      <c r="D27" s="88">
        <v>0</v>
      </c>
      <c r="E27" s="62">
        <v>0</v>
      </c>
      <c r="F27" s="62">
        <v>0</v>
      </c>
      <c r="G27" s="73">
        <v>0</v>
      </c>
      <c r="H27" s="62">
        <v>11</v>
      </c>
      <c r="I27" s="90">
        <v>0</v>
      </c>
      <c r="J27" s="90">
        <v>0</v>
      </c>
      <c r="K27" s="62">
        <v>0</v>
      </c>
      <c r="L27" s="79">
        <f t="shared" si="1"/>
        <v>0</v>
      </c>
      <c r="M27" s="114">
        <f t="shared" si="0"/>
        <v>0</v>
      </c>
    </row>
    <row r="28" spans="1:13" s="52" customFormat="1" ht="18.75" thickBot="1">
      <c r="A28" s="87" t="s">
        <v>240</v>
      </c>
      <c r="B28" s="87" t="s">
        <v>241</v>
      </c>
      <c r="C28" s="229">
        <v>3</v>
      </c>
      <c r="D28" s="88">
        <v>2</v>
      </c>
      <c r="E28" s="62">
        <v>1</v>
      </c>
      <c r="F28" s="62">
        <v>0</v>
      </c>
      <c r="G28" s="73">
        <v>0</v>
      </c>
      <c r="H28" s="62">
        <v>0</v>
      </c>
      <c r="I28" s="90">
        <v>0</v>
      </c>
      <c r="J28" s="90">
        <v>0</v>
      </c>
      <c r="K28" s="62">
        <v>0</v>
      </c>
      <c r="L28" s="79">
        <f t="shared" si="1"/>
        <v>1</v>
      </c>
      <c r="M28" s="114">
        <f t="shared" si="0"/>
        <v>0</v>
      </c>
    </row>
    <row r="29" spans="1:13" s="52" customFormat="1" ht="18.75" thickBot="1">
      <c r="A29" s="143"/>
      <c r="B29" s="144" t="s">
        <v>16</v>
      </c>
      <c r="C29" s="145">
        <f>SUM(C5:C28)</f>
        <v>10237</v>
      </c>
      <c r="D29" s="145">
        <f aca="true" t="shared" si="2" ref="D29:K29">SUM(D5:D28)</f>
        <v>2073</v>
      </c>
      <c r="E29" s="145">
        <f t="shared" si="2"/>
        <v>1400</v>
      </c>
      <c r="F29" s="145">
        <f t="shared" si="2"/>
        <v>9</v>
      </c>
      <c r="G29" s="145">
        <f t="shared" si="2"/>
        <v>2811</v>
      </c>
      <c r="H29" s="145">
        <f t="shared" si="2"/>
        <v>2958</v>
      </c>
      <c r="I29" s="145">
        <f t="shared" si="2"/>
        <v>807</v>
      </c>
      <c r="J29" s="145">
        <f t="shared" si="2"/>
        <v>179</v>
      </c>
      <c r="K29" s="145">
        <f t="shared" si="2"/>
        <v>986</v>
      </c>
      <c r="L29" s="146">
        <f>SUM(K29,D29:G29)/C29</f>
        <v>0.7110481586402266</v>
      </c>
      <c r="M29" s="114"/>
    </row>
    <row r="30" spans="1:13" s="52" customFormat="1" ht="18.75" thickBot="1">
      <c r="A30" s="143"/>
      <c r="B30" s="143"/>
      <c r="C30" s="147"/>
      <c r="D30" s="148"/>
      <c r="E30" s="149"/>
      <c r="F30" s="149"/>
      <c r="G30" s="150"/>
      <c r="H30" s="149"/>
      <c r="I30" s="148"/>
      <c r="J30" s="148"/>
      <c r="K30" s="149"/>
      <c r="L30" s="151"/>
      <c r="M30" s="114"/>
    </row>
    <row r="31" spans="1:13" s="52" customFormat="1" ht="18.75" thickBot="1">
      <c r="A31" s="152"/>
      <c r="B31" s="153" t="s">
        <v>311</v>
      </c>
      <c r="C31" s="154"/>
      <c r="D31" s="148"/>
      <c r="E31" s="149"/>
      <c r="F31" s="149"/>
      <c r="G31" s="150"/>
      <c r="H31" s="149"/>
      <c r="I31" s="148"/>
      <c r="J31" s="148"/>
      <c r="K31" s="149"/>
      <c r="L31" s="151"/>
      <c r="M31" s="114">
        <f>+C96-(SUM(D96:J96))</f>
        <v>0</v>
      </c>
    </row>
    <row r="32" spans="1:13" s="52" customFormat="1" ht="18">
      <c r="A32" s="87" t="s">
        <v>92</v>
      </c>
      <c r="B32" s="87" t="s">
        <v>93</v>
      </c>
      <c r="C32" s="229">
        <v>5970</v>
      </c>
      <c r="D32" s="88">
        <v>2228</v>
      </c>
      <c r="E32" s="62">
        <v>1832</v>
      </c>
      <c r="F32" s="62">
        <v>0</v>
      </c>
      <c r="G32" s="73">
        <v>1186</v>
      </c>
      <c r="H32" s="62">
        <v>537</v>
      </c>
      <c r="I32" s="90">
        <v>155</v>
      </c>
      <c r="J32" s="90">
        <v>32</v>
      </c>
      <c r="K32" s="62">
        <v>187</v>
      </c>
      <c r="L32" s="79">
        <f>SUM(K32,D32:G32)/C32</f>
        <v>0.9100502512562814</v>
      </c>
      <c r="M32" s="114">
        <f aca="true" t="shared" si="3" ref="M32:M48">+C99-(SUM(D99:J99))</f>
        <v>0</v>
      </c>
    </row>
    <row r="33" spans="1:13" s="52" customFormat="1" ht="18">
      <c r="A33" s="87" t="s">
        <v>94</v>
      </c>
      <c r="B33" s="87" t="s">
        <v>95</v>
      </c>
      <c r="C33" s="229">
        <v>5761</v>
      </c>
      <c r="D33" s="88">
        <v>1194</v>
      </c>
      <c r="E33" s="62">
        <v>1802</v>
      </c>
      <c r="F33" s="62">
        <v>5</v>
      </c>
      <c r="G33" s="73">
        <v>241</v>
      </c>
      <c r="H33" s="62">
        <v>1715</v>
      </c>
      <c r="I33" s="90">
        <v>771</v>
      </c>
      <c r="J33" s="90">
        <v>33</v>
      </c>
      <c r="K33" s="62">
        <v>804</v>
      </c>
      <c r="L33" s="79">
        <f aca="true" t="shared" si="4" ref="L33:L70">SUM(K33,D33:G33)/C33</f>
        <v>0.7023086269744836</v>
      </c>
      <c r="M33" s="114">
        <f t="shared" si="3"/>
        <v>0</v>
      </c>
    </row>
    <row r="34" spans="1:13" s="52" customFormat="1" ht="18">
      <c r="A34" s="87" t="s">
        <v>96</v>
      </c>
      <c r="B34" s="87" t="s">
        <v>97</v>
      </c>
      <c r="C34" s="229">
        <v>4980</v>
      </c>
      <c r="D34" s="88">
        <v>2148</v>
      </c>
      <c r="E34" s="62">
        <v>1218</v>
      </c>
      <c r="F34" s="62">
        <v>0</v>
      </c>
      <c r="G34" s="73">
        <v>995</v>
      </c>
      <c r="H34" s="62">
        <v>115</v>
      </c>
      <c r="I34" s="90">
        <v>491</v>
      </c>
      <c r="J34" s="90">
        <v>13</v>
      </c>
      <c r="K34" s="62">
        <v>504</v>
      </c>
      <c r="L34" s="79">
        <f t="shared" si="4"/>
        <v>0.9769076305220884</v>
      </c>
      <c r="M34" s="114">
        <f t="shared" si="3"/>
        <v>0</v>
      </c>
    </row>
    <row r="35" spans="1:13" s="52" customFormat="1" ht="18">
      <c r="A35" s="87" t="s">
        <v>98</v>
      </c>
      <c r="B35" s="87" t="s">
        <v>99</v>
      </c>
      <c r="C35" s="229">
        <v>3159</v>
      </c>
      <c r="D35" s="88">
        <v>747</v>
      </c>
      <c r="E35" s="62">
        <v>584</v>
      </c>
      <c r="F35" s="62">
        <v>3</v>
      </c>
      <c r="G35" s="73">
        <v>916</v>
      </c>
      <c r="H35" s="62">
        <v>370</v>
      </c>
      <c r="I35" s="90">
        <v>532</v>
      </c>
      <c r="J35" s="90">
        <v>7</v>
      </c>
      <c r="K35" s="62">
        <v>539</v>
      </c>
      <c r="L35" s="79">
        <f t="shared" si="4"/>
        <v>0.8828743273187718</v>
      </c>
      <c r="M35" s="114">
        <f t="shared" si="3"/>
        <v>0</v>
      </c>
    </row>
    <row r="36" spans="1:13" s="52" customFormat="1" ht="18">
      <c r="A36" s="87" t="s">
        <v>104</v>
      </c>
      <c r="B36" s="87" t="s">
        <v>105</v>
      </c>
      <c r="C36" s="229">
        <v>1314</v>
      </c>
      <c r="D36" s="88">
        <v>195</v>
      </c>
      <c r="E36" s="62">
        <v>110</v>
      </c>
      <c r="F36" s="62">
        <v>0</v>
      </c>
      <c r="G36" s="73">
        <v>705</v>
      </c>
      <c r="H36" s="62">
        <v>291</v>
      </c>
      <c r="I36" s="90">
        <v>11</v>
      </c>
      <c r="J36" s="90">
        <v>2</v>
      </c>
      <c r="K36" s="62">
        <v>13</v>
      </c>
      <c r="L36" s="79">
        <f t="shared" si="4"/>
        <v>0.7785388127853882</v>
      </c>
      <c r="M36" s="114">
        <f t="shared" si="3"/>
        <v>0</v>
      </c>
    </row>
    <row r="37" spans="1:13" s="52" customFormat="1" ht="18">
      <c r="A37" s="87" t="s">
        <v>108</v>
      </c>
      <c r="B37" s="87" t="s">
        <v>109</v>
      </c>
      <c r="C37" s="229">
        <v>828</v>
      </c>
      <c r="D37" s="88">
        <v>459</v>
      </c>
      <c r="E37" s="62">
        <v>112</v>
      </c>
      <c r="F37" s="62">
        <v>0</v>
      </c>
      <c r="G37" s="73">
        <v>186</v>
      </c>
      <c r="H37" s="62">
        <v>6</v>
      </c>
      <c r="I37" s="90">
        <v>59</v>
      </c>
      <c r="J37" s="90">
        <v>6</v>
      </c>
      <c r="K37" s="62">
        <v>65</v>
      </c>
      <c r="L37" s="79">
        <f t="shared" si="4"/>
        <v>0.9927536231884058</v>
      </c>
      <c r="M37" s="114">
        <f t="shared" si="3"/>
        <v>0</v>
      </c>
    </row>
    <row r="38" spans="1:13" s="52" customFormat="1" ht="18">
      <c r="A38" s="87" t="s">
        <v>118</v>
      </c>
      <c r="B38" s="87" t="s">
        <v>119</v>
      </c>
      <c r="C38" s="229">
        <v>546</v>
      </c>
      <c r="D38" s="88">
        <v>122</v>
      </c>
      <c r="E38" s="62">
        <v>109</v>
      </c>
      <c r="F38" s="62">
        <v>0</v>
      </c>
      <c r="G38" s="73">
        <v>8</v>
      </c>
      <c r="H38" s="62">
        <v>295</v>
      </c>
      <c r="I38" s="90">
        <v>10</v>
      </c>
      <c r="J38" s="90">
        <v>2</v>
      </c>
      <c r="K38" s="62">
        <v>12</v>
      </c>
      <c r="L38" s="79">
        <f t="shared" si="4"/>
        <v>0.4597069597069597</v>
      </c>
      <c r="M38" s="114">
        <f t="shared" si="3"/>
        <v>0</v>
      </c>
    </row>
    <row r="39" spans="1:13" s="52" customFormat="1" ht="18">
      <c r="A39" s="87" t="s">
        <v>120</v>
      </c>
      <c r="B39" s="87" t="s">
        <v>121</v>
      </c>
      <c r="C39" s="229">
        <v>466</v>
      </c>
      <c r="D39" s="88">
        <v>181</v>
      </c>
      <c r="E39" s="62">
        <v>102</v>
      </c>
      <c r="F39" s="62">
        <v>1</v>
      </c>
      <c r="G39" s="73">
        <v>66</v>
      </c>
      <c r="H39" s="62">
        <v>84</v>
      </c>
      <c r="I39" s="90">
        <v>31</v>
      </c>
      <c r="J39" s="90">
        <v>1</v>
      </c>
      <c r="K39" s="62">
        <v>32</v>
      </c>
      <c r="L39" s="79">
        <f t="shared" si="4"/>
        <v>0.8197424892703863</v>
      </c>
      <c r="M39" s="114">
        <f t="shared" si="3"/>
        <v>0</v>
      </c>
    </row>
    <row r="40" spans="1:13" s="52" customFormat="1" ht="18">
      <c r="A40" s="87" t="s">
        <v>126</v>
      </c>
      <c r="B40" s="87" t="s">
        <v>127</v>
      </c>
      <c r="C40" s="229">
        <v>368</v>
      </c>
      <c r="D40" s="88">
        <v>71</v>
      </c>
      <c r="E40" s="62">
        <v>126</v>
      </c>
      <c r="F40" s="62">
        <v>2</v>
      </c>
      <c r="G40" s="73">
        <v>3</v>
      </c>
      <c r="H40" s="62">
        <v>163</v>
      </c>
      <c r="I40" s="90">
        <v>2</v>
      </c>
      <c r="J40" s="90">
        <v>1</v>
      </c>
      <c r="K40" s="62">
        <v>3</v>
      </c>
      <c r="L40" s="79">
        <f t="shared" si="4"/>
        <v>0.5570652173913043</v>
      </c>
      <c r="M40" s="114">
        <f t="shared" si="3"/>
        <v>0</v>
      </c>
    </row>
    <row r="41" spans="1:13" s="52" customFormat="1" ht="18">
      <c r="A41" s="87" t="s">
        <v>132</v>
      </c>
      <c r="B41" s="87" t="s">
        <v>133</v>
      </c>
      <c r="C41" s="229">
        <v>256</v>
      </c>
      <c r="D41" s="88">
        <v>92</v>
      </c>
      <c r="E41" s="62">
        <v>38</v>
      </c>
      <c r="F41" s="62">
        <v>0</v>
      </c>
      <c r="G41" s="73">
        <v>11</v>
      </c>
      <c r="H41" s="62">
        <v>108</v>
      </c>
      <c r="I41" s="90">
        <v>7</v>
      </c>
      <c r="J41" s="90">
        <v>0</v>
      </c>
      <c r="K41" s="62">
        <v>7</v>
      </c>
      <c r="L41" s="79">
        <f t="shared" si="4"/>
        <v>0.578125</v>
      </c>
      <c r="M41" s="114">
        <f t="shared" si="3"/>
        <v>0</v>
      </c>
    </row>
    <row r="42" spans="1:13" s="52" customFormat="1" ht="18">
      <c r="A42" s="87" t="s">
        <v>140</v>
      </c>
      <c r="B42" s="87" t="s">
        <v>141</v>
      </c>
      <c r="C42" s="229">
        <v>139</v>
      </c>
      <c r="D42" s="88">
        <v>60</v>
      </c>
      <c r="E42" s="62">
        <v>29</v>
      </c>
      <c r="F42" s="62">
        <v>0</v>
      </c>
      <c r="G42" s="73">
        <v>1</v>
      </c>
      <c r="H42" s="62">
        <v>46</v>
      </c>
      <c r="I42" s="90">
        <v>3</v>
      </c>
      <c r="J42" s="90">
        <v>0</v>
      </c>
      <c r="K42" s="62">
        <v>3</v>
      </c>
      <c r="L42" s="79">
        <f t="shared" si="4"/>
        <v>0.6690647482014388</v>
      </c>
      <c r="M42" s="114">
        <f t="shared" si="3"/>
        <v>0</v>
      </c>
    </row>
    <row r="43" spans="1:13" s="52" customFormat="1" ht="18">
      <c r="A43" s="87" t="s">
        <v>142</v>
      </c>
      <c r="B43" s="87" t="s">
        <v>143</v>
      </c>
      <c r="C43" s="229">
        <v>123</v>
      </c>
      <c r="D43" s="88">
        <v>38</v>
      </c>
      <c r="E43" s="62">
        <v>29</v>
      </c>
      <c r="F43" s="62">
        <v>0</v>
      </c>
      <c r="G43" s="73">
        <v>1</v>
      </c>
      <c r="H43" s="62">
        <v>51</v>
      </c>
      <c r="I43" s="90">
        <v>4</v>
      </c>
      <c r="J43" s="90">
        <v>0</v>
      </c>
      <c r="K43" s="62">
        <v>4</v>
      </c>
      <c r="L43" s="79">
        <f t="shared" si="4"/>
        <v>0.5853658536585366</v>
      </c>
      <c r="M43" s="114">
        <f t="shared" si="3"/>
        <v>0</v>
      </c>
    </row>
    <row r="44" spans="1:13" s="128" customFormat="1" ht="18">
      <c r="A44" s="87" t="s">
        <v>148</v>
      </c>
      <c r="B44" s="87" t="s">
        <v>149</v>
      </c>
      <c r="C44" s="229">
        <v>90</v>
      </c>
      <c r="D44" s="88">
        <v>24</v>
      </c>
      <c r="E44" s="62">
        <v>28</v>
      </c>
      <c r="F44" s="62">
        <v>0</v>
      </c>
      <c r="G44" s="73">
        <v>2</v>
      </c>
      <c r="H44" s="62">
        <v>31</v>
      </c>
      <c r="I44" s="90">
        <v>4</v>
      </c>
      <c r="J44" s="90">
        <v>1</v>
      </c>
      <c r="K44" s="62">
        <v>5</v>
      </c>
      <c r="L44" s="79">
        <f t="shared" si="4"/>
        <v>0.6555555555555556</v>
      </c>
      <c r="M44" s="114">
        <f t="shared" si="3"/>
        <v>0</v>
      </c>
    </row>
    <row r="45" spans="1:13" s="52" customFormat="1" ht="18">
      <c r="A45" s="87" t="s">
        <v>158</v>
      </c>
      <c r="B45" s="87" t="s">
        <v>159</v>
      </c>
      <c r="C45" s="229">
        <v>55</v>
      </c>
      <c r="D45" s="88">
        <v>21</v>
      </c>
      <c r="E45" s="62">
        <v>13</v>
      </c>
      <c r="F45" s="62">
        <v>0</v>
      </c>
      <c r="G45" s="73">
        <v>5</v>
      </c>
      <c r="H45" s="62">
        <v>4</v>
      </c>
      <c r="I45" s="90">
        <v>12</v>
      </c>
      <c r="J45" s="90">
        <v>0</v>
      </c>
      <c r="K45" s="62">
        <v>12</v>
      </c>
      <c r="L45" s="79">
        <f t="shared" si="4"/>
        <v>0.9272727272727272</v>
      </c>
      <c r="M45" s="114">
        <f t="shared" si="3"/>
        <v>0</v>
      </c>
    </row>
    <row r="46" spans="1:13" s="52" customFormat="1" ht="18">
      <c r="A46" s="87" t="s">
        <v>160</v>
      </c>
      <c r="B46" s="87" t="s">
        <v>161</v>
      </c>
      <c r="C46" s="229">
        <v>55</v>
      </c>
      <c r="D46" s="88">
        <v>18</v>
      </c>
      <c r="E46" s="62">
        <v>14</v>
      </c>
      <c r="F46" s="62">
        <v>0</v>
      </c>
      <c r="G46" s="73">
        <v>10</v>
      </c>
      <c r="H46" s="62">
        <v>4</v>
      </c>
      <c r="I46" s="90">
        <v>9</v>
      </c>
      <c r="J46" s="90">
        <v>0</v>
      </c>
      <c r="K46" s="62">
        <v>9</v>
      </c>
      <c r="L46" s="79">
        <f t="shared" si="4"/>
        <v>0.9272727272727272</v>
      </c>
      <c r="M46" s="114">
        <f t="shared" si="3"/>
        <v>0</v>
      </c>
    </row>
    <row r="47" spans="1:13" s="52" customFormat="1" ht="18">
      <c r="A47" s="87" t="s">
        <v>162</v>
      </c>
      <c r="B47" s="87" t="s">
        <v>163</v>
      </c>
      <c r="C47" s="229">
        <v>44</v>
      </c>
      <c r="D47" s="88">
        <v>2</v>
      </c>
      <c r="E47" s="62">
        <v>1</v>
      </c>
      <c r="F47" s="62">
        <v>0</v>
      </c>
      <c r="G47" s="73">
        <v>1</v>
      </c>
      <c r="H47" s="62">
        <v>39</v>
      </c>
      <c r="I47" s="90">
        <v>1</v>
      </c>
      <c r="J47" s="90">
        <v>0</v>
      </c>
      <c r="K47" s="62">
        <v>1</v>
      </c>
      <c r="L47" s="79">
        <f t="shared" si="4"/>
        <v>0.11363636363636363</v>
      </c>
      <c r="M47" s="114">
        <f t="shared" si="3"/>
        <v>0</v>
      </c>
    </row>
    <row r="48" spans="1:13" s="52" customFormat="1" ht="18">
      <c r="A48" s="87" t="s">
        <v>164</v>
      </c>
      <c r="B48" s="87" t="s">
        <v>165</v>
      </c>
      <c r="C48" s="229">
        <v>44</v>
      </c>
      <c r="D48" s="88">
        <v>10</v>
      </c>
      <c r="E48" s="62">
        <v>6</v>
      </c>
      <c r="F48" s="62">
        <v>0</v>
      </c>
      <c r="G48" s="73">
        <v>0</v>
      </c>
      <c r="H48" s="62">
        <v>26</v>
      </c>
      <c r="I48" s="90">
        <v>2</v>
      </c>
      <c r="J48" s="90">
        <v>0</v>
      </c>
      <c r="K48" s="62">
        <v>2</v>
      </c>
      <c r="L48" s="79">
        <f t="shared" si="4"/>
        <v>0.4090909090909091</v>
      </c>
      <c r="M48" s="114">
        <f t="shared" si="3"/>
        <v>0</v>
      </c>
    </row>
    <row r="49" spans="1:13" s="52" customFormat="1" ht="18">
      <c r="A49" s="87" t="s">
        <v>168</v>
      </c>
      <c r="B49" s="87" t="s">
        <v>169</v>
      </c>
      <c r="C49" s="229">
        <v>37</v>
      </c>
      <c r="D49" s="88">
        <v>22</v>
      </c>
      <c r="E49" s="62">
        <v>1</v>
      </c>
      <c r="F49" s="62">
        <v>0</v>
      </c>
      <c r="G49" s="73">
        <v>1</v>
      </c>
      <c r="H49" s="62">
        <v>6</v>
      </c>
      <c r="I49" s="90">
        <v>7</v>
      </c>
      <c r="J49" s="90">
        <v>0</v>
      </c>
      <c r="K49" s="62">
        <v>7</v>
      </c>
      <c r="L49" s="79">
        <f t="shared" si="4"/>
        <v>0.8378378378378378</v>
      </c>
      <c r="M49" s="114">
        <f aca="true" t="shared" si="5" ref="M49:M70">+C32-(SUM(D32:J32))</f>
        <v>0</v>
      </c>
    </row>
    <row r="50" spans="1:13" s="52" customFormat="1" ht="18">
      <c r="A50" s="87" t="s">
        <v>170</v>
      </c>
      <c r="B50" s="87" t="s">
        <v>171</v>
      </c>
      <c r="C50" s="229">
        <v>31</v>
      </c>
      <c r="D50" s="88">
        <v>1</v>
      </c>
      <c r="E50" s="62">
        <v>1</v>
      </c>
      <c r="F50" s="62">
        <v>0</v>
      </c>
      <c r="G50" s="73">
        <v>0</v>
      </c>
      <c r="H50" s="62">
        <v>29</v>
      </c>
      <c r="I50" s="90">
        <v>0</v>
      </c>
      <c r="J50" s="90">
        <v>0</v>
      </c>
      <c r="K50" s="62">
        <v>0</v>
      </c>
      <c r="L50" s="79">
        <f t="shared" si="4"/>
        <v>0.06451612903225806</v>
      </c>
      <c r="M50" s="114">
        <f t="shared" si="5"/>
        <v>0</v>
      </c>
    </row>
    <row r="51" spans="1:13" s="52" customFormat="1" ht="18">
      <c r="A51" s="87" t="s">
        <v>172</v>
      </c>
      <c r="B51" s="87" t="s">
        <v>173</v>
      </c>
      <c r="C51" s="229">
        <v>25</v>
      </c>
      <c r="D51" s="88">
        <v>2</v>
      </c>
      <c r="E51" s="62">
        <v>2</v>
      </c>
      <c r="F51" s="62">
        <v>0</v>
      </c>
      <c r="G51" s="73">
        <v>7</v>
      </c>
      <c r="H51" s="62">
        <v>14</v>
      </c>
      <c r="I51" s="90">
        <v>0</v>
      </c>
      <c r="J51" s="90">
        <v>0</v>
      </c>
      <c r="K51" s="62">
        <v>0</v>
      </c>
      <c r="L51" s="79">
        <f t="shared" si="4"/>
        <v>0.44</v>
      </c>
      <c r="M51" s="114">
        <f t="shared" si="5"/>
        <v>0</v>
      </c>
    </row>
    <row r="52" spans="1:13" s="52" customFormat="1" ht="18">
      <c r="A52" s="87" t="s">
        <v>174</v>
      </c>
      <c r="B52" s="87" t="s">
        <v>175</v>
      </c>
      <c r="C52" s="229">
        <v>24</v>
      </c>
      <c r="D52" s="88">
        <v>10</v>
      </c>
      <c r="E52" s="62">
        <v>3</v>
      </c>
      <c r="F52" s="62">
        <v>0</v>
      </c>
      <c r="G52" s="73">
        <v>2</v>
      </c>
      <c r="H52" s="62">
        <v>7</v>
      </c>
      <c r="I52" s="90">
        <v>2</v>
      </c>
      <c r="J52" s="90">
        <v>0</v>
      </c>
      <c r="K52" s="62">
        <v>2</v>
      </c>
      <c r="L52" s="79">
        <f t="shared" si="4"/>
        <v>0.7083333333333334</v>
      </c>
      <c r="M52" s="114">
        <f t="shared" si="5"/>
        <v>0</v>
      </c>
    </row>
    <row r="53" spans="1:13" s="52" customFormat="1" ht="18">
      <c r="A53" s="87" t="s">
        <v>176</v>
      </c>
      <c r="B53" s="87" t="s">
        <v>177</v>
      </c>
      <c r="C53" s="229">
        <v>23</v>
      </c>
      <c r="D53" s="88">
        <v>9</v>
      </c>
      <c r="E53" s="62">
        <v>1</v>
      </c>
      <c r="F53" s="62">
        <v>0</v>
      </c>
      <c r="G53" s="73">
        <v>3</v>
      </c>
      <c r="H53" s="62">
        <v>8</v>
      </c>
      <c r="I53" s="90">
        <v>2</v>
      </c>
      <c r="J53" s="90">
        <v>0</v>
      </c>
      <c r="K53" s="62">
        <v>2</v>
      </c>
      <c r="L53" s="79">
        <f t="shared" si="4"/>
        <v>0.6521739130434783</v>
      </c>
      <c r="M53" s="114">
        <f t="shared" si="5"/>
        <v>0</v>
      </c>
    </row>
    <row r="54" spans="1:13" s="52" customFormat="1" ht="18">
      <c r="A54" s="87" t="s">
        <v>180</v>
      </c>
      <c r="B54" s="87" t="s">
        <v>181</v>
      </c>
      <c r="C54" s="229">
        <v>17</v>
      </c>
      <c r="D54" s="88">
        <v>3</v>
      </c>
      <c r="E54" s="62">
        <v>2</v>
      </c>
      <c r="F54" s="62">
        <v>0</v>
      </c>
      <c r="G54" s="73">
        <v>1</v>
      </c>
      <c r="H54" s="62">
        <v>7</v>
      </c>
      <c r="I54" s="90">
        <v>4</v>
      </c>
      <c r="J54" s="90">
        <v>0</v>
      </c>
      <c r="K54" s="62">
        <v>4</v>
      </c>
      <c r="L54" s="79">
        <f t="shared" si="4"/>
        <v>0.5882352941176471</v>
      </c>
      <c r="M54" s="114">
        <f t="shared" si="5"/>
        <v>0</v>
      </c>
    </row>
    <row r="55" spans="1:13" s="52" customFormat="1" ht="18">
      <c r="A55" s="87" t="s">
        <v>182</v>
      </c>
      <c r="B55" s="87" t="s">
        <v>183</v>
      </c>
      <c r="C55" s="229">
        <v>16</v>
      </c>
      <c r="D55" s="88">
        <v>3</v>
      </c>
      <c r="E55" s="62">
        <v>2</v>
      </c>
      <c r="F55" s="62">
        <v>0</v>
      </c>
      <c r="G55" s="73">
        <v>2</v>
      </c>
      <c r="H55" s="62">
        <v>9</v>
      </c>
      <c r="I55" s="90">
        <v>0</v>
      </c>
      <c r="J55" s="90">
        <v>0</v>
      </c>
      <c r="K55" s="62">
        <v>0</v>
      </c>
      <c r="L55" s="79">
        <f t="shared" si="4"/>
        <v>0.4375</v>
      </c>
      <c r="M55" s="114">
        <f t="shared" si="5"/>
        <v>0</v>
      </c>
    </row>
    <row r="56" spans="1:13" s="52" customFormat="1" ht="18">
      <c r="A56" s="87" t="s">
        <v>184</v>
      </c>
      <c r="B56" s="87" t="s">
        <v>185</v>
      </c>
      <c r="C56" s="229">
        <v>16</v>
      </c>
      <c r="D56" s="88">
        <v>0</v>
      </c>
      <c r="E56" s="62">
        <v>1</v>
      </c>
      <c r="F56" s="62">
        <v>0</v>
      </c>
      <c r="G56" s="73">
        <v>1</v>
      </c>
      <c r="H56" s="62">
        <v>14</v>
      </c>
      <c r="I56" s="90">
        <v>0</v>
      </c>
      <c r="J56" s="90">
        <v>0</v>
      </c>
      <c r="K56" s="62">
        <v>0</v>
      </c>
      <c r="L56" s="79">
        <f t="shared" si="4"/>
        <v>0.125</v>
      </c>
      <c r="M56" s="114">
        <f t="shared" si="5"/>
        <v>0</v>
      </c>
    </row>
    <row r="57" spans="1:13" s="52" customFormat="1" ht="18">
      <c r="A57" s="87" t="s">
        <v>190</v>
      </c>
      <c r="B57" s="87" t="s">
        <v>191</v>
      </c>
      <c r="C57" s="229">
        <v>14</v>
      </c>
      <c r="D57" s="88">
        <v>5</v>
      </c>
      <c r="E57" s="62">
        <v>2</v>
      </c>
      <c r="F57" s="62">
        <v>0</v>
      </c>
      <c r="G57" s="73">
        <v>1</v>
      </c>
      <c r="H57" s="62">
        <v>5</v>
      </c>
      <c r="I57" s="90">
        <v>1</v>
      </c>
      <c r="J57" s="90">
        <v>0</v>
      </c>
      <c r="K57" s="62">
        <v>1</v>
      </c>
      <c r="L57" s="79">
        <f t="shared" si="4"/>
        <v>0.6428571428571429</v>
      </c>
      <c r="M57" s="114">
        <f t="shared" si="5"/>
        <v>0</v>
      </c>
    </row>
    <row r="58" spans="1:13" s="52" customFormat="1" ht="18">
      <c r="A58" s="87" t="s">
        <v>192</v>
      </c>
      <c r="B58" s="87" t="s">
        <v>193</v>
      </c>
      <c r="C58" s="229">
        <v>14</v>
      </c>
      <c r="D58" s="88">
        <v>7</v>
      </c>
      <c r="E58" s="62">
        <v>0</v>
      </c>
      <c r="F58" s="62">
        <v>0</v>
      </c>
      <c r="G58" s="73">
        <v>1</v>
      </c>
      <c r="H58" s="62">
        <v>6</v>
      </c>
      <c r="I58" s="90">
        <v>0</v>
      </c>
      <c r="J58" s="90">
        <v>0</v>
      </c>
      <c r="K58" s="62">
        <v>0</v>
      </c>
      <c r="L58" s="79">
        <f t="shared" si="4"/>
        <v>0.5714285714285714</v>
      </c>
      <c r="M58" s="114">
        <f t="shared" si="5"/>
        <v>0</v>
      </c>
    </row>
    <row r="59" spans="1:13" s="52" customFormat="1" ht="18">
      <c r="A59" s="87" t="s">
        <v>194</v>
      </c>
      <c r="B59" s="87" t="s">
        <v>195</v>
      </c>
      <c r="C59" s="229">
        <v>12</v>
      </c>
      <c r="D59" s="88">
        <v>7</v>
      </c>
      <c r="E59" s="62">
        <v>1</v>
      </c>
      <c r="F59" s="62">
        <v>0</v>
      </c>
      <c r="G59" s="73">
        <v>1</v>
      </c>
      <c r="H59" s="62">
        <v>3</v>
      </c>
      <c r="I59" s="90">
        <v>0</v>
      </c>
      <c r="J59" s="90">
        <v>0</v>
      </c>
      <c r="K59" s="62">
        <v>0</v>
      </c>
      <c r="L59" s="79">
        <f t="shared" si="4"/>
        <v>0.75</v>
      </c>
      <c r="M59" s="114">
        <f t="shared" si="5"/>
        <v>0</v>
      </c>
    </row>
    <row r="60" spans="1:13" s="52" customFormat="1" ht="18">
      <c r="A60" s="87" t="s">
        <v>200</v>
      </c>
      <c r="B60" s="87" t="s">
        <v>201</v>
      </c>
      <c r="C60" s="229">
        <v>11</v>
      </c>
      <c r="D60" s="88">
        <v>7</v>
      </c>
      <c r="E60" s="62">
        <v>2</v>
      </c>
      <c r="F60" s="62">
        <v>0</v>
      </c>
      <c r="G60" s="73">
        <v>1</v>
      </c>
      <c r="H60" s="62">
        <v>1</v>
      </c>
      <c r="I60" s="90">
        <v>0</v>
      </c>
      <c r="J60" s="90">
        <v>0</v>
      </c>
      <c r="K60" s="62">
        <v>0</v>
      </c>
      <c r="L60" s="79">
        <f t="shared" si="4"/>
        <v>0.9090909090909091</v>
      </c>
      <c r="M60" s="114">
        <f t="shared" si="5"/>
        <v>0</v>
      </c>
    </row>
    <row r="61" spans="1:13" s="52" customFormat="1" ht="18">
      <c r="A61" s="87" t="s">
        <v>206</v>
      </c>
      <c r="B61" s="87" t="s">
        <v>207</v>
      </c>
      <c r="C61" s="229">
        <v>9</v>
      </c>
      <c r="D61" s="88">
        <v>1</v>
      </c>
      <c r="E61" s="62">
        <v>0</v>
      </c>
      <c r="F61" s="62">
        <v>0</v>
      </c>
      <c r="G61" s="73">
        <v>4</v>
      </c>
      <c r="H61" s="62">
        <v>4</v>
      </c>
      <c r="I61" s="90">
        <v>0</v>
      </c>
      <c r="J61" s="90">
        <v>0</v>
      </c>
      <c r="K61" s="62">
        <v>0</v>
      </c>
      <c r="L61" s="79">
        <f t="shared" si="4"/>
        <v>0.5555555555555556</v>
      </c>
      <c r="M61" s="114">
        <f t="shared" si="5"/>
        <v>0</v>
      </c>
    </row>
    <row r="62" spans="1:13" s="52" customFormat="1" ht="18">
      <c r="A62" s="87" t="s">
        <v>212</v>
      </c>
      <c r="B62" s="87" t="s">
        <v>213</v>
      </c>
      <c r="C62" s="229">
        <v>8</v>
      </c>
      <c r="D62" s="88">
        <v>2</v>
      </c>
      <c r="E62" s="62">
        <v>2</v>
      </c>
      <c r="F62" s="62">
        <v>0</v>
      </c>
      <c r="G62" s="73">
        <v>0</v>
      </c>
      <c r="H62" s="62">
        <v>0</v>
      </c>
      <c r="I62" s="90">
        <v>4</v>
      </c>
      <c r="J62" s="90">
        <v>0</v>
      </c>
      <c r="K62" s="62">
        <v>4</v>
      </c>
      <c r="L62" s="79">
        <f t="shared" si="4"/>
        <v>1</v>
      </c>
      <c r="M62" s="114">
        <f t="shared" si="5"/>
        <v>0</v>
      </c>
    </row>
    <row r="63" spans="1:13" s="52" customFormat="1" ht="18">
      <c r="A63" s="87" t="s">
        <v>214</v>
      </c>
      <c r="B63" s="87" t="s">
        <v>215</v>
      </c>
      <c r="C63" s="229">
        <v>8</v>
      </c>
      <c r="D63" s="88">
        <v>1</v>
      </c>
      <c r="E63" s="62">
        <v>0</v>
      </c>
      <c r="F63" s="62">
        <v>0</v>
      </c>
      <c r="G63" s="73">
        <v>1</v>
      </c>
      <c r="H63" s="62">
        <v>2</v>
      </c>
      <c r="I63" s="90">
        <v>4</v>
      </c>
      <c r="J63" s="90">
        <v>0</v>
      </c>
      <c r="K63" s="62">
        <v>4</v>
      </c>
      <c r="L63" s="79">
        <f t="shared" si="4"/>
        <v>0.75</v>
      </c>
      <c r="M63" s="114">
        <f t="shared" si="5"/>
        <v>0</v>
      </c>
    </row>
    <row r="64" spans="1:13" s="52" customFormat="1" ht="18">
      <c r="A64" s="87" t="s">
        <v>230</v>
      </c>
      <c r="B64" s="87" t="s">
        <v>231</v>
      </c>
      <c r="C64" s="229">
        <v>4</v>
      </c>
      <c r="D64" s="88">
        <v>3</v>
      </c>
      <c r="E64" s="62">
        <v>0</v>
      </c>
      <c r="F64" s="62">
        <v>0</v>
      </c>
      <c r="G64" s="73">
        <v>0</v>
      </c>
      <c r="H64" s="62">
        <v>1</v>
      </c>
      <c r="I64" s="90">
        <v>0</v>
      </c>
      <c r="J64" s="90">
        <v>0</v>
      </c>
      <c r="K64" s="62">
        <v>0</v>
      </c>
      <c r="L64" s="79">
        <f t="shared" si="4"/>
        <v>0.75</v>
      </c>
      <c r="M64" s="114">
        <f t="shared" si="5"/>
        <v>0</v>
      </c>
    </row>
    <row r="65" spans="1:13" s="52" customFormat="1" ht="18">
      <c r="A65" s="87" t="s">
        <v>232</v>
      </c>
      <c r="B65" s="87" t="s">
        <v>233</v>
      </c>
      <c r="C65" s="229">
        <v>4</v>
      </c>
      <c r="D65" s="88">
        <v>0</v>
      </c>
      <c r="E65" s="62">
        <v>0</v>
      </c>
      <c r="F65" s="62">
        <v>0</v>
      </c>
      <c r="G65" s="73">
        <v>0</v>
      </c>
      <c r="H65" s="62">
        <v>4</v>
      </c>
      <c r="I65" s="90">
        <v>0</v>
      </c>
      <c r="J65" s="90">
        <v>0</v>
      </c>
      <c r="K65" s="62">
        <v>0</v>
      </c>
      <c r="L65" s="79">
        <f t="shared" si="4"/>
        <v>0</v>
      </c>
      <c r="M65" s="114">
        <f t="shared" si="5"/>
        <v>0</v>
      </c>
    </row>
    <row r="66" spans="1:13" s="52" customFormat="1" ht="18">
      <c r="A66" s="87" t="s">
        <v>244</v>
      </c>
      <c r="B66" s="87" t="s">
        <v>245</v>
      </c>
      <c r="C66" s="229">
        <v>3</v>
      </c>
      <c r="D66" s="88">
        <v>0</v>
      </c>
      <c r="E66" s="62">
        <v>0</v>
      </c>
      <c r="F66" s="62">
        <v>0</v>
      </c>
      <c r="G66" s="73">
        <v>0</v>
      </c>
      <c r="H66" s="62">
        <v>3</v>
      </c>
      <c r="I66" s="90">
        <v>0</v>
      </c>
      <c r="J66" s="90">
        <v>0</v>
      </c>
      <c r="K66" s="62">
        <v>0</v>
      </c>
      <c r="L66" s="79">
        <f t="shared" si="4"/>
        <v>0</v>
      </c>
      <c r="M66" s="114">
        <f t="shared" si="5"/>
        <v>0</v>
      </c>
    </row>
    <row r="67" spans="1:13" s="52" customFormat="1" ht="18">
      <c r="A67" s="87" t="s">
        <v>246</v>
      </c>
      <c r="B67" s="87" t="s">
        <v>247</v>
      </c>
      <c r="C67" s="229">
        <v>3</v>
      </c>
      <c r="D67" s="88">
        <v>1</v>
      </c>
      <c r="E67" s="62">
        <v>0</v>
      </c>
      <c r="F67" s="62">
        <v>0</v>
      </c>
      <c r="G67" s="73">
        <v>0</v>
      </c>
      <c r="H67" s="62">
        <v>2</v>
      </c>
      <c r="I67" s="90">
        <v>0</v>
      </c>
      <c r="J67" s="90">
        <v>0</v>
      </c>
      <c r="K67" s="62">
        <v>0</v>
      </c>
      <c r="L67" s="79">
        <f t="shared" si="4"/>
        <v>0.3333333333333333</v>
      </c>
      <c r="M67" s="114">
        <f t="shared" si="5"/>
        <v>0</v>
      </c>
    </row>
    <row r="68" spans="1:13" s="52" customFormat="1" ht="18">
      <c r="A68" s="87" t="s">
        <v>276</v>
      </c>
      <c r="B68" s="87" t="s">
        <v>277</v>
      </c>
      <c r="C68" s="229">
        <v>2</v>
      </c>
      <c r="D68" s="88">
        <v>0</v>
      </c>
      <c r="E68" s="62">
        <v>1</v>
      </c>
      <c r="F68" s="62">
        <v>0</v>
      </c>
      <c r="G68" s="73">
        <v>0</v>
      </c>
      <c r="H68" s="62">
        <v>1</v>
      </c>
      <c r="I68" s="90">
        <v>0</v>
      </c>
      <c r="J68" s="90">
        <v>0</v>
      </c>
      <c r="K68" s="62">
        <v>0</v>
      </c>
      <c r="L68" s="79">
        <f t="shared" si="4"/>
        <v>0.5</v>
      </c>
      <c r="M68" s="114">
        <f t="shared" si="5"/>
        <v>0</v>
      </c>
    </row>
    <row r="69" spans="1:13" s="52" customFormat="1" ht="18">
      <c r="A69" s="87" t="s">
        <v>278</v>
      </c>
      <c r="B69" s="87" t="s">
        <v>279</v>
      </c>
      <c r="C69" s="229">
        <v>2</v>
      </c>
      <c r="D69" s="88">
        <v>1</v>
      </c>
      <c r="E69" s="62">
        <v>0</v>
      </c>
      <c r="F69" s="62">
        <v>0</v>
      </c>
      <c r="G69" s="73">
        <v>0</v>
      </c>
      <c r="H69" s="62">
        <v>0</v>
      </c>
      <c r="I69" s="90">
        <v>1</v>
      </c>
      <c r="J69" s="90">
        <v>0</v>
      </c>
      <c r="K69" s="62">
        <v>1</v>
      </c>
      <c r="L69" s="79">
        <f t="shared" si="4"/>
        <v>1</v>
      </c>
      <c r="M69" s="114">
        <f t="shared" si="5"/>
        <v>0</v>
      </c>
    </row>
    <row r="70" spans="1:13" s="52" customFormat="1" ht="18.75" thickBot="1">
      <c r="A70" s="87" t="s">
        <v>280</v>
      </c>
      <c r="B70" s="87" t="s">
        <v>281</v>
      </c>
      <c r="C70" s="229">
        <v>2</v>
      </c>
      <c r="D70" s="88">
        <v>1</v>
      </c>
      <c r="E70" s="62">
        <v>0</v>
      </c>
      <c r="F70" s="62">
        <v>0</v>
      </c>
      <c r="G70" s="73">
        <v>0</v>
      </c>
      <c r="H70" s="62">
        <v>0</v>
      </c>
      <c r="I70" s="90">
        <v>1</v>
      </c>
      <c r="J70" s="90">
        <v>0</v>
      </c>
      <c r="K70" s="62">
        <v>1</v>
      </c>
      <c r="L70" s="79">
        <f t="shared" si="4"/>
        <v>1</v>
      </c>
      <c r="M70" s="114">
        <f t="shared" si="5"/>
        <v>0</v>
      </c>
    </row>
    <row r="71" spans="1:13" s="52" customFormat="1" ht="18.75" thickBot="1">
      <c r="A71" s="155"/>
      <c r="B71" s="156" t="s">
        <v>16</v>
      </c>
      <c r="C71" s="157">
        <f>SUM(C32:C70)</f>
        <v>24483</v>
      </c>
      <c r="D71" s="157">
        <f aca="true" t="shared" si="6" ref="D71:K71">SUM(D32:D70)</f>
        <v>7696</v>
      </c>
      <c r="E71" s="157">
        <f t="shared" si="6"/>
        <v>6174</v>
      </c>
      <c r="F71" s="157">
        <f t="shared" si="6"/>
        <v>11</v>
      </c>
      <c r="G71" s="157">
        <f t="shared" si="6"/>
        <v>4363</v>
      </c>
      <c r="H71" s="157">
        <f t="shared" si="6"/>
        <v>4011</v>
      </c>
      <c r="I71" s="157">
        <f t="shared" si="6"/>
        <v>2130</v>
      </c>
      <c r="J71" s="157">
        <f t="shared" si="6"/>
        <v>98</v>
      </c>
      <c r="K71" s="157">
        <f t="shared" si="6"/>
        <v>2228</v>
      </c>
      <c r="L71" s="158">
        <f>SUM(K71,D71:G71)/C71</f>
        <v>0.836172037740473</v>
      </c>
      <c r="M71" s="114"/>
    </row>
    <row r="72" spans="1:13" s="52" customFormat="1" ht="18.75" thickBot="1">
      <c r="A72" s="159"/>
      <c r="B72" s="159"/>
      <c r="C72" s="160"/>
      <c r="D72" s="161"/>
      <c r="E72" s="162"/>
      <c r="F72" s="162"/>
      <c r="G72" s="163"/>
      <c r="H72" s="162"/>
      <c r="I72" s="161"/>
      <c r="J72" s="161"/>
      <c r="K72" s="162"/>
      <c r="L72" s="164"/>
      <c r="M72" s="114"/>
    </row>
    <row r="73" spans="1:13" s="52" customFormat="1" ht="18.75" thickBot="1">
      <c r="A73" s="165"/>
      <c r="B73" s="166" t="s">
        <v>312</v>
      </c>
      <c r="C73" s="167"/>
      <c r="D73" s="148"/>
      <c r="E73" s="149"/>
      <c r="F73" s="149"/>
      <c r="G73" s="150"/>
      <c r="H73" s="149"/>
      <c r="I73" s="148"/>
      <c r="J73" s="148"/>
      <c r="K73" s="149"/>
      <c r="L73" s="151"/>
      <c r="M73" s="114"/>
    </row>
    <row r="74" spans="1:13" s="52" customFormat="1" ht="18">
      <c r="A74" s="87" t="s">
        <v>178</v>
      </c>
      <c r="B74" s="87" t="s">
        <v>179</v>
      </c>
      <c r="C74" s="229">
        <v>22</v>
      </c>
      <c r="D74" s="88">
        <v>17</v>
      </c>
      <c r="E74" s="62">
        <v>0</v>
      </c>
      <c r="F74" s="62">
        <v>0</v>
      </c>
      <c r="G74" s="73">
        <v>2</v>
      </c>
      <c r="H74" s="62">
        <v>3</v>
      </c>
      <c r="I74" s="90">
        <v>0</v>
      </c>
      <c r="J74" s="90">
        <v>0</v>
      </c>
      <c r="K74" s="62">
        <v>0</v>
      </c>
      <c r="L74" s="79">
        <v>0.8636363636363636</v>
      </c>
      <c r="M74" s="114">
        <f aca="true" t="shared" si="7" ref="M74:M95">+C74-(SUM(D74:J74))</f>
        <v>0</v>
      </c>
    </row>
    <row r="75" spans="1:13" s="52" customFormat="1" ht="18">
      <c r="A75" s="87" t="s">
        <v>186</v>
      </c>
      <c r="B75" s="87" t="s">
        <v>187</v>
      </c>
      <c r="C75" s="229">
        <v>15</v>
      </c>
      <c r="D75" s="88">
        <v>1</v>
      </c>
      <c r="E75" s="62">
        <v>0</v>
      </c>
      <c r="F75" s="62">
        <v>0</v>
      </c>
      <c r="G75" s="73">
        <v>2</v>
      </c>
      <c r="H75" s="62">
        <v>11</v>
      </c>
      <c r="I75" s="90">
        <v>0</v>
      </c>
      <c r="J75" s="90">
        <v>1</v>
      </c>
      <c r="K75" s="62">
        <v>1</v>
      </c>
      <c r="L75" s="79">
        <v>0.8636363636363636</v>
      </c>
      <c r="M75" s="114">
        <f t="shared" si="7"/>
        <v>0</v>
      </c>
    </row>
    <row r="76" spans="1:13" s="52" customFormat="1" ht="18">
      <c r="A76" s="87" t="s">
        <v>196</v>
      </c>
      <c r="B76" s="87" t="s">
        <v>197</v>
      </c>
      <c r="C76" s="229">
        <v>11</v>
      </c>
      <c r="D76" s="88">
        <v>1</v>
      </c>
      <c r="E76" s="62">
        <v>1</v>
      </c>
      <c r="F76" s="62">
        <v>0</v>
      </c>
      <c r="G76" s="73">
        <v>2</v>
      </c>
      <c r="H76" s="62">
        <v>7</v>
      </c>
      <c r="I76" s="90">
        <v>0</v>
      </c>
      <c r="J76" s="90">
        <v>0</v>
      </c>
      <c r="K76" s="62">
        <v>0</v>
      </c>
      <c r="L76" s="79">
        <v>0.8636363636363636</v>
      </c>
      <c r="M76" s="114">
        <f t="shared" si="7"/>
        <v>0</v>
      </c>
    </row>
    <row r="77" spans="1:13" s="52" customFormat="1" ht="18">
      <c r="A77" s="87" t="s">
        <v>202</v>
      </c>
      <c r="B77" s="87" t="s">
        <v>203</v>
      </c>
      <c r="C77" s="229">
        <v>9</v>
      </c>
      <c r="D77" s="88">
        <v>6</v>
      </c>
      <c r="E77" s="62">
        <v>0</v>
      </c>
      <c r="F77" s="62">
        <v>0</v>
      </c>
      <c r="G77" s="73">
        <v>0</v>
      </c>
      <c r="H77" s="62">
        <v>2</v>
      </c>
      <c r="I77" s="90">
        <v>1</v>
      </c>
      <c r="J77" s="90">
        <v>0</v>
      </c>
      <c r="K77" s="62">
        <v>1</v>
      </c>
      <c r="L77" s="79">
        <v>0.8636363636363636</v>
      </c>
      <c r="M77" s="114">
        <f t="shared" si="7"/>
        <v>0</v>
      </c>
    </row>
    <row r="78" spans="1:13" s="52" customFormat="1" ht="18">
      <c r="A78" s="87" t="s">
        <v>204</v>
      </c>
      <c r="B78" s="87" t="s">
        <v>205</v>
      </c>
      <c r="C78" s="229">
        <v>9</v>
      </c>
      <c r="D78" s="88">
        <v>1</v>
      </c>
      <c r="E78" s="62">
        <v>1</v>
      </c>
      <c r="F78" s="62">
        <v>0</v>
      </c>
      <c r="G78" s="73">
        <v>0</v>
      </c>
      <c r="H78" s="62">
        <v>7</v>
      </c>
      <c r="I78" s="90">
        <v>0</v>
      </c>
      <c r="J78" s="90">
        <v>0</v>
      </c>
      <c r="K78" s="62">
        <v>0</v>
      </c>
      <c r="L78" s="79">
        <v>0.8636363636363636</v>
      </c>
      <c r="M78" s="114">
        <f t="shared" si="7"/>
        <v>0</v>
      </c>
    </row>
    <row r="79" spans="1:13" s="52" customFormat="1" ht="18">
      <c r="A79" s="87" t="s">
        <v>208</v>
      </c>
      <c r="B79" s="87" t="s">
        <v>209</v>
      </c>
      <c r="C79" s="229">
        <v>9</v>
      </c>
      <c r="D79" s="88">
        <v>0</v>
      </c>
      <c r="E79" s="62">
        <v>1</v>
      </c>
      <c r="F79" s="62">
        <v>0</v>
      </c>
      <c r="G79" s="73">
        <v>1</v>
      </c>
      <c r="H79" s="62">
        <v>7</v>
      </c>
      <c r="I79" s="90">
        <v>0</v>
      </c>
      <c r="J79" s="90">
        <v>0</v>
      </c>
      <c r="K79" s="62">
        <v>0</v>
      </c>
      <c r="L79" s="79">
        <v>0.8636363636363636</v>
      </c>
      <c r="M79" s="114">
        <f t="shared" si="7"/>
        <v>0</v>
      </c>
    </row>
    <row r="80" spans="1:13" s="52" customFormat="1" ht="18">
      <c r="A80" s="87" t="s">
        <v>210</v>
      </c>
      <c r="B80" s="87" t="s">
        <v>211</v>
      </c>
      <c r="C80" s="229">
        <v>8</v>
      </c>
      <c r="D80" s="88">
        <v>3</v>
      </c>
      <c r="E80" s="62">
        <v>1</v>
      </c>
      <c r="F80" s="62">
        <v>0</v>
      </c>
      <c r="G80" s="73">
        <v>0</v>
      </c>
      <c r="H80" s="62">
        <v>4</v>
      </c>
      <c r="I80" s="90">
        <v>0</v>
      </c>
      <c r="J80" s="90">
        <v>0</v>
      </c>
      <c r="K80" s="62">
        <v>0</v>
      </c>
      <c r="L80" s="79">
        <v>0.8636363636363636</v>
      </c>
      <c r="M80" s="114">
        <f t="shared" si="7"/>
        <v>0</v>
      </c>
    </row>
    <row r="81" spans="1:13" s="52" customFormat="1" ht="18">
      <c r="A81" s="87" t="s">
        <v>216</v>
      </c>
      <c r="B81" s="87" t="s">
        <v>217</v>
      </c>
      <c r="C81" s="229">
        <v>7</v>
      </c>
      <c r="D81" s="88">
        <v>0</v>
      </c>
      <c r="E81" s="62">
        <v>2</v>
      </c>
      <c r="F81" s="62">
        <v>0</v>
      </c>
      <c r="G81" s="73">
        <v>1</v>
      </c>
      <c r="H81" s="62">
        <v>2</v>
      </c>
      <c r="I81" s="90">
        <v>1</v>
      </c>
      <c r="J81" s="90">
        <v>1</v>
      </c>
      <c r="K81" s="62">
        <v>2</v>
      </c>
      <c r="L81" s="79">
        <v>0.8636363636363636</v>
      </c>
      <c r="M81" s="114">
        <f t="shared" si="7"/>
        <v>0</v>
      </c>
    </row>
    <row r="82" spans="1:13" s="52" customFormat="1" ht="18">
      <c r="A82" s="87" t="s">
        <v>218</v>
      </c>
      <c r="B82" s="87" t="s">
        <v>219</v>
      </c>
      <c r="C82" s="229">
        <v>6</v>
      </c>
      <c r="D82" s="88">
        <v>4</v>
      </c>
      <c r="E82" s="62">
        <v>0</v>
      </c>
      <c r="F82" s="62">
        <v>0</v>
      </c>
      <c r="G82" s="73">
        <v>0</v>
      </c>
      <c r="H82" s="62">
        <v>2</v>
      </c>
      <c r="I82" s="90">
        <v>0</v>
      </c>
      <c r="J82" s="90">
        <v>0</v>
      </c>
      <c r="K82" s="62">
        <v>0</v>
      </c>
      <c r="L82" s="79">
        <v>0.8636363636363636</v>
      </c>
      <c r="M82" s="114">
        <f t="shared" si="7"/>
        <v>0</v>
      </c>
    </row>
    <row r="83" spans="1:13" s="52" customFormat="1" ht="18">
      <c r="A83" s="87" t="s">
        <v>220</v>
      </c>
      <c r="B83" s="87" t="s">
        <v>221</v>
      </c>
      <c r="C83" s="229">
        <v>6</v>
      </c>
      <c r="D83" s="88">
        <v>0</v>
      </c>
      <c r="E83" s="62">
        <v>0</v>
      </c>
      <c r="F83" s="62">
        <v>0</v>
      </c>
      <c r="G83" s="73">
        <v>0</v>
      </c>
      <c r="H83" s="62">
        <v>6</v>
      </c>
      <c r="I83" s="90">
        <v>0</v>
      </c>
      <c r="J83" s="90">
        <v>0</v>
      </c>
      <c r="K83" s="62">
        <v>0</v>
      </c>
      <c r="L83" s="79">
        <v>0.8636363636363636</v>
      </c>
      <c r="M83" s="114">
        <f t="shared" si="7"/>
        <v>0</v>
      </c>
    </row>
    <row r="84" spans="1:13" s="52" customFormat="1" ht="18">
      <c r="A84" s="87" t="s">
        <v>222</v>
      </c>
      <c r="B84" s="87" t="s">
        <v>223</v>
      </c>
      <c r="C84" s="229">
        <v>5</v>
      </c>
      <c r="D84" s="88">
        <v>0</v>
      </c>
      <c r="E84" s="62">
        <v>1</v>
      </c>
      <c r="F84" s="62">
        <v>0</v>
      </c>
      <c r="G84" s="73">
        <v>1</v>
      </c>
      <c r="H84" s="62">
        <v>3</v>
      </c>
      <c r="I84" s="90">
        <v>0</v>
      </c>
      <c r="J84" s="90">
        <v>0</v>
      </c>
      <c r="K84" s="62">
        <v>0</v>
      </c>
      <c r="L84" s="79">
        <v>0.8636363636363636</v>
      </c>
      <c r="M84" s="114">
        <f t="shared" si="7"/>
        <v>0</v>
      </c>
    </row>
    <row r="85" spans="1:13" s="52" customFormat="1" ht="18">
      <c r="A85" s="87" t="s">
        <v>224</v>
      </c>
      <c r="B85" s="87" t="s">
        <v>225</v>
      </c>
      <c r="C85" s="229">
        <v>5</v>
      </c>
      <c r="D85" s="88">
        <v>2</v>
      </c>
      <c r="E85" s="62">
        <v>0</v>
      </c>
      <c r="F85" s="62">
        <v>0</v>
      </c>
      <c r="G85" s="73">
        <v>0</v>
      </c>
      <c r="H85" s="62">
        <v>3</v>
      </c>
      <c r="I85" s="90">
        <v>0</v>
      </c>
      <c r="J85" s="90">
        <v>0</v>
      </c>
      <c r="K85" s="62">
        <v>0</v>
      </c>
      <c r="L85" s="79">
        <v>0.8636363636363636</v>
      </c>
      <c r="M85" s="114">
        <f t="shared" si="7"/>
        <v>0</v>
      </c>
    </row>
    <row r="86" spans="1:13" s="52" customFormat="1" ht="18">
      <c r="A86" s="87" t="s">
        <v>226</v>
      </c>
      <c r="B86" s="87" t="s">
        <v>227</v>
      </c>
      <c r="C86" s="229">
        <v>5</v>
      </c>
      <c r="D86" s="88">
        <v>3</v>
      </c>
      <c r="E86" s="62">
        <v>1</v>
      </c>
      <c r="F86" s="62">
        <v>0</v>
      </c>
      <c r="G86" s="73">
        <v>1</v>
      </c>
      <c r="H86" s="62">
        <v>0</v>
      </c>
      <c r="I86" s="90">
        <v>0</v>
      </c>
      <c r="J86" s="90">
        <v>0</v>
      </c>
      <c r="K86" s="62">
        <v>0</v>
      </c>
      <c r="L86" s="79">
        <v>0.8636363636363636</v>
      </c>
      <c r="M86" s="114">
        <f t="shared" si="7"/>
        <v>0</v>
      </c>
    </row>
    <row r="87" spans="1:13" s="52" customFormat="1" ht="18">
      <c r="A87" s="87" t="s">
        <v>228</v>
      </c>
      <c r="B87" s="87" t="s">
        <v>229</v>
      </c>
      <c r="C87" s="229">
        <v>4</v>
      </c>
      <c r="D87" s="88">
        <v>3</v>
      </c>
      <c r="E87" s="62">
        <v>0</v>
      </c>
      <c r="F87" s="62">
        <v>0</v>
      </c>
      <c r="G87" s="73">
        <v>0</v>
      </c>
      <c r="H87" s="62">
        <v>1</v>
      </c>
      <c r="I87" s="90">
        <v>0</v>
      </c>
      <c r="J87" s="90">
        <v>0</v>
      </c>
      <c r="K87" s="62">
        <v>0</v>
      </c>
      <c r="L87" s="79">
        <v>0.8636363636363636</v>
      </c>
      <c r="M87" s="114">
        <f t="shared" si="7"/>
        <v>0</v>
      </c>
    </row>
    <row r="88" spans="1:13" s="52" customFormat="1" ht="18">
      <c r="A88" s="87" t="s">
        <v>234</v>
      </c>
      <c r="B88" s="87" t="s">
        <v>235</v>
      </c>
      <c r="C88" s="229">
        <v>3</v>
      </c>
      <c r="D88" s="88">
        <v>1</v>
      </c>
      <c r="E88" s="62">
        <v>0</v>
      </c>
      <c r="F88" s="62">
        <v>0</v>
      </c>
      <c r="G88" s="73">
        <v>1</v>
      </c>
      <c r="H88" s="62">
        <v>1</v>
      </c>
      <c r="I88" s="90">
        <v>0</v>
      </c>
      <c r="J88" s="90">
        <v>0</v>
      </c>
      <c r="K88" s="62">
        <v>0</v>
      </c>
      <c r="L88" s="79">
        <v>0.8636363636363636</v>
      </c>
      <c r="M88" s="114">
        <f t="shared" si="7"/>
        <v>0</v>
      </c>
    </row>
    <row r="89" spans="1:13" s="52" customFormat="1" ht="18">
      <c r="A89" s="87" t="s">
        <v>236</v>
      </c>
      <c r="B89" s="87" t="s">
        <v>237</v>
      </c>
      <c r="C89" s="229">
        <v>3</v>
      </c>
      <c r="D89" s="88">
        <v>2</v>
      </c>
      <c r="E89" s="62">
        <v>0</v>
      </c>
      <c r="F89" s="62">
        <v>0</v>
      </c>
      <c r="G89" s="73">
        <v>1</v>
      </c>
      <c r="H89" s="62">
        <v>0</v>
      </c>
      <c r="I89" s="90">
        <v>0</v>
      </c>
      <c r="J89" s="90">
        <v>0</v>
      </c>
      <c r="K89" s="62">
        <v>0</v>
      </c>
      <c r="L89" s="79">
        <v>0.8636363636363636</v>
      </c>
      <c r="M89" s="114">
        <f t="shared" si="7"/>
        <v>0</v>
      </c>
    </row>
    <row r="90" spans="1:13" s="52" customFormat="1" ht="18">
      <c r="A90" s="87" t="s">
        <v>238</v>
      </c>
      <c r="B90" s="87" t="s">
        <v>239</v>
      </c>
      <c r="C90" s="229">
        <v>3</v>
      </c>
      <c r="D90" s="88">
        <v>1</v>
      </c>
      <c r="E90" s="62">
        <v>0</v>
      </c>
      <c r="F90" s="62">
        <v>0</v>
      </c>
      <c r="G90" s="73">
        <v>0</v>
      </c>
      <c r="H90" s="62">
        <v>2</v>
      </c>
      <c r="I90" s="90">
        <v>0</v>
      </c>
      <c r="J90" s="90">
        <v>0</v>
      </c>
      <c r="K90" s="62">
        <v>0</v>
      </c>
      <c r="L90" s="79">
        <v>0.8636363636363636</v>
      </c>
      <c r="M90" s="114">
        <f t="shared" si="7"/>
        <v>0</v>
      </c>
    </row>
    <row r="91" spans="1:13" s="52" customFormat="1" ht="18">
      <c r="A91" s="87" t="s">
        <v>242</v>
      </c>
      <c r="B91" s="87" t="s">
        <v>243</v>
      </c>
      <c r="C91" s="229">
        <v>3</v>
      </c>
      <c r="D91" s="88">
        <v>0</v>
      </c>
      <c r="E91" s="62">
        <v>0</v>
      </c>
      <c r="F91" s="62">
        <v>0</v>
      </c>
      <c r="G91" s="73">
        <v>0</v>
      </c>
      <c r="H91" s="62">
        <v>3</v>
      </c>
      <c r="I91" s="90">
        <v>0</v>
      </c>
      <c r="J91" s="90">
        <v>0</v>
      </c>
      <c r="K91" s="62">
        <v>0</v>
      </c>
      <c r="L91" s="79">
        <v>0.8636363636363636</v>
      </c>
      <c r="M91" s="114">
        <f t="shared" si="7"/>
        <v>0</v>
      </c>
    </row>
    <row r="92" spans="1:13" s="52" customFormat="1" ht="18">
      <c r="A92" s="87" t="s">
        <v>248</v>
      </c>
      <c r="B92" s="87" t="s">
        <v>249</v>
      </c>
      <c r="C92" s="229">
        <v>2</v>
      </c>
      <c r="D92" s="88">
        <v>0</v>
      </c>
      <c r="E92" s="62">
        <v>0</v>
      </c>
      <c r="F92" s="62">
        <v>0</v>
      </c>
      <c r="G92" s="73">
        <v>0</v>
      </c>
      <c r="H92" s="62">
        <v>2</v>
      </c>
      <c r="I92" s="90">
        <v>0</v>
      </c>
      <c r="J92" s="90">
        <v>0</v>
      </c>
      <c r="K92" s="62">
        <v>0</v>
      </c>
      <c r="L92" s="79">
        <v>0.8636363636363636</v>
      </c>
      <c r="M92" s="114">
        <f t="shared" si="7"/>
        <v>0</v>
      </c>
    </row>
    <row r="93" spans="1:13" s="52" customFormat="1" ht="18">
      <c r="A93" s="87" t="s">
        <v>250</v>
      </c>
      <c r="B93" s="87" t="s">
        <v>251</v>
      </c>
      <c r="C93" s="229">
        <v>2</v>
      </c>
      <c r="D93" s="88">
        <v>1</v>
      </c>
      <c r="E93" s="62">
        <v>0</v>
      </c>
      <c r="F93" s="62">
        <v>0</v>
      </c>
      <c r="G93" s="73">
        <v>0</v>
      </c>
      <c r="H93" s="62">
        <v>0</v>
      </c>
      <c r="I93" s="90">
        <v>1</v>
      </c>
      <c r="J93" s="90">
        <v>0</v>
      </c>
      <c r="K93" s="62">
        <v>1</v>
      </c>
      <c r="L93" s="79">
        <v>0.8636363636363636</v>
      </c>
      <c r="M93" s="114">
        <f t="shared" si="7"/>
        <v>0</v>
      </c>
    </row>
    <row r="94" spans="1:13" s="52" customFormat="1" ht="18">
      <c r="A94" s="87" t="s">
        <v>252</v>
      </c>
      <c r="B94" s="87" t="s">
        <v>253</v>
      </c>
      <c r="C94" s="229">
        <v>2</v>
      </c>
      <c r="D94" s="88">
        <v>0</v>
      </c>
      <c r="E94" s="62">
        <v>0</v>
      </c>
      <c r="F94" s="62">
        <v>0</v>
      </c>
      <c r="G94" s="73">
        <v>0</v>
      </c>
      <c r="H94" s="62">
        <v>2</v>
      </c>
      <c r="I94" s="90">
        <v>0</v>
      </c>
      <c r="J94" s="90">
        <v>0</v>
      </c>
      <c r="K94" s="62">
        <v>0</v>
      </c>
      <c r="L94" s="79">
        <v>0.8636363636363636</v>
      </c>
      <c r="M94" s="114">
        <f t="shared" si="7"/>
        <v>0</v>
      </c>
    </row>
    <row r="95" spans="1:13" s="52" customFormat="1" ht="18">
      <c r="A95" s="87" t="s">
        <v>254</v>
      </c>
      <c r="B95" s="87" t="s">
        <v>255</v>
      </c>
      <c r="C95" s="229">
        <v>2</v>
      </c>
      <c r="D95" s="88">
        <v>1</v>
      </c>
      <c r="E95" s="62">
        <v>0</v>
      </c>
      <c r="F95" s="62">
        <v>0</v>
      </c>
      <c r="G95" s="73">
        <v>0</v>
      </c>
      <c r="H95" s="62">
        <v>1</v>
      </c>
      <c r="I95" s="90">
        <v>0</v>
      </c>
      <c r="J95" s="90">
        <v>0</v>
      </c>
      <c r="K95" s="62">
        <v>0</v>
      </c>
      <c r="L95" s="79">
        <v>0.8636363636363636</v>
      </c>
      <c r="M95" s="114">
        <f t="shared" si="7"/>
        <v>0</v>
      </c>
    </row>
    <row r="96" spans="1:13" s="128" customFormat="1" ht="18">
      <c r="A96" s="87" t="s">
        <v>256</v>
      </c>
      <c r="B96" s="87" t="s">
        <v>257</v>
      </c>
      <c r="C96" s="229">
        <v>2</v>
      </c>
      <c r="D96" s="88">
        <v>0</v>
      </c>
      <c r="E96" s="62">
        <v>0</v>
      </c>
      <c r="F96" s="62">
        <v>0</v>
      </c>
      <c r="G96" s="73">
        <v>0</v>
      </c>
      <c r="H96" s="62">
        <v>1</v>
      </c>
      <c r="I96" s="90">
        <v>1</v>
      </c>
      <c r="J96" s="90">
        <v>0</v>
      </c>
      <c r="K96" s="62">
        <v>1</v>
      </c>
      <c r="L96" s="79">
        <v>0.8636363636363636</v>
      </c>
      <c r="M96" s="114">
        <f aca="true" t="shared" si="8" ref="M96:M112">+C54-(SUM(D54:J54))</f>
        <v>0</v>
      </c>
    </row>
    <row r="97" spans="1:13" s="52" customFormat="1" ht="18">
      <c r="A97" s="87" t="s">
        <v>258</v>
      </c>
      <c r="B97" s="87" t="s">
        <v>259</v>
      </c>
      <c r="C97" s="229">
        <v>2</v>
      </c>
      <c r="D97" s="88">
        <v>1</v>
      </c>
      <c r="E97" s="62">
        <v>0</v>
      </c>
      <c r="F97" s="62">
        <v>0</v>
      </c>
      <c r="G97" s="73">
        <v>0</v>
      </c>
      <c r="H97" s="62">
        <v>1</v>
      </c>
      <c r="I97" s="90">
        <v>0</v>
      </c>
      <c r="J97" s="90">
        <v>0</v>
      </c>
      <c r="K97" s="62">
        <v>0</v>
      </c>
      <c r="L97" s="79">
        <v>0.8636363636363636</v>
      </c>
      <c r="M97" s="114">
        <f t="shared" si="8"/>
        <v>0</v>
      </c>
    </row>
    <row r="98" spans="1:13" s="52" customFormat="1" ht="18">
      <c r="A98" s="87" t="s">
        <v>260</v>
      </c>
      <c r="B98" s="87" t="s">
        <v>261</v>
      </c>
      <c r="C98" s="229">
        <v>2</v>
      </c>
      <c r="D98" s="88">
        <v>0</v>
      </c>
      <c r="E98" s="62">
        <v>0</v>
      </c>
      <c r="F98" s="62">
        <v>0</v>
      </c>
      <c r="G98" s="73">
        <v>0</v>
      </c>
      <c r="H98" s="62">
        <v>2</v>
      </c>
      <c r="I98" s="90">
        <v>0</v>
      </c>
      <c r="J98" s="90">
        <v>0</v>
      </c>
      <c r="K98" s="62">
        <v>0</v>
      </c>
      <c r="L98" s="79">
        <v>0.8636363636363636</v>
      </c>
      <c r="M98" s="114">
        <f t="shared" si="8"/>
        <v>0</v>
      </c>
    </row>
    <row r="99" spans="1:13" s="52" customFormat="1" ht="18">
      <c r="A99" s="87" t="s">
        <v>262</v>
      </c>
      <c r="B99" s="87" t="s">
        <v>263</v>
      </c>
      <c r="C99" s="229">
        <v>2</v>
      </c>
      <c r="D99" s="88">
        <v>0</v>
      </c>
      <c r="E99" s="62">
        <v>0</v>
      </c>
      <c r="F99" s="62">
        <v>0</v>
      </c>
      <c r="G99" s="73">
        <v>0</v>
      </c>
      <c r="H99" s="62">
        <v>2</v>
      </c>
      <c r="I99" s="90">
        <v>0</v>
      </c>
      <c r="J99" s="90">
        <v>0</v>
      </c>
      <c r="K99" s="62">
        <v>0</v>
      </c>
      <c r="L99" s="79">
        <v>0.8636363636363636</v>
      </c>
      <c r="M99" s="114">
        <f t="shared" si="8"/>
        <v>0</v>
      </c>
    </row>
    <row r="100" spans="1:13" s="52" customFormat="1" ht="18">
      <c r="A100" s="87" t="s">
        <v>264</v>
      </c>
      <c r="B100" s="87" t="s">
        <v>265</v>
      </c>
      <c r="C100" s="229">
        <v>2</v>
      </c>
      <c r="D100" s="88">
        <v>0</v>
      </c>
      <c r="E100" s="62">
        <v>2</v>
      </c>
      <c r="F100" s="62">
        <v>0</v>
      </c>
      <c r="G100" s="73">
        <v>0</v>
      </c>
      <c r="H100" s="62">
        <v>0</v>
      </c>
      <c r="I100" s="90">
        <v>0</v>
      </c>
      <c r="J100" s="90">
        <v>0</v>
      </c>
      <c r="K100" s="62">
        <v>0</v>
      </c>
      <c r="L100" s="79">
        <v>0.8636363636363636</v>
      </c>
      <c r="M100" s="114">
        <f t="shared" si="8"/>
        <v>0</v>
      </c>
    </row>
    <row r="101" spans="1:13" s="52" customFormat="1" ht="18">
      <c r="A101" s="87" t="s">
        <v>266</v>
      </c>
      <c r="B101" s="87" t="s">
        <v>267</v>
      </c>
      <c r="C101" s="229">
        <v>2</v>
      </c>
      <c r="D101" s="88">
        <v>1</v>
      </c>
      <c r="E101" s="62">
        <v>0</v>
      </c>
      <c r="F101" s="62">
        <v>0</v>
      </c>
      <c r="G101" s="73">
        <v>0</v>
      </c>
      <c r="H101" s="62">
        <v>1</v>
      </c>
      <c r="I101" s="90">
        <v>0</v>
      </c>
      <c r="J101" s="90">
        <v>0</v>
      </c>
      <c r="K101" s="62">
        <v>0</v>
      </c>
      <c r="L101" s="79">
        <v>0.8636363636363636</v>
      </c>
      <c r="M101" s="114">
        <f t="shared" si="8"/>
        <v>0</v>
      </c>
    </row>
    <row r="102" spans="1:13" s="52" customFormat="1" ht="18">
      <c r="A102" s="87" t="s">
        <v>268</v>
      </c>
      <c r="B102" s="87" t="s">
        <v>269</v>
      </c>
      <c r="C102" s="229">
        <v>2</v>
      </c>
      <c r="D102" s="88">
        <v>0</v>
      </c>
      <c r="E102" s="62">
        <v>0</v>
      </c>
      <c r="F102" s="62">
        <v>0</v>
      </c>
      <c r="G102" s="73">
        <v>0</v>
      </c>
      <c r="H102" s="62">
        <v>2</v>
      </c>
      <c r="I102" s="90">
        <v>0</v>
      </c>
      <c r="J102" s="90">
        <v>0</v>
      </c>
      <c r="K102" s="62">
        <v>0</v>
      </c>
      <c r="L102" s="79">
        <v>0.8636363636363636</v>
      </c>
      <c r="M102" s="114">
        <f t="shared" si="8"/>
        <v>0</v>
      </c>
    </row>
    <row r="103" spans="1:13" s="52" customFormat="1" ht="18">
      <c r="A103" s="87" t="s">
        <v>270</v>
      </c>
      <c r="B103" s="87" t="s">
        <v>271</v>
      </c>
      <c r="C103" s="229">
        <v>2</v>
      </c>
      <c r="D103" s="88">
        <v>0</v>
      </c>
      <c r="E103" s="62">
        <v>0</v>
      </c>
      <c r="F103" s="62">
        <v>0</v>
      </c>
      <c r="G103" s="73">
        <v>0</v>
      </c>
      <c r="H103" s="62">
        <v>2</v>
      </c>
      <c r="I103" s="90">
        <v>0</v>
      </c>
      <c r="J103" s="90">
        <v>0</v>
      </c>
      <c r="K103" s="62">
        <v>0</v>
      </c>
      <c r="L103" s="79">
        <v>0.8636363636363636</v>
      </c>
      <c r="M103" s="114">
        <f t="shared" si="8"/>
        <v>0</v>
      </c>
    </row>
    <row r="104" spans="1:13" s="52" customFormat="1" ht="18">
      <c r="A104" s="87" t="s">
        <v>272</v>
      </c>
      <c r="B104" s="87" t="s">
        <v>273</v>
      </c>
      <c r="C104" s="229">
        <v>2</v>
      </c>
      <c r="D104" s="88">
        <v>0</v>
      </c>
      <c r="E104" s="62">
        <v>0</v>
      </c>
      <c r="F104" s="62">
        <v>0</v>
      </c>
      <c r="G104" s="73">
        <v>0</v>
      </c>
      <c r="H104" s="62">
        <v>2</v>
      </c>
      <c r="I104" s="90">
        <v>0</v>
      </c>
      <c r="J104" s="90">
        <v>0</v>
      </c>
      <c r="K104" s="62">
        <v>0</v>
      </c>
      <c r="L104" s="79">
        <v>0.8636363636363636</v>
      </c>
      <c r="M104" s="114">
        <f t="shared" si="8"/>
        <v>0</v>
      </c>
    </row>
    <row r="105" spans="1:13" s="52" customFormat="1" ht="18">
      <c r="A105" s="87" t="s">
        <v>274</v>
      </c>
      <c r="B105" s="87" t="s">
        <v>275</v>
      </c>
      <c r="C105" s="229">
        <v>2</v>
      </c>
      <c r="D105" s="88">
        <v>1</v>
      </c>
      <c r="E105" s="62">
        <v>0</v>
      </c>
      <c r="F105" s="62">
        <v>0</v>
      </c>
      <c r="G105" s="73">
        <v>0</v>
      </c>
      <c r="H105" s="62">
        <v>1</v>
      </c>
      <c r="I105" s="90">
        <v>0</v>
      </c>
      <c r="J105" s="90">
        <v>0</v>
      </c>
      <c r="K105" s="62">
        <v>0</v>
      </c>
      <c r="L105" s="79">
        <v>0.8636363636363636</v>
      </c>
      <c r="M105" s="114">
        <f t="shared" si="8"/>
        <v>0</v>
      </c>
    </row>
    <row r="106" spans="1:13" s="52" customFormat="1" ht="18">
      <c r="A106" s="87" t="s">
        <v>282</v>
      </c>
      <c r="B106" s="87" t="s">
        <v>283</v>
      </c>
      <c r="C106" s="229">
        <v>2</v>
      </c>
      <c r="D106" s="88">
        <v>0</v>
      </c>
      <c r="E106" s="62">
        <v>0</v>
      </c>
      <c r="F106" s="62">
        <v>0</v>
      </c>
      <c r="G106" s="73">
        <v>2</v>
      </c>
      <c r="H106" s="62">
        <v>0</v>
      </c>
      <c r="I106" s="90">
        <v>0</v>
      </c>
      <c r="J106" s="90">
        <v>0</v>
      </c>
      <c r="K106" s="62">
        <v>0</v>
      </c>
      <c r="L106" s="79">
        <v>0.8636363636363636</v>
      </c>
      <c r="M106" s="114">
        <f t="shared" si="8"/>
        <v>0</v>
      </c>
    </row>
    <row r="107" spans="1:13" s="52" customFormat="1" ht="18">
      <c r="A107" s="87" t="s">
        <v>284</v>
      </c>
      <c r="B107" s="87" t="s">
        <v>285</v>
      </c>
      <c r="C107" s="229">
        <v>1</v>
      </c>
      <c r="D107" s="88">
        <v>0</v>
      </c>
      <c r="E107" s="62">
        <v>0</v>
      </c>
      <c r="F107" s="62">
        <v>0</v>
      </c>
      <c r="G107" s="73">
        <v>0</v>
      </c>
      <c r="H107" s="62">
        <v>1</v>
      </c>
      <c r="I107" s="90">
        <v>0</v>
      </c>
      <c r="J107" s="90">
        <v>0</v>
      </c>
      <c r="K107" s="62">
        <v>0</v>
      </c>
      <c r="L107" s="79">
        <v>0.8636363636363636</v>
      </c>
      <c r="M107" s="114">
        <f t="shared" si="8"/>
        <v>0</v>
      </c>
    </row>
    <row r="108" spans="1:13" s="52" customFormat="1" ht="18">
      <c r="A108" s="87" t="s">
        <v>286</v>
      </c>
      <c r="B108" s="87" t="s">
        <v>287</v>
      </c>
      <c r="C108" s="229">
        <v>1</v>
      </c>
      <c r="D108" s="88">
        <v>1</v>
      </c>
      <c r="E108" s="62">
        <v>0</v>
      </c>
      <c r="F108" s="62">
        <v>0</v>
      </c>
      <c r="G108" s="73">
        <v>0</v>
      </c>
      <c r="H108" s="62">
        <v>0</v>
      </c>
      <c r="I108" s="90">
        <v>0</v>
      </c>
      <c r="J108" s="90">
        <v>0</v>
      </c>
      <c r="K108" s="62">
        <v>0</v>
      </c>
      <c r="L108" s="79">
        <v>0.8636363636363636</v>
      </c>
      <c r="M108" s="114">
        <f t="shared" si="8"/>
        <v>0</v>
      </c>
    </row>
    <row r="109" spans="1:13" s="52" customFormat="1" ht="18">
      <c r="A109" s="87" t="s">
        <v>288</v>
      </c>
      <c r="B109" s="87" t="s">
        <v>289</v>
      </c>
      <c r="C109" s="229">
        <v>1</v>
      </c>
      <c r="D109" s="88">
        <v>0</v>
      </c>
      <c r="E109" s="62">
        <v>1</v>
      </c>
      <c r="F109" s="62">
        <v>0</v>
      </c>
      <c r="G109" s="73">
        <v>0</v>
      </c>
      <c r="H109" s="62">
        <v>0</v>
      </c>
      <c r="I109" s="90">
        <v>0</v>
      </c>
      <c r="J109" s="90">
        <v>0</v>
      </c>
      <c r="K109" s="62">
        <v>0</v>
      </c>
      <c r="L109" s="79">
        <v>0.8636363636363636</v>
      </c>
      <c r="M109" s="114">
        <f t="shared" si="8"/>
        <v>0</v>
      </c>
    </row>
    <row r="110" spans="1:13" s="52" customFormat="1" ht="18">
      <c r="A110" s="87" t="s">
        <v>290</v>
      </c>
      <c r="B110" s="87" t="s">
        <v>291</v>
      </c>
      <c r="C110" s="229">
        <v>1</v>
      </c>
      <c r="D110" s="88">
        <v>0</v>
      </c>
      <c r="E110" s="62">
        <v>0</v>
      </c>
      <c r="F110" s="62">
        <v>0</v>
      </c>
      <c r="G110" s="73">
        <v>0</v>
      </c>
      <c r="H110" s="62">
        <v>1</v>
      </c>
      <c r="I110" s="90">
        <v>0</v>
      </c>
      <c r="J110" s="90">
        <v>0</v>
      </c>
      <c r="K110" s="62">
        <v>0</v>
      </c>
      <c r="L110" s="79">
        <v>0.8636363636363636</v>
      </c>
      <c r="M110" s="114">
        <f t="shared" si="8"/>
        <v>0</v>
      </c>
    </row>
    <row r="111" spans="1:13" s="52" customFormat="1" ht="18">
      <c r="A111" s="87" t="s">
        <v>292</v>
      </c>
      <c r="B111" s="87" t="s">
        <v>293</v>
      </c>
      <c r="C111" s="229">
        <v>1</v>
      </c>
      <c r="D111" s="88">
        <v>0</v>
      </c>
      <c r="E111" s="62">
        <v>0</v>
      </c>
      <c r="F111" s="62">
        <v>0</v>
      </c>
      <c r="G111" s="73">
        <v>0</v>
      </c>
      <c r="H111" s="62">
        <v>1</v>
      </c>
      <c r="I111" s="90">
        <v>0</v>
      </c>
      <c r="J111" s="90">
        <v>0</v>
      </c>
      <c r="K111" s="62">
        <v>0</v>
      </c>
      <c r="L111" s="79">
        <v>0.8636363636363636</v>
      </c>
      <c r="M111" s="114">
        <f t="shared" si="8"/>
        <v>0</v>
      </c>
    </row>
    <row r="112" spans="1:13" s="52" customFormat="1" ht="18">
      <c r="A112" s="87" t="s">
        <v>294</v>
      </c>
      <c r="B112" s="87" t="s">
        <v>295</v>
      </c>
      <c r="C112" s="229">
        <v>1</v>
      </c>
      <c r="D112" s="88">
        <v>0</v>
      </c>
      <c r="E112" s="62">
        <v>0</v>
      </c>
      <c r="F112" s="62">
        <v>0</v>
      </c>
      <c r="G112" s="73">
        <v>0</v>
      </c>
      <c r="H112" s="62">
        <v>1</v>
      </c>
      <c r="I112" s="90">
        <v>0</v>
      </c>
      <c r="J112" s="90">
        <v>0</v>
      </c>
      <c r="K112" s="62">
        <v>0</v>
      </c>
      <c r="L112" s="79">
        <v>0.8636363636363636</v>
      </c>
      <c r="M112" s="114">
        <f t="shared" si="8"/>
        <v>0</v>
      </c>
    </row>
    <row r="113" spans="1:13" s="52" customFormat="1" ht="18">
      <c r="A113" s="87" t="s">
        <v>296</v>
      </c>
      <c r="B113" s="87" t="s">
        <v>297</v>
      </c>
      <c r="C113" s="229">
        <v>1</v>
      </c>
      <c r="D113" s="88">
        <v>0</v>
      </c>
      <c r="E113" s="62">
        <v>0</v>
      </c>
      <c r="F113" s="62">
        <v>0</v>
      </c>
      <c r="G113" s="73">
        <v>1</v>
      </c>
      <c r="H113" s="62">
        <v>0</v>
      </c>
      <c r="I113" s="90">
        <v>0</v>
      </c>
      <c r="J113" s="90">
        <v>0</v>
      </c>
      <c r="K113" s="62">
        <v>0</v>
      </c>
      <c r="L113" s="79">
        <v>0.8636363636363636</v>
      </c>
      <c r="M113" s="114">
        <f>+C116-(SUM(D116:J116))</f>
        <v>0</v>
      </c>
    </row>
    <row r="114" spans="1:13" s="52" customFormat="1" ht="18">
      <c r="A114" s="87" t="s">
        <v>298</v>
      </c>
      <c r="B114" s="87" t="s">
        <v>299</v>
      </c>
      <c r="C114" s="229">
        <v>1</v>
      </c>
      <c r="D114" s="88">
        <v>0</v>
      </c>
      <c r="E114" s="62">
        <v>0</v>
      </c>
      <c r="F114" s="62">
        <v>0</v>
      </c>
      <c r="G114" s="73">
        <v>1</v>
      </c>
      <c r="H114" s="62">
        <v>0</v>
      </c>
      <c r="I114" s="90">
        <v>0</v>
      </c>
      <c r="J114" s="90">
        <v>0</v>
      </c>
      <c r="K114" s="62">
        <v>0</v>
      </c>
      <c r="L114" s="79">
        <v>0.8636363636363636</v>
      </c>
      <c r="M114" s="114">
        <f>+C117-(SUM(D117:J117))</f>
        <v>0</v>
      </c>
    </row>
    <row r="115" spans="1:13" s="52" customFormat="1" ht="18">
      <c r="A115" s="87" t="s">
        <v>300</v>
      </c>
      <c r="B115" s="87" t="s">
        <v>301</v>
      </c>
      <c r="C115" s="229">
        <v>1</v>
      </c>
      <c r="D115" s="88">
        <v>0</v>
      </c>
      <c r="E115" s="62">
        <v>0</v>
      </c>
      <c r="F115" s="62">
        <v>0</v>
      </c>
      <c r="G115" s="73">
        <v>0</v>
      </c>
      <c r="H115" s="62">
        <v>1</v>
      </c>
      <c r="I115" s="90">
        <v>0</v>
      </c>
      <c r="J115" s="90">
        <v>0</v>
      </c>
      <c r="K115" s="62">
        <v>0</v>
      </c>
      <c r="L115" s="79">
        <v>0.8636363636363636</v>
      </c>
      <c r="M115" s="114"/>
    </row>
    <row r="116" spans="1:13" s="52" customFormat="1" ht="18">
      <c r="A116" s="87" t="s">
        <v>302</v>
      </c>
      <c r="B116" s="87" t="s">
        <v>303</v>
      </c>
      <c r="C116" s="229">
        <v>1</v>
      </c>
      <c r="D116" s="88">
        <v>0</v>
      </c>
      <c r="E116" s="62">
        <v>0</v>
      </c>
      <c r="F116" s="62">
        <v>0</v>
      </c>
      <c r="G116" s="73">
        <v>0</v>
      </c>
      <c r="H116" s="62">
        <v>1</v>
      </c>
      <c r="I116" s="90">
        <v>0</v>
      </c>
      <c r="J116" s="90">
        <v>0</v>
      </c>
      <c r="K116" s="62">
        <v>0</v>
      </c>
      <c r="L116" s="79">
        <v>0.8636363636363636</v>
      </c>
      <c r="M116" s="114"/>
    </row>
    <row r="117" spans="1:12" s="52" customFormat="1" ht="18">
      <c r="A117" s="87" t="s">
        <v>304</v>
      </c>
      <c r="B117" s="87" t="s">
        <v>305</v>
      </c>
      <c r="C117" s="229">
        <v>1</v>
      </c>
      <c r="D117" s="88">
        <v>0</v>
      </c>
      <c r="E117" s="62">
        <v>0</v>
      </c>
      <c r="F117" s="62">
        <v>0</v>
      </c>
      <c r="G117" s="73">
        <v>0</v>
      </c>
      <c r="H117" s="62">
        <v>1</v>
      </c>
      <c r="I117" s="90">
        <v>0</v>
      </c>
      <c r="J117" s="90">
        <v>0</v>
      </c>
      <c r="K117" s="62">
        <v>0</v>
      </c>
      <c r="L117" s="79">
        <v>0.8636363636363636</v>
      </c>
    </row>
    <row r="118" spans="1:12" s="52" customFormat="1" ht="18">
      <c r="A118" s="87" t="s">
        <v>306</v>
      </c>
      <c r="B118" s="87" t="s">
        <v>307</v>
      </c>
      <c r="C118" s="229">
        <v>1</v>
      </c>
      <c r="D118" s="88">
        <v>0</v>
      </c>
      <c r="E118" s="62">
        <v>0</v>
      </c>
      <c r="F118" s="62">
        <v>0</v>
      </c>
      <c r="G118" s="73">
        <v>0</v>
      </c>
      <c r="H118" s="62">
        <v>1</v>
      </c>
      <c r="I118" s="90">
        <v>0</v>
      </c>
      <c r="J118" s="90">
        <v>0</v>
      </c>
      <c r="K118" s="62">
        <v>0</v>
      </c>
      <c r="L118" s="79">
        <v>0.8636363636363636</v>
      </c>
    </row>
    <row r="119" spans="1:12" s="52" customFormat="1" ht="18.75" thickBot="1">
      <c r="A119" s="87" t="s">
        <v>308</v>
      </c>
      <c r="B119" s="87" t="s">
        <v>309</v>
      </c>
      <c r="C119" s="229">
        <v>1</v>
      </c>
      <c r="D119" s="88">
        <v>0</v>
      </c>
      <c r="E119" s="62">
        <v>1</v>
      </c>
      <c r="F119" s="62">
        <v>0</v>
      </c>
      <c r="G119" s="73">
        <v>0</v>
      </c>
      <c r="H119" s="62">
        <v>0</v>
      </c>
      <c r="I119" s="90">
        <v>0</v>
      </c>
      <c r="J119" s="90">
        <v>0</v>
      </c>
      <c r="K119" s="62">
        <v>0</v>
      </c>
      <c r="L119" s="79">
        <v>1</v>
      </c>
    </row>
    <row r="120" spans="1:12" s="52" customFormat="1" ht="18.75" thickBot="1">
      <c r="A120" s="168"/>
      <c r="B120" s="169" t="s">
        <v>16</v>
      </c>
      <c r="C120" s="170">
        <f>SUM(C74:C119)</f>
        <v>176</v>
      </c>
      <c r="D120" s="170">
        <f aca="true" t="shared" si="9" ref="D120:K120">SUM(D74:D119)</f>
        <v>51</v>
      </c>
      <c r="E120" s="170">
        <f t="shared" si="9"/>
        <v>12</v>
      </c>
      <c r="F120" s="170">
        <f t="shared" si="9"/>
        <v>0</v>
      </c>
      <c r="G120" s="170">
        <f t="shared" si="9"/>
        <v>16</v>
      </c>
      <c r="H120" s="170">
        <f t="shared" si="9"/>
        <v>91</v>
      </c>
      <c r="I120" s="170">
        <f t="shared" si="9"/>
        <v>4</v>
      </c>
      <c r="J120" s="170">
        <f t="shared" si="9"/>
        <v>2</v>
      </c>
      <c r="K120" s="170">
        <f t="shared" si="9"/>
        <v>6</v>
      </c>
      <c r="L120" s="158">
        <f>SUM(D120:G120)/C120</f>
        <v>0.44886363636363635</v>
      </c>
    </row>
    <row r="121" spans="1:12" ht="16.5" thickBot="1">
      <c r="A121" s="171"/>
      <c r="B121" s="172"/>
      <c r="C121" s="173"/>
      <c r="D121" s="173"/>
      <c r="E121" s="173"/>
      <c r="F121" s="173"/>
      <c r="G121" s="173"/>
      <c r="H121" s="173"/>
      <c r="I121" s="173"/>
      <c r="J121" s="173"/>
      <c r="K121" s="173"/>
      <c r="L121" s="174"/>
    </row>
    <row r="122" spans="1:12" s="179" customFormat="1" ht="16.5" thickBot="1">
      <c r="A122" s="175"/>
      <c r="B122" s="176" t="s">
        <v>31</v>
      </c>
      <c r="C122" s="177">
        <v>34895</v>
      </c>
      <c r="D122" s="177">
        <f aca="true" t="shared" si="10" ref="D122:K122">SUM(D120,D71,D29)</f>
        <v>9820</v>
      </c>
      <c r="E122" s="177">
        <f t="shared" si="10"/>
        <v>7586</v>
      </c>
      <c r="F122" s="177">
        <f t="shared" si="10"/>
        <v>20</v>
      </c>
      <c r="G122" s="177">
        <f t="shared" si="10"/>
        <v>7190</v>
      </c>
      <c r="H122" s="177">
        <f t="shared" si="10"/>
        <v>7060</v>
      </c>
      <c r="I122" s="177">
        <f t="shared" si="10"/>
        <v>2941</v>
      </c>
      <c r="J122" s="177">
        <f t="shared" si="10"/>
        <v>279</v>
      </c>
      <c r="K122" s="177">
        <f t="shared" si="10"/>
        <v>3220</v>
      </c>
      <c r="L122" s="178">
        <f>SUM(K122,D122:G122)/C122</f>
        <v>0.7977074079381</v>
      </c>
    </row>
    <row r="123" spans="1:5" ht="18">
      <c r="A123" s="64"/>
      <c r="B123" s="65"/>
      <c r="C123" s="51"/>
      <c r="E123" s="58"/>
    </row>
    <row r="124" ht="15.75">
      <c r="B124" s="45"/>
    </row>
    <row r="125" spans="1:5" ht="18">
      <c r="A125" s="64"/>
      <c r="B125" s="45"/>
      <c r="D125" s="58"/>
      <c r="E125" s="58"/>
    </row>
    <row r="126" spans="1:6" ht="18">
      <c r="A126" s="64"/>
      <c r="B126" s="65"/>
      <c r="C126" s="58"/>
      <c r="D126" s="58"/>
      <c r="E126" s="58"/>
      <c r="F126" s="58"/>
    </row>
    <row r="127" spans="1:5" ht="18">
      <c r="A127" s="66"/>
      <c r="B127" s="65"/>
      <c r="E127" s="58"/>
    </row>
    <row r="128" spans="1:5" ht="18">
      <c r="A128" s="66"/>
      <c r="B128" s="45"/>
      <c r="D128" s="58"/>
      <c r="E128" s="58"/>
    </row>
    <row r="129" spans="1:5" ht="18">
      <c r="A129" s="66"/>
      <c r="B129" s="45"/>
      <c r="D129" s="58"/>
      <c r="E129" s="58"/>
    </row>
    <row r="130" spans="1:5" ht="18">
      <c r="A130" s="66"/>
      <c r="B130" s="45"/>
      <c r="E130" s="58"/>
    </row>
    <row r="131" spans="1:2" ht="18">
      <c r="A131" s="66"/>
      <c r="B131" s="45"/>
    </row>
    <row r="132" spans="1:2" ht="18">
      <c r="A132" s="66"/>
      <c r="B132" s="45"/>
    </row>
    <row r="133" spans="1:2" ht="18">
      <c r="A133" s="66"/>
      <c r="B133" s="45"/>
    </row>
    <row r="134" spans="1:2" ht="18">
      <c r="A134" s="66"/>
      <c r="B134" s="45"/>
    </row>
    <row r="135" spans="1:2" ht="18">
      <c r="A135" s="66"/>
      <c r="B135" s="45"/>
    </row>
    <row r="136" spans="1:2" ht="18">
      <c r="A136" s="66"/>
      <c r="B136" s="71"/>
    </row>
    <row r="137" spans="1:2" ht="18">
      <c r="A137" s="66"/>
      <c r="B137" s="71"/>
    </row>
    <row r="138" spans="1:2" ht="18">
      <c r="A138" s="66"/>
      <c r="B138" s="45"/>
    </row>
    <row r="139" spans="1:2" ht="18">
      <c r="A139" s="66"/>
      <c r="B139" s="45"/>
    </row>
    <row r="140" ht="18">
      <c r="A140" s="66"/>
    </row>
    <row r="141" ht="18">
      <c r="A141" s="66"/>
    </row>
    <row r="142" ht="18">
      <c r="A142" s="66"/>
    </row>
    <row r="143" ht="18">
      <c r="A143" s="66"/>
    </row>
    <row r="144" ht="18">
      <c r="A144" s="66"/>
    </row>
    <row r="145" ht="18">
      <c r="A145" s="66"/>
    </row>
    <row r="146" ht="18">
      <c r="A146" s="66"/>
    </row>
    <row r="147" ht="18">
      <c r="A147" s="66"/>
    </row>
    <row r="148" ht="18">
      <c r="A148" s="66"/>
    </row>
    <row r="149" ht="18">
      <c r="A149" s="66"/>
    </row>
    <row r="150" ht="18">
      <c r="A150" s="66"/>
    </row>
    <row r="151" ht="18">
      <c r="A151" s="66"/>
    </row>
    <row r="152" ht="18">
      <c r="A152" s="66"/>
    </row>
    <row r="153" ht="18">
      <c r="A153" s="66"/>
    </row>
    <row r="154" ht="18">
      <c r="A154" s="66"/>
    </row>
    <row r="155" ht="18">
      <c r="A155" s="66"/>
    </row>
    <row r="156" ht="18">
      <c r="A156" s="66"/>
    </row>
    <row r="157" ht="18">
      <c r="A157" s="66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tToHeight="0" fitToWidth="1" horizontalDpi="600" verticalDpi="600" orientation="portrait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H25" sqref="H25"/>
    </sheetView>
  </sheetViews>
  <sheetFormatPr defaultColWidth="79.7109375" defaultRowHeight="12.75"/>
  <cols>
    <col min="1" max="1" width="23.57421875" style="0" bestFit="1" customWidth="1"/>
    <col min="2" max="2" width="70.7109375" style="0" bestFit="1" customWidth="1"/>
    <col min="3" max="3" width="28.00390625" style="0" bestFit="1" customWidth="1"/>
    <col min="4" max="4" width="30.28125" style="0" customWidth="1"/>
    <col min="5" max="5" width="15.8515625" style="0" hidden="1" customWidth="1"/>
    <col min="6" max="6" width="17.140625" style="0" hidden="1" customWidth="1"/>
    <col min="7" max="8" width="4.421875" style="0" customWidth="1"/>
  </cols>
  <sheetData>
    <row r="1" spans="1:4" ht="34.5" thickBot="1">
      <c r="A1" s="253" t="s">
        <v>342</v>
      </c>
      <c r="B1" s="254"/>
      <c r="C1" s="254"/>
      <c r="D1" s="256"/>
    </row>
    <row r="2" spans="1:4" ht="18.75" thickBot="1">
      <c r="A2" s="257" t="str">
        <f>'FEMA Referral_PHA Assignment'!A2</f>
        <v>Data as of 2/24/2009</v>
      </c>
      <c r="B2" s="258"/>
      <c r="C2" s="258"/>
      <c r="D2" s="259"/>
    </row>
    <row r="3" spans="1:6" ht="21" customHeight="1" thickBot="1">
      <c r="A3" s="75" t="s">
        <v>29</v>
      </c>
      <c r="B3" s="75" t="s">
        <v>30</v>
      </c>
      <c r="C3" s="76" t="s">
        <v>51</v>
      </c>
      <c r="D3" s="75" t="s">
        <v>52</v>
      </c>
      <c r="E3" s="91" t="str">
        <f>'[5]Official Families Case EOP-Inac'!A1</f>
        <v>dvp_eop_reason</v>
      </c>
      <c r="F3" s="91" t="str">
        <f>'[5]Official Families Case EOP-Inac'!B1</f>
        <v>CountOfssn_head</v>
      </c>
    </row>
    <row r="4" spans="1:6" ht="15.75">
      <c r="A4" s="72" t="s">
        <v>33</v>
      </c>
      <c r="B4" s="78" t="s">
        <v>34</v>
      </c>
      <c r="C4" s="116">
        <f aca="true" t="shared" si="0" ref="C4:C17">VLOOKUP(A4,$E$3:$F$22,2,FALSE)</f>
        <v>11</v>
      </c>
      <c r="D4" s="117">
        <f aca="true" t="shared" si="1" ref="D4:D18">C4/$C$19</f>
        <v>0.002455905336012503</v>
      </c>
      <c r="E4" s="131" t="s">
        <v>89</v>
      </c>
      <c r="F4" s="91">
        <f>'[5]Official Families Case EOP-Inac'!B2</f>
        <v>8</v>
      </c>
    </row>
    <row r="5" spans="1:6" ht="15.75">
      <c r="A5" s="74" t="s">
        <v>24</v>
      </c>
      <c r="B5" s="74" t="s">
        <v>35</v>
      </c>
      <c r="C5" s="85">
        <f t="shared" si="0"/>
        <v>63</v>
      </c>
      <c r="D5" s="118">
        <f t="shared" si="1"/>
        <v>0.01406563965170797</v>
      </c>
      <c r="E5" s="91" t="str">
        <f>'[5]Official Families Case EOP-Inac'!A3</f>
        <v>DEDHOH</v>
      </c>
      <c r="F5" s="91">
        <f>'[5]Official Families Case EOP-Inac'!B3</f>
        <v>11</v>
      </c>
    </row>
    <row r="6" spans="1:6" ht="15.75">
      <c r="A6" s="74" t="s">
        <v>81</v>
      </c>
      <c r="B6" s="74" t="s">
        <v>84</v>
      </c>
      <c r="C6" s="85">
        <f t="shared" si="0"/>
        <v>17</v>
      </c>
      <c r="D6" s="118">
        <f t="shared" si="1"/>
        <v>0.003795490064746595</v>
      </c>
      <c r="E6" s="91" t="str">
        <f>'[5]Official Families Case EOP-Inac'!A4</f>
        <v>DUPAST</v>
      </c>
      <c r="F6" s="91">
        <f>'[5]Official Families Case EOP-Inac'!B4</f>
        <v>63</v>
      </c>
    </row>
    <row r="7" spans="1:6" ht="15.75">
      <c r="A7" s="74" t="s">
        <v>90</v>
      </c>
      <c r="B7" s="74" t="s">
        <v>91</v>
      </c>
      <c r="C7" s="85">
        <f t="shared" si="0"/>
        <v>4</v>
      </c>
      <c r="D7" s="118">
        <f t="shared" si="1"/>
        <v>0.0008930564858227283</v>
      </c>
      <c r="E7" s="91" t="str">
        <f>'[5]Official Families Case EOP-Inac'!A5</f>
        <v>FEDICA</v>
      </c>
      <c r="F7" s="91">
        <f>'[5]Official Families Case EOP-Inac'!B5</f>
        <v>17</v>
      </c>
    </row>
    <row r="8" spans="1:6" ht="15.75">
      <c r="A8" s="50" t="s">
        <v>25</v>
      </c>
      <c r="B8" s="74" t="s">
        <v>36</v>
      </c>
      <c r="C8" s="85">
        <f t="shared" si="0"/>
        <v>75</v>
      </c>
      <c r="D8" s="118">
        <f t="shared" si="1"/>
        <v>0.016744809109176157</v>
      </c>
      <c r="E8" s="91" t="str">
        <f>'[5]Official Families Case EOP-Inac'!A6</f>
        <v>FNAPDU</v>
      </c>
      <c r="F8" s="91">
        <f>'[5]Official Families Case EOP-Inac'!B6</f>
        <v>1</v>
      </c>
    </row>
    <row r="9" spans="1:6" ht="15.75">
      <c r="A9" s="50" t="s">
        <v>37</v>
      </c>
      <c r="B9" s="74" t="s">
        <v>38</v>
      </c>
      <c r="C9" s="85">
        <f t="shared" si="0"/>
        <v>948</v>
      </c>
      <c r="D9" s="118">
        <f t="shared" si="1"/>
        <v>0.2116543871399866</v>
      </c>
      <c r="E9" s="91" t="str">
        <f>'[5]Official Families Case EOP-Inac'!A7</f>
        <v>FRVAPA</v>
      </c>
      <c r="F9" s="91">
        <f>'[5]Official Families Case EOP-Inac'!B7</f>
        <v>4</v>
      </c>
    </row>
    <row r="10" spans="1:6" ht="15.75">
      <c r="A10" s="50" t="s">
        <v>85</v>
      </c>
      <c r="B10" s="74" t="s">
        <v>86</v>
      </c>
      <c r="C10" s="85">
        <f t="shared" si="0"/>
        <v>1</v>
      </c>
      <c r="D10" s="118">
        <f t="shared" si="1"/>
        <v>0.00022326412145568208</v>
      </c>
      <c r="E10" s="91" t="str">
        <f>'[5]Official Families Case EOP-Inac'!A8</f>
        <v>NOCASE</v>
      </c>
      <c r="F10" s="91">
        <f>'[5]Official Families Case EOP-Inac'!B8</f>
        <v>75</v>
      </c>
    </row>
    <row r="11" spans="1:6" ht="15.75">
      <c r="A11" s="50" t="s">
        <v>32</v>
      </c>
      <c r="B11" s="74" t="s">
        <v>39</v>
      </c>
      <c r="C11" s="85">
        <f t="shared" si="0"/>
        <v>41</v>
      </c>
      <c r="D11" s="118">
        <f t="shared" si="1"/>
        <v>0.009153828979682964</v>
      </c>
      <c r="E11" s="91" t="str">
        <f>'[5]Official Families Case EOP-Inac'!A9</f>
        <v>NOCNCT</v>
      </c>
      <c r="F11" s="91">
        <f>'[5]Official Families Case EOP-Inac'!B9</f>
        <v>948</v>
      </c>
    </row>
    <row r="12" spans="1:6" ht="15.75">
      <c r="A12" s="50" t="s">
        <v>26</v>
      </c>
      <c r="B12" s="74" t="s">
        <v>40</v>
      </c>
      <c r="C12" s="85">
        <f t="shared" si="0"/>
        <v>280</v>
      </c>
      <c r="D12" s="118">
        <f t="shared" si="1"/>
        <v>0.06251395400759098</v>
      </c>
      <c r="E12" s="91" t="str">
        <f>'[5]Official Families Case EOP-Inac'!A10</f>
        <v>NOMVHQ</v>
      </c>
      <c r="F12" s="91">
        <f>'[5]Official Families Case EOP-Inac'!B10</f>
        <v>1</v>
      </c>
    </row>
    <row r="13" spans="1:6" ht="15.75">
      <c r="A13" s="50" t="s">
        <v>89</v>
      </c>
      <c r="B13" s="74" t="s">
        <v>54</v>
      </c>
      <c r="C13" s="85">
        <f t="shared" si="0"/>
        <v>8</v>
      </c>
      <c r="D13" s="118">
        <f t="shared" si="1"/>
        <v>0.0017861129716454567</v>
      </c>
      <c r="E13" s="91" t="str">
        <f>'[5]Official Families Case EOP-Inac'!A11</f>
        <v>NOMVLD</v>
      </c>
      <c r="F13" s="91">
        <f>'[5]Official Families Case EOP-Inac'!B11</f>
        <v>41</v>
      </c>
    </row>
    <row r="14" spans="1:6" ht="15.75">
      <c r="A14" s="50" t="s">
        <v>41</v>
      </c>
      <c r="B14" s="74" t="s">
        <v>42</v>
      </c>
      <c r="C14" s="85">
        <f t="shared" si="0"/>
        <v>446</v>
      </c>
      <c r="D14" s="118">
        <f t="shared" si="1"/>
        <v>0.0995757981692342</v>
      </c>
      <c r="E14" s="91" t="str">
        <f>'[5]Official Families Case EOP-Inac'!A12</f>
        <v>OTHER</v>
      </c>
      <c r="F14" s="91">
        <f>'[5]Official Families Case EOP-Inac'!B12</f>
        <v>280</v>
      </c>
    </row>
    <row r="15" spans="1:6" ht="15.75">
      <c r="A15" s="50" t="s">
        <v>27</v>
      </c>
      <c r="B15" s="74" t="s">
        <v>43</v>
      </c>
      <c r="C15" s="85">
        <f t="shared" si="0"/>
        <v>990</v>
      </c>
      <c r="D15" s="118">
        <f t="shared" si="1"/>
        <v>0.22103148024112526</v>
      </c>
      <c r="E15" s="91" t="str">
        <f>'[5]Official Families Case EOP-Inac'!A13</f>
        <v>PMHSNG</v>
      </c>
      <c r="F15" s="91">
        <f>'[5]Official Families Case EOP-Inac'!B13</f>
        <v>446</v>
      </c>
    </row>
    <row r="16" spans="1:6" s="77" customFormat="1" ht="15.75">
      <c r="A16" s="50" t="s">
        <v>28</v>
      </c>
      <c r="B16" s="74" t="s">
        <v>44</v>
      </c>
      <c r="C16" s="85">
        <f t="shared" si="0"/>
        <v>325</v>
      </c>
      <c r="D16" s="118">
        <f t="shared" si="1"/>
        <v>0.07256083947309667</v>
      </c>
      <c r="E16" s="91" t="str">
        <f>'[5]Official Families Case EOP-Inac'!A14</f>
        <v>REFDAS</v>
      </c>
      <c r="F16" s="91">
        <f>'[5]Official Families Case EOP-Inac'!B14</f>
        <v>990</v>
      </c>
    </row>
    <row r="17" spans="1:6" s="77" customFormat="1" ht="15.75">
      <c r="A17" s="50" t="s">
        <v>45</v>
      </c>
      <c r="B17" s="74" t="s">
        <v>46</v>
      </c>
      <c r="C17" s="85">
        <f t="shared" si="0"/>
        <v>10</v>
      </c>
      <c r="D17" s="118">
        <f t="shared" si="1"/>
        <v>0.0022326412145568207</v>
      </c>
      <c r="E17" s="91" t="str">
        <f>'[5]Official Families Case EOP-Inac'!A15</f>
        <v>RETHOM</v>
      </c>
      <c r="F17" s="91">
        <f>'[5]Official Families Case EOP-Inac'!B15</f>
        <v>325</v>
      </c>
    </row>
    <row r="18" spans="1:6" s="77" customFormat="1" ht="16.5" thickBot="1">
      <c r="A18" s="227" t="s">
        <v>88</v>
      </c>
      <c r="B18" s="228" t="s">
        <v>87</v>
      </c>
      <c r="C18" s="115">
        <v>1260</v>
      </c>
      <c r="D18" s="118">
        <f t="shared" si="1"/>
        <v>0.2813127930341594</v>
      </c>
      <c r="E18" s="91" t="str">
        <f>'[5]Official Families Case EOP-Inac'!A16</f>
        <v>TAVFO</v>
      </c>
      <c r="F18" s="91">
        <f>'[5]Official Families Case EOP-Inac'!B16</f>
        <v>10</v>
      </c>
    </row>
    <row r="19" spans="1:6" s="77" customFormat="1" ht="16.5" thickBot="1">
      <c r="A19" s="195" t="s">
        <v>16</v>
      </c>
      <c r="B19" s="196"/>
      <c r="C19" s="197">
        <f>SUM(C4:C18)</f>
        <v>4479</v>
      </c>
      <c r="D19" s="198">
        <f>C19/$C$19</f>
        <v>1</v>
      </c>
      <c r="E19" s="91">
        <f>'[5]Official Families Case EOP-Inac'!A17</f>
        <v>0</v>
      </c>
      <c r="F19" s="91">
        <f>'[5]Official Families Case EOP-Inac'!B17</f>
        <v>0</v>
      </c>
    </row>
    <row r="20" spans="3:6" ht="15.75">
      <c r="C20" s="51"/>
      <c r="E20" s="91">
        <f>'[5]Official Families Case EOP-Inac'!A18</f>
        <v>0</v>
      </c>
      <c r="F20" s="91">
        <f>'[5]Official Families Case EOP-Inac'!B18</f>
        <v>0</v>
      </c>
    </row>
    <row r="21" spans="3:6" ht="15.75">
      <c r="C21" s="83"/>
      <c r="E21" s="91">
        <f>'[5]Official Families Case EOP-Inac'!A19</f>
        <v>0</v>
      </c>
      <c r="F21" s="91">
        <f>'[5]Official Families Case EOP-Inac'!B19</f>
        <v>0</v>
      </c>
    </row>
    <row r="22" spans="1:6" ht="15.75">
      <c r="A22" s="81"/>
      <c r="B22" s="82"/>
      <c r="D22" s="84"/>
      <c r="E22" s="91">
        <f>'[5]Official Families Case EOP-Inac'!A20</f>
        <v>0</v>
      </c>
      <c r="F22" s="91">
        <f>'[5]Official Families Case EOP-Inac'!B20</f>
        <v>0</v>
      </c>
    </row>
    <row r="23" ht="12.75">
      <c r="C23" s="119"/>
    </row>
    <row r="24" ht="12.75">
      <c r="F24">
        <f>SUM(F4:F23)</f>
        <v>3220</v>
      </c>
    </row>
    <row r="25" spans="5:6" ht="14.25">
      <c r="E25" s="120"/>
      <c r="F25" s="121"/>
    </row>
    <row r="26" spans="3:8" ht="14.25">
      <c r="C26" s="119"/>
      <c r="G26" s="121"/>
      <c r="H26" s="121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6.28125" style="1" customWidth="1"/>
    <col min="2" max="2" width="16.421875" style="1" customWidth="1"/>
    <col min="3" max="3" width="18.140625" style="1" customWidth="1"/>
    <col min="4" max="4" width="21.00390625" style="1" customWidth="1"/>
    <col min="5" max="11" width="9.140625" style="1" customWidth="1"/>
  </cols>
  <sheetData>
    <row r="1" spans="1:11" ht="16.5" thickBot="1">
      <c r="A1" s="263" t="s">
        <v>333</v>
      </c>
      <c r="B1" s="264"/>
      <c r="C1" s="264"/>
      <c r="D1" s="264"/>
      <c r="E1" s="265"/>
      <c r="F1" s="265"/>
      <c r="G1" s="265"/>
      <c r="H1" s="265"/>
      <c r="I1" s="265"/>
      <c r="J1" s="265"/>
      <c r="K1" s="266"/>
    </row>
    <row r="2" spans="1:11" ht="106.5" customHeight="1" thickBot="1">
      <c r="A2" s="194" t="s">
        <v>0</v>
      </c>
      <c r="B2" s="194" t="s">
        <v>332</v>
      </c>
      <c r="C2" s="194" t="s">
        <v>331</v>
      </c>
      <c r="D2" s="194" t="s">
        <v>330</v>
      </c>
      <c r="E2" s="260" t="s">
        <v>329</v>
      </c>
      <c r="F2" s="261"/>
      <c r="G2" s="261"/>
      <c r="H2" s="261"/>
      <c r="I2" s="261"/>
      <c r="J2" s="261"/>
      <c r="K2" s="262"/>
    </row>
    <row r="3" spans="1:11" ht="106.5" customHeight="1" thickBot="1">
      <c r="A3" s="193" t="s">
        <v>328</v>
      </c>
      <c r="B3" s="192" t="s">
        <v>321</v>
      </c>
      <c r="C3" s="192" t="s">
        <v>321</v>
      </c>
      <c r="D3" s="192" t="s">
        <v>321</v>
      </c>
      <c r="E3" s="272" t="s">
        <v>327</v>
      </c>
      <c r="F3" s="273"/>
      <c r="G3" s="273"/>
      <c r="H3" s="273"/>
      <c r="I3" s="273"/>
      <c r="J3" s="273"/>
      <c r="K3" s="274"/>
    </row>
    <row r="4" spans="1:11" ht="106.5" customHeight="1" thickBot="1">
      <c r="A4" s="191" t="s">
        <v>326</v>
      </c>
      <c r="B4" s="190" t="s">
        <v>321</v>
      </c>
      <c r="C4" s="190" t="s">
        <v>321</v>
      </c>
      <c r="D4" s="190" t="s">
        <v>318</v>
      </c>
      <c r="E4" s="272" t="s">
        <v>325</v>
      </c>
      <c r="F4" s="273"/>
      <c r="G4" s="273"/>
      <c r="H4" s="273"/>
      <c r="I4" s="273"/>
      <c r="J4" s="273"/>
      <c r="K4" s="274"/>
    </row>
    <row r="5" spans="1:11" ht="106.5" customHeight="1" thickBot="1">
      <c r="A5" s="189" t="s">
        <v>324</v>
      </c>
      <c r="B5" s="188" t="s">
        <v>321</v>
      </c>
      <c r="C5" s="188" t="s">
        <v>318</v>
      </c>
      <c r="D5" s="188" t="s">
        <v>321</v>
      </c>
      <c r="E5" s="272" t="s">
        <v>323</v>
      </c>
      <c r="F5" s="273"/>
      <c r="G5" s="273"/>
      <c r="H5" s="273"/>
      <c r="I5" s="273"/>
      <c r="J5" s="273"/>
      <c r="K5" s="274"/>
    </row>
    <row r="6" spans="1:11" ht="106.5" customHeight="1" thickBot="1">
      <c r="A6" s="187" t="s">
        <v>322</v>
      </c>
      <c r="B6" s="186" t="s">
        <v>321</v>
      </c>
      <c r="C6" s="186" t="s">
        <v>318</v>
      </c>
      <c r="D6" s="186" t="s">
        <v>318</v>
      </c>
      <c r="E6" s="272" t="s">
        <v>320</v>
      </c>
      <c r="F6" s="273"/>
      <c r="G6" s="273"/>
      <c r="H6" s="273"/>
      <c r="I6" s="273"/>
      <c r="J6" s="273"/>
      <c r="K6" s="274"/>
    </row>
    <row r="7" spans="1:11" ht="106.5" customHeight="1" thickBot="1">
      <c r="A7" s="185" t="s">
        <v>319</v>
      </c>
      <c r="B7" s="184" t="s">
        <v>318</v>
      </c>
      <c r="C7" s="184" t="s">
        <v>318</v>
      </c>
      <c r="D7" s="184" t="s">
        <v>318</v>
      </c>
      <c r="E7" s="272" t="s">
        <v>317</v>
      </c>
      <c r="F7" s="273"/>
      <c r="G7" s="273"/>
      <c r="H7" s="273"/>
      <c r="I7" s="273"/>
      <c r="J7" s="273"/>
      <c r="K7" s="274"/>
    </row>
    <row r="8" spans="1:11" ht="15.75" thickBot="1">
      <c r="A8" s="183"/>
      <c r="B8" s="182"/>
      <c r="C8" s="182"/>
      <c r="D8" s="182"/>
      <c r="E8" s="182"/>
      <c r="F8" s="182"/>
      <c r="G8" s="182"/>
      <c r="H8" s="182"/>
      <c r="I8" s="182"/>
      <c r="J8" s="182"/>
      <c r="K8" s="181"/>
    </row>
    <row r="9" spans="1:11" ht="16.5" thickBot="1">
      <c r="A9" s="269" t="s">
        <v>316</v>
      </c>
      <c r="B9" s="270"/>
      <c r="C9" s="270"/>
      <c r="D9" s="270"/>
      <c r="E9" s="270"/>
      <c r="F9" s="270"/>
      <c r="G9" s="270"/>
      <c r="H9" s="270"/>
      <c r="I9" s="270"/>
      <c r="J9" s="270"/>
      <c r="K9" s="271"/>
    </row>
    <row r="10" spans="1:11" ht="16.5" thickBot="1">
      <c r="A10" s="180" t="s">
        <v>55</v>
      </c>
      <c r="B10" s="267" t="s">
        <v>315</v>
      </c>
      <c r="C10" s="267"/>
      <c r="D10" s="267"/>
      <c r="E10" s="267"/>
      <c r="F10" s="267"/>
      <c r="G10" s="267"/>
      <c r="H10" s="267"/>
      <c r="I10" s="267"/>
      <c r="J10" s="267"/>
      <c r="K10" s="268"/>
    </row>
    <row r="11" spans="1:11" ht="16.5" thickBot="1">
      <c r="A11" s="180" t="s">
        <v>314</v>
      </c>
      <c r="B11" s="267" t="s">
        <v>313</v>
      </c>
      <c r="C11" s="267"/>
      <c r="D11" s="267"/>
      <c r="E11" s="267"/>
      <c r="F11" s="267"/>
      <c r="G11" s="267"/>
      <c r="H11" s="267"/>
      <c r="I11" s="267"/>
      <c r="J11" s="267"/>
      <c r="K11" s="268"/>
    </row>
  </sheetData>
  <sheetProtection/>
  <mergeCells count="10">
    <mergeCell ref="E2:K2"/>
    <mergeCell ref="A1:K1"/>
    <mergeCell ref="B10:K10"/>
    <mergeCell ref="B11:K11"/>
    <mergeCell ref="A9:K9"/>
    <mergeCell ref="E3:K3"/>
    <mergeCell ref="E4:K4"/>
    <mergeCell ref="E5:K5"/>
    <mergeCell ref="E6:K6"/>
    <mergeCell ref="E7:K7"/>
  </mergeCells>
  <printOptions/>
  <pageMargins left="0.7" right="0.7" top="0.75" bottom="0.75" header="0.3" footer="0.3"/>
  <pageSetup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26"/>
  <sheetViews>
    <sheetView zoomScalePageLayoutView="0" workbookViewId="0" topLeftCell="C1">
      <selection activeCell="H8" sqref="H8"/>
    </sheetView>
  </sheetViews>
  <sheetFormatPr defaultColWidth="9.140625" defaultRowHeight="12.75"/>
  <cols>
    <col min="1" max="2" width="0" style="92" hidden="1" customWidth="1"/>
    <col min="3" max="16384" width="9.140625" style="92" customWidth="1"/>
  </cols>
  <sheetData>
    <row r="2" spans="3:19" ht="15">
      <c r="C2" s="275" t="s">
        <v>82</v>
      </c>
      <c r="D2" s="276"/>
      <c r="E2" s="276"/>
      <c r="F2" s="276"/>
      <c r="G2" s="276"/>
      <c r="H2" s="276"/>
      <c r="I2" s="276"/>
      <c r="J2" s="276"/>
      <c r="K2" s="276"/>
      <c r="L2"/>
      <c r="M2"/>
      <c r="N2"/>
      <c r="O2"/>
      <c r="P2"/>
      <c r="Q2"/>
      <c r="R2"/>
      <c r="S2"/>
    </row>
    <row r="3" spans="3:19" ht="39" customHeight="1">
      <c r="C3" s="276"/>
      <c r="D3" s="276"/>
      <c r="E3" s="276"/>
      <c r="F3" s="276"/>
      <c r="G3" s="276"/>
      <c r="H3" s="276"/>
      <c r="I3" s="276"/>
      <c r="J3" s="276"/>
      <c r="K3" s="276"/>
      <c r="L3"/>
      <c r="M3"/>
      <c r="N3"/>
      <c r="O3"/>
      <c r="P3"/>
      <c r="Q3"/>
      <c r="R3"/>
      <c r="S3"/>
    </row>
    <row r="4" spans="3:19" ht="15">
      <c r="C4" t="s">
        <v>56</v>
      </c>
      <c r="D4" s="100" t="s">
        <v>57</v>
      </c>
      <c r="E4" s="100" t="s">
        <v>58</v>
      </c>
      <c r="F4" s="100" t="s">
        <v>59</v>
      </c>
      <c r="G4" s="100" t="s">
        <v>60</v>
      </c>
      <c r="H4" s="100" t="s">
        <v>61</v>
      </c>
      <c r="I4" s="100" t="s">
        <v>62</v>
      </c>
      <c r="J4" s="100" t="s">
        <v>31</v>
      </c>
      <c r="K4" s="100" t="s">
        <v>7</v>
      </c>
      <c r="L4"/>
      <c r="M4"/>
      <c r="N4"/>
      <c r="O4"/>
      <c r="P4"/>
      <c r="Q4"/>
      <c r="R4"/>
      <c r="S4"/>
    </row>
    <row r="5" spans="3:19" ht="15">
      <c r="C5" s="101" t="s">
        <v>63</v>
      </c>
      <c r="D5" s="102">
        <v>248</v>
      </c>
      <c r="E5" s="102">
        <v>447</v>
      </c>
      <c r="F5" s="102">
        <v>3186</v>
      </c>
      <c r="G5" s="102">
        <v>85</v>
      </c>
      <c r="H5" s="102"/>
      <c r="I5" s="102"/>
      <c r="J5" s="102">
        <v>3966</v>
      </c>
      <c r="K5" s="103">
        <v>0.0972320968888671</v>
      </c>
      <c r="L5"/>
      <c r="M5"/>
      <c r="N5"/>
      <c r="O5"/>
      <c r="P5"/>
      <c r="Q5"/>
      <c r="R5"/>
      <c r="S5"/>
    </row>
    <row r="6" spans="3:19" ht="15">
      <c r="C6" s="101" t="s">
        <v>64</v>
      </c>
      <c r="D6" s="104">
        <v>60</v>
      </c>
      <c r="E6" s="104">
        <v>280</v>
      </c>
      <c r="F6" s="104">
        <v>218</v>
      </c>
      <c r="G6" s="104">
        <v>150</v>
      </c>
      <c r="H6" s="104">
        <v>730</v>
      </c>
      <c r="I6" s="104"/>
      <c r="J6" s="104">
        <v>1438</v>
      </c>
      <c r="K6" s="103">
        <v>0.035254602956679496</v>
      </c>
      <c r="L6"/>
      <c r="M6"/>
      <c r="N6"/>
      <c r="O6"/>
      <c r="P6"/>
      <c r="Q6"/>
      <c r="R6"/>
      <c r="S6"/>
    </row>
    <row r="7" spans="3:19" ht="15">
      <c r="C7" s="101" t="s">
        <v>65</v>
      </c>
      <c r="D7" s="105">
        <v>1013</v>
      </c>
      <c r="E7" s="105">
        <v>4942</v>
      </c>
      <c r="F7" s="105">
        <v>14403</v>
      </c>
      <c r="G7" s="105">
        <v>3011</v>
      </c>
      <c r="H7" s="105">
        <v>5095</v>
      </c>
      <c r="I7" s="105">
        <v>548</v>
      </c>
      <c r="J7" s="105">
        <v>29012</v>
      </c>
      <c r="K7" s="103">
        <v>0.7112701953958175</v>
      </c>
      <c r="L7"/>
      <c r="M7"/>
      <c r="N7"/>
      <c r="O7"/>
      <c r="P7"/>
      <c r="Q7"/>
      <c r="R7"/>
      <c r="S7"/>
    </row>
    <row r="8" spans="3:19" ht="15" customHeight="1">
      <c r="C8" s="101" t="s">
        <v>66</v>
      </c>
      <c r="D8" s="106">
        <v>3</v>
      </c>
      <c r="E8" s="106">
        <v>60</v>
      </c>
      <c r="F8" s="106">
        <v>38</v>
      </c>
      <c r="G8" s="106">
        <v>8</v>
      </c>
      <c r="H8" s="106">
        <v>124</v>
      </c>
      <c r="I8" s="106"/>
      <c r="J8" s="106">
        <v>233</v>
      </c>
      <c r="K8" s="103">
        <v>0.005712324401186595</v>
      </c>
      <c r="L8"/>
      <c r="M8"/>
      <c r="N8"/>
      <c r="O8"/>
      <c r="P8"/>
      <c r="Q8"/>
      <c r="R8"/>
      <c r="S8"/>
    </row>
    <row r="9" spans="3:19" ht="15">
      <c r="C9" s="101" t="s">
        <v>67</v>
      </c>
      <c r="D9" s="105">
        <v>302</v>
      </c>
      <c r="E9" s="105">
        <v>1623</v>
      </c>
      <c r="F9" s="105">
        <v>136</v>
      </c>
      <c r="G9" s="105">
        <v>1086</v>
      </c>
      <c r="H9" s="105">
        <v>637</v>
      </c>
      <c r="I9" s="105"/>
      <c r="J9" s="105">
        <v>3784</v>
      </c>
      <c r="K9" s="103">
        <v>0.09277010958836941</v>
      </c>
      <c r="L9"/>
      <c r="M9"/>
      <c r="N9"/>
      <c r="O9"/>
      <c r="P9"/>
      <c r="Q9"/>
      <c r="R9"/>
      <c r="S9"/>
    </row>
    <row r="10" spans="3:19" ht="15">
      <c r="C10" s="101" t="s">
        <v>68</v>
      </c>
      <c r="D10" s="105"/>
      <c r="E10" s="105"/>
      <c r="F10" s="105">
        <v>2</v>
      </c>
      <c r="G10" s="105"/>
      <c r="H10" s="105">
        <v>16</v>
      </c>
      <c r="I10" s="105"/>
      <c r="J10" s="105">
        <v>18</v>
      </c>
      <c r="K10" s="103">
        <v>0.00044129544730196865</v>
      </c>
      <c r="L10"/>
      <c r="M10"/>
      <c r="N10"/>
      <c r="O10"/>
      <c r="P10"/>
      <c r="Q10"/>
      <c r="R10"/>
      <c r="S10"/>
    </row>
    <row r="11" spans="3:19" ht="15">
      <c r="C11" s="101" t="s">
        <v>55</v>
      </c>
      <c r="D11" s="105">
        <v>26</v>
      </c>
      <c r="E11" s="105">
        <v>67</v>
      </c>
      <c r="F11" s="105">
        <v>929</v>
      </c>
      <c r="G11" s="105">
        <v>61</v>
      </c>
      <c r="H11" s="105">
        <v>101</v>
      </c>
      <c r="I11" s="105">
        <v>457</v>
      </c>
      <c r="J11" s="105">
        <v>1641</v>
      </c>
      <c r="K11" s="103">
        <v>0.04023143494569614</v>
      </c>
      <c r="L11"/>
      <c r="M11"/>
      <c r="N11"/>
      <c r="O11"/>
      <c r="P11"/>
      <c r="Q11"/>
      <c r="R11"/>
      <c r="S11"/>
    </row>
    <row r="12" spans="3:19" ht="15">
      <c r="C12" s="101" t="s">
        <v>69</v>
      </c>
      <c r="D12" s="106"/>
      <c r="E12" s="106">
        <v>14</v>
      </c>
      <c r="F12" s="106">
        <v>279</v>
      </c>
      <c r="G12" s="106"/>
      <c r="H12" s="106">
        <v>117</v>
      </c>
      <c r="I12" s="106"/>
      <c r="J12" s="106">
        <v>410</v>
      </c>
      <c r="K12" s="103">
        <v>0.010051729632989287</v>
      </c>
      <c r="L12"/>
      <c r="M12"/>
      <c r="N12"/>
      <c r="O12"/>
      <c r="P12"/>
      <c r="Q12"/>
      <c r="R12"/>
      <c r="S12"/>
    </row>
    <row r="13" spans="3:19" ht="15">
      <c r="C13" s="101" t="s">
        <v>70</v>
      </c>
      <c r="D13" s="105">
        <v>9</v>
      </c>
      <c r="E13" s="105">
        <v>54</v>
      </c>
      <c r="F13" s="105"/>
      <c r="G13" s="105">
        <v>1</v>
      </c>
      <c r="H13" s="105">
        <v>10</v>
      </c>
      <c r="I13" s="105"/>
      <c r="J13" s="105">
        <v>74</v>
      </c>
      <c r="K13" s="103">
        <v>0.0018142146166858712</v>
      </c>
      <c r="L13"/>
      <c r="M13"/>
      <c r="N13"/>
      <c r="O13"/>
      <c r="P13"/>
      <c r="Q13"/>
      <c r="R13"/>
      <c r="S13"/>
    </row>
    <row r="14" spans="3:19" ht="15">
      <c r="C14" s="101" t="s">
        <v>71</v>
      </c>
      <c r="D14" s="105"/>
      <c r="E14" s="105"/>
      <c r="F14" s="105">
        <v>3</v>
      </c>
      <c r="G14" s="105"/>
      <c r="H14" s="105"/>
      <c r="I14" s="105"/>
      <c r="J14" s="105">
        <v>3</v>
      </c>
      <c r="K14" s="103">
        <v>7.354924121699478E-05</v>
      </c>
      <c r="L14"/>
      <c r="M14"/>
      <c r="N14"/>
      <c r="O14"/>
      <c r="P14"/>
      <c r="Q14"/>
      <c r="R14"/>
      <c r="S14"/>
    </row>
    <row r="15" spans="3:19" ht="15">
      <c r="C15" s="101" t="s">
        <v>72</v>
      </c>
      <c r="D15" s="106"/>
      <c r="E15" s="106"/>
      <c r="F15" s="106"/>
      <c r="G15" s="106"/>
      <c r="H15" s="106"/>
      <c r="I15" s="106">
        <v>210</v>
      </c>
      <c r="J15" s="106">
        <v>210</v>
      </c>
      <c r="K15" s="103">
        <v>0.005148446885189634</v>
      </c>
      <c r="L15"/>
      <c r="M15"/>
      <c r="N15"/>
      <c r="O15"/>
      <c r="P15"/>
      <c r="Q15"/>
      <c r="R15"/>
      <c r="S15"/>
    </row>
    <row r="16" spans="3:19" ht="15">
      <c r="C16" s="101" t="s">
        <v>31</v>
      </c>
      <c r="D16" s="107">
        <v>1661</v>
      </c>
      <c r="E16" s="107">
        <v>7487</v>
      </c>
      <c r="F16" s="107">
        <v>19194</v>
      </c>
      <c r="G16" s="107">
        <v>4402</v>
      </c>
      <c r="H16" s="107">
        <v>6830</v>
      </c>
      <c r="I16" s="107">
        <v>1215</v>
      </c>
      <c r="J16" s="108">
        <v>40789</v>
      </c>
      <c r="K16" s="103"/>
      <c r="L16"/>
      <c r="M16"/>
      <c r="N16"/>
      <c r="O16"/>
      <c r="P16"/>
      <c r="Q16"/>
      <c r="R16"/>
      <c r="S16"/>
    </row>
    <row r="17" spans="3:19" ht="15">
      <c r="C17" s="101" t="s">
        <v>73</v>
      </c>
      <c r="D17"/>
      <c r="E17"/>
      <c r="F17"/>
      <c r="G17"/>
      <c r="H17"/>
      <c r="I17"/>
      <c r="J17" s="109"/>
      <c r="K17"/>
      <c r="L17"/>
      <c r="M17"/>
      <c r="N17"/>
      <c r="O17"/>
      <c r="P17"/>
      <c r="Q17"/>
      <c r="R17"/>
      <c r="S17"/>
    </row>
    <row r="18" spans="3:19" ht="15">
      <c r="C18"/>
      <c r="D18"/>
      <c r="E18" s="110" t="s">
        <v>74</v>
      </c>
      <c r="F18" s="110"/>
      <c r="G18" s="110"/>
      <c r="H18" s="110"/>
      <c r="I18" s="110"/>
      <c r="J18" s="109"/>
      <c r="K18"/>
      <c r="L18"/>
      <c r="M18"/>
      <c r="N18"/>
      <c r="O18"/>
      <c r="P18"/>
      <c r="Q18"/>
      <c r="R18"/>
      <c r="S18"/>
    </row>
    <row r="19" spans="3:19" ht="15">
      <c r="C19"/>
      <c r="D19"/>
      <c r="E19"/>
      <c r="F19"/>
      <c r="G19"/>
      <c r="H19"/>
      <c r="I19"/>
      <c r="J19" s="109"/>
      <c r="K19"/>
      <c r="L19"/>
      <c r="M19"/>
      <c r="N19"/>
      <c r="O19"/>
      <c r="P19"/>
      <c r="Q19"/>
      <c r="R19"/>
      <c r="S19"/>
    </row>
    <row r="20" spans="3:19" ht="21">
      <c r="C20" s="101" t="s">
        <v>75</v>
      </c>
      <c r="D20" t="s">
        <v>76</v>
      </c>
      <c r="E20"/>
      <c r="F20"/>
      <c r="G20" t="s">
        <v>77</v>
      </c>
      <c r="H20"/>
      <c r="I20"/>
      <c r="J20" s="109">
        <v>1298</v>
      </c>
      <c r="K20" s="111"/>
      <c r="L20"/>
      <c r="M20"/>
      <c r="N20"/>
      <c r="O20"/>
      <c r="P20"/>
      <c r="Q20"/>
      <c r="R20"/>
      <c r="S20"/>
    </row>
    <row r="21" spans="3:19" ht="21">
      <c r="C21" s="101" t="s">
        <v>60</v>
      </c>
      <c r="D21" t="s">
        <v>78</v>
      </c>
      <c r="E21"/>
      <c r="F21"/>
      <c r="G21" t="s">
        <v>79</v>
      </c>
      <c r="H21"/>
      <c r="I21"/>
      <c r="J21" s="109">
        <v>210</v>
      </c>
      <c r="K21" s="112">
        <v>42297</v>
      </c>
      <c r="L21"/>
      <c r="M21"/>
      <c r="N21"/>
      <c r="O21"/>
      <c r="P21"/>
      <c r="Q21"/>
      <c r="R21"/>
      <c r="S21"/>
    </row>
    <row r="22" spans="3:19" ht="15">
      <c r="C22" s="101" t="s">
        <v>80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3:19" ht="1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3:19" ht="15">
      <c r="C24"/>
      <c r="D24"/>
      <c r="E24"/>
      <c r="F24"/>
      <c r="G24"/>
      <c r="H24"/>
      <c r="I24"/>
      <c r="J24"/>
      <c r="K24"/>
      <c r="L24"/>
      <c r="M24"/>
      <c r="N24" s="113"/>
      <c r="O24"/>
      <c r="P24"/>
      <c r="Q24"/>
      <c r="R24"/>
      <c r="S24"/>
    </row>
    <row r="25" spans="3:19" ht="15">
      <c r="C25"/>
      <c r="D25"/>
      <c r="E25"/>
      <c r="F25"/>
      <c r="G25"/>
      <c r="H25"/>
      <c r="I25"/>
      <c r="J25"/>
      <c r="K25"/>
      <c r="L25"/>
      <c r="M25"/>
      <c r="N25" s="113"/>
      <c r="O25"/>
      <c r="P25"/>
      <c r="Q25"/>
      <c r="R25"/>
      <c r="S25"/>
    </row>
    <row r="26" spans="3:19" ht="15">
      <c r="C26"/>
      <c r="D26"/>
      <c r="E26"/>
      <c r="F26"/>
      <c r="G26"/>
      <c r="H26"/>
      <c r="I26"/>
      <c r="J26"/>
      <c r="K26"/>
      <c r="L26"/>
      <c r="M26"/>
      <c r="N26" s="113"/>
      <c r="O26"/>
      <c r="P26"/>
      <c r="Q26"/>
      <c r="R26"/>
      <c r="S26"/>
    </row>
  </sheetData>
  <sheetProtection/>
  <mergeCells count="1">
    <mergeCell ref="C2:K3"/>
  </mergeCells>
  <printOptions/>
  <pageMargins left="1.9" right="0.7" top="1.66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Shristi Katwal</cp:lastModifiedBy>
  <cp:lastPrinted>2009-01-15T12:26:46Z</cp:lastPrinted>
  <dcterms:created xsi:type="dcterms:W3CDTF">2008-10-27T19:02:20Z</dcterms:created>
  <dcterms:modified xsi:type="dcterms:W3CDTF">2009-02-27T20:06:15Z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1821197250</vt:i4>
  </property>
  <property fmtid="{D5CDD505-2E9C-101B-9397-08002B2CF9AE}" pid="4" name="_EmailSubject">
    <vt:lpwstr>Please Post 2.24.2009 PSR to HUD web page </vt:lpwstr>
  </property>
  <property fmtid="{D5CDD505-2E9C-101B-9397-08002B2CF9AE}" pid="5" name="_AuthorEmail">
    <vt:lpwstr>Shristi.Katwal@hud.gov</vt:lpwstr>
  </property>
  <property fmtid="{D5CDD505-2E9C-101B-9397-08002B2CF9AE}" pid="6" name="_AuthorEmailDisplayName">
    <vt:lpwstr>Katwal, Shristi</vt:lpwstr>
  </property>
  <property fmtid="{D5CDD505-2E9C-101B-9397-08002B2CF9AE}" pid="7" name="_PreviousAdHocReviewCycleID">
    <vt:i4>1613115567</vt:i4>
  </property>
</Properties>
</file>